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khilk\Desktop\"/>
    </mc:Choice>
  </mc:AlternateContent>
  <bookViews>
    <workbookView xWindow="-120" yWindow="336" windowWidth="29040" windowHeight="17640" firstSheet="2" activeTab="2"/>
  </bookViews>
  <sheets>
    <sheet name="All Tests-ORIGINAL" sheetId="1" state="hidden" r:id="rId1"/>
    <sheet name="Test Status Summary_Old" sheetId="15" state="hidden" r:id="rId2"/>
    <sheet name="Test Status Summary" sheetId="19" r:id="rId3"/>
    <sheet name="Small Office" sheetId="8" r:id="rId4"/>
    <sheet name="Medium Office" sheetId="4" r:id="rId5"/>
    <sheet name="Large Office" sheetId="7" r:id="rId6"/>
    <sheet name="Small Hotel" sheetId="6" state="hidden" r:id="rId7"/>
    <sheet name="Warehouse" sheetId="9" r:id="rId8"/>
    <sheet name="Retail Medium" sheetId="12" r:id="rId9"/>
    <sheet name="WWR Tables" sheetId="2" state="hidden" r:id="rId10"/>
    <sheet name="Intermediate Calculations - 360" sheetId="10" state="hidden" r:id="rId11"/>
    <sheet name="Checks" sheetId="14" state="hidden" r:id="rId12"/>
  </sheets>
  <definedNames>
    <definedName name="_0049CZ07LargeOfficeBaseTable" localSheetId="9">'WWR Tables'!$A$17:$F$20</definedName>
    <definedName name="_0051CZ07LargeOfficeWWR60Table.html_toc" localSheetId="9">'WWR Tables'!$A$5:$F$8</definedName>
    <definedName name="_xlnm._FilterDatabase" localSheetId="0" hidden="1">'All Tests-ORIGINAL'!$A$2:$EB$131</definedName>
    <definedName name="_xlnm._FilterDatabase" localSheetId="5" hidden="1">'Large Office'!$A$10:$AM$10</definedName>
    <definedName name="_xlnm._FilterDatabase" localSheetId="2" hidden="1">'Test Status Summary'!$B$5:$O$35</definedName>
    <definedName name="AreatoSI">'WWR Tables'!$B$2</definedName>
    <definedName name="LengthtoSI">'WWR Tables'!$B$1</definedName>
    <definedName name="Z_308E9DB8_8960_4FE1_B498_C61306BFDB04_.wvu.Cols" localSheetId="0">'All Tests-ORIGINAL'!$C:$CY,'All Tests-ORIGINAL'!$DC:$EJ</definedName>
    <definedName name="Z_308E9DB8_8960_4FE1_B498_C61306BFDB04_.wvu.FilterData" localSheetId="0">'All Tests-ORIGINAL'!$A$2:$EB$131</definedName>
    <definedName name="Z_308E9DB8_8960_4FE1_B498_C61306BFDB04_.wvu.Rows" localSheetId="0">'All Tests-ORIGINAL'!$38:$39,'All Tests-ORIGINAL'!$44:$44,'All Tests-ORIGINAL'!$50:$50,'All Tests-ORIGINAL'!$97:$97</definedName>
    <definedName name="Z_4626CCE8_F10F_4E42_80CD_67F09955BF74_.wvu.Cols" localSheetId="0">'All Tests-ORIGINAL'!$C:$H,'All Tests-ORIGINAL'!$L:$EJ</definedName>
    <definedName name="Z_4626CCE8_F10F_4E42_80CD_67F09955BF74_.wvu.FilterData" localSheetId="0">'All Tests-ORIGINAL'!$A$2:$EB$131</definedName>
    <definedName name="Z_4626CCE8_F10F_4E42_80CD_67F09955BF74_.wvu.Rows" localSheetId="0">'All Tests-ORIGINAL'!$38:$39,'All Tests-ORIGINAL'!$44:$44,'All Tests-ORIGINAL'!$50:$50,'All Tests-ORIGINAL'!$97:$97</definedName>
    <definedName name="Z_6E040A81_939E_417F_B3B0_1ABC013AA8F6_.wvu.FilterData" localSheetId="0">'All Tests-ORIGINAL'!$A$2:$EB$131</definedName>
    <definedName name="Z_6E040A81_939E_417F_B3B0_1ABC013AA8F6_.wvu.Rows" localSheetId="0">'All Tests-ORIGINAL'!$38:$39,'All Tests-ORIGINAL'!$44:$44,'All Tests-ORIGINAL'!$50:$50,'All Tests-ORIGINAL'!$97:$97</definedName>
    <definedName name="Z_7B7D346B_ABA5_48B1_8FF5_D656DBBAE564_.wvu.Cols" localSheetId="0">'All Tests-ORIGINAL'!$I:$CS,'All Tests-ORIGINAL'!$CW:$DE,'All Tests-ORIGINAL'!$DI:$EJ</definedName>
    <definedName name="Z_7B7D346B_ABA5_48B1_8FF5_D656DBBAE564_.wvu.FilterData" localSheetId="0">'All Tests-ORIGINAL'!$A$2:$EB$131</definedName>
    <definedName name="Z_7B7D346B_ABA5_48B1_8FF5_D656DBBAE564_.wvu.Rows" localSheetId="0">'All Tests-ORIGINAL'!$38:$39,'All Tests-ORIGINAL'!$44:$44,'All Tests-ORIGINAL'!$50:$50,'All Tests-ORIGINAL'!$97:$97</definedName>
    <definedName name="Z_B4A2E7BE_3CCD_497B_8D7E_0CF3B49E4A23_.wvu.Cols" localSheetId="0">'All Tests-ORIGINAL'!$C:$N,'All Tests-ORIGINAL'!$BG:$BR,'All Tests-ORIGINAL'!$CN:$DB,'All Tests-ORIGINAL'!$DF:$DP,'All Tests-ORIGINAL'!$DY:$EJ</definedName>
    <definedName name="Z_B4A2E7BE_3CCD_497B_8D7E_0CF3B49E4A23_.wvu.FilterData" localSheetId="0">'All Tests-ORIGINAL'!$A$2:$EB$131</definedName>
    <definedName name="Z_B4A2E7BE_3CCD_497B_8D7E_0CF3B49E4A23_.wvu.Rows" localSheetId="0">'All Tests-ORIGINAL'!$38:$39,'All Tests-ORIGINAL'!$44:$44,'All Tests-ORIGINAL'!$50:$50,'All Tests-ORIGINAL'!$97:$97</definedName>
    <definedName name="Z_CFA81AE0_6049_47CA_B363_C7E236D3C342_.wvu.Cols" localSheetId="0">'All Tests-ORIGINAL'!$C:$BF,'All Tests-ORIGINAL'!$BP:$CV,'All Tests-ORIGINAL'!$CZ:$DX,'All Tests-ORIGINAL'!$EC:$EJ</definedName>
    <definedName name="Z_CFA81AE0_6049_47CA_B363_C7E236D3C342_.wvu.FilterData" localSheetId="0">'All Tests-ORIGINAL'!$A$2:$EB$131</definedName>
    <definedName name="Z_CFA81AE0_6049_47CA_B363_C7E236D3C342_.wvu.Rows" localSheetId="0">'All Tests-ORIGINAL'!$38:$39,'All Tests-ORIGINAL'!$44:$44,'All Tests-ORIGINAL'!$50:$50,'All Tests-ORIGINAL'!$97:$97</definedName>
    <definedName name="Z_E19B92F3_5658_4270_8A64_40AC700B2564_.wvu.Cols" localSheetId="0">'All Tests-ORIGINAL'!$C:$K,'All Tests-ORIGINAL'!$O:$BO,'All Tests-ORIGINAL'!$BS:$CM,'All Tests-ORIGINAL'!$CT:$DH,'All Tests-ORIGINAL'!$DQ:$EF</definedName>
    <definedName name="Z_E19B92F3_5658_4270_8A64_40AC700B2564_.wvu.FilterData" localSheetId="0">'All Tests-ORIGINAL'!$A$2:$EB$131</definedName>
    <definedName name="Z_E19B92F3_5658_4270_8A64_40AC700B2564_.wvu.Rows" localSheetId="0">'All Tests-ORIGINAL'!$38:$39,'All Tests-ORIGINAL'!$44:$44,'All Tests-ORIGINAL'!$50:$50,'All Tests-ORIGINAL'!$97:$97</definedName>
    <definedName name="Z_FA7DFF4B_58E9_48B9_8610_4D9383BB14EF_.wvu.Cols" localSheetId="0">'All Tests-ORIGINAL'!$C:$EB,'All Tests-ORIGINAL'!$EG:$EJ</definedName>
    <definedName name="Z_FA7DFF4B_58E9_48B9_8610_4D9383BB14EF_.wvu.FilterData" localSheetId="0">'All Tests-ORIGINAL'!$A$2:$EB$131</definedName>
    <definedName name="Z_FA7DFF4B_58E9_48B9_8610_4D9383BB14EF_.wvu.Rows" localSheetId="0">'All Tests-ORIGINAL'!$38:$39,'All Tests-ORIGINAL'!$44:$44,'All Tests-ORIGINAL'!$50:$50,'All Tests-ORIGINAL'!$97:$97</definedName>
  </definedNames>
  <calcPr calcId="191029"/>
  <customWorkbookViews>
    <customWorkbookView name="Small Office" guid="{7B7D346B-ABA5-48B1-8FF5-D656DBBAE564}" maximized="1" windowWidth="1920" windowHeight="1014" tabRatio="255" activeSheetId="1"/>
    <customWorkbookView name="Small Hotel" guid="{4626CCE8-F10F-4E42-80CD-67F09955BF74}" maximized="1" windowWidth="1920" windowHeight="1014" tabRatio="255" activeSheetId="1"/>
    <customWorkbookView name="Medium Office" guid="{E19B92F3-5658-4270-8A64-40AC700B2564}" maximized="1" windowWidth="1920" windowHeight="1014" tabRatio="255" activeSheetId="1"/>
    <customWorkbookView name="Large Office" guid="{B4A2E7BE-3CCD-497B-8D7E-0CF3B49E4A23}" maximized="1" windowWidth="1920" windowHeight="1014" tabRatio="255" activeSheetId="1"/>
    <customWorkbookView name="Warehouse" guid="{CFA81AE0-6049-47CA-B363-C7E236D3C342}" maximized="1" windowWidth="1920" windowHeight="1014" tabRatio="255" activeSheetId="1"/>
    <customWorkbookView name="Hotel" guid="{FA7DFF4B-58E9-48B9-8610-4D9383BB14EF}" maximized="1" windowWidth="1920" windowHeight="1014" tabRatio="255" activeSheetId="1"/>
    <customWorkbookView name="Retail" guid="{308E9DB8-8960-4FE1-B498-C61306BFDB04}" maximized="1" windowWidth="1920" windowHeight="1014" tabRatio="255" activeSheetId="1"/>
    <customWorkbookView name="All" guid="{6E040A81-939E-417F-B3B0-1ABC013AA8F6}" maximized="1" windowWidth="1920" windowHeight="1014" tabRatio="255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25" i="10" l="1"/>
  <c r="X126" i="10" s="1"/>
  <c r="N125" i="10"/>
  <c r="L125" i="10"/>
  <c r="O125" i="10" s="1"/>
  <c r="P125" i="10" s="1"/>
  <c r="T125" i="10"/>
  <c r="U125" i="10" s="1"/>
  <c r="G30" i="15" l="1"/>
  <c r="G27" i="15"/>
  <c r="G28" i="15"/>
  <c r="G28" i="14" l="1"/>
  <c r="C29" i="14"/>
  <c r="C46" i="14" l="1"/>
  <c r="C44" i="14"/>
  <c r="C40" i="14" l="1"/>
  <c r="K4" i="9" l="1"/>
  <c r="C22" i="14" l="1"/>
  <c r="C21" i="14"/>
  <c r="C23" i="14" s="1"/>
  <c r="F28" i="14" l="1"/>
  <c r="C58" i="14"/>
  <c r="C57" i="14"/>
  <c r="C56" i="14"/>
  <c r="G26" i="15" l="1"/>
  <c r="C50" i="14" l="1"/>
  <c r="J26" i="15" l="1"/>
  <c r="J22" i="15"/>
  <c r="J12" i="15"/>
  <c r="J10" i="15"/>
  <c r="J9" i="15"/>
  <c r="G33" i="15"/>
  <c r="G34" i="15"/>
  <c r="G35" i="15"/>
  <c r="G36" i="15"/>
  <c r="G37" i="15"/>
  <c r="G32" i="15"/>
  <c r="G29" i="15"/>
  <c r="G20" i="15"/>
  <c r="G21" i="15"/>
  <c r="G22" i="15"/>
  <c r="G23" i="15"/>
  <c r="G24" i="15"/>
  <c r="G19" i="15"/>
  <c r="G10" i="15"/>
  <c r="G11" i="15"/>
  <c r="G12" i="15"/>
  <c r="G13" i="15"/>
  <c r="G14" i="15"/>
  <c r="G15" i="15"/>
  <c r="G16" i="15"/>
  <c r="G9" i="15"/>
  <c r="C11" i="14" l="1"/>
  <c r="C10" i="14"/>
  <c r="C41" i="14"/>
  <c r="C36" i="14" l="1"/>
  <c r="C25" i="14" l="1"/>
  <c r="C6" i="14"/>
  <c r="C12" i="14" l="1"/>
  <c r="C157" i="10"/>
  <c r="C174" i="10" s="1"/>
  <c r="C177" i="10" l="1"/>
  <c r="C176" i="10"/>
  <c r="C173" i="10"/>
  <c r="C175" i="10"/>
  <c r="K3" i="9"/>
  <c r="K5" i="9" l="1"/>
  <c r="P22" i="10"/>
  <c r="K22" i="10"/>
  <c r="J22" i="10"/>
  <c r="H22" i="10"/>
  <c r="P21" i="10"/>
  <c r="O21" i="10"/>
  <c r="N21" i="10"/>
  <c r="L21" i="10"/>
  <c r="K21" i="10"/>
  <c r="J21" i="10"/>
  <c r="H21" i="10"/>
  <c r="G21" i="10"/>
  <c r="F21" i="10"/>
  <c r="P15" i="10"/>
  <c r="O15" i="10"/>
  <c r="N15" i="10"/>
  <c r="L15" i="10"/>
  <c r="K15" i="10"/>
  <c r="J15" i="10"/>
  <c r="H15" i="10"/>
  <c r="G15" i="10"/>
  <c r="F15" i="10"/>
  <c r="C15" i="10"/>
  <c r="C17" i="10" s="1"/>
  <c r="P14" i="10"/>
  <c r="O14" i="10"/>
  <c r="O17" i="10" s="1"/>
  <c r="N14" i="10"/>
  <c r="N17" i="10" s="1"/>
  <c r="L14" i="10"/>
  <c r="K14" i="10"/>
  <c r="K17" i="10" s="1"/>
  <c r="J14" i="10"/>
  <c r="J17" i="10" s="1"/>
  <c r="H14" i="10"/>
  <c r="G14" i="10"/>
  <c r="G17" i="10" s="1"/>
  <c r="G18" i="10" s="1"/>
  <c r="F14" i="10"/>
  <c r="F17" i="10" s="1"/>
  <c r="C14" i="10"/>
  <c r="F18" i="10" l="1"/>
  <c r="H17" i="10"/>
  <c r="H16" i="10" s="1"/>
  <c r="H23" i="10" s="1"/>
  <c r="P17" i="10"/>
  <c r="P16" i="10" s="1"/>
  <c r="P23" i="10" s="1"/>
  <c r="C18" i="10"/>
  <c r="L17" i="10"/>
  <c r="O16" i="10"/>
  <c r="O23" i="10" s="1"/>
  <c r="O24" i="10" s="1"/>
  <c r="O25" i="10" s="1"/>
  <c r="O18" i="10"/>
  <c r="G16" i="10"/>
  <c r="G23" i="10" s="1"/>
  <c r="G24" i="10" s="1"/>
  <c r="G25" i="10" s="1"/>
  <c r="J16" i="10"/>
  <c r="J23" i="10" s="1"/>
  <c r="J18" i="10"/>
  <c r="K16" i="10"/>
  <c r="K23" i="10" s="1"/>
  <c r="K24" i="10" s="1"/>
  <c r="K25" i="10" s="1"/>
  <c r="K18" i="10"/>
  <c r="F16" i="10"/>
  <c r="N18" i="10"/>
  <c r="N16" i="10"/>
  <c r="N23" i="10" s="1"/>
  <c r="N24" i="10" s="1"/>
  <c r="L22" i="10"/>
  <c r="P18" i="10" l="1"/>
  <c r="L23" i="10"/>
  <c r="J24" i="10"/>
  <c r="L24" i="10" s="1"/>
  <c r="L25" i="10" s="1"/>
  <c r="F23" i="10"/>
  <c r="F24" i="10" s="1"/>
  <c r="H18" i="10"/>
  <c r="N25" i="10"/>
  <c r="P24" i="10"/>
  <c r="P25" i="10" s="1"/>
  <c r="L16" i="10"/>
  <c r="L18" i="10"/>
  <c r="J25" i="10" l="1"/>
  <c r="H24" i="10"/>
  <c r="H25" i="10" s="1"/>
  <c r="F25" i="10"/>
  <c r="C147" i="10"/>
  <c r="D147" i="10" s="1"/>
  <c r="E147" i="10" s="1"/>
  <c r="F147" i="10" s="1"/>
  <c r="G147" i="10" s="1"/>
  <c r="H147" i="10" s="1"/>
  <c r="I147" i="10" s="1"/>
  <c r="I108" i="10"/>
  <c r="G108" i="10"/>
  <c r="F108" i="10"/>
  <c r="I107" i="10"/>
  <c r="G107" i="10"/>
  <c r="F107" i="10"/>
  <c r="I106" i="10"/>
  <c r="G106" i="10"/>
  <c r="F106" i="10"/>
  <c r="I105" i="10"/>
  <c r="G105" i="10"/>
  <c r="F105" i="10"/>
  <c r="I104" i="10"/>
  <c r="G104" i="10"/>
  <c r="F104" i="10"/>
  <c r="I93" i="10"/>
  <c r="I94" i="10"/>
  <c r="I95" i="10"/>
  <c r="I96" i="10"/>
  <c r="I92" i="10"/>
  <c r="O133" i="10"/>
  <c r="O132" i="10"/>
  <c r="H133" i="10"/>
  <c r="I133" i="10" s="1"/>
  <c r="H132" i="10"/>
  <c r="I132" i="10" s="1"/>
  <c r="U133" i="10"/>
  <c r="V133" i="10" s="1"/>
  <c r="M133" i="10"/>
  <c r="P133" i="10" s="1"/>
  <c r="Q133" i="10" s="1"/>
  <c r="K133" i="10"/>
  <c r="U132" i="10"/>
  <c r="V132" i="10" s="1"/>
  <c r="M132" i="10"/>
  <c r="P132" i="10" s="1"/>
  <c r="Q132" i="10" s="1"/>
  <c r="K132" i="10"/>
  <c r="T121" i="10"/>
  <c r="U121" i="10" s="1"/>
  <c r="T120" i="10"/>
  <c r="U120" i="10" s="1"/>
  <c r="L121" i="10"/>
  <c r="O121" i="10" s="1"/>
  <c r="P121" i="10" s="1"/>
  <c r="L120" i="10"/>
  <c r="J121" i="10"/>
  <c r="G120" i="10"/>
  <c r="H120" i="10" s="1"/>
  <c r="O120" i="10" l="1"/>
  <c r="P120" i="10" s="1"/>
  <c r="J120" i="10"/>
  <c r="F96" i="10"/>
  <c r="G96" i="10"/>
  <c r="G92" i="10"/>
  <c r="G93" i="10"/>
  <c r="G94" i="10"/>
  <c r="F92" i="10"/>
  <c r="F93" i="10"/>
  <c r="F94" i="10"/>
  <c r="G95" i="10"/>
  <c r="F95" i="10"/>
  <c r="D80" i="10" l="1"/>
  <c r="D81" i="10" s="1"/>
  <c r="E80" i="10"/>
  <c r="E81" i="10" s="1"/>
  <c r="F80" i="10"/>
  <c r="F81" i="10" s="1"/>
  <c r="G80" i="10"/>
  <c r="G81" i="10" s="1"/>
  <c r="C80" i="10"/>
  <c r="C81" i="10" s="1"/>
  <c r="D68" i="10"/>
  <c r="D69" i="10" s="1"/>
  <c r="E68" i="10"/>
  <c r="E69" i="10" s="1"/>
  <c r="F68" i="10"/>
  <c r="F69" i="10" s="1"/>
  <c r="G68" i="10"/>
  <c r="G69" i="10" s="1"/>
  <c r="C68" i="10"/>
  <c r="C69" i="10" s="1"/>
  <c r="F4" i="10" l="1"/>
  <c r="I54" i="10"/>
  <c r="E54" i="10"/>
  <c r="G54" i="10" s="1"/>
  <c r="I53" i="10"/>
  <c r="E53" i="10"/>
  <c r="G53" i="10" s="1"/>
  <c r="I52" i="10"/>
  <c r="E52" i="10"/>
  <c r="G52" i="10" s="1"/>
  <c r="I51" i="10"/>
  <c r="E51" i="10"/>
  <c r="G51" i="10" s="1"/>
  <c r="I50" i="10"/>
  <c r="E50" i="10"/>
  <c r="G50" i="10" s="1"/>
  <c r="I48" i="10"/>
  <c r="E48" i="10"/>
  <c r="G48" i="10" s="1"/>
  <c r="I47" i="10"/>
  <c r="E47" i="10"/>
  <c r="G47" i="10" s="1"/>
  <c r="I46" i="10"/>
  <c r="E46" i="10"/>
  <c r="G46" i="10" s="1"/>
  <c r="I45" i="10"/>
  <c r="E45" i="10"/>
  <c r="G45" i="10" s="1"/>
  <c r="I44" i="10"/>
  <c r="E44" i="10"/>
  <c r="G44" i="10" s="1"/>
  <c r="I42" i="10"/>
  <c r="E42" i="10"/>
  <c r="G42" i="10" s="1"/>
  <c r="I41" i="10"/>
  <c r="E41" i="10"/>
  <c r="G41" i="10" s="1"/>
  <c r="I40" i="10"/>
  <c r="E40" i="10"/>
  <c r="G40" i="10" s="1"/>
  <c r="I39" i="10"/>
  <c r="E39" i="10"/>
  <c r="G39" i="10" s="1"/>
  <c r="I38" i="10"/>
  <c r="E38" i="10"/>
  <c r="G38" i="10" s="1"/>
  <c r="I36" i="10"/>
  <c r="E36" i="10"/>
  <c r="G36" i="10" s="1"/>
  <c r="I35" i="10"/>
  <c r="E35" i="10"/>
  <c r="G35" i="10" s="1"/>
  <c r="I34" i="10"/>
  <c r="E34" i="10"/>
  <c r="G34" i="10" s="1"/>
  <c r="I33" i="10"/>
  <c r="E33" i="10"/>
  <c r="G33" i="10" s="1"/>
  <c r="I32" i="10"/>
  <c r="E32" i="10"/>
  <c r="G32" i="10" s="1"/>
  <c r="I4" i="10" l="1"/>
  <c r="C4" i="10"/>
  <c r="C35" i="6" l="1"/>
  <c r="C45" i="6" l="1"/>
  <c r="C46" i="6"/>
  <c r="C38" i="6"/>
  <c r="C39" i="6"/>
  <c r="C42" i="6"/>
  <c r="C47" i="6"/>
  <c r="C48" i="6"/>
  <c r="C49" i="6"/>
  <c r="H50" i="2" l="1"/>
  <c r="H49" i="2"/>
  <c r="H48" i="2"/>
  <c r="H47" i="2"/>
  <c r="D46" i="2"/>
  <c r="C46" i="2"/>
  <c r="H46" i="2" s="1"/>
  <c r="D45" i="2"/>
  <c r="C45" i="2"/>
  <c r="H45" i="2" s="1"/>
  <c r="D44" i="2"/>
  <c r="C44" i="2"/>
  <c r="H44" i="2" s="1"/>
  <c r="H39" i="2"/>
  <c r="H38" i="2"/>
  <c r="H37" i="2"/>
  <c r="H36" i="2"/>
  <c r="D35" i="2"/>
  <c r="C35" i="2"/>
  <c r="H35" i="2" s="1"/>
  <c r="D34" i="2"/>
  <c r="C34" i="2"/>
  <c r="H34" i="2" s="1"/>
  <c r="D33" i="2"/>
  <c r="C33" i="2"/>
  <c r="H33" i="2" s="1"/>
  <c r="B2" i="2"/>
  <c r="C24" i="2" s="1"/>
  <c r="X24" i="1" l="1"/>
  <c r="B24" i="2"/>
  <c r="B23" i="2"/>
  <c r="AJ28" i="1"/>
  <c r="U27" i="1"/>
  <c r="Q26" i="1"/>
  <c r="P26" i="1"/>
  <c r="Q25" i="1"/>
  <c r="P25" i="1"/>
  <c r="Q28" i="1"/>
  <c r="Q24" i="1"/>
  <c r="P28" i="1"/>
  <c r="P24" i="1"/>
  <c r="Q27" i="1"/>
  <c r="P27" i="1"/>
  <c r="AR24" i="1"/>
  <c r="AF28" i="1"/>
  <c r="AG28" i="1" s="1"/>
  <c r="AF27" i="1"/>
  <c r="AF26" i="1"/>
  <c r="AR28" i="1"/>
  <c r="AS28" i="1" s="1"/>
  <c r="AF25" i="1"/>
  <c r="AR27" i="1"/>
  <c r="AS27" i="1" s="1"/>
  <c r="AF24" i="1"/>
  <c r="AG24" i="1" s="1"/>
  <c r="AR26" i="1"/>
  <c r="AS26" i="1" s="1"/>
  <c r="AR25" i="1"/>
  <c r="AS25" i="1" s="1"/>
  <c r="AN27" i="1"/>
  <c r="AO27" i="1" s="1"/>
  <c r="B15" i="2"/>
  <c r="C11" i="2"/>
  <c r="U25" i="1"/>
  <c r="H40" i="2"/>
  <c r="AZ27" i="1"/>
  <c r="C15" i="2"/>
  <c r="Y26" i="1"/>
  <c r="AV25" i="1"/>
  <c r="B11" i="2"/>
  <c r="T24" i="1"/>
  <c r="B26" i="2"/>
  <c r="AJ24" i="1"/>
  <c r="AV27" i="1"/>
  <c r="AZ25" i="1"/>
  <c r="B12" i="2"/>
  <c r="B13" i="2"/>
  <c r="C12" i="2"/>
  <c r="C14" i="2"/>
  <c r="T25" i="1"/>
  <c r="U26" i="1"/>
  <c r="U28" i="1"/>
  <c r="B25" i="2"/>
  <c r="B27" i="2"/>
  <c r="C25" i="2"/>
  <c r="Y24" i="1"/>
  <c r="Y28" i="1"/>
  <c r="AJ26" i="1"/>
  <c r="AN25" i="1"/>
  <c r="AO25" i="1" s="1"/>
  <c r="AV24" i="1"/>
  <c r="AV26" i="1"/>
  <c r="AV28" i="1"/>
  <c r="AW28" i="1" s="1"/>
  <c r="AZ24" i="1"/>
  <c r="AZ26" i="1"/>
  <c r="AZ28" i="1"/>
  <c r="BA28" i="1" s="1"/>
  <c r="B14" i="2"/>
  <c r="C13" i="2"/>
  <c r="U24" i="1"/>
  <c r="T27" i="1"/>
  <c r="C23" i="2"/>
  <c r="C27" i="2"/>
  <c r="Y25" i="1"/>
  <c r="Y27" i="1"/>
  <c r="T28" i="1"/>
  <c r="AJ25" i="1"/>
  <c r="AJ27" i="1"/>
  <c r="AN24" i="1"/>
  <c r="AN26" i="1"/>
  <c r="AO26" i="1" s="1"/>
  <c r="AN28" i="1"/>
  <c r="AO28" i="1" s="1"/>
  <c r="X26" i="1"/>
  <c r="X28" i="1"/>
  <c r="AB24" i="1"/>
  <c r="AC24" i="1" s="1"/>
  <c r="AB26" i="1"/>
  <c r="AB28" i="1"/>
  <c r="AC28" i="1" s="1"/>
  <c r="C26" i="2"/>
  <c r="X25" i="1"/>
  <c r="X27" i="1"/>
  <c r="T26" i="1"/>
  <c r="AB25" i="1"/>
  <c r="AB27" i="1"/>
  <c r="AK28" i="1"/>
  <c r="AS24" i="1" l="1"/>
  <c r="AG27" i="1"/>
  <c r="AO24" i="1"/>
  <c r="AC27" i="1"/>
  <c r="AP24" i="1" l="1"/>
  <c r="AT24" i="1"/>
  <c r="AG26" i="1"/>
  <c r="AG25" i="1"/>
  <c r="AH27" i="1"/>
  <c r="AW25" i="1"/>
  <c r="AW24" i="1" s="1"/>
  <c r="AW27" i="1"/>
  <c r="AW26" i="1"/>
  <c r="AC25" i="1"/>
  <c r="AK27" i="1"/>
  <c r="AD27" i="1"/>
  <c r="AC26" i="1"/>
  <c r="AK26" i="1" l="1"/>
  <c r="AH25" i="1"/>
  <c r="AH26" i="1"/>
  <c r="AL27" i="1"/>
  <c r="AX26" i="1"/>
  <c r="AX25" i="1"/>
  <c r="AX27" i="1"/>
  <c r="AD25" i="1"/>
  <c r="AK25" i="1"/>
  <c r="AD26" i="1"/>
  <c r="AL25" i="1" l="1"/>
  <c r="AX24" i="1"/>
  <c r="BA26" i="1" s="1"/>
  <c r="BB26" i="1" s="1"/>
  <c r="AL26" i="1"/>
  <c r="AK24" i="1"/>
  <c r="AL24" i="1" l="1"/>
  <c r="BA27" i="1"/>
  <c r="BB27" i="1" s="1"/>
  <c r="BA25" i="1"/>
  <c r="BA24" i="1" s="1"/>
  <c r="BB25" i="1" l="1"/>
  <c r="BB24" i="1"/>
</calcChain>
</file>

<file path=xl/comments1.xml><?xml version="1.0" encoding="utf-8"?>
<comments xmlns="http://schemas.openxmlformats.org/spreadsheetml/2006/main">
  <authors>
    <author>John Arent</author>
    <author>Nambiar, Chitra</author>
  </authors>
  <commentList>
    <comment ref="DY2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Recommend Removing this test</t>
        </r>
      </text>
    </comment>
    <comment ref="BV42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space will also have demand control ventilation. I'm checking for this in another test case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space will also have demand control ventilation. I'm checking for this in another test case</t>
        </r>
      </text>
    </comment>
    <comment ref="BP43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Change units to gph/person as needed.</t>
        </r>
      </text>
    </comment>
    <comment ref="BQ43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Change units to gph/person as needed.</t>
        </r>
      </text>
    </comment>
    <comment ref="BP45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don't think we need to model elevator power if it doesn't contribute to building load.</t>
        </r>
      </text>
    </comment>
    <comment ref="BQ45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don't think we need to model elevator power if it doesn't contribute to building load.</t>
        </r>
      </text>
    </comment>
    <comment ref="DX70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This is the space setpoint temp, not the supply air temperature</t>
        </r>
      </text>
    </comment>
    <comment ref="B92" authorId="1" shapeId="0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Sizing will be at either system or palnt level, not both.</t>
        </r>
      </text>
    </comment>
    <comment ref="B97" authorId="1" shapeId="0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  <comment ref="DW105" authorId="0" shapeId="0">
      <text>
        <r>
          <rPr>
            <b/>
            <sz val="9"/>
            <color indexed="81"/>
            <rFont val="Tahoma"/>
            <family val="2"/>
          </rPr>
          <t>John Arent:</t>
        </r>
        <r>
          <rPr>
            <sz val="9"/>
            <color indexed="81"/>
            <rFont val="Tahoma"/>
            <family val="2"/>
          </rPr>
          <t xml:space="preserve">
I think these two systems should be on the same central plant.</t>
        </r>
      </text>
    </comment>
  </commentList>
</comments>
</file>

<file path=xl/comments2.xml><?xml version="1.0" encoding="utf-8"?>
<comments xmlns="http://schemas.openxmlformats.org/spreadsheetml/2006/main">
  <authors>
    <author>Jason Acosta</author>
  </authors>
  <commentList>
    <comment ref="D151" authorId="0" shapeId="0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3.xml><?xml version="1.0" encoding="utf-8"?>
<comments xmlns="http://schemas.openxmlformats.org/spreadsheetml/2006/main">
  <authors>
    <author>David Reddy</author>
    <author>Nambiar, Chitra</author>
  </authors>
  <commentList>
    <comment ref="S90" authorId="0" shapeId="0">
      <text>
        <r>
          <rPr>
            <b/>
            <sz val="9"/>
            <color indexed="81"/>
            <rFont val="Tahoma"/>
            <family val="2"/>
          </rPr>
          <t>David Reddy:</t>
        </r>
        <r>
          <rPr>
            <sz val="9"/>
            <color indexed="81"/>
            <rFont val="Tahoma"/>
            <family val="2"/>
          </rPr>
          <t xml:space="preserve">
See GC Issue 301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>David Reddy:</t>
        </r>
        <r>
          <rPr>
            <sz val="9"/>
            <color indexed="81"/>
            <rFont val="Tahoma"/>
            <family val="2"/>
          </rPr>
          <t xml:space="preserve">
See GC Issue 238</t>
        </r>
      </text>
    </comment>
    <comment ref="B108" authorId="1" shapeId="0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Sizing will be at either system or plant level, not both.</t>
        </r>
      </text>
    </comment>
    <comment ref="B113" authorId="1" shapeId="0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</commentList>
</comments>
</file>

<file path=xl/comments4.xml><?xml version="1.0" encoding="utf-8"?>
<comments xmlns="http://schemas.openxmlformats.org/spreadsheetml/2006/main">
  <authors>
    <author>Sandeep</author>
    <author>Nambiar, Chitra</author>
    <author>Jason Acosta</author>
  </authors>
  <commentList>
    <comment ref="K54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M54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NEEDS REVIEW: After the rules have been implementted in full.</t>
        </r>
      </text>
    </comment>
    <comment ref="B113" authorId="1" shapeId="0">
      <text>
        <r>
          <rPr>
            <b/>
            <sz val="10"/>
            <color indexed="81"/>
            <rFont val="Tahoma"/>
            <family val="2"/>
          </rPr>
          <t>Nambiar, Chitra:</t>
        </r>
        <r>
          <rPr>
            <sz val="10"/>
            <color indexed="81"/>
            <rFont val="Tahoma"/>
            <family val="2"/>
          </rPr>
          <t xml:space="preserve">
This input is not an option in E+ HVAc Template:Plant:Boiler object.</t>
        </r>
      </text>
    </comment>
    <comment ref="D151" authorId="2" shapeId="0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5.xml><?xml version="1.0" encoding="utf-8"?>
<comments xmlns="http://schemas.openxmlformats.org/spreadsheetml/2006/main">
  <authors>
    <author>Sandeep</author>
    <author>Jason Acosta</author>
  </authors>
  <commentList>
    <comment ref="H39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Checks for opaque envelope could be added at a later stage</t>
        </r>
      </text>
    </comment>
    <comment ref="D151" authorId="1" shapeId="0">
      <text>
        <r>
          <rPr>
            <b/>
            <sz val="9"/>
            <color indexed="81"/>
            <rFont val="Tahoma"/>
            <family val="2"/>
          </rPr>
          <t>Jason Acosta:</t>
        </r>
        <r>
          <rPr>
            <sz val="9"/>
            <color indexed="81"/>
            <rFont val="Tahoma"/>
            <family val="2"/>
          </rPr>
          <t xml:space="preserve">
this varies based on temp control
</t>
        </r>
      </text>
    </comment>
  </commentList>
</comments>
</file>

<file path=xl/comments6.xml><?xml version="1.0" encoding="utf-8"?>
<comments xmlns="http://schemas.openxmlformats.org/spreadsheetml/2006/main">
  <authors>
    <author>Sandeep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  <comment ref="P23" authorId="0" shapeId="0">
      <text>
        <r>
          <rPr>
            <b/>
            <sz val="9"/>
            <color indexed="81"/>
            <rFont val="Tahoma"/>
            <family val="2"/>
          </rPr>
          <t>Sandeep:</t>
        </r>
        <r>
          <rPr>
            <sz val="9"/>
            <color indexed="81"/>
            <rFont val="Tahoma"/>
            <family val="2"/>
          </rPr>
          <t xml:space="preserve">
actuals counts of 'skylt' from Model - 436 SRR - 14.09 ~ 14%.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3" background="1">
    <webPr sourceData="1" parsePre="1" consecutive="1" xl2000="1" url="file:///S:/Projects/2009/009-137%20Title%2024%202011%20Nonresidential/WA4/ReferenceTest/Analysis/Out120508/0051CZ07LargeOfficeWWR60Table.html#EnvelopeSummary::EntireFacility" htmlTables="1">
      <tables count="1">
        <x v="15"/>
      </tables>
    </webPr>
  </connection>
  <connection id="2" name="Connection1" type="4" refreshedVersion="3" background="1" saveData="1">
    <webPr sourceData="1" parsePre="1" consecutive="1" xl2000="1" url="file:///S:/Projects/2009/009-137%20Title%2024%202011%20Nonresidential/WA4/ReferenceTest/Analysis/Out120508/0051CZ07LargeOfficeWWR60Table.html#toc" htmlTables="1">
      <tables count="1">
        <x v="15"/>
      </tables>
    </webPr>
  </connection>
  <connection id="3" name="Connection2" type="4" refreshedVersion="3" background="1" saveData="1">
    <webPr sourceData="1" parsePre="1" consecutive="1" xl2000="1" url="file:///S:/Projects/2009/009-137%20Title%2024%202011%20Nonresidential/WA4/ReferenceTest/Analysis/Out120508/0049CZ07LargeOfficeBaseTable.html" htmlTables="1">
      <tables count="1">
        <x v="15"/>
      </tables>
    </webPr>
  </connection>
</connections>
</file>

<file path=xl/sharedStrings.xml><?xml version="1.0" encoding="utf-8"?>
<sst xmlns="http://schemas.openxmlformats.org/spreadsheetml/2006/main" count="8374" uniqueCount="1993">
  <si>
    <t>Envelope Components</t>
  </si>
  <si>
    <t>Exterior Wall Construction Assembly layers</t>
  </si>
  <si>
    <t>Exterior Wall Construction Assembly Type</t>
  </si>
  <si>
    <t>Exterior Wall Construction Assembly overall U value</t>
  </si>
  <si>
    <t>Roof Construction Assembly Type</t>
  </si>
  <si>
    <t>Roof Construction Assembly overall U value</t>
  </si>
  <si>
    <t>Roof Construction Assembly layers</t>
  </si>
  <si>
    <t>Roof Aged Solar Reflectance</t>
  </si>
  <si>
    <t>Roof Thermal emittance</t>
  </si>
  <si>
    <t>Above-grade Floor Construction Assembly Type</t>
  </si>
  <si>
    <t>Above-grade Floor Construction Assembly layers</t>
  </si>
  <si>
    <t>Window assembly U value</t>
  </si>
  <si>
    <t>Window SHGC</t>
  </si>
  <si>
    <t>Window VT</t>
  </si>
  <si>
    <t>Proposed Model</t>
  </si>
  <si>
    <t>Baseline model</t>
  </si>
  <si>
    <t>Wood-Framed</t>
  </si>
  <si>
    <t>Mass Floor</t>
  </si>
  <si>
    <t>Building Type</t>
  </si>
  <si>
    <t>Small Office</t>
  </si>
  <si>
    <t>Climate Zone</t>
  </si>
  <si>
    <t>CZ-6</t>
  </si>
  <si>
    <t>Run01</t>
  </si>
  <si>
    <t>Run02</t>
  </si>
  <si>
    <t>CZ-15</t>
  </si>
  <si>
    <t>Metal Building</t>
  </si>
  <si>
    <t>Metal-Framed</t>
  </si>
  <si>
    <t>Slab -on grade</t>
  </si>
  <si>
    <t>Small Hotel</t>
  </si>
  <si>
    <t>Metal- Framed</t>
  </si>
  <si>
    <t>Run03</t>
  </si>
  <si>
    <t>Run04</t>
  </si>
  <si>
    <t>Run05</t>
  </si>
  <si>
    <t>Run06</t>
  </si>
  <si>
    <t>Run07</t>
  </si>
  <si>
    <t>Run10</t>
  </si>
  <si>
    <t>Run11</t>
  </si>
  <si>
    <t>Run12</t>
  </si>
  <si>
    <t>Run13</t>
  </si>
  <si>
    <t>Run15</t>
  </si>
  <si>
    <t>Large Office</t>
  </si>
  <si>
    <t>Warehouse</t>
  </si>
  <si>
    <t>Skylight overall U value</t>
  </si>
  <si>
    <t>Skylight SHGC</t>
  </si>
  <si>
    <t>Skylight VT</t>
  </si>
  <si>
    <t>NA</t>
  </si>
  <si>
    <t>Skylight to Roof Ratio</t>
  </si>
  <si>
    <t>Window overhang</t>
  </si>
  <si>
    <t>South Windows- 2 feet Horizontal overhang
West Windows- 2 feet Vertical overhang</t>
  </si>
  <si>
    <t>None</t>
  </si>
  <si>
    <t>People Density</t>
  </si>
  <si>
    <t>Sensible Heat/person</t>
  </si>
  <si>
    <t>Latent Heat/person</t>
  </si>
  <si>
    <t>Lighting Power Density</t>
  </si>
  <si>
    <t>Occupancy Schedule</t>
  </si>
  <si>
    <t>Lighting Schedule</t>
  </si>
  <si>
    <t>Cooling Schedule</t>
  </si>
  <si>
    <t>Heating Schedule</t>
  </si>
  <si>
    <t>Medium Office</t>
  </si>
  <si>
    <t>Internal Load Components</t>
  </si>
  <si>
    <t>Run16</t>
  </si>
  <si>
    <t>Run17</t>
  </si>
  <si>
    <t>Run18</t>
  </si>
  <si>
    <t>HVAC Components</t>
  </si>
  <si>
    <t>HVAC System Type</t>
  </si>
  <si>
    <t>Heating-
Cooling-</t>
  </si>
  <si>
    <t>Supply Air Temperature</t>
  </si>
  <si>
    <t>SAT Reset Control</t>
  </si>
  <si>
    <t>Economizer</t>
  </si>
  <si>
    <t>Economizer Limits</t>
  </si>
  <si>
    <t>Fan Control Method</t>
  </si>
  <si>
    <t>Fan Part-load Performance Curve</t>
  </si>
  <si>
    <t>Cooling Efficiency</t>
  </si>
  <si>
    <t>Heating Efficiency</t>
  </si>
  <si>
    <t>Boiler Components</t>
  </si>
  <si>
    <t>Number of boilers</t>
  </si>
  <si>
    <t>Boiler Efficiency</t>
  </si>
  <si>
    <t>Boiler Type</t>
  </si>
  <si>
    <t>Boiler Heat Loss</t>
  </si>
  <si>
    <t>Boiler Min. Unloading Ratio</t>
  </si>
  <si>
    <t>Boiler Performance Curve</t>
  </si>
  <si>
    <t>Chiller Components</t>
  </si>
  <si>
    <t>Chiller Type</t>
  </si>
  <si>
    <t>Number of Chillers</t>
  </si>
  <si>
    <t>Chiller Fuel</t>
  </si>
  <si>
    <t>Chiller Efficiency</t>
  </si>
  <si>
    <t>Condensor Type</t>
  </si>
  <si>
    <t>Cooling Tower Fan Horse Power</t>
  </si>
  <si>
    <t>Pump Control Type</t>
  </si>
  <si>
    <t>Pump Motor Efficiency</t>
  </si>
  <si>
    <t>Service Hot Water</t>
  </si>
  <si>
    <t>Thermal Efficiency</t>
  </si>
  <si>
    <t>Hot Water Load/person</t>
  </si>
  <si>
    <t>Cooling tower Fan Control Type</t>
  </si>
  <si>
    <t>Exterior Load</t>
  </si>
  <si>
    <t>Steel Joist Floor</t>
  </si>
  <si>
    <t>Slab-on-grade</t>
  </si>
  <si>
    <t xml:space="preserve">Above-grade Floor Construction Assembly overall U value </t>
  </si>
  <si>
    <t>Floor F-factor, Area and Perimeter exposed</t>
  </si>
  <si>
    <t>Concrete Raised Floor</t>
  </si>
  <si>
    <t>0.70, 17869.56 ft2, 1567.125 ft</t>
  </si>
  <si>
    <t>0.73, 17869.56 ft2, 1567.125 ft</t>
  </si>
  <si>
    <t>Total</t>
  </si>
  <si>
    <t>North (315 to 45 deg)</t>
  </si>
  <si>
    <t>East (45 to 135 deg)</t>
  </si>
  <si>
    <t>South (135 to 225 deg)</t>
  </si>
  <si>
    <t>West (225 to 315 deg)</t>
  </si>
  <si>
    <t>Gross Wall Area [m2]</t>
  </si>
  <si>
    <t>Window Opening Area [m2]</t>
  </si>
  <si>
    <t>Window-Wall Ratio [%]</t>
  </si>
  <si>
    <t>m/ft</t>
  </si>
  <si>
    <t>m²/ft²</t>
  </si>
  <si>
    <t>Gross Wall Area [ft2]</t>
  </si>
  <si>
    <t>Window Opening Area [ft2]</t>
  </si>
  <si>
    <t>Proposed</t>
  </si>
  <si>
    <t>Orientation</t>
  </si>
  <si>
    <t xml:space="preserve">North </t>
  </si>
  <si>
    <t xml:space="preserve">East </t>
  </si>
  <si>
    <t xml:space="preserve">South </t>
  </si>
  <si>
    <t xml:space="preserve">West </t>
  </si>
  <si>
    <t>Window  Area [ft2]</t>
  </si>
  <si>
    <t>Wall Area [ft2]</t>
  </si>
  <si>
    <t>WWR [%]</t>
  </si>
  <si>
    <t>Window Area [ft2]</t>
  </si>
  <si>
    <t xml:space="preserve">Window-Wall Ratio </t>
  </si>
  <si>
    <t>100 ft2/person</t>
  </si>
  <si>
    <t>250 Btu/occupant</t>
  </si>
  <si>
    <t>206 Btu/occupant</t>
  </si>
  <si>
    <t>1.34 W/ft2</t>
  </si>
  <si>
    <t>0.15 cfm/ft2</t>
  </si>
  <si>
    <t>Equipment Schedule</t>
  </si>
  <si>
    <t>HVAC(Availability/Fan) Schedule</t>
  </si>
  <si>
    <t>Hot Water Schedule</t>
  </si>
  <si>
    <t>Elevator</t>
  </si>
  <si>
    <t>Occupancy Type</t>
  </si>
  <si>
    <t>Office</t>
  </si>
  <si>
    <t>1.2 W/ft2</t>
  </si>
  <si>
    <t>Elevator Power</t>
  </si>
  <si>
    <t>Ventilation Rate</t>
  </si>
  <si>
    <t>Hot-water Load</t>
  </si>
  <si>
    <t>Equipment Power Density</t>
  </si>
  <si>
    <t>Retail</t>
  </si>
  <si>
    <t>245 Btu/occupant</t>
  </si>
  <si>
    <t>200 Btu/occupant</t>
  </si>
  <si>
    <t>155 Btu/occupant</t>
  </si>
  <si>
    <t>1 W/ft2</t>
  </si>
  <si>
    <t>1.5 W/ft2</t>
  </si>
  <si>
    <t>0.2 W/ft2</t>
  </si>
  <si>
    <t>0.5 W/ft2</t>
  </si>
  <si>
    <t>0.75 W/ft2</t>
  </si>
  <si>
    <t>0.6 W/ft2</t>
  </si>
  <si>
    <t>0.5 cfm/ft2</t>
  </si>
  <si>
    <t>120 Btuh/person</t>
  </si>
  <si>
    <t>160 Btuh/person</t>
  </si>
  <si>
    <t>60 Btuh/person</t>
  </si>
  <si>
    <t>32 kW</t>
  </si>
  <si>
    <t>32kW</t>
  </si>
  <si>
    <t>244 kW</t>
  </si>
  <si>
    <t>Baseline Model</t>
  </si>
  <si>
    <t>1.4 W/ft2</t>
  </si>
  <si>
    <t>0.9 W/ft2</t>
  </si>
  <si>
    <t>1W/ft2</t>
  </si>
  <si>
    <t>106 Btu/person</t>
  </si>
  <si>
    <t>33 people/1000ft2</t>
  </si>
  <si>
    <t>10 people/1000ft2</t>
  </si>
  <si>
    <t>67 people/1000ft2</t>
  </si>
  <si>
    <t>Health</t>
  </si>
  <si>
    <t>Assembly</t>
  </si>
  <si>
    <t>0.9 W/ft2 * (1-0.05)</t>
  </si>
  <si>
    <t>Fossil Fuel</t>
  </si>
  <si>
    <t>DX</t>
  </si>
  <si>
    <t>Hot Water Boiler</t>
  </si>
  <si>
    <t>Default Curve</t>
  </si>
  <si>
    <t>Hot Water Return Temperature</t>
  </si>
  <si>
    <t>Hot Water Supply Temperature</t>
  </si>
  <si>
    <t>180F</t>
  </si>
  <si>
    <t>130F</t>
  </si>
  <si>
    <t>VAV with Reheat (System 6)</t>
  </si>
  <si>
    <t>Chilled Water</t>
  </si>
  <si>
    <t>Exterior lighting schedule</t>
  </si>
  <si>
    <t>Same as Proposed</t>
  </si>
  <si>
    <t>Gas Furnace</t>
  </si>
  <si>
    <t>Direct Expansion (DX)</t>
  </si>
  <si>
    <t>Heating- 1.25 Cooling- 1.15</t>
  </si>
  <si>
    <t>PSZ AC (System 3)</t>
  </si>
  <si>
    <t>Heating- Fixed, Cooling- Fixed</t>
  </si>
  <si>
    <t>Constant Volume</t>
  </si>
  <si>
    <t>Fixed</t>
  </si>
  <si>
    <t xml:space="preserve">Heating Capacity- 
Cooling Capacity-
</t>
  </si>
  <si>
    <t>DX Cooling Efficiency Adjustment Curve</t>
  </si>
  <si>
    <t>Default</t>
  </si>
  <si>
    <t>Heating (Furnace) Part-load Efficiency Curve</t>
  </si>
  <si>
    <t>Heating Type</t>
  </si>
  <si>
    <t>Cooling Type</t>
  </si>
  <si>
    <t>Input Based on Proposed System Size-</t>
  </si>
  <si>
    <t>Final input based on sizing Run-</t>
  </si>
  <si>
    <t>PVAV with Reheat (System 5)</t>
  </si>
  <si>
    <t>PVAV with Reheat</t>
  </si>
  <si>
    <t>Hot Water boiler with reheat</t>
  </si>
  <si>
    <t>Fixed Speed Variable Flow pump (Intermittent/CF)</t>
  </si>
  <si>
    <t>Pump Part Load Curve</t>
  </si>
  <si>
    <t>Fixed Speed Variable flow pump (Intermittent/CF)</t>
  </si>
  <si>
    <t>Variable flow, VSD</t>
  </si>
  <si>
    <t>Cooling Capacity Adjustment Curve</t>
  </si>
  <si>
    <t>Electric Heat Pump Heating Efficiency Adjustment Curve</t>
  </si>
  <si>
    <t>Electric Heat Pump Heating Capacity Adjustment Curve</t>
  </si>
  <si>
    <t>Heating- 105F Cooling- 55F</t>
  </si>
  <si>
    <t>Heating - 105F
Cooling - 55F</t>
  </si>
  <si>
    <t>Heating- 70F Cooling- 55F</t>
  </si>
  <si>
    <t>Heating-  Fixed
Cooling- Reset by outside dry-bulb temperature.</t>
  </si>
  <si>
    <t>Any Fan with VSD</t>
  </si>
  <si>
    <t>Terminal Heat Type</t>
  </si>
  <si>
    <t xml:space="preserve">Hot Water </t>
  </si>
  <si>
    <t>Terminal Heat Capacity</t>
  </si>
  <si>
    <t>Reheat Delta T</t>
  </si>
  <si>
    <t>Built-up VAV with Reheat</t>
  </si>
  <si>
    <t>Heating Capacity- 
Cooling Capacity-110,000 Btuh</t>
  </si>
  <si>
    <t>Cooling Capacity- 650,000 Btuh</t>
  </si>
  <si>
    <t>Electricity</t>
  </si>
  <si>
    <t>Boiler Capacity</t>
  </si>
  <si>
    <t>Chiller Min. Unloading Ratio</t>
  </si>
  <si>
    <t>Chiller Cooling Capacity Adjustment Curve</t>
  </si>
  <si>
    <t>Chiller Cooling Efficiency Adjustment Curve</t>
  </si>
  <si>
    <t>Chilled Water Supply Temperature</t>
  </si>
  <si>
    <t>Chilled Water ReturnTemperature</t>
  </si>
  <si>
    <t>44F</t>
  </si>
  <si>
    <t>Centrifugal chiller</t>
  </si>
  <si>
    <t>Centrifugal Chiller</t>
  </si>
  <si>
    <t>Water-cooled</t>
  </si>
  <si>
    <t>Cooling Tower Set Point Control</t>
  </si>
  <si>
    <t>70F</t>
  </si>
  <si>
    <t>Chilled-water pump- Variable Speed, Variable flow
Condenser Water-Fixed Speed</t>
  </si>
  <si>
    <t>Chilled-water pump- 22W/gpm
Condenser Water-19W/gpm</t>
  </si>
  <si>
    <t>Chiller, Condenser Pump Control Type</t>
  </si>
  <si>
    <t>Chiller, Condenser Pump Motor Power</t>
  </si>
  <si>
    <t>Chiller, Condenser Pump Motor Efficiency</t>
  </si>
  <si>
    <t>Chiller, Condenser Pump Design Flow</t>
  </si>
  <si>
    <t>Variable-flow, variable speed drive</t>
  </si>
  <si>
    <t>Variable-flow, VSD</t>
  </si>
  <si>
    <t>Hot Water</t>
  </si>
  <si>
    <t>Heating- 70F
Cooling- 55F</t>
  </si>
  <si>
    <t>PSZ, no cooling</t>
  </si>
  <si>
    <t>Electric Heat pump</t>
  </si>
  <si>
    <t>System Capacity</t>
  </si>
  <si>
    <t xml:space="preserve">Heating- 1.25 </t>
  </si>
  <si>
    <t>Heating Ventilation (System 9)</t>
  </si>
  <si>
    <t>Heating- 100F Cooling- NA</t>
  </si>
  <si>
    <t>Heating- 100F
Cooling- NA</t>
  </si>
  <si>
    <t>SHW Schedule</t>
  </si>
  <si>
    <t>106 Btuh/person</t>
  </si>
  <si>
    <t>Fixed-0.25, operable-0.22</t>
  </si>
  <si>
    <t>Fixed-0.42, Operable-0.32</t>
  </si>
  <si>
    <t>Fixed-0.36, Operable-0.46</t>
  </si>
  <si>
    <t>Fixed-0.26, Operable-0.42</t>
  </si>
  <si>
    <t>Fixed-0.20, Operable-0.18</t>
  </si>
  <si>
    <t>Fixed-0.47, Operable-0.35</t>
  </si>
  <si>
    <t>Infiltration rate (Work in Progress)</t>
  </si>
  <si>
    <t>Infiltration(Work in Progress)</t>
  </si>
  <si>
    <t>Exterior LPD</t>
  </si>
  <si>
    <t>Exterior lighting control</t>
  </si>
  <si>
    <t>Parking Lot</t>
  </si>
  <si>
    <t>Sidewalk</t>
  </si>
  <si>
    <t>Building Entrance</t>
  </si>
  <si>
    <t>Hardscape Ornamental Light</t>
  </si>
  <si>
    <t>Building Façade</t>
  </si>
  <si>
    <t>Signage</t>
  </si>
  <si>
    <t xml:space="preserve">Driveway- </t>
  </si>
  <si>
    <t>Area</t>
  </si>
  <si>
    <t>Dimensions</t>
  </si>
  <si>
    <t>Perimeter</t>
  </si>
  <si>
    <t>a W/ft2</t>
  </si>
  <si>
    <t>b W/ft</t>
  </si>
  <si>
    <t>c W</t>
  </si>
  <si>
    <t>General hardscape type</t>
  </si>
  <si>
    <t>Total W</t>
  </si>
  <si>
    <t>180x56</t>
  </si>
  <si>
    <t>20x30</t>
  </si>
  <si>
    <t>2(6x30)</t>
  </si>
  <si>
    <t>1 door</t>
  </si>
  <si>
    <t>90 W/door</t>
  </si>
  <si>
    <t>Exterior Light LPD Calculation (Lighting Zone 3)</t>
  </si>
  <si>
    <t>W</t>
  </si>
  <si>
    <t>Baseline</t>
  </si>
  <si>
    <t>Driveway- 1115 W</t>
  </si>
  <si>
    <t>Parking Lot- 6566 W</t>
  </si>
  <si>
    <t>Sidewalk- 977 W</t>
  </si>
  <si>
    <t>Building Entrance- 90 W</t>
  </si>
  <si>
    <t>Hardscape Ornamental Light- 2 W</t>
  </si>
  <si>
    <t>Building Façade- 9352.75 W</t>
  </si>
  <si>
    <t>Signage- 80 W</t>
  </si>
  <si>
    <t>1184 W</t>
  </si>
  <si>
    <t>7725.2 W</t>
  </si>
  <si>
    <t>1018.4 W</t>
  </si>
  <si>
    <t>90 W</t>
  </si>
  <si>
    <t>2 W</t>
  </si>
  <si>
    <t>13093.85 W</t>
  </si>
  <si>
    <t>92 W</t>
  </si>
  <si>
    <t>23205.45 W</t>
  </si>
  <si>
    <t>Main Entry  (Gen. Lighting)- 0.5 W/ft2
Waiting Area (Gen. Lighting)- 0.75 W/ft2
Waiting Area (Décor. Lighting)- 0.2 W/ft2</t>
  </si>
  <si>
    <t>Daylighting</t>
  </si>
  <si>
    <t>Controlled General Lighting Power In Primary Daylit Area</t>
  </si>
  <si>
    <t>Reference Position 1</t>
  </si>
  <si>
    <t>Reference Position 2</t>
  </si>
  <si>
    <t>Window Type</t>
  </si>
  <si>
    <t>design WB</t>
  </si>
  <si>
    <t>User Model</t>
  </si>
  <si>
    <t xml:space="preserve">1.Metal Roofing (R-0)
2.Insulation entirely above deck (R-15.75)
3. Plywood (1/2 in.) - R-0.63
4. Metal Deck - R-0
5. Air Layer (4 in. or more) - R-0.92
</t>
  </si>
  <si>
    <t>Heating-  Fixed
Cooling- Reset by demand.</t>
  </si>
  <si>
    <t>Chiller Capacity (tons)</t>
  </si>
  <si>
    <t>autosize (report value)</t>
  </si>
  <si>
    <t>Chiller Oversizing Factor</t>
  </si>
  <si>
    <t>0.49 W/cfm</t>
  </si>
  <si>
    <t>Motor Horsepower</t>
  </si>
  <si>
    <t>N/A</t>
  </si>
  <si>
    <t>Run08</t>
  </si>
  <si>
    <t>Daylit Area (calculated value)</t>
  </si>
  <si>
    <t>Run9</t>
  </si>
  <si>
    <t>0.495 cfm/ft2</t>
  </si>
  <si>
    <t>3 W/ft2</t>
  </si>
  <si>
    <t>50 ft2/person</t>
  </si>
  <si>
    <t>2 W/ft2</t>
  </si>
  <si>
    <t>1 cfm/ft2</t>
  </si>
  <si>
    <t>0.75 cfm/ft2</t>
  </si>
  <si>
    <t>System Oversizing Factor</t>
  </si>
  <si>
    <t>Heating Capacity
Cooling Capacity</t>
  </si>
  <si>
    <t>PSZ</t>
  </si>
  <si>
    <t>Packaged Single Zone</t>
  </si>
  <si>
    <t>Cooling- 1.15</t>
  </si>
  <si>
    <t>Yes - Integrated</t>
  </si>
  <si>
    <t xml:space="preserve"> </t>
  </si>
  <si>
    <t>Differential Dry-Bulb</t>
  </si>
  <si>
    <t>Constant-speed if load&lt;= 5tons; variable-speed if &gt; 5tons</t>
  </si>
  <si>
    <t>Input Based on 50% of Proposed System Size-</t>
  </si>
  <si>
    <t>n/a</t>
  </si>
  <si>
    <t>COP=3.8</t>
  </si>
  <si>
    <t>COP=4</t>
  </si>
  <si>
    <t>Heating-n/a Cooling- 1.15</t>
  </si>
  <si>
    <t>Heating- n/a, Cooling- Reset by OA</t>
  </si>
  <si>
    <t>Heating- n/a, Cooling- Reset by Demand</t>
  </si>
  <si>
    <t>Heating- Fixed, Cooling- Reset by Demand</t>
  </si>
  <si>
    <t>Fixed Dry-Bulb</t>
  </si>
  <si>
    <t>0.60 W/cfm</t>
  </si>
  <si>
    <t>Fan Brake Horsepower</t>
  </si>
  <si>
    <t>11 bhp</t>
  </si>
  <si>
    <t>Cubic: coefficients 0.025, 0.57, 0.12, 0.285</t>
  </si>
  <si>
    <t>See Table 27 of ACM Reference Manual</t>
  </si>
  <si>
    <t xml:space="preserve">Energy Factor </t>
  </si>
  <si>
    <t>CRAH Unit (System 10)</t>
  </si>
  <si>
    <t>Cooling- 60F</t>
  </si>
  <si>
    <t>Heating-  none
Cooling- Reset by "Airflow First" reset sequence - reset airflow to min, then reset SAT</t>
  </si>
  <si>
    <t>Heating- none
Cooling- 55F</t>
  </si>
  <si>
    <t>64F</t>
  </si>
  <si>
    <t>Open Tower axial with variable-speed fan</t>
  </si>
  <si>
    <t>From ACM Reference Manual based on Table 27</t>
  </si>
  <si>
    <t>Chiller- 1.2 gpm/ton
Condenser-2.4 gpm/ton</t>
  </si>
  <si>
    <t>Run14</t>
  </si>
  <si>
    <t>Yes - integrated if load over 54 kBtu/h; partially integrated if over 45 kBtu/h</t>
  </si>
  <si>
    <t>Differential dry-bulb</t>
  </si>
  <si>
    <t>Fan Power - 0.365W/cfm</t>
  </si>
  <si>
    <t>CRAC Unit</t>
  </si>
  <si>
    <t>11 bhp (since 11&gt; 0.95% of 10)</t>
  </si>
  <si>
    <t>Hotel</t>
  </si>
  <si>
    <t>CZ-12</t>
  </si>
  <si>
    <t>FPFC</t>
  </si>
  <si>
    <t>Chilled water</t>
  </si>
  <si>
    <t>Chiler COP=5.8</t>
  </si>
  <si>
    <t>Chiller COP=5.8</t>
  </si>
  <si>
    <t>Heating - NA
Cooling - NA</t>
  </si>
  <si>
    <t>Water-side economizer: eff=60%, non-integrated</t>
  </si>
  <si>
    <t>50F</t>
  </si>
  <si>
    <t>Terminal Unit Fan Power</t>
  </si>
  <si>
    <t>0.25 W/cfm</t>
  </si>
  <si>
    <t>Based on load calc with oversizing factor of 1.25</t>
  </si>
  <si>
    <t>Chiller COP according to system size and Table 110.2-D</t>
  </si>
  <si>
    <t>Heating- 1.25</t>
  </si>
  <si>
    <t>Based on capacity and 110.2</t>
  </si>
  <si>
    <t>default</t>
  </si>
  <si>
    <t>19 W/gpm HHW</t>
  </si>
  <si>
    <t>16 W/gpm HHW</t>
  </si>
  <si>
    <t>Run22 - Hotel with FPFC</t>
  </si>
  <si>
    <t>Run21 - Warehouse with Heating and Vent Only</t>
  </si>
  <si>
    <t>Run19 - VAV reheat system with CRAC Unit</t>
  </si>
  <si>
    <t>Run20 - Large Office Building with CRAH</t>
  </si>
  <si>
    <t>Run23 - Medium Office with Window Alteration</t>
  </si>
  <si>
    <t>Wood-Framed Wall</t>
  </si>
  <si>
    <t>Wood-Framed Wall with R-11</t>
  </si>
  <si>
    <t>fixed</t>
  </si>
  <si>
    <t>South-0.4 (new); N,E,W-0.55 (existing)</t>
  </si>
  <si>
    <t>South-0.33 (new); N,E,W-0.56 (existing)</t>
  </si>
  <si>
    <t>South-0.5 (new); N,E,W-0.6 (existing)</t>
  </si>
  <si>
    <t>South-0.47 (new); N,E,W-0.55 (existing)</t>
  </si>
  <si>
    <t>South-0.31 (new); N,E,W-0.56 (existing)</t>
  </si>
  <si>
    <t>South-0.42 (new); N,E,W-0.6 (existing)</t>
  </si>
  <si>
    <t>North-50%</t>
  </si>
  <si>
    <t>South-50%</t>
  </si>
  <si>
    <t>East-40%</t>
  </si>
  <si>
    <t>West-40%</t>
  </si>
  <si>
    <t>COP=2.8</t>
  </si>
  <si>
    <t>Same as proposed</t>
  </si>
  <si>
    <t>Heating - 105
Cooling - 55</t>
  </si>
  <si>
    <t>Fixed Dry-bulb 70F</t>
  </si>
  <si>
    <t>All HVAC inputs have baseline same as proposed.</t>
  </si>
  <si>
    <t>Metal Building Roof</t>
  </si>
  <si>
    <t xml:space="preserve">Main Entry (Gen. Lighting)- 0.6 W/ft2
Waiting Area (Gen. Lighting)- 0.8 W/ft2
Waiting Area (Décor. Lighting)- 0.2 W/ft2
</t>
  </si>
  <si>
    <t>Main Entry (Gen. Lighting)- 0.8 W/ft2
Main Entry (Task Lighting)- 0.1 W/ft2
Waiting Area (Gen. Lighting)- 0.6 W/ft2
Waiting Area (Décor. Lighting)- 1.2 W/ft2
Waiting Area (Floor Display Lighting) - 0.1 W/ft2</t>
  </si>
  <si>
    <t>Main Entry (Gen. Lighting)- 0.8 W/ft2
Main Entry (Task Lighting)- 0.1 W/ft2
Waiting Area (Gen. Lighting)- 0.6 W/ft2
Waiting Area (Décor. Lighting)- 0.5 W/ft2
Waiting Area (Floor Display Lighting) - 0.1 W/ft2</t>
  </si>
  <si>
    <t>Front Retail (General) - 1.5 W/ft2
Front Retail (task and floor display) - 0.75 W/ft2
Task and floor display area - 50% of space area closest to window</t>
  </si>
  <si>
    <t>Front Retail (General) - 1.6 W/ft2
Front Retail (task and floor display) - 0.75 W/ft2
Task and floor display area - 50% of space area closest to window</t>
  </si>
  <si>
    <t>Illuminance Setpoint</t>
  </si>
  <si>
    <t xml:space="preserve">Packaged Single Zone </t>
  </si>
  <si>
    <t>COP-6.2</t>
  </si>
  <si>
    <t>EER-11, SEER-14</t>
  </si>
  <si>
    <t>integrated</t>
  </si>
  <si>
    <t>none</t>
  </si>
  <si>
    <t>70F high limit</t>
  </si>
  <si>
    <t>integrated if load&gt;5 ton; none if not</t>
  </si>
  <si>
    <t>Centrigfugal Chiller</t>
  </si>
  <si>
    <t>same as building central plant</t>
  </si>
  <si>
    <t>2 (for building)</t>
  </si>
  <si>
    <t>Heating- None Cooling- 60F</t>
  </si>
  <si>
    <t>Heating-  n/a
Cooling- Reset by demand, airflow-first sequence.</t>
  </si>
  <si>
    <r>
      <t xml:space="preserve">Pump </t>
    </r>
    <r>
      <rPr>
        <strike/>
        <sz val="10"/>
        <rFont val="Calibri"/>
        <family val="2"/>
        <scheme val="minor"/>
      </rPr>
      <t>Motor</t>
    </r>
    <r>
      <rPr>
        <sz val="10"/>
        <rFont val="Calibri"/>
        <family val="2"/>
        <scheme val="minor"/>
      </rPr>
      <t xml:space="preserve"> Power</t>
    </r>
  </si>
  <si>
    <r>
      <t xml:space="preserve">Total- </t>
    </r>
    <r>
      <rPr>
        <b/>
        <sz val="10"/>
        <rFont val="Calibri"/>
        <family val="2"/>
        <scheme val="minor"/>
      </rPr>
      <t>18182.75 W</t>
    </r>
  </si>
  <si>
    <t>Not part of Test</t>
  </si>
  <si>
    <t>Not part of Test Case</t>
  </si>
  <si>
    <t>From ACM Table 27</t>
  </si>
  <si>
    <t>Screw</t>
  </si>
  <si>
    <t>Based on size - Centrifugal if &gt;300 tons</t>
  </si>
  <si>
    <t>Based on cooling capacity</t>
  </si>
  <si>
    <t>Electric</t>
  </si>
  <si>
    <t>COP=5.8</t>
  </si>
  <si>
    <t>COP=5.8 if greater than min eff in 110.2; otherwise none</t>
  </si>
  <si>
    <t>Based on type - 15% for centrifugal</t>
  </si>
  <si>
    <t>Chiller Part-Load Efficiency (IPLV)</t>
  </si>
  <si>
    <t>Based on system capacity and Table in 110.2</t>
  </si>
  <si>
    <t>autosize x 1.15</t>
  </si>
  <si>
    <t>Path A or Path B curve from Appendix 5.7 based on system size</t>
  </si>
  <si>
    <t>Based on system size and Table 110.2-D</t>
  </si>
  <si>
    <t>Based on system type (0.15 for centrifugal)</t>
  </si>
  <si>
    <t>not a user input</t>
  </si>
  <si>
    <t>not  a user input</t>
  </si>
  <si>
    <t>50 gpm/hp</t>
  </si>
  <si>
    <t>60 gpm/hp</t>
  </si>
  <si>
    <t>wet-bulb reset</t>
  </si>
  <si>
    <t>Fixed at design dry-bulb</t>
  </si>
  <si>
    <t>Based on Table 27 in ACM and Standard Design hp</t>
  </si>
  <si>
    <t>CHW-variable-speed
CW = constant-speed</t>
  </si>
  <si>
    <t xml:space="preserve">CHW=20 W/gpm x 2.0 gpm/ton CW 19 W/gpm x 2.4 gpm/ton
</t>
  </si>
  <si>
    <t>CHW=X W/gpm based on load, 1.2 gpm/ton
CW = 19 W/gpm</t>
  </si>
  <si>
    <t xml:space="preserve">CHW: head=40 ft + 0.03xtons, 70% pump eff
CW: head=54 ft, 70% pump eff
HHW: 19 W/gpm </t>
  </si>
  <si>
    <t xml:space="preserve">CHW: 20 W/gpm
CW: 17 W/gpm
HHW: 16 W/gpm </t>
  </si>
  <si>
    <t>165F</t>
  </si>
  <si>
    <t>135F</t>
  </si>
  <si>
    <t>Static pressure = f(cfm, # stories)</t>
  </si>
  <si>
    <t>Based on ACM Table 27</t>
  </si>
  <si>
    <t>COP=6.6</t>
  </si>
  <si>
    <t>IPLV=0.45 kW/ton</t>
  </si>
  <si>
    <t>Based on capacity and type, Table 110.2-D</t>
  </si>
  <si>
    <t>Not a User Input</t>
  </si>
  <si>
    <t>42F</t>
  </si>
  <si>
    <t>54F</t>
  </si>
  <si>
    <t>two-speed</t>
  </si>
  <si>
    <t>variable-speed</t>
  </si>
  <si>
    <t>44 gpm/hp</t>
  </si>
  <si>
    <t>Chiller- 2.0 gpm/ton
Condenser- 2.4 gpm/ton</t>
  </si>
  <si>
    <t xml:space="preserve">
Cooling - 55F</t>
  </si>
  <si>
    <t>Heating-70F
Cooling - 55F</t>
  </si>
  <si>
    <t>Sized on load with 1.25 oversizing factor</t>
  </si>
  <si>
    <t>30F</t>
  </si>
  <si>
    <t>Based on load, but limited to max 40F</t>
  </si>
  <si>
    <t>autosize x 1.25</t>
  </si>
  <si>
    <t>From App 5.4A</t>
  </si>
  <si>
    <t>0.5 gph/person</t>
  </si>
  <si>
    <t>500 W</t>
  </si>
  <si>
    <t>600 W</t>
  </si>
  <si>
    <t>Controlled General Lighting Power In Secondary Daylit Area</t>
  </si>
  <si>
    <t>Controlled General Lighting Power In Skylit Daylit Area</t>
  </si>
  <si>
    <t xml:space="preserve">Check Only for </t>
  </si>
  <si>
    <t xml:space="preserve">Point of Sale: General Lighting LPD x 717 ft2
</t>
  </si>
  <si>
    <t>Point of Sale: General Lighting LPD x 717 ft2</t>
  </si>
  <si>
    <t>Core Retail: General Lighting LPD x 1024ft2</t>
  </si>
  <si>
    <t>1500 W</t>
  </si>
  <si>
    <t>Point of Sale: Primary-at edge of PDZ, at midpoint of zone
Core Retail: Primary-Under Skylight</t>
  </si>
  <si>
    <t>Point of Sale: 5 feet from S window and 10 feet from east window
Core Retail: Primary-Under Skylight, at edge of skylight</t>
  </si>
  <si>
    <t>Point of Sale: 12 feet from S window and 10 feet from east window
Core Retail: none</t>
  </si>
  <si>
    <t>Point of Sale: Primary-at interior edge of SDZ, at midpoint of zone
Core Retail: none</t>
  </si>
  <si>
    <t>Point of Sale: Primary-at interior edge of PDZ, at midpoint of zone
Core Retail: Primary-Under Skylight</t>
  </si>
  <si>
    <t>Calculated by software to prevent overlapping daylit areas from skylights; final number should be 2.5% to 5% SRR.</t>
  </si>
  <si>
    <t>Continuous Dimming</t>
  </si>
  <si>
    <t>Daylight Control Type in Primary Daylit Area</t>
  </si>
  <si>
    <t>Daylight Control Type in Skylit Area</t>
  </si>
  <si>
    <t>Daylight Control Type in Secondary Daylit Area</t>
  </si>
  <si>
    <t>Continuous + Off</t>
  </si>
  <si>
    <t>Based on System Capacity and Type, Table 110.2-D</t>
  </si>
  <si>
    <t>Based on System Capacity and 110.2</t>
  </si>
  <si>
    <t>User=250 tons</t>
  </si>
  <si>
    <t>250 tons, except if there are excessive UMLH, then prompt user to resize</t>
  </si>
  <si>
    <t>Based on system capacity and Table 110.-2D</t>
  </si>
  <si>
    <t>6 bhp</t>
  </si>
  <si>
    <t>10 MHP</t>
  </si>
  <si>
    <t>Use Max (6, 95% of next smaller motor size) = 7.125</t>
  </si>
  <si>
    <t>fan coil= 0.25 W/cfm</t>
  </si>
  <si>
    <t>0.35 W/cfm</t>
  </si>
  <si>
    <t>VSD with Static Pressure Reset</t>
  </si>
  <si>
    <t>IPLV=0.39 kW/ton</t>
  </si>
  <si>
    <t>Differential Dry-bulb</t>
  </si>
  <si>
    <t>Static Pressure=f(cfm,#stories)</t>
  </si>
  <si>
    <t>not tested</t>
  </si>
  <si>
    <t>950 lux</t>
  </si>
  <si>
    <t>950 lux in Primary Daylit Zone
3800 lux in Secondary Daylit Zone</t>
  </si>
  <si>
    <t xml:space="preserve">Office - 400 lux (Ref. P 1,
1600 lux (Ref. P-2)
</t>
  </si>
  <si>
    <t>550 W</t>
  </si>
  <si>
    <t>437 W (Primary Daylit Area= 582.4 sft)</t>
  </si>
  <si>
    <t>300 W</t>
  </si>
  <si>
    <t>350 W (Secondary Daylit Area= 465.34 sft)</t>
  </si>
  <si>
    <t>Office - 5 ft from exterior wall; midpoint of space</t>
  </si>
  <si>
    <t xml:space="preserve">Office - 5 ft from exterior wall; midpoint of space; </t>
  </si>
  <si>
    <t>Office - 8 ft from exterior wall; midpoint of corner window on west façade</t>
  </si>
  <si>
    <t>Office - 16 ft from exterior wall; midpoint of corner window on west façade</t>
  </si>
  <si>
    <t xml:space="preserve">Office - 400 lux 
</t>
  </si>
  <si>
    <t>Wood-Framed and Other Roof</t>
  </si>
  <si>
    <t xml:space="preserve">1.Asphalt roll roofing - 1/4 in. (R-0.15)
2.Hardboard - HDF - 50 lb/ft3 - 3/4 in. (R-1.03)
3. Polyisocyanurate - aged - unfaced - 3 in. (R-18.18)
</t>
  </si>
  <si>
    <t xml:space="preserve">1.Asphalt roll roofing - 1/4 in. (R-0.15)
2.Hardboard - HDF - 50 lb/ft3 - 3/4 in. (R-1.03)
3. Polyisocyanurate - aged - unfaced - 2 in. (R-18.18)
</t>
  </si>
  <si>
    <t xml:space="preserve">1.Metal Roofing (R-0)
2.Expanded Polystyrene - EPS - 2 2/5 in. (R-10.0)
3. Plywood (1/2 in.) - R-0.63
4. Metal Deck - R-0
5. Air Layer (4 in. or more) - R-0.92
</t>
  </si>
  <si>
    <t>Office (250 square feet in floor area or less)</t>
  </si>
  <si>
    <t>Retail Merchandise Sales, Wholesale Showroom</t>
  </si>
  <si>
    <t>Medical and Clinical Care</t>
  </si>
  <si>
    <t>Convention, Conference, Multipurpose and Meeting Center Areas</t>
  </si>
  <si>
    <t>Corridors, Restrooms, Stairs, and Support Areas</t>
  </si>
  <si>
    <t>Lobby, Main Entry</t>
  </si>
  <si>
    <t>PSZ HP</t>
  </si>
  <si>
    <t>Heat Pump</t>
  </si>
  <si>
    <t>EER-11.5</t>
  </si>
  <si>
    <t>COP-3.6</t>
  </si>
  <si>
    <t>Medium Office, North-facing zone on second floor is a Computer Room</t>
  </si>
  <si>
    <t>Large Office (Core Zones on bottom two floors are a data center)</t>
  </si>
  <si>
    <t>Office: 0.9 W/ft2</t>
  </si>
  <si>
    <t>Computer Room: 25 W/ft2</t>
  </si>
  <si>
    <t>Office:1.34 W/ft2</t>
  </si>
  <si>
    <t>Office: 1.34 W/ft2</t>
  </si>
  <si>
    <t>Computer Room:</t>
  </si>
  <si>
    <t>25 W/ft2</t>
  </si>
  <si>
    <t xml:space="preserve">1. Roof Gravel - 1/2 in.  R - 0.10
2. Expanded Polystyrene - EPS - 3 1/2 in. R - 14.58
3. Plywood (1/2 in.)   R - 0.63
4. Metal Deck    R - 0.00
5. Metal Framing   R - 0.00
6. Air Layer (4 in. or more)  R - 0.92
</t>
  </si>
  <si>
    <t xml:space="preserve">1. Roof Gravel - 1/2 in. R - 0.10
2. Expanded Polystyrene - EPS - 3 1/2 in. R - 14.58
3. Plywood (1/2 in.)   R - 0.63
4. Metal Deck    R - 0.00
5. Metal Framing   R - 0.00
6. Air Layer (4 in. or more)  R - 0.92
</t>
  </si>
  <si>
    <t>1.Metal Standing Seam - 1/16 in.  R - 0.00
2. Expanded Polystyrene - EPS - 3 1/2 in. R - 14.58
3. Metal Framing   R - 0.00</t>
  </si>
  <si>
    <t>1. Stucco 7/8"  (R-0.18)
2. Building Paper (R-0.06)
3. Continuous Insulation (R-)
4. Metal Wall Framing - 16 or 24 in. OC (R-0.65)
5.Gypsum Board - 1/2 in. (R-0.45)</t>
  </si>
  <si>
    <t>1. Stucco 7/8"
2. Building Paper (R-0.06)
3. Continuous Insulation (R-)
4. Metal Wall Framing, 16 or 24 in. OC (R-0.65)
5. Gypsum Board - 1/2 in. (R-0.45)</t>
  </si>
  <si>
    <t>1. Stucco 7/8"
2. Building Paper (R-0.06)
3. Expanded Polystyrene - EPS - 3 1/3 in. (R-14)
4. Metal Wall Framing - 16 or 24 in. OC (R-0.65)
5.Gypsum Board - 1/2 in. (R-0.45)</t>
  </si>
  <si>
    <t>1. Stucco 7/8"
2. Building Paper (R-0.06)
3. Expanded Polystyrene - EPS - 2 2/5 in. (R-10)
4. Metal Wall Framing - 16 or 24 in. OC (R-0.65)
5. Gypsum Board - 1/2 in. (R-0.45)</t>
  </si>
  <si>
    <t>1. Stucco 7/8"
2. Building Paper (R-0.06)
3. Expanded Polystyrene - EPS - 1 3/4 in. (R-7.29)
4. Metal Wall Framing - 16 or 24 in. OC (R-0.65)
5.Gypsum Board - 1/2 in. (R-0.45)</t>
  </si>
  <si>
    <t>1. Stucco 7/8"
2. Building Paper (R-0.06)
3. Continuous Insulation (R-5)
4. Metal Wall Framing - 16 or 24 in. OC (R-0.65)
5. 1/2" Gypsum Board (R-0.45)</t>
  </si>
  <si>
    <r>
      <t xml:space="preserve">1. Stucco 7/8" (R-0.18)
2. Building Paper - 1/16 in. (R-0.06)
3. </t>
    </r>
    <r>
      <rPr>
        <b/>
        <i/>
        <sz val="10"/>
        <rFont val="Calibri"/>
        <family val="2"/>
        <scheme val="minor"/>
      </rPr>
      <t xml:space="preserve">Insulation/Framing Layer </t>
    </r>
    <r>
      <rPr>
        <sz val="10"/>
        <rFont val="Calibri"/>
        <family val="2"/>
        <scheme val="minor"/>
      </rPr>
      <t>(R-15, 2x4)
4. Gypsum Board - 1/2 in. (R-0.45)</t>
    </r>
  </si>
  <si>
    <r>
      <t xml:space="preserve">1. Stucco 7/8" (R-0.18)
2. Building Paper - 1/16 in. (R-0.06)
3. </t>
    </r>
    <r>
      <rPr>
        <b/>
        <i/>
        <sz val="10"/>
        <rFont val="Calibri"/>
        <family val="2"/>
        <scheme val="minor"/>
      </rPr>
      <t xml:space="preserve">Insulation/Framing Layer </t>
    </r>
    <r>
      <rPr>
        <sz val="10"/>
        <rFont val="Calibri"/>
        <family val="2"/>
        <scheme val="minor"/>
      </rPr>
      <t>(R-15, 2x4)
4.Gypsum Board - 1/2 in. (R-0.45)</t>
    </r>
  </si>
  <si>
    <t>1. Stucco 7/8" (R-0.18)
2. Building Paper - 1/16 in. (R-0.06)
3. Expanded Polystyrene - EPS - 1 7/8 in. (R-8)
4. Metal Wall Framing - 16 or 24 in. OC (R-0.65)
5. Gypsum Board - 1/2 in. (R-0.45)</t>
  </si>
  <si>
    <t>1. Expanded Polystyrene - EPS - 5 2/5 in. (R-21.69)
2. Plywood - 5/8 in. (R-0.78)
3. Carpet with pad (R-1.34)</t>
  </si>
  <si>
    <t>1.Metal Standing Seam - 1/16 in.  R - 0.00
2. Expanded Polystyrene - EPS - 5 19/20 in. R - 24.79
3. Metal Framing   R - 0.00</t>
  </si>
  <si>
    <t>1.Metal Standing Seam - 1/16 in.  R - 0.00
2. Expanded Polystyrene - EPS - 1 1/2 in. R - 6.25
3. Expanded Polystyrene - EPS - 1 1/2 in. R - 6.25
4. Metal Framing   R - 0.00</t>
  </si>
  <si>
    <t>1. Polyisocyanurate - aged - facers - 1 1/2 in. (R-15)
2. Concrete - 80 lb/ft3 - 4 in. (R-1.09)
3. Metal Deck (R-0)
4. 5/8" Wood Sheathing (R-0.65)
5. Carpet and pad - 3/4 in. (R-1.30)</t>
  </si>
  <si>
    <t>1. Expanded Polystyrene - EPS - 5 2/5 in. (R-21.69)
2. Plywood - 5/8 in. (R-0.78)
3. Carpet and pad - 3/4 in. (R-1.30)</t>
  </si>
  <si>
    <t>1. Polyisocyanurate - aged - facers - 1 1/2 in. (R-15)
2. Concrete - 80 lb/ft3 - 4 in. (R-1.09)
3. Metal Deck (R-0)
4. OSB - Oriented Strand Board - 5/8 in. (R-0.82)
5. Carpet and pad - 3/4 in. (R-1.30)</t>
  </si>
  <si>
    <t>1.Polyisocyanurate - aged - facers - 1 1/2 in. (R-15)
2. Concrete - 80 lb/ft3 - 4 in. (R-1.09)
3. Metal Deck (R-0)
4. OSB - Oriented Strand Board - 5/8 in. (R-0.82)
5. Carpet and pad - 3/4 in. (R-1.30)</t>
  </si>
  <si>
    <t>Office  (Greater than 250 square feet in floor area)</t>
  </si>
  <si>
    <t>Metal Deck - R-0.0
Expanded Polystyrene - EPS - 3 1/2 in. (R-14.58)</t>
  </si>
  <si>
    <t>Metal Deck - R-0.0
Expanded Polystyrene - EPS - 2 3/4in.. (R-11.44)</t>
  </si>
  <si>
    <t>Not Part of Test Case</t>
  </si>
  <si>
    <t>User model</t>
  </si>
  <si>
    <t>Comp Room</t>
  </si>
  <si>
    <t>Key:</t>
  </si>
  <si>
    <t>Small Office General Prototype</t>
  </si>
  <si>
    <t>Office (Greater than 250 square feet in floor area)</t>
  </si>
  <si>
    <t>0.8 (Int LPD reg.)</t>
  </si>
  <si>
    <t>ext air film</t>
  </si>
  <si>
    <t>Int air film</t>
  </si>
  <si>
    <t>Overall Uval</t>
  </si>
  <si>
    <t>Metal Framed</t>
  </si>
  <si>
    <t>CZ-6 Standard Design "Fixed Window"
U-0.26</t>
  </si>
  <si>
    <t>CZ-6 Standard Design "Fixed Window"
SHGC-0.25</t>
  </si>
  <si>
    <t>CZ-6 Standard Design "Fixed Window"
VT-0.42</t>
  </si>
  <si>
    <t>Integrated</t>
  </si>
  <si>
    <t>Run0X - NOT IN ACM</t>
  </si>
  <si>
    <t>Roof</t>
  </si>
  <si>
    <t>Ext-wall</t>
  </si>
  <si>
    <t>24.4% for South and 
19.8% for the other three orientations</t>
  </si>
  <si>
    <t>Ext-flr</t>
  </si>
  <si>
    <t>Exterior Floor: Ground Floor - NA
Exterior Floor: Soffit - 0.070</t>
  </si>
  <si>
    <t>Run-04</t>
  </si>
  <si>
    <t>AssemblyOccupancy</t>
  </si>
  <si>
    <t>AssemblyReceptacle</t>
  </si>
  <si>
    <t>AssemblyLights</t>
  </si>
  <si>
    <t>Common Areas: Hotel Function Area
Guest Rooms: Hotel/Motel Guest Room</t>
  </si>
  <si>
    <t>Common Areas: 1.50
Guest Rooms: 0.50</t>
  </si>
  <si>
    <t>Common Areas: 1.50
Guest Rooms: 0.15</t>
  </si>
  <si>
    <t>Common Areas: 0.50
Guest Rooms: 0.50</t>
  </si>
  <si>
    <t>0.70
3891.16 ft2
302.6 ft</t>
  </si>
  <si>
    <t>NONE - PROJECT FAILS MANDATORY MINIMUM PERFORMANCE CHECKS</t>
  </si>
  <si>
    <t xml:space="preserve">Exterior Floor: Ground Floor - NA
Exterior Floor: Soffit - 0.070
</t>
  </si>
  <si>
    <t>Other Floor</t>
  </si>
  <si>
    <r>
      <t xml:space="preserve">Level -1, South Perimeter Zone 
 - </t>
    </r>
    <r>
      <rPr>
        <b/>
        <sz val="10"/>
        <rFont val="Calibri"/>
        <family val="2"/>
        <scheme val="minor"/>
      </rPr>
      <t>Lobby, Main Entry</t>
    </r>
  </si>
  <si>
    <r>
      <t xml:space="preserve">Levels - 1 to 12 
East Perimeter Zone 
 - </t>
    </r>
    <r>
      <rPr>
        <b/>
        <sz val="10"/>
        <rFont val="Calibri"/>
        <family val="2"/>
        <scheme val="minor"/>
      </rPr>
      <t>Corridors, Restrooms, Stairs, and Support Areas</t>
    </r>
  </si>
  <si>
    <r>
      <t xml:space="preserve">Levels - 2 to 6
Core and South, West, North  Perimeter Zones
 - </t>
    </r>
    <r>
      <rPr>
        <b/>
        <sz val="10"/>
        <rFont val="Calibri"/>
        <family val="2"/>
        <scheme val="minor"/>
      </rPr>
      <t>Medical and Clinical Care</t>
    </r>
  </si>
  <si>
    <r>
      <t xml:space="preserve">Level - 12
Core and South, West, North  Perimeter Zones
 - </t>
    </r>
    <r>
      <rPr>
        <b/>
        <sz val="10"/>
        <rFont val="Calibri"/>
        <family val="2"/>
        <scheme val="minor"/>
      </rPr>
      <t>Convention, Conference, Multipurpose and Meeting Center Areas</t>
    </r>
  </si>
  <si>
    <r>
      <t xml:space="preserve">Level -1, 
Core and North, West  Perimeter Zones
 - </t>
    </r>
    <r>
      <rPr>
        <b/>
        <sz val="10"/>
        <rFont val="Calibri"/>
        <family val="2"/>
        <scheme val="minor"/>
      </rPr>
      <t>Retail Merchandise Sales, Wholesale Showroom</t>
    </r>
  </si>
  <si>
    <t>SRR</t>
  </si>
  <si>
    <t>Count</t>
  </si>
  <si>
    <t>Skylight (area per skylight)</t>
  </si>
  <si>
    <t>RUN 07 - 7%</t>
  </si>
  <si>
    <t>RUN 09 - 5%</t>
  </si>
  <si>
    <t>Base PrototypeTest Parameters</t>
  </si>
  <si>
    <t>Not Specified - Not Part of Test Case</t>
  </si>
  <si>
    <t>Test Instance Specification Complete</t>
  </si>
  <si>
    <t>Test Instance Specification Incomplete</t>
  </si>
  <si>
    <t>Most General parameters of prototype building.  Specific test instances to be generated based on this model.</t>
  </si>
  <si>
    <t>Updates to test instance specification have been completed</t>
  </si>
  <si>
    <t>Updates to test instance specfication in progress</t>
  </si>
  <si>
    <t>Run17 - INCOMPLETE</t>
  </si>
  <si>
    <t>OfficeLights</t>
  </si>
  <si>
    <t>OfficeHVACAvail</t>
  </si>
  <si>
    <t>Heating Capacity - default
Cooling Capacity - default</t>
  </si>
  <si>
    <t>Residential: 0.028
NonResidential 0.039</t>
  </si>
  <si>
    <t>Residential: 0.105
NonResidential 0.062</t>
  </si>
  <si>
    <t>Core Zone</t>
  </si>
  <si>
    <t>Exterior Floor: Ground Floor - NA
Exterior Floor: Soffit - 0.039</t>
  </si>
  <si>
    <t>Fixed-0.25, Operable-0.42</t>
  </si>
  <si>
    <t>Flr Ar</t>
  </si>
  <si>
    <t>Occupants/1000ft2</t>
  </si>
  <si>
    <t>tot occu</t>
  </si>
  <si>
    <t>Vent rt cfm/person</t>
  </si>
  <si>
    <t>Bot_Core</t>
  </si>
  <si>
    <t>Bot_Zn1</t>
  </si>
  <si>
    <t>Bot_Zn2</t>
  </si>
  <si>
    <t>Bot_Zn3</t>
  </si>
  <si>
    <t>Bot_Zn4</t>
  </si>
  <si>
    <t>Mid_Core</t>
  </si>
  <si>
    <t>Mid_Zn1</t>
  </si>
  <si>
    <t>Mid_Zn2</t>
  </si>
  <si>
    <t>Mid_Zn3</t>
  </si>
  <si>
    <t>Mid_Zn4</t>
  </si>
  <si>
    <t>Hi_Zn1</t>
  </si>
  <si>
    <t>Hi_Core</t>
  </si>
  <si>
    <t>Hi_Zn2</t>
  </si>
  <si>
    <t>Hi_Zn3</t>
  </si>
  <si>
    <t>Hi_Zn4</t>
  </si>
  <si>
    <t>Top_Core</t>
  </si>
  <si>
    <t>Top_Zn1</t>
  </si>
  <si>
    <t>Top_Zn2</t>
  </si>
  <si>
    <t>Top_Zn3</t>
  </si>
  <si>
    <t>Top_Zn4</t>
  </si>
  <si>
    <t>Zone</t>
  </si>
  <si>
    <t>Vent rt - cfm/ft2</t>
  </si>
  <si>
    <t>DefDsgnVentRt-cfm</t>
  </si>
  <si>
    <t>Vent Rt Cfm/ft2</t>
  </si>
  <si>
    <t>Roof:OverallUFactor</t>
  </si>
  <si>
    <t>ConsAssm:CRRCAgedRefl
ConsAssm:ExtSolAbs</t>
  </si>
  <si>
    <t>ConsAssm:CRRCAgedEmittance
ConsAssm:ExtThrmlAbs</t>
  </si>
  <si>
    <t>ExtWall:OverallUFactor</t>
  </si>
  <si>
    <t>ExtFlr:OverallUFactor</t>
  </si>
  <si>
    <t>UndgrFlr:OverallFFactor</t>
  </si>
  <si>
    <t>FenCons:FenProdType</t>
  </si>
  <si>
    <t>FenCons:UFactor</t>
  </si>
  <si>
    <t>FenCons:SHGC</t>
  </si>
  <si>
    <t>FenCons:VT</t>
  </si>
  <si>
    <t>Win:ExtShdgObj</t>
  </si>
  <si>
    <t>Spc:IntLPDReg
Spc:IntLtgSpecMthd
Spc:IntLtgSys:TailoredMthdAllowType
Spc:TMGenLPD
Spc:TMTotAllowLPD</t>
  </si>
  <si>
    <t>Spc:IntLtgRegSchRef</t>
  </si>
  <si>
    <t>Spc:SpcFunc</t>
  </si>
  <si>
    <t>Spc:OccDens</t>
  </si>
  <si>
    <t>Spc:OccSensHtRt</t>
  </si>
  <si>
    <t>Spc:OccLatHtRt</t>
  </si>
  <si>
    <t>Spc:RecptPwrDens</t>
  </si>
  <si>
    <t>Spc:OccSchRef</t>
  </si>
  <si>
    <t>Spc:RecptSchRef</t>
  </si>
  <si>
    <t>Spc:HotWtrHtgSchRef</t>
  </si>
  <si>
    <t>Spc:InfSchRef</t>
  </si>
  <si>
    <t>Relevant SDD Properties</t>
  </si>
  <si>
    <t>ConsAssm:MatRef[X]</t>
  </si>
  <si>
    <t>Fan Power</t>
  </si>
  <si>
    <t>360LDH</t>
  </si>
  <si>
    <t>Modeling Method</t>
  </si>
  <si>
    <t>Brake Horsepower</t>
  </si>
  <si>
    <t>Motor Efficiency</t>
  </si>
  <si>
    <t>CFM</t>
  </si>
  <si>
    <t>Project</t>
  </si>
  <si>
    <t>00200-OfficeSmall_CZ6_Run18</t>
  </si>
  <si>
    <t>CoreZn</t>
  </si>
  <si>
    <t>Calculated Power (Watts)</t>
  </si>
  <si>
    <t>Calculated Power (W/cfm)</t>
  </si>
  <si>
    <t>Perim1Zn</t>
  </si>
  <si>
    <t>Perim2Zn</t>
  </si>
  <si>
    <t>Perim3Zn</t>
  </si>
  <si>
    <t>Perim4Zn</t>
  </si>
  <si>
    <t>Transform</t>
  </si>
  <si>
    <t>User</t>
  </si>
  <si>
    <t>Static Pressure</t>
  </si>
  <si>
    <t>Supply Fan Static Pressure</t>
  </si>
  <si>
    <t>Supply Fan Efficiency</t>
  </si>
  <si>
    <t>Brake Horsepower Method:
Zone 1: 1.2 bhp
Zone 2: 0.8 bhp
Zone 3: 1.2 bhp
Zone 4: 0.8 bhp
Core Zone: 1.6 bhp</t>
  </si>
  <si>
    <t>Motor Nominal HP</t>
  </si>
  <si>
    <t>Run 14 - Small Office - Area Category Method, Power Adjustment Factors</t>
  </si>
  <si>
    <t>Zone 1</t>
  </si>
  <si>
    <t>Zone 2</t>
  </si>
  <si>
    <t>Zone 3</t>
  </si>
  <si>
    <t>Zone 4</t>
  </si>
  <si>
    <t>USER</t>
  </si>
  <si>
    <t>Installed Watts</t>
  </si>
  <si>
    <t>(Watts)</t>
  </si>
  <si>
    <t>PAF</t>
  </si>
  <si>
    <t>(frac)</t>
  </si>
  <si>
    <t>Control Credit</t>
  </si>
  <si>
    <t>RegLPD</t>
  </si>
  <si>
    <t>Run 12 - Medium Office - Tailored Method - Ornamental Allowance</t>
  </si>
  <si>
    <t>Core Bottom</t>
  </si>
  <si>
    <t>Waiting Area</t>
  </si>
  <si>
    <t>(W/ft2)</t>
  </si>
  <si>
    <t>(ft2)</t>
  </si>
  <si>
    <t>Tailored Allowance</t>
  </si>
  <si>
    <t>General Power</t>
  </si>
  <si>
    <t>Total Power</t>
  </si>
  <si>
    <t>Spc:FlrArea</t>
  </si>
  <si>
    <t>Spc:RegInstPwr</t>
  </si>
  <si>
    <t>Spc:PAFCtrlCred</t>
  </si>
  <si>
    <t>Spc:IntLPDReg</t>
  </si>
  <si>
    <t>PROPOSED</t>
  </si>
  <si>
    <t>BASELINE</t>
  </si>
  <si>
    <t>IntLtgSys1 Watts</t>
  </si>
  <si>
    <t>IntLtgSys2 Watts</t>
  </si>
  <si>
    <t>LPD</t>
  </si>
  <si>
    <t>SpcFunc</t>
  </si>
  <si>
    <t>GENERAL PARMS</t>
  </si>
  <si>
    <t>WT.AVE(IntLtgSys:PAF)</t>
  </si>
  <si>
    <t>Perimeter_Bot_Zn _1</t>
  </si>
  <si>
    <t>Baseline Check</t>
  </si>
  <si>
    <t>Gen Ilum</t>
  </si>
  <si>
    <t>(Lux)</t>
  </si>
  <si>
    <t>Perim</t>
  </si>
  <si>
    <t>Task Ht</t>
  </si>
  <si>
    <t>RCR</t>
  </si>
  <si>
    <t>RCRCat</t>
  </si>
  <si>
    <t>Run 13 - Medium Office - Tailored Method - Task/Ornamental Allowances</t>
  </si>
  <si>
    <t>Spc:TMGenBasePwr</t>
  </si>
  <si>
    <t>Spc:TMTotAllowPwr</t>
  </si>
  <si>
    <t>IntLtgSys3 Watts</t>
  </si>
  <si>
    <r>
      <rPr>
        <b/>
        <i/>
        <sz val="11"/>
        <color theme="1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>:Spc:IntLPDReg</t>
    </r>
  </si>
  <si>
    <t>Spc:RegBaseGenPwr</t>
  </si>
  <si>
    <t>Run 01- Small Office - Envelope</t>
  </si>
  <si>
    <t>C. Occupancy Summary Information</t>
  </si>
  <si>
    <t>Floor Area</t>
  </si>
  <si>
    <t>Installed LPD</t>
  </si>
  <si>
    <t>Lighting Control Credits</t>
  </si>
  <si>
    <t>Process Loads</t>
  </si>
  <si>
    <t>General Lighting Power</t>
  </si>
  <si>
    <t>Area Category Allowances</t>
  </si>
  <si>
    <t>Tailored Allowances</t>
  </si>
  <si>
    <t>Allowed (Baseline) Lighting Power</t>
  </si>
  <si>
    <t>Spc:ACMTotAllowPwr</t>
  </si>
  <si>
    <t>ConsAssm:CRRCAgedRefl
(ConsAssm:ExtSolAbs)</t>
  </si>
  <si>
    <t>ConsAssm:CRRCAgedEmittance
(ConsAssm:ExtThrmlAbs)</t>
  </si>
  <si>
    <t>0.85
(0.85)</t>
  </si>
  <si>
    <t xml:space="preserve"> 81% Thrml, 78% AFUE</t>
  </si>
  <si>
    <t>See model</t>
  </si>
  <si>
    <t>Heating - 70F
Cooling - 55F</t>
  </si>
  <si>
    <t xml:space="preserve">Heating- 1.25
Cooling- 1.15 </t>
  </si>
  <si>
    <t>Same as user model</t>
  </si>
  <si>
    <t xml:space="preserve">Autosized with sizing factors </t>
  </si>
  <si>
    <t>Data Center</t>
  </si>
  <si>
    <t>VAV with Reheat 
(System 6)</t>
  </si>
  <si>
    <t xml:space="preserve">Heating- NA
Cooling- 1.15 </t>
  </si>
  <si>
    <t>Building ChW plant serves data center</t>
  </si>
  <si>
    <t>Computer room system not served by HW plant</t>
  </si>
  <si>
    <t>Data center system not served by HW plant</t>
  </si>
  <si>
    <t>Heating - NA
Cooling - 60F</t>
  </si>
  <si>
    <t>Autosized with 1.25 sizing factor</t>
  </si>
  <si>
    <t>Not input</t>
  </si>
  <si>
    <t>Not Input</t>
  </si>
  <si>
    <t>CHW: Variable speed, Variable flow
CW: Fixed speed, Fixed flow</t>
  </si>
  <si>
    <t>Autosized</t>
  </si>
  <si>
    <t>44F, Load reset</t>
  </si>
  <si>
    <t>180F, Fixed</t>
  </si>
  <si>
    <t>Based on capacity, Table 110.2-D</t>
  </si>
  <si>
    <t>SKYLIGHT AREA CALCULATIONS
Warehouse Models</t>
  </si>
  <si>
    <t>Run 08 -14%</t>
  </si>
  <si>
    <t>Baseline Run 08 - 14%</t>
  </si>
  <si>
    <t>Baseline - RUN 07 - 7%</t>
  </si>
  <si>
    <t xml:space="preserve"> Baseline RUN 09 - 5%</t>
  </si>
  <si>
    <t>0800-Warehouse-CECRef.cibd</t>
  </si>
  <si>
    <t>Office: Office (Greater than 250 square feet in floor area)
Storage Areas: Commercial and Industrial storage Areas (conditioned or unconditioned)</t>
  </si>
  <si>
    <t>Office: 100 ft2/person
Storage Areas: 333.33 ft2/person</t>
  </si>
  <si>
    <t>Office: 1.5 W/ft2
Storage Areas: 0.2 W/ft2</t>
  </si>
  <si>
    <t>Office: 0.8 W/ft2
Storage Areas: 0.6 W/ft2</t>
  </si>
  <si>
    <t>Office: 0.15 cfm/ft2
Storage Areas: 0.15 cfm/ft2</t>
  </si>
  <si>
    <t>Office: EER 11.2
FineStorage Area: EER 10
BulkStorage Area: EER 10</t>
  </si>
  <si>
    <t>Brake Horsepower Method:
Office: 0.9 bhp
FineStorage Area: 0.9 bhp
BulkStorage Area: 0.9 bhp</t>
  </si>
  <si>
    <t>Office: 1 hp
FineStorage Area: 1 hp
BulkStorage Area: 1 hp</t>
  </si>
  <si>
    <t>ConstantVolume</t>
  </si>
  <si>
    <t>WoodFramingAndOtherWall</t>
  </si>
  <si>
    <t>Exterior Floor: Ground Floor: NA
Exterior Floor: Soffit: 0.070</t>
  </si>
  <si>
    <t>Exterior Floor: Ground Floor: 0.039
Exterior Floor: Soffit: 0.070</t>
  </si>
  <si>
    <t>NA (Slab-on grade)</t>
  </si>
  <si>
    <t>WoodFramingAndOtherRoof
Steep</t>
  </si>
  <si>
    <t>WoodFramingandOtherRoof
Steep</t>
  </si>
  <si>
    <t>Roof Construction Assembly Type
Slope Category</t>
  </si>
  <si>
    <t>MetalFrameWall</t>
  </si>
  <si>
    <t>Exterior Floor: Ground Floor - NA
Exterior Floor: Soffit
1. Compliance Insulation R21.39
2. Plywood - 5/8 in.
3. Carpet - 3/4 in.</t>
  </si>
  <si>
    <t>Zone 1:  0.90
Zone 2:  0.84
Zone 3:  0.90
Zone 4:  0.84
Core Zone:  0.83
Attic Zone: 0</t>
  </si>
  <si>
    <t>RetailReceptacle</t>
  </si>
  <si>
    <t>RetailLights</t>
  </si>
  <si>
    <t>HealthLights</t>
  </si>
  <si>
    <t>HealthReceptacle</t>
  </si>
  <si>
    <t>OfficeReceptacle</t>
  </si>
  <si>
    <t>HealthOccupancy</t>
  </si>
  <si>
    <t>OfficeOccupancy</t>
  </si>
  <si>
    <t>RetailOccupancy</t>
  </si>
  <si>
    <t>Level 1: RetailOccupancy
Level 2-6: HealthOccupancy
Level 7-11: OfficeOccupancy
Level 12: AssemblyOccupancy</t>
  </si>
  <si>
    <t>Level 1: RetailReceptacle
Level 2-6: HealthReceptacle
Level 7-11: OfficeReceptacle
Level 12: AssemblyReceptacle</t>
  </si>
  <si>
    <t>Level 1: RetailLights
Level 2-6: HealthLights
Level 7-11: OfficeLights
Level 12: AssemblyLights</t>
  </si>
  <si>
    <t>MassFloor</t>
  </si>
  <si>
    <t>FixedWindow and OperableWindow</t>
  </si>
  <si>
    <t>Zone 1:  0.94*(1-0.05)  = 0.90
  -Demand Responsive Control
Zone 2:  0.88*(1-0.05)  = 0.84
  -Demand Responsive Control
Zone 3:  0.94*(1-0.05) = 0.90
  -Demand Responsive Control
Zone 4:  0.88*(1-0.05) = 0.84
  -Demand Responsive Control
Core Zone:  0.87*(1-0.05) = 0.83
  -Demand Responsive Control
Attic Zone: 0</t>
  </si>
  <si>
    <t xml:space="preserve">Roof:ConsType
</t>
  </si>
  <si>
    <t xml:space="preserve">ExtWall:ConsType
</t>
  </si>
  <si>
    <t xml:space="preserve">ExtFlr:ConsType
</t>
  </si>
  <si>
    <r>
      <t xml:space="preserve">Residential:
1.Metal Standing Seam - 1/16 in.
2. Compliance Insulation R34.93
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NonResidential:
1.Metal Standing Seam - 1/16 in.
2. Compliance Insulation R24.86</t>
    </r>
  </si>
  <si>
    <r>
      <t>Residential and NonResidential:
1. Compliance Insulation R21.39</t>
    </r>
    <r>
      <rPr>
        <sz val="10"/>
        <rFont val="Calibri"/>
        <family val="2"/>
        <scheme val="minor"/>
      </rPr>
      <t xml:space="preserve">
2. Plywood - 5/8 in.
3. Carpet - 3/4 in.</t>
    </r>
    <r>
      <rPr>
        <sz val="10"/>
        <rFont val="Calibri"/>
        <family val="2"/>
        <scheme val="minor"/>
      </rPr>
      <t xml:space="preserve">
</t>
    </r>
  </si>
  <si>
    <t>Residential and NonResidential: 0.039</t>
  </si>
  <si>
    <t>ContinuousDimming</t>
  </si>
  <si>
    <t>1. Stucco - 7/8 in.
2. Building Paper - 1/16 in.
3. Insulation/Framing Layer (Wood 16in OC, R-15, 2x4)
4. Gypsum Board - 1/2 in.</t>
  </si>
  <si>
    <t xml:space="preserve"> WoodFramingAndOtherRoofU065:
Metal Deck - 1/16 in.
Expanded Polystyrene - EPS - 3 1/2.</t>
  </si>
  <si>
    <t>MetalFrameWallU068:
1. Stucco - 7/8 in., 
2. Building Paper - 1/16 in.
3. Expanded Polystyrene - EPS - 3in.
4. Air - Metal Wall Framing - 16 or 24 in. OC
5. Gypsum Board - 1/2 in.</t>
  </si>
  <si>
    <t xml:space="preserve"> WoodFramingAndOtherRoofU075:
1. Metal Standing Seam - 1/16 in.
2. Expanded Polystyrene - EPS -3 in.</t>
  </si>
  <si>
    <t>MetalFrameWallU098:
1. Stucco - 7/8 in.
2. Expanded Polystyrene - EPS - 1 15/16 in.
3. Air - Metal Wall Framing - 16 or 24 in. OC
4. Gypsum Board - 1/2 in.</t>
  </si>
  <si>
    <r>
      <rPr>
        <strike/>
        <sz val="10"/>
        <color rgb="FFFF0000"/>
        <rFont val="Calibri"/>
        <family val="2"/>
        <scheme val="minor"/>
      </rPr>
      <t>55%</t>
    </r>
    <r>
      <rPr>
        <sz val="10"/>
        <color rgb="FFFF0000"/>
        <rFont val="Calibri"/>
        <family val="2"/>
        <scheme val="minor"/>
      </rPr>
      <t xml:space="preserve"> 96%
Zone 2 Fine Storage:
Floor Area: 12,448.8
Skylit Daylit Area: 10,730.42 ft2
Zone 3 Bulk Storage:
Floor Area: 34,496.7
Skylit Daylit Area: 34,301.96 ft2</t>
    </r>
  </si>
  <si>
    <r>
      <rPr>
        <b/>
        <strike/>
        <sz val="10"/>
        <color rgb="FFFF0000"/>
        <rFont val="Calibri"/>
        <family val="2"/>
        <scheme val="minor"/>
      </rPr>
      <t>75%</t>
    </r>
    <r>
      <rPr>
        <b/>
        <sz val="10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 xml:space="preserve">
Zone 2 Fine Storage:
Floor Area: 12,448.8
Skylit Daylit Area: 10,730.42 ft2
Zone 3 Bulk Storage:
Floor Area: 34,496.7
Skylit Daylit Area: 34,301.96 ft2</t>
    </r>
  </si>
  <si>
    <t>ThrmlZn:PriSideDayltgCtrlLtgPwr</t>
  </si>
  <si>
    <t>ThrmlZn:SecSideDayltgCtrlLtgPwr</t>
  </si>
  <si>
    <t>ThrmlZn:SkylitDayltgCtrlLtgPwr</t>
  </si>
  <si>
    <t>ThrmlZn:DayltgCtrlType</t>
  </si>
  <si>
    <t>Daylight Control Type</t>
  </si>
  <si>
    <t>All Spaces: ContinuousDimming</t>
  </si>
  <si>
    <t>Spc:PriSideDayltgIllumSetPt</t>
  </si>
  <si>
    <t>Run09 - INCOMPLETE</t>
  </si>
  <si>
    <t>Illuminance Setpoint
(Adjusted Illuminance Setpoint)</t>
  </si>
  <si>
    <t>Design Supply Air Temperature</t>
  </si>
  <si>
    <t>Heating Coil Curve(s)</t>
  </si>
  <si>
    <t>Cooling Coil Curve(s)</t>
  </si>
  <si>
    <t>CoilHtgFurnFIRRatio_fQRatio</t>
  </si>
  <si>
    <t>None (Constant Volume)</t>
  </si>
  <si>
    <t>OfficeClgSetPt</t>
  </si>
  <si>
    <t>OfficeHtgSetPt</t>
  </si>
  <si>
    <t>Infiltration Rate</t>
  </si>
  <si>
    <t>Infiltration Schedule</t>
  </si>
  <si>
    <r>
      <t>Fan</t>
    </r>
    <r>
      <rPr>
        <sz val="10"/>
        <rFont val="Calibri"/>
        <family val="2"/>
        <scheme val="minor"/>
      </rPr>
      <t xml:space="preserve"> Power Specification</t>
    </r>
  </si>
  <si>
    <t>0.0448 cfm/ft2</t>
  </si>
  <si>
    <t>Office Infiltration</t>
  </si>
  <si>
    <t>ThrmlZn:DayltgIllumRefPt1Coord[1]
ThrmlZn:DayltgIllumRefPt1Coord[2]
ThrmlZn:DayltgIllumRefPt1Coord[3]</t>
  </si>
  <si>
    <t>ThrmlZn:DayltgIllumRefPt2Coord[1]
ThrmlZn:DayltgIllumRefPt2Coord[2]
ThrmlZn:DayltgIllumRefPt2Coord[3]</t>
  </si>
  <si>
    <t>Elevator Schedule</t>
  </si>
  <si>
    <t>Exterior Floor: Ground Floor
NA
Exterior Floor: Soffit
1. Plywood -3/4in.
2. Insulation/Framing Layer (R-15, 2x4)</t>
  </si>
  <si>
    <t xml:space="preserve">Ground Floor: NA (Slab-on grade)
Soffit: Other Floor
</t>
  </si>
  <si>
    <t>Ground Floor: MassFloor 
Soffit: OtherFloor</t>
  </si>
  <si>
    <t>On/Below Grade Floor F-factor
Total Perimeter Area
Total Perimeter exposed</t>
  </si>
  <si>
    <t>Geometry</t>
  </si>
  <si>
    <t>Vintage</t>
  </si>
  <si>
    <t>New Construction</t>
  </si>
  <si>
    <t>Total Floor Area (sq feet)</t>
  </si>
  <si>
    <t>5500 (90.8 ft x 60.5 ft)</t>
  </si>
  <si>
    <t>Aspect Ratio</t>
  </si>
  <si>
    <t>Number of Floors</t>
  </si>
  <si>
    <t>Window Fraction (Window to Wall Ratio)</t>
  </si>
  <si>
    <t>Window Location</t>
  </si>
  <si>
    <t>Skylight Locations</t>
  </si>
  <si>
    <t>Thermal Zoning</t>
  </si>
  <si>
    <t>Glazing Sill Height (feet)</t>
  </si>
  <si>
    <t>Floor to floor height (feet)</t>
  </si>
  <si>
    <t>Floor to ceiling height (feet)</t>
  </si>
  <si>
    <t>Roof Dimensions</t>
  </si>
  <si>
    <t>Roof Tilt and Orientation</t>
  </si>
  <si>
    <t>Window Dimensions</t>
  </si>
  <si>
    <t>Skylight Dimensions</t>
  </si>
  <si>
    <t>Foundation Dimensions</t>
  </si>
  <si>
    <t>Infiltration Method</t>
  </si>
  <si>
    <t>Perimeter zone depth: 16.4 ft. 
Four perimeter zones, one core zone and an attic zone.
Percentages of floor area:  Perimeter 70%, Core 30%</t>
  </si>
  <si>
    <t>Based on floor area and aspect ratio</t>
  </si>
  <si>
    <t xml:space="preserve">Azimuth </t>
  </si>
  <si>
    <t>FlowExteriorWallArea</t>
  </si>
  <si>
    <t>Window Dimensions: 6.0 ft x 5.0 ft punch windows for all façades</t>
  </si>
  <si>
    <t>evenly distributed along four façades</t>
  </si>
  <si>
    <t>3
(top of the window is 8 ft high with 5 ft high glass)</t>
  </si>
  <si>
    <t>020006-OffSml- Run01</t>
  </si>
  <si>
    <t>020015-OffSml- Run02</t>
  </si>
  <si>
    <t>020006-OffSml- Run14</t>
  </si>
  <si>
    <t>33% in all orientations</t>
  </si>
  <si>
    <t>Skylight Fraction (Skylight to Roof Ratio)</t>
  </si>
  <si>
    <t>Fan Power Specification</t>
  </si>
  <si>
    <t>Spc: InfMthd</t>
  </si>
  <si>
    <t>Spc: InfSchRef</t>
  </si>
  <si>
    <t>Spc: DsgnInfRt</t>
  </si>
  <si>
    <t>South Windows- 2 feet Horizontal overhang
West Windows- 2 feet Vertical fin</t>
  </si>
  <si>
    <t>SWH type</t>
  </si>
  <si>
    <t>Fuel type</t>
  </si>
  <si>
    <t>Water temperature setpoint Schedule</t>
  </si>
  <si>
    <t>Water temperature setpoint</t>
  </si>
  <si>
    <t>Water Heater Max Capacity (Btuh)</t>
  </si>
  <si>
    <t>Tank Volume (gal)</t>
  </si>
  <si>
    <t>Performance Curve</t>
  </si>
  <si>
    <t>FluidSys:TempCtrl</t>
  </si>
  <si>
    <t>FluidSys:FixedSupTemp</t>
  </si>
  <si>
    <t>Availability Schedule</t>
  </si>
  <si>
    <t>FluidSys:AvailSchRef</t>
  </si>
  <si>
    <t>WtrHtr:HIR_fPLRCrvRef</t>
  </si>
  <si>
    <t>WtrHtr:StbyLoss</t>
  </si>
  <si>
    <t>Standby Loss (Btuh)</t>
  </si>
  <si>
    <t>WtrHtr:CapRtd</t>
  </si>
  <si>
    <t>WtrHtr:Type</t>
  </si>
  <si>
    <t>WtrHtr:FuelSrc</t>
  </si>
  <si>
    <t>WtrHtr:ThrmlEff</t>
  </si>
  <si>
    <t>WtrHtr:EF</t>
  </si>
  <si>
    <t>WtrHtr:StorCap</t>
  </si>
  <si>
    <t>Spc:HotWtrHtgRt</t>
  </si>
  <si>
    <t>Average total - 10.9%
South - 3.1%
East - 11.4%
West - 15.2%
North - 4%</t>
  </si>
  <si>
    <t>Total - 0.7%
South - 0%
East - 0%
North - 0.76%
West - 0.29%</t>
  </si>
  <si>
    <t>Bldg:CondWWR
Bldg:SouthCondWWR
Bldg:EastCondWWR
Bldg:NorthCondWWR
Bldg:WestCondWWR</t>
  </si>
  <si>
    <r>
      <t xml:space="preserve">Total: 14%
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/>
    </r>
  </si>
  <si>
    <t>Zone-2_Fine Storage - 2176 Ft2
(136 skylights @16 Ft2)
Zone-3_Bulk Storage - 4800 Ft2 
(300 skylights @16 Ft2)</t>
  </si>
  <si>
    <t xml:space="preserve">Total: 14%
</t>
  </si>
  <si>
    <t xml:space="preserve">Total: 5%
</t>
  </si>
  <si>
    <t>Zone-2_Fine Storage - 772 Ft2
(136 skylights @5.68 Ft2)
Zone-3_Bulk Storage - 1702 Ft2 
(300 skylights @5.68 Ft2)</t>
  </si>
  <si>
    <t>Medium Office General Prototype</t>
  </si>
  <si>
    <t>Large Office General Prototype</t>
  </si>
  <si>
    <t>Small Hotel General Prototype</t>
  </si>
  <si>
    <t>Warehouse General Prototype</t>
  </si>
  <si>
    <t>53600 sq. ft. (163.8 x 109.2)</t>
  </si>
  <si>
    <t>Storage</t>
  </si>
  <si>
    <t>Natural Gas</t>
  </si>
  <si>
    <t>Perimeter zone depth: 15 ft. 
Each floor has four perimeter zones and one core zone.
Percentages of floor area:  Perimeter 40%, Core 60%</t>
  </si>
  <si>
    <t>9 (4 ft ceiling plenum)</t>
  </si>
  <si>
    <t>3.35 ft 
(top of the window is 7.64 ft high with 4.29 ft high glass)</t>
  </si>
  <si>
    <t>Horizontal</t>
  </si>
  <si>
    <t>163.8 ft x 4.29 ft on the long side of facade  109.2 ft x 4.29 ft on the short side of the façade)</t>
  </si>
  <si>
    <t>Metal Frame  Roof  (Wood Frame and Other), horizontal</t>
  </si>
  <si>
    <t>Flow Exterior Wall area</t>
  </si>
  <si>
    <t>EER=9.8</t>
  </si>
  <si>
    <t>Heating - 70
Cooling - 55</t>
  </si>
  <si>
    <t>Bottom VAV - Integrated
Mid VAV - NonIntegrated
Top VAV - Integrated</t>
  </si>
  <si>
    <t>Bottom VAV - 15
Mid VAV - 15
Top VAV - 20</t>
  </si>
  <si>
    <t>Boiler Capacity (btuh)</t>
  </si>
  <si>
    <t>140F</t>
  </si>
  <si>
    <t>Constant Speed</t>
  </si>
  <si>
    <t xml:space="preserve">Above-grade Floor Construction Assembly layers
</t>
  </si>
  <si>
    <t>498,600 (240 ft x 160 ft)</t>
  </si>
  <si>
    <t>13 (including basement)</t>
  </si>
  <si>
    <t>Perimeter zone depth: 15 ft. 
Each floor has four perimeter zones and one core zone.
Percentages of floor area:  Perimeter 33%, Core 67%</t>
  </si>
  <si>
    <t>Based onfloor area and aspect ratio</t>
  </si>
  <si>
    <t>horizontal</t>
  </si>
  <si>
    <t xml:space="preserve">40% of above-grade gross walls
37.5% of gross walls (including the below-grade walls) </t>
  </si>
  <si>
    <t>based on window fraction, location, glazing sill height, floor area and aspect ratio</t>
  </si>
  <si>
    <t>0.69, 35352.97 ft2, 799.51 ft</t>
  </si>
  <si>
    <t>Differential Dry Bulb</t>
  </si>
  <si>
    <t>Basement - 40
Bottom - 50
Hi - 50
Mid - 50
Top - 50</t>
  </si>
  <si>
    <t>Brake Horsepower
Basement - 33
Bottom - 42.3
Hi - 46
Mid - 46
Top - 44.65</t>
  </si>
  <si>
    <t>Overall: 52%
North: 52%
East: 52%
South: 52%
West: 52%</t>
  </si>
  <si>
    <t>Overall: 40%
North: 40%
East: 40%
South: 40%
West: 40%</t>
  </si>
  <si>
    <t>Cooling Thermostat Schedule</t>
  </si>
  <si>
    <t>Heating Thermostat Schedule</t>
  </si>
  <si>
    <t xml:space="preserve">Heating Capacity- Default
Cooling Capacity- Default
</t>
  </si>
  <si>
    <t>WarmestResetFlowFirst
High - 70 F
Low - 55 F</t>
  </si>
  <si>
    <t>43200 (180 ft x 60 ft)</t>
  </si>
  <si>
    <t>one per guestroom (4' x 5')</t>
  </si>
  <si>
    <t>Ground Floor: 19 zones including guest rooms, lobby, office space, meeting room, laundry room, employee lounge, restrooms, exercise room, mechanical room, corridor, stairs, storage; 
2nd-4th Floor:  16 zones per floor, including guest rooms, corridor, stairs and storage;
Guest rooms accounts for 63% of total floor area.</t>
  </si>
  <si>
    <t>Ground floor: 11 ft, Upper floors:  9 ft</t>
  </si>
  <si>
    <t>3 ft in ground floor, 2 ft. in upper floors</t>
  </si>
  <si>
    <t>Differential Dry Bulb, Default limits</t>
  </si>
  <si>
    <t>Variable Speed Drive</t>
  </si>
  <si>
    <t>BaseAirSys5: 10
BaseAirSys5-2: 2
BaseAirSys5-3: 2
BaseAirSys5-4: 2</t>
  </si>
  <si>
    <t>BaseAirSys5: EER - 9.8
BaseAirSys5-2 to 5-4: EER - 10.8</t>
  </si>
  <si>
    <t>Brake Horsepower
BaseAirSys5: 8.166
BaseAirSys5-2: 1.961
BaseAirSys5-3: 1.961
BaseAirSys5-4: 1.961</t>
  </si>
  <si>
    <t>Common Areas: 14.925 ft2/person
Guest Rooms: 200 ft2/person</t>
  </si>
  <si>
    <t>180 F</t>
  </si>
  <si>
    <t>140 F</t>
  </si>
  <si>
    <t>Three zones: Bulk Storage, Fine Storage, and Office.
The Office zone is enclosed on two sides and at the top by the Fine Storage zone.</t>
  </si>
  <si>
    <t>14 (office)</t>
  </si>
  <si>
    <t>Top of the window is 8 ft high with 5 ft high glass</t>
  </si>
  <si>
    <t>Bulk Storage, Fine Storage</t>
  </si>
  <si>
    <t>Office/Warehouse infiltration</t>
  </si>
  <si>
    <t>SZAC</t>
  </si>
  <si>
    <t>Office Heating - 95F
Office Cooling - 55F
Warehouse Heating - 95F
Warehouse Cooling - 60F</t>
  </si>
  <si>
    <t>020006-OffSml-Run18</t>
  </si>
  <si>
    <r>
      <t>hipped roof, 2 foot soffit, 18</t>
    </r>
    <r>
      <rPr>
        <b/>
        <sz val="10"/>
        <rFont val="Calibri"/>
        <family val="2"/>
      </rPr>
      <t>° tilt</t>
    </r>
  </si>
  <si>
    <t>SHWFluidSys1-4: Storage</t>
  </si>
  <si>
    <t>SHWFluidSys1-4: NaturalGas</t>
  </si>
  <si>
    <t>SHWFluidSys1-4: NA</t>
  </si>
  <si>
    <t>SHWFluidSys1-4: 0.85</t>
  </si>
  <si>
    <t>SHWFluidSys1: 143 gal
SHWFluidSys2: 217 gal
SHWFluidSys3: 273 gal
SHWFluidSys4: 273 gal</t>
  </si>
  <si>
    <t>SHWFluidSys1: 76 kBtu/hr
SHWFluidSys2: 96 kBtu/hr
SHWFluidSys3: 121 kBtu/hr
SHWFluidSys4: 121 kBtu/hr</t>
  </si>
  <si>
    <t>SHWFluidSys1: 1298 Btu/hr
SHWFluidSys2: 1969 Btu/hr
SHWFluidSys3: 2477 Btu/hr
SHWFluidSys4: 2477 Btu/hr</t>
  </si>
  <si>
    <t>Water temperature setpoint control/schedule</t>
  </si>
  <si>
    <t>Guest Room: 4.48 gal/h/person
Hotel Function Areas: 0.10 gal/h/person
Office: 0.18 gal/h/person
Corridor/Stariwell/Support: 0.0 gal/h/person
Electrical, Mechanical, Telephone : 0.0 gal/h/person
Unoccupied: 0.0 gal/h/person</t>
  </si>
  <si>
    <t>Electrtic</t>
  </si>
  <si>
    <t>348,000 Btu/hr</t>
  </si>
  <si>
    <t>Chiller Capacity (Btu/hr)</t>
  </si>
  <si>
    <t>Chiller Efficiency (kW/ton)</t>
  </si>
  <si>
    <t>44 F</t>
  </si>
  <si>
    <t>64 F</t>
  </si>
  <si>
    <t>Fluid</t>
  </si>
  <si>
    <t>Axial</t>
  </si>
  <si>
    <t>85 F</t>
  </si>
  <si>
    <t>OnDemand</t>
  </si>
  <si>
    <t>Chiller: 0.522 kW
Condenser: 1.395 kW</t>
  </si>
  <si>
    <t>Chiller: 0.865
Condenser: 0.855</t>
  </si>
  <si>
    <t>Chiller: 34.8 gpm
Condenser: 85.4 gpm</t>
  </si>
  <si>
    <t>On/Below Grade Floor F-factor
Total Perimeter length
Total Perimeter exposed</t>
  </si>
  <si>
    <t>0.54 Btu/hr.ft.F
17875 ft2
545.8 ft</t>
  </si>
  <si>
    <t>287.5 lux</t>
  </si>
  <si>
    <t>Continuous</t>
  </si>
  <si>
    <t>"WoodFramingAndOtherRoofU065":
1. "Metal Deck - 1/16 in." (R-0), 
2. "Expanded Polystyrene - EPS - 3 1/2." (R-14.58)</t>
  </si>
  <si>
    <t xml:space="preserve">287.5 lux
</t>
  </si>
  <si>
    <t xml:space="preserve">Continuous
</t>
  </si>
  <si>
    <t xml:space="preserve">0
</t>
  </si>
  <si>
    <t>Calculated by Software According to ACM section 5.4.5</t>
  </si>
  <si>
    <t>Defaulted:
Lighting Power Density*(Daylit Area/Total Area)</t>
  </si>
  <si>
    <t>Same as User Model</t>
  </si>
  <si>
    <t>Spc:VentRt</t>
  </si>
  <si>
    <r>
      <t>Pump</t>
    </r>
    <r>
      <rPr>
        <sz val="10"/>
        <rFont val="Calibri"/>
        <family val="2"/>
        <scheme val="minor"/>
      </rPr>
      <t xml:space="preserve"> Power</t>
    </r>
  </si>
  <si>
    <t>5,268,800 x 2</t>
  </si>
  <si>
    <t>Front Lounge: 767.8
Front Office:  287.5
Meeting Room:  175</t>
  </si>
  <si>
    <r>
      <t xml:space="preserve">Pump </t>
    </r>
    <r>
      <rPr>
        <sz val="10"/>
        <rFont val="Calibri"/>
        <family val="2"/>
        <scheme val="minor"/>
      </rPr>
      <t>Power</t>
    </r>
  </si>
  <si>
    <t>Same as user input</t>
  </si>
  <si>
    <t>Office:  16 ft from exterior wall; midpoint of SE corner window on south façade
Fine Storage:  None
Bulk Storage:  None</t>
  </si>
  <si>
    <t>Office: 8 ft from exterior wall; midpoint of SW corner window on south façade
Fine Storage: Positioned on any edge and aligned with center of one skylight.
Bulk Storage:  Positioned on any edge and aligned with center of one skylight.</t>
  </si>
  <si>
    <t>43 gal</t>
  </si>
  <si>
    <t>21,000 Btu/hr</t>
  </si>
  <si>
    <t>Tank Off Cycle Loss Coeff</t>
  </si>
  <si>
    <t>1.345 Btu/hr.F</t>
  </si>
  <si>
    <t>0.7
960 ft
960 ft</t>
  </si>
  <si>
    <t>All: Gas Furnace</t>
  </si>
  <si>
    <t>Office Spaces:  DX
Warehouse: NA</t>
  </si>
  <si>
    <t>na</t>
  </si>
  <si>
    <t>Office Heating - 95F
Office Cooling - 55F
Warehouse Heating - 95F
Warehouse Cooling -NA</t>
  </si>
  <si>
    <t>030006-OffMed-Run04</t>
  </si>
  <si>
    <t>030006-OffMed-Run12</t>
  </si>
  <si>
    <t>030006-OffMed-Run13</t>
  </si>
  <si>
    <t>040006-OffLrg-Run06</t>
  </si>
  <si>
    <t>040006-OffLrg-Run11</t>
  </si>
  <si>
    <t>070015-HotSml-Run03</t>
  </si>
  <si>
    <t>080006-Whse-Run07</t>
  </si>
  <si>
    <t>080006-Whse-Run08</t>
  </si>
  <si>
    <t>050006-RetlMed- Run16</t>
  </si>
  <si>
    <t>Office:
 -Skylit: none
 -Primary Sidelit: 287.5 lux
 -Secondary Sidelit: none
Fine Storage:
 -Skylit: 175 lux
 -Primary Sidelit: none
 -Secondary Sidelit: none
Bulk Storage:
 -Skylit: 175 lux
 -Primary Sidelit: none
 -Secondary Sidelit: none</t>
  </si>
  <si>
    <t xml:space="preserve">Core Bottom, Core Mid, Core Top: 0 ft2
Perimeter Bottom Zone 1, Perimeter Mid Zone 1, Perimeter Top Zone 1: Floor Area: 2231 ft2
Daylit Area: 2231 ft2 (100%) (Primary Side: 1191 ft2, Secondary Side 1041 ft2)
Perimeter Bottom Zone 2, Perimeter Mid Zone 2, Perimeter Top Zone 2: Floor Area: 1413 ft2
Daylit Area: 1413 ft2 (100%) (Primary Side: 774 ft2, Secondary Side 638 ft2)
Perimeter Bottom Zone 3, Perimeter Mid Zone 3, Perimeter Top Zone 3: Floor Area: 2231 ft2
Daylit Area: 2231 ft2 (100%) (Primary Side: 1190 ft2, Secondary Side 1041 ft2)
Perimeter Bottom Zone 4, Perimeter Mid Zone 4, Perimeter Top Zone 4: Floor Area: 1413 ft2
Daylit Area: 1413 ft2 (100%) (Primary Side: 774 ft2, Secondary Side 638 ft2)
</t>
  </si>
  <si>
    <t>WarehouseHVACAvail</t>
  </si>
  <si>
    <t>ExtWall:ConsType</t>
  </si>
  <si>
    <t>080006-Whse-Run21</t>
  </si>
  <si>
    <t>080006-Whse-Run15</t>
  </si>
  <si>
    <t>Core_Retail- 17227.4 ft2
(32 skylights @16ft2)</t>
  </si>
  <si>
    <t>Core Retail</t>
  </si>
  <si>
    <t>82.14 ft x 4.98 ft on the long side of 'Front Retail' and 'Point of Sale' spaces</t>
  </si>
  <si>
    <t>3.74 ft</t>
  </si>
  <si>
    <t>long side of 'Front Retail' and 'Point of Sale' spaces</t>
  </si>
  <si>
    <t>Five zones: Back Space, Core Retail, Front Entry, Front Retail, Point of Sale</t>
  </si>
  <si>
    <t>0.039, 1.282</t>
  </si>
  <si>
    <t>0.63
(0.37)</t>
  </si>
  <si>
    <t>Base_CZ12-FlatNonresWoodFramingAndOtherRoofU039:
1. Metal Standing Seam - 1/16 in.
2. Compliance Insulation R24.86
Base_CZ12-FlatNonresWoodFramingAndOtherRoofUnconditioned:
1. Metal Standing Seam - 1/16 in.</t>
  </si>
  <si>
    <t>Base_CZ12-NonresMetalFrameWallU062:
1. Stucco - 7/8 in.
2. Compliance Insulation R13.99
3. Air - Metal Wall Framing 16-24 in. OC
4. Gypsum Board - 1/2 in.</t>
  </si>
  <si>
    <t>24,692 ft2 (178.05 ft X 138.68 ft )</t>
  </si>
  <si>
    <t>0.73
24,692 ft2
633.46</t>
  </si>
  <si>
    <t>Storage Area: 333.33 ft2/person
Retail Spaces: 30.30  ft2/person
Front Entry: 100  ft2/person</t>
  </si>
  <si>
    <t>250 Btu/h-person</t>
  </si>
  <si>
    <t>200 Btu/h-person</t>
  </si>
  <si>
    <t>206 Btu/h-person</t>
  </si>
  <si>
    <t>Common Areas: 250 Btu/h-person
Guest Rooms: 245 Btu/h-person</t>
  </si>
  <si>
    <t>Common Areas: 200 Btu/h-person
Guest Rooms: 155 Btu/h-person</t>
  </si>
  <si>
    <t>Office: 250 Btu/h-person
Storage Areas: 275 Btu/h-person</t>
  </si>
  <si>
    <t>Office: 200 Btu/h-person
Storage Areas: 475 Btu/h-person</t>
  </si>
  <si>
    <t>Storage Area: 275 Btu/h-person
Retail Spaces: 250 Btu/h-person
Front Entry: 250 Btu/h-person</t>
  </si>
  <si>
    <t>Storage Area: 475 Btu/h-person
Retail Spaces: 200 Btu/h-person
Front Entry: 250 Btu/h-person</t>
  </si>
  <si>
    <t>Storage Area: 0.2 W/ft2
Retail Spaces: 1 W/ft2
Front Entry: 0.5 W/ft2</t>
  </si>
  <si>
    <t xml:space="preserve">Storage Area: 0.6 W/ft2
Retail Spaces: 1.2 W/ft2
Front Entry: 1.5 W/ft2 </t>
  </si>
  <si>
    <t>Storage Area: 0.15 cfm/ft2
Retail Spaces: 0.20 cfm/ft2
Front Entry: 0.15 cfm/ft2</t>
  </si>
  <si>
    <t>Storage Area: 0.0448 cfm/ft2
Retail Spaces: 0.0448 cfm/ft2
Front Entry: 0.0448 cfm/ft2</t>
  </si>
  <si>
    <t>Storage Area: AssemblyInfiltration
Retail Spaces: RetailInfiltration
Front Entry: AssemblyInfiltration</t>
  </si>
  <si>
    <t>Storage Area: NA
Retail Spaces: 550 lux
Front Entry: 125 lux</t>
  </si>
  <si>
    <t>Continuos</t>
  </si>
  <si>
    <t>Packaged VAV with Reheat</t>
  </si>
  <si>
    <t>BaseSys5 - Integrated</t>
  </si>
  <si>
    <t>240681 Btu/h</t>
  </si>
  <si>
    <t>Mechanical Non-condensing</t>
  </si>
  <si>
    <t>ConstantSpeed</t>
  </si>
  <si>
    <t>NaturalGas</t>
  </si>
  <si>
    <t>Storage Area: 0.18 gal/h-person
Retail Spaces: 0.18 gal/h-person
Front Entry: 0.09 gal/h-person</t>
  </si>
  <si>
    <t>Hot Water Load/person (gal/h-person)</t>
  </si>
  <si>
    <t>250 gal</t>
  </si>
  <si>
    <t>Retail Medium General Prototype</t>
  </si>
  <si>
    <t>Retail Medium</t>
  </si>
  <si>
    <r>
      <t>1. Stucco 7/8 in.
2. Compliance Insulation R13.99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3. Air - Metal Wall Framing - 16 or 24 in. OC
4. Gypsum Board - 1/2 in.</t>
    </r>
  </si>
  <si>
    <t>0.70
3891.16 ft2
302.82 ft</t>
  </si>
  <si>
    <t>0.73
3891.16 ft2
302.82 ft</t>
  </si>
  <si>
    <t>Metal Frame  Roof  (Wood Frame and Other),
Low</t>
  </si>
  <si>
    <t>WoodFramingAndOtherRoof,
Low
Residential: Flat Res Wood Framing And Other Roof
NonResidential: Flat Nonres Wood Framing And Other Roof</t>
  </si>
  <si>
    <t>Residential:
1. Stucco 7/8 in.
2.  Compliance Insulation R7.39
3. Air - Metal Wall Framing - 16 or 24 in. OC
4.Gypsum Board - 1/2 in.
Nonresidential:
1. Stucco 7/8 in.
2. Compliance Insulation R13.99
3. Air - Metal Wall Framing - 16 or 24 in. OC
4. Gypsum Board - 1/2 in.</t>
  </si>
  <si>
    <t>RCR Irr room</t>
  </si>
  <si>
    <t>Height of space</t>
  </si>
  <si>
    <t>ft</t>
  </si>
  <si>
    <t>H (Ht of luminiare abv wrk plane)</t>
  </si>
  <si>
    <t>Perimeter of Spc</t>
  </si>
  <si>
    <t>Zn1</t>
  </si>
  <si>
    <t>Zn2</t>
  </si>
  <si>
    <t>Zn3</t>
  </si>
  <si>
    <t>Zn4</t>
  </si>
  <si>
    <t>Core</t>
  </si>
  <si>
    <t>Table 140.6-D</t>
  </si>
  <si>
    <t>Lobby Area: Main Entry</t>
  </si>
  <si>
    <t>Gen Illumination lvl</t>
  </si>
  <si>
    <t xml:space="preserve">LPD of spaces from Table 140.6-G </t>
  </si>
  <si>
    <t>Heating Coil Capacity to include:
    1.25 Oversizing Sizing Factor
Cooling Coil Capacity to include:
    1.15 Oversizing Factor
     Capacity Adjustment for Fan
     Heat</t>
  </si>
  <si>
    <t>Not Input (FurnHIR_fPLRCrvRef)</t>
  </si>
  <si>
    <t>Not Input
(DXEIR_fTempCrvRef)
(DXEIR_fPLFCrvRef)
(DXEIR_fFlowCrvRef)</t>
  </si>
  <si>
    <t>Default
(Cap_fTempCrvRef)
(Cap_fFlowCrvRef)
(DXEIR_fTempCrvRef)
(DXEIR_fPLFCrvRef)
(DXEIR_fFlowCrvRef)</t>
  </si>
  <si>
    <t>Default
(FurnHIR_fPLRCrvRef)</t>
  </si>
  <si>
    <r>
      <rPr>
        <strike/>
        <sz val="10"/>
        <color rgb="FFFF0000"/>
        <rFont val="Calibri"/>
        <family val="2"/>
        <scheme val="minor"/>
      </rPr>
      <t>55%</t>
    </r>
    <r>
      <rPr>
        <sz val="10"/>
        <rFont val="Calibri"/>
        <family val="2"/>
        <scheme val="minor"/>
      </rPr>
      <t xml:space="preserve"> 96%
Zone 2 Fine Storage:
Floor Area: 12,448.8
Skylit Daylit Area: 10,730.42 ft2
Zone 3 Bulk Storage:
Floor Area: 34,496.7
Skylit Daylit Area: 34,301.96 ft2</t>
    </r>
  </si>
  <si>
    <t>HealthHtgSetPt</t>
  </si>
  <si>
    <t>HealthClgSetPt</t>
  </si>
  <si>
    <t>RetailClgSetPt</t>
  </si>
  <si>
    <t>AssemblyClgSetPt</t>
  </si>
  <si>
    <t>RetailHtgSetPt</t>
  </si>
  <si>
    <t>AssemblyHtgSetPt</t>
  </si>
  <si>
    <t>RetailServiceHotWater</t>
  </si>
  <si>
    <t>OfficeServiceHotWater</t>
  </si>
  <si>
    <t>AssemblyServiceHotWater</t>
  </si>
  <si>
    <t>HealthServiceHotWater</t>
  </si>
  <si>
    <t>040006-OffLrg-Run05</t>
  </si>
  <si>
    <r>
      <t>Overall: 40%
North: 4</t>
    </r>
    <r>
      <rPr>
        <sz val="10"/>
        <rFont val="Calibri"/>
        <family val="2"/>
        <scheme val="minor"/>
      </rPr>
      <t>5%
East: 40%
South: 3</t>
    </r>
    <r>
      <rPr>
        <sz val="10"/>
        <rFont val="Calibri"/>
        <family val="2"/>
        <scheme val="minor"/>
      </rPr>
      <t>5%
West: 40%</t>
    </r>
  </si>
  <si>
    <t>Zone 1 Office:
Floor Area: 2550 ft2
Skylit Daylit Area: 0 ft2 (0%)
Zone 2 Fine Storage:
Floor Area: 12,449 ft2
Skylit Daylit Area: 12,441 ft2 (99%)
Zone 3 Bulk Storage:
Floor Area: 34,497 ft2
Skylit Daylit Area: 34,176 ft2 (99%)</t>
  </si>
  <si>
    <t>Zone 1: SEER - 13
Zone 2: SEER - 13
Zone 3: SEER - 13
Zone 4: SEER - 13
Core Zone: EER - 10.8</t>
  </si>
  <si>
    <t>Three south facing zones are modeled as an addition - alone</t>
  </si>
  <si>
    <t>No Mechnaical system is specified in the proposed design</t>
  </si>
  <si>
    <t>Bottom VAV - Differential Enthalpy, high lockout 28.0 BTU/lb
Mid VAV - Fixed Dry Bulb, high lockout 75 F
Top VAV - Differential Dry bulb and enthlapy, high lockout 80 F, 28.0 BTU/lb</t>
  </si>
  <si>
    <t>Cooling - 55F Perimeter, 60F Core
Heating 95F</t>
  </si>
  <si>
    <t>Cooling - 55
Heating - 70</t>
  </si>
  <si>
    <t>Integrated if load over 54 kBtu/h
(If Economizer is specified)</t>
  </si>
  <si>
    <t>Differential Dry-Bulb 
(If Economizer is specified)</t>
  </si>
  <si>
    <t>Min Req. Based on Coil Capacity
&lt; 225,000 Btu/hr: 78% AFUE or 80% Thrml
&gt;=225,000 Btu/hr: 80% Thrml</t>
  </si>
  <si>
    <t>RetailHVACAvail</t>
  </si>
  <si>
    <t>Three south facing zones are modeled as an addition</t>
  </si>
  <si>
    <t>1. Stucco 7/8 in.
2. Compliance Insulation R8.07
3. Air - Metal Wall Framing - 16 or 24 in. OC
4. Gypsum Board - 1/2 in.</t>
  </si>
  <si>
    <t>No lighting system is specified in the proposed design (LightingStatus - Future)</t>
  </si>
  <si>
    <t>VariableSpeedDrive</t>
  </si>
  <si>
    <t>Defaulted:
Lighting Power*(Daylit Area/Total Area)</t>
  </si>
  <si>
    <t>South Perimeter Spaces: 952.36 W
North Perimeter Spaces:  1428.54 W
East and West Perimeter Spaces: 929.11 W</t>
  </si>
  <si>
    <t>BaseAirSys5 (PVAV)</t>
  </si>
  <si>
    <t xml:space="preserve">Bottom VAV - Differential Enthalpy, high lockout 80 F, 30.0 BTU/lb
Mid VAV - Fixed Dry Bulb, high lockout 75 F
Top VAV - Differential Dry bulb and enthlapy, high lockout 80 F, 30.0 BTU/lb
</t>
  </si>
  <si>
    <t>Bottom VAV - Integrated
Mid VAV - Integrated
Top VAV - Integrated</t>
  </si>
  <si>
    <t>CoilClgDXEIRRatio_fTwbToadbSI
CoilClgDXEIRRatio_fQFrac
CoilClgDXSnglEIRRatio_fCFMRatio</t>
  </si>
  <si>
    <t>1. Compliance Insulation R9.83
2. Plywood - 5/8 in.
3. Carpet - 3/4 in.</t>
  </si>
  <si>
    <t>Overall: 21%
North: 20%
East: 20%
South: 24%
West: 20%</t>
  </si>
  <si>
    <t>Overall: 42%
North: 20%
East: 20%
South: 94%
West: 20%</t>
  </si>
  <si>
    <t>Back_Space_Wall_East</t>
  </si>
  <si>
    <t>Back_Space_Wall_North</t>
  </si>
  <si>
    <t>Back_Space_Wall_West</t>
  </si>
  <si>
    <t>Core_Retail_Wall_East_2</t>
  </si>
  <si>
    <t>Core_Retail_Wall_West_2</t>
  </si>
  <si>
    <t>Front_Entry_Wall_South</t>
  </si>
  <si>
    <t>Front_Retail_Walll_East</t>
  </si>
  <si>
    <t>Front_Retail_Wall_South</t>
  </si>
  <si>
    <t>Point_Of_Sale_Wall_South</t>
  </si>
  <si>
    <t>Point_Of_Sale_Wall_West</t>
  </si>
  <si>
    <t>MetalFrameWallU098</t>
  </si>
  <si>
    <t>MetalBldgWallU113</t>
  </si>
  <si>
    <t>MetalBuildingWall</t>
  </si>
  <si>
    <t>MassLightWallU440</t>
  </si>
  <si>
    <t>MassLightWall</t>
  </si>
  <si>
    <t>MassHeavyWallU690</t>
  </si>
  <si>
    <t>MassHeavyWall</t>
  </si>
  <si>
    <t>MetalFrameWallUnconditioned</t>
  </si>
  <si>
    <t xml:space="preserve">Baseline </t>
  </si>
  <si>
    <t>Altered metal frame wall</t>
  </si>
  <si>
    <t>Altered metal building wall</t>
  </si>
  <si>
    <t>New heavy mass wall</t>
  </si>
  <si>
    <t>Altered light mass wall</t>
  </si>
  <si>
    <t>Altered heavy mass wall</t>
  </si>
  <si>
    <t>Base_CZ12-NonresMetalFrameWallU062</t>
  </si>
  <si>
    <t>Construction Name</t>
  </si>
  <si>
    <t>Construction Type</t>
  </si>
  <si>
    <t>U-Value</t>
  </si>
  <si>
    <t>Status</t>
  </si>
  <si>
    <t>Wall Name</t>
  </si>
  <si>
    <t>Altered</t>
  </si>
  <si>
    <t>New</t>
  </si>
  <si>
    <t>050006-RetlMed- Run28</t>
  </si>
  <si>
    <t>Roof Name</t>
  </si>
  <si>
    <t>Back_Space_Roof</t>
  </si>
  <si>
    <t>Core_Retail_Roof</t>
  </si>
  <si>
    <t>Front_Entry_Roof</t>
  </si>
  <si>
    <t>Front_Retail_Roof</t>
  </si>
  <si>
    <t>Point_Of_Sale_Roof</t>
  </si>
  <si>
    <t>Altered metal bldg roof</t>
  </si>
  <si>
    <t>Other Altered Roof</t>
  </si>
  <si>
    <t>Base_CZ12-FlatNonresWoodFramingAndOtherRoofUnconditioned</t>
  </si>
  <si>
    <t>Base_CZ12-FlatNonresWoodFramingAndOtherRoofU039</t>
  </si>
  <si>
    <t>FlatNonresMetalBuildingRoofU065</t>
  </si>
  <si>
    <t>FlatNonresWoodFramingAndOtherRoofU075</t>
  </si>
  <si>
    <t>FlatNonresWoodFramingAndOtherRoofUnconditioned</t>
  </si>
  <si>
    <t>MetalBuildingRoof</t>
  </si>
  <si>
    <t>WoodFramingAndOtherRoof</t>
  </si>
  <si>
    <t>Cooling - 55F 
Heating 95F</t>
  </si>
  <si>
    <t>Existing: Same as user model
Existing (South Zones): Same as user model</t>
  </si>
  <si>
    <t>Boiler Efficiency (thermal efficiency)</t>
  </si>
  <si>
    <t>Mechanical Non Condensing</t>
  </si>
  <si>
    <t>0.229 kW</t>
  </si>
  <si>
    <t xml:space="preserve">Boiler Performance Curve
</t>
  </si>
  <si>
    <t>Default Curve
(HIR_fPLRCrvRef)</t>
  </si>
  <si>
    <t>(19 W/gpm)</t>
  </si>
  <si>
    <t xml:space="preserve">(18.1 W/gpm)
</t>
  </si>
  <si>
    <t>Base Air System 3 (SZAC)</t>
  </si>
  <si>
    <t>Total: 2%</t>
  </si>
  <si>
    <t>Office Spaces:  SZAC
Warehouse:  HV (System 9)</t>
  </si>
  <si>
    <t>No SAT Control (Htg/clg cycles on/off based on call from thermostat)</t>
  </si>
  <si>
    <t xml:space="preserve">Heating - 60
Cooling - 55
</t>
  </si>
  <si>
    <t xml:space="preserve">Heating coil cap </t>
  </si>
  <si>
    <t>FanHtDsgn</t>
  </si>
  <si>
    <t>Cooling coil cap</t>
  </si>
  <si>
    <t>CapTotGrossRtdSim (zb)</t>
  </si>
  <si>
    <t xml:space="preserve">CapTotGrossRtdSim (ab) </t>
  </si>
  <si>
    <r>
      <rPr>
        <b/>
        <sz val="11"/>
        <rFont val="Calibri"/>
        <family val="2"/>
        <scheme val="minor"/>
      </rPr>
      <t>Cooling coil cap</t>
    </r>
    <r>
      <rPr>
        <sz val="11"/>
        <rFont val="Calibri"/>
        <family val="2"/>
        <scheme val="minor"/>
      </rPr>
      <t>: CapTotGrossRtdSim (ab) - FanHtDsgn / CapTotGrossRtdSim (zb)</t>
    </r>
  </si>
  <si>
    <r>
      <rPr>
        <b/>
        <sz val="11"/>
        <rFont val="Calibri"/>
        <family val="2"/>
        <scheme val="minor"/>
      </rPr>
      <t>Heating coil cap</t>
    </r>
    <r>
      <rPr>
        <sz val="11"/>
        <rFont val="Calibri"/>
        <family val="2"/>
        <scheme val="minor"/>
      </rPr>
      <t>: CapTotGrossRtdSim (ab) / CapTotGrossRtdSim (zb)</t>
    </r>
  </si>
  <si>
    <t>Office: 5 hp
FineStorage Area: 10 hp
BulkStorage Area: 30 hp</t>
  </si>
  <si>
    <t>Ruleset Implementation Test Case Directory:</t>
  </si>
  <si>
    <t>Ruleset Implementation Tests</t>
  </si>
  <si>
    <t>Detailed Geometry Tests</t>
  </si>
  <si>
    <t>Simplified Geometry Tests</t>
  </si>
  <si>
    <t>Test No</t>
  </si>
  <si>
    <t>Category</t>
  </si>
  <si>
    <t>Test Criteria</t>
  </si>
  <si>
    <t>Test Complete</t>
  </si>
  <si>
    <t>Test Notes (include date, verison of ruleset trunk, version of CBECC)</t>
  </si>
  <si>
    <t>File Path</t>
  </si>
  <si>
    <t>Exterior Envelope</t>
  </si>
  <si>
    <t>Envelope &amp;Window Assy Performance</t>
  </si>
  <si>
    <t>X</t>
  </si>
  <si>
    <t>020006-OffSml-Run01\
020006-OffSml-Run01.cibd</t>
  </si>
  <si>
    <t>S020006-OffSml-Run01\S020006-OffSml-Run01.cibd</t>
  </si>
  <si>
    <t>020015-OffSml-Run02\
020015-OffSml-Run02.cibd</t>
  </si>
  <si>
    <t>S020015-OffSml-Run02\S020015-OffSml-Run02.cibd</t>
  </si>
  <si>
    <t>070015-HotSml-Run03\
070015-HotSml-Run03.cibd</t>
  </si>
  <si>
    <t>Simplified model not yet available</t>
  </si>
  <si>
    <t>Envelope Minimum Requirements</t>
  </si>
  <si>
    <t>030006-OffMed-Run04\
030006-OffMed-Run04.cibd</t>
  </si>
  <si>
    <t>S030006-OffMed-Run04\S030006-OffMed-Run04.cibd</t>
  </si>
  <si>
    <t>Fenestration</t>
  </si>
  <si>
    <t>WWR</t>
  </si>
  <si>
    <t>040006-OffLrg-Run05\
040006-OffLrg-Run05.cibd</t>
  </si>
  <si>
    <t>040006-OffLrg-Run06\
040006-OffLrg-Run06.cibd</t>
  </si>
  <si>
    <t>Skylight</t>
  </si>
  <si>
    <t>SRR and Skylight Performance</t>
  </si>
  <si>
    <t>080006-Whse-Run07\
080006-Whse-Run07.cibd</t>
  </si>
  <si>
    <t>SRR and Daylit Area</t>
  </si>
  <si>
    <t>080006-Whse-Run08\
080006-Whse-Run08.cibd</t>
  </si>
  <si>
    <t>Daylighting simulation not supported in simplified mode</t>
  </si>
  <si>
    <t>Adding/Enlarging Skylights to meet 140.3C daylit area requirements currently not supported
Revisit Point of test and whether it is appropriate to enlarge skyights for 140.3C</t>
  </si>
  <si>
    <t>Space Function</t>
  </si>
  <si>
    <t>Internal Loads- Complete Bldg method</t>
  </si>
  <si>
    <t>Complete Building test method currently not supported</t>
  </si>
  <si>
    <t>Complete Building Method not currently supported in CBECC</t>
  </si>
  <si>
    <t>Internal Loads- Space by Space</t>
  </si>
  <si>
    <t>040006-OffLrg-Run11\
040006-OffLrg-Run11.cibd</t>
  </si>
  <si>
    <t>Lighting</t>
  </si>
  <si>
    <t>Lighting - tailored lighting method</t>
  </si>
  <si>
    <t>030006-OffMed-Run12\
030006-OffMed-Run12.cibd</t>
  </si>
  <si>
    <t>Tailiored Method not supported in simplified mode
(Requires knowledge of space perimeter)</t>
  </si>
  <si>
    <t>030006-OffMed-Run13\
030006-OffMed-Run13.cibd</t>
  </si>
  <si>
    <t>Lighting - PAF rules</t>
  </si>
  <si>
    <t>020006-OffSml-Run14\
020006-OffSml-Run14.cibd</t>
  </si>
  <si>
    <t>S020006-OffSml-Run14\S020006-OffSml-Run14.cibd</t>
  </si>
  <si>
    <t>Lighting Control</t>
  </si>
  <si>
    <t>080006-Whse-Run15\
080006-Whse-Run15.cibd</t>
  </si>
  <si>
    <t>Medium Retail</t>
  </si>
  <si>
    <t>Lighting&amp;Daylighting</t>
  </si>
  <si>
    <t>050006-RetlMed-Run16\050006-RetlMed-Run16.cibd</t>
  </si>
  <si>
    <t>Ext.Lighting/SHW</t>
  </si>
  <si>
    <t>Ext. Lighting/SHW</t>
  </si>
  <si>
    <t>Prescriptive Exterior Lighting Compliance not supported</t>
  </si>
  <si>
    <t>HVAC</t>
  </si>
  <si>
    <t>HVAC-PSZ Baseline</t>
  </si>
  <si>
    <t>020006-OffSml-Run18\
020006-OffSml-Run18.cibd</t>
  </si>
  <si>
    <t>S020006-OffSml-Run18\S020006-OffSml-Run18.cibd</t>
  </si>
  <si>
    <t>HVAC-PVAV&amp; CRAC</t>
  </si>
  <si>
    <t>Prescriptive Exterior Lighting Compliance not supported for December Release</t>
  </si>
  <si>
    <t>HVAC-VAV&amp; CRAH</t>
  </si>
  <si>
    <t>HVAC-H&amp;V only</t>
  </si>
  <si>
    <t>080006-Whse-Run21\
080006-Whse-Run21.cibd</t>
  </si>
  <si>
    <t>HVAC-FPFC</t>
  </si>
  <si>
    <t>Dedicated Commercial Kitchen System not supported
Water Side Economizer - Review with David</t>
  </si>
  <si>
    <t>Existing Alteration</t>
  </si>
  <si>
    <t xml:space="preserve">Window Alteration and HVAC Replacement </t>
  </si>
  <si>
    <t>Simplified model not yet initiated</t>
  </si>
  <si>
    <t>Existing Addition</t>
  </si>
  <si>
    <t>Zones Added and HVAC Added</t>
  </si>
  <si>
    <t>Vertical Window Type</t>
  </si>
  <si>
    <t>Heating Coil Capaicty to include:
    1.25 Oversizing Sizing Factor
Cooling Coil Capacity to include:
    1.15 Oversizing Factor
     Capacity Adjustment for Fan Heat</t>
  </si>
  <si>
    <t>Heating Coil Capacity to include:
    1.25 Oversizing Sizing Factor
Cooling Coil Capacity to include:
    1.15 Oversizing Factor
     Capacity Adjustment for Fan Heat</t>
  </si>
  <si>
    <t>evenly distributed along four façades
Except on Top Floor West Perimeter Zone, where window is replaced by a In-Fill wall.</t>
  </si>
  <si>
    <t>BlrHWBlrFIRRatio_fQRatioSI</t>
  </si>
  <si>
    <t>Walls between addition and the existing building are modeled as adiabatic.</t>
  </si>
  <si>
    <t>0.8225 (82% AFUE)</t>
  </si>
  <si>
    <t>Flow Cap</t>
  </si>
  <si>
    <t>TotHd</t>
  </si>
  <si>
    <t>bhp</t>
  </si>
  <si>
    <t>Pump Pwr</t>
  </si>
  <si>
    <t>Et</t>
  </si>
  <si>
    <t>W/gpm</t>
  </si>
  <si>
    <t>Boiler</t>
  </si>
  <si>
    <t>Fan</t>
  </si>
  <si>
    <t>Tot Static Pressure</t>
  </si>
  <si>
    <t>Overall Efficiency</t>
  </si>
  <si>
    <t>Existing Addition and Alteration</t>
  </si>
  <si>
    <t>050006-RetlMed- Run28 - Existing Addition and Alteration</t>
  </si>
  <si>
    <t>020006-OffSml-Run26 - Existing Alteration</t>
  </si>
  <si>
    <t>020006-OffSml-Run25 - Existing Alteration</t>
  </si>
  <si>
    <t>020006-OffSml-Run24 - Existing Alteration</t>
  </si>
  <si>
    <t>New Envelope</t>
  </si>
  <si>
    <t>030006-OffMed-Run29 - New Envelope</t>
  </si>
  <si>
    <t>030006-OffMed-Run30 - New Mechanical and Partial Lighting</t>
  </si>
  <si>
    <t>New Mechanical and Partial Lighting</t>
  </si>
  <si>
    <t>030006-OffMed-Run23\
030006-OffMed-Run23.cibd</t>
  </si>
  <si>
    <t>020006-OffSml-Run24\
020006-OffSml-Run24.cibd</t>
  </si>
  <si>
    <t>020006-OffSml-Run25\
020006-OffSml-Run25.cibd</t>
  </si>
  <si>
    <t>020006-OffSml-Run26\
020006-OffSml-Run26.cibd</t>
  </si>
  <si>
    <t>050006-RetlMed-Run27\
050006-RetlMed-Run27.cibd</t>
  </si>
  <si>
    <t>050006-RetlMed-Run28\
050006-RetlMed-Run28.cibd</t>
  </si>
  <si>
    <t>030006-OffMed-Run29\
030006-OffMed-Run29.cibd</t>
  </si>
  <si>
    <t>030006-OffMed-Run30\
030006-OffMed-Run30.cibd</t>
  </si>
  <si>
    <t>Control System Type: DDCToZone
WarmestResetFlowFirst
High - 65 F
Low - 55 F</t>
  </si>
  <si>
    <t>Control System Type: DDCToZone
WarmestResetFlowFirst
Heating - 60
Cooling - 55</t>
  </si>
  <si>
    <t>Window Alteration</t>
  </si>
  <si>
    <t>SEER TO EER</t>
  </si>
  <si>
    <t>SEER</t>
  </si>
  <si>
    <t>EER</t>
  </si>
  <si>
    <t>CapTotGrossRtdSim (ab)</t>
  </si>
  <si>
    <t>0.59 kW (19.68 W/gpm)</t>
  </si>
  <si>
    <t>Pass Date</t>
  </si>
  <si>
    <t>CBECC version</t>
  </si>
  <si>
    <t>gpm</t>
  </si>
  <si>
    <t>head</t>
  </si>
  <si>
    <t>sp grav of water</t>
  </si>
  <si>
    <t>mtr eff</t>
  </si>
  <si>
    <t>impeller eff</t>
  </si>
  <si>
    <t>Pump Power</t>
  </si>
  <si>
    <t>Pump Power calculations</t>
  </si>
  <si>
    <t>HP</t>
  </si>
  <si>
    <t>BHP</t>
  </si>
  <si>
    <t>MHPi-1 (95% of hp - assumed to be one motor size less than user input hp)</t>
  </si>
  <si>
    <t>hp (One motor size less than the user Input hp)</t>
  </si>
  <si>
    <r>
      <t xml:space="preserve">0.59 kW (19.68 W/gpm)
</t>
    </r>
    <r>
      <rPr>
        <sz val="10"/>
        <color theme="0" tint="-0.34998626667073579"/>
        <rFont val="Calibri"/>
        <family val="2"/>
        <scheme val="minor"/>
      </rPr>
      <t xml:space="preserve">
(MotorBHP calculated for pump 'HotWater Pump' using user inputs is less than the ACM required value for the user specified MotorHP. The Proposed TotHd revised to </t>
    </r>
    <r>
      <rPr>
        <b/>
        <u/>
        <sz val="10"/>
        <color theme="0" tint="-0.34998626667073579"/>
        <rFont val="Calibri"/>
        <family val="2"/>
        <scheme val="minor"/>
      </rPr>
      <t>65.86</t>
    </r>
    <r>
      <rPr>
        <sz val="10"/>
        <color theme="0" tint="-0.34998626667073579"/>
        <rFont val="Calibri"/>
        <family val="2"/>
        <scheme val="minor"/>
      </rPr>
      <t xml:space="preserve"> ft for compliance analysis)</t>
    </r>
  </si>
  <si>
    <r>
      <t xml:space="preserve">1.18 (33.74 W/gpm)
</t>
    </r>
    <r>
      <rPr>
        <sz val="10"/>
        <color theme="0" tint="-0.499984740745262"/>
        <rFont val="Calibri"/>
        <family val="2"/>
        <scheme val="minor"/>
      </rPr>
      <t xml:space="preserve">(MotorBHP calculated for pump 'HotWater Pump' using user inputs is less than the ACM required value for the user specified MotorHP. The Proposed TotHd revised to </t>
    </r>
    <r>
      <rPr>
        <b/>
        <u/>
        <sz val="10"/>
        <color theme="0" tint="-0.499984740745262"/>
        <rFont val="Calibri"/>
        <family val="2"/>
        <scheme val="minor"/>
      </rPr>
      <t>112.9</t>
    </r>
    <r>
      <rPr>
        <sz val="10"/>
        <color theme="0" tint="-0.499984740745262"/>
        <rFont val="Calibri"/>
        <family val="2"/>
        <scheme val="minor"/>
      </rPr>
      <t xml:space="preserve"> ft for compliance analysis)</t>
    </r>
  </si>
  <si>
    <t>PASS - 140609 - CBECC-Com 2013-2b</t>
  </si>
  <si>
    <t>Refer tab: Run19_MedOff - Glzg Config</t>
  </si>
  <si>
    <t>COP</t>
  </si>
  <si>
    <t>Pwr Per Flow</t>
  </si>
  <si>
    <t>Mtr Eff</t>
  </si>
  <si>
    <t>Impeller Efficiency</t>
  </si>
  <si>
    <t>South Perimeter Spaces: 780.60 W
North Perimeter Spaces:  NA
East and West Perimeter Spaces: NA</t>
  </si>
  <si>
    <t>Perimeter Spaces: 
 -Skylit: none
 -Primary Sidelit: 287.5 lux
                                       (287.5 lux Adj.)
 -Secondary Sidelit: none</t>
  </si>
  <si>
    <t>Office:
 -Skylit: none
 -Primary Sidelit: 400 lux
                                       (400 lux Adj.)
 -Secondary Sidelit: 287.5 lux 
                                             (1150 Adj.)
Fine Storage:
 -Skylit: 250 lux
                 (250 lux Adj.)
 -Primary Sidelit: none
 -Secondary Sidelit: none
Bulk Storage:
 -Skylit: 250 lux
                 (250 lux Adj.)
 -Primary Sidelit: none
 -Secondary Sidelit: none</t>
  </si>
  <si>
    <t>Office:
 -Skylit: none
 -Primary Sidelit: 400 lux
                                       (400 lux Adj.)
 -Secondary Sidelit: none
Fine Storage:
 -Skylit: 250 lux
                 (250 lux Adj.)
 -Primary Sidelit: none
 -Secondary Sidelit: none
Bulk Storage:
 -Skylit: 250 lux
                 (250 lux Adj.)
 -Primary Sidelit: none
 -Secondary Sidelit: none</t>
  </si>
  <si>
    <t>Perimeter Spaces: 
 -Skylit: none
 -Primary Sidelit:
All Spaces: 287.5 lux 
                          (287.5 lux Adj.)
 -Secondary Sidelit:
South Perimeter Spaces: 287.5 lux 
                                                           (1150 lux Adj.)
North Perimeter Spaces: none
East and West Perimeter Spaces: none</t>
  </si>
  <si>
    <t>Office: 150 W
Fine Storage: NA
Bulk Storage: NA</t>
  </si>
  <si>
    <t>Office: NA
Fine Storage: 5000 W
Bulk Storage: 15000 W</t>
  </si>
  <si>
    <t>Office: none
Fine Storage: NA
Bulk Storage: NA</t>
  </si>
  <si>
    <t>Office: 0.8 W/ft2</t>
  </si>
  <si>
    <t>20 W/ft2</t>
  </si>
  <si>
    <t>Computer Room: 20 W/ft2</t>
  </si>
  <si>
    <t>CRAC
(System 11)</t>
  </si>
  <si>
    <t xml:space="preserve">Heating Capacity - default
Cooling Capacity - default
</t>
  </si>
  <si>
    <t>Heating - 60F
Cooling - 55F</t>
  </si>
  <si>
    <t>Brake Horsepower Method:
9.5 bhp
0.917 Motor Eff</t>
  </si>
  <si>
    <t>Constant-speed if load&lt;= 17.5kW; Variable flow, VSD if &gt; 17.5kW</t>
  </si>
  <si>
    <t>DataHVACAvail</t>
  </si>
  <si>
    <t>DataClgSetpt</t>
  </si>
  <si>
    <t>DataHtgSetpt</t>
  </si>
  <si>
    <t>DataReceptacle</t>
  </si>
  <si>
    <t>Medium Office, All Core- Zones are Computer Rooms</t>
  </si>
  <si>
    <t>Bottom VAV - DifferentialDryBulb, 
Mid VAV - DifferentialDryBulb, 
Top VAV - DifferentialDrybulb,</t>
  </si>
  <si>
    <t>CoilClgDXEIRRatio_fTwbToadbSI
CoilClgDXEIRRatio_fQFrac
CoilClgDXDblEIRRatio_fCFMRatio</t>
  </si>
  <si>
    <t xml:space="preserve">Minimum req. based on 2013 Appl Std Table C-9
</t>
  </si>
  <si>
    <r>
      <t>Large Office (</t>
    </r>
    <r>
      <rPr>
        <sz val="10"/>
        <rFont val="Calibri"/>
        <family val="2"/>
        <scheme val="minor"/>
      </rPr>
      <t>Basement floor is a data center)</t>
    </r>
  </si>
  <si>
    <t>Window Compliance status: New
(Top Floor South Window)-0.33; 
Window Compliance status: Existing
(All other windows - N,E, S, W)-0.56</t>
  </si>
  <si>
    <t>Window Compliance status: New 
(Top Floor South Window)-0.50;
Window Compliance status: Existing 
(All other windows - N,E, S, W)-0.60</t>
  </si>
  <si>
    <t>Window Compliance status: New 
(Top Floor South Window)-0.33; 
Window Compliance status: Existing 
(All other windows - N,E, S, W)-0.56</t>
  </si>
  <si>
    <t>Window Compliance status: New
(Top Floor South Window)-0.40;
Window Compliance status: Existing 
(All other windows - N,E, S, W)-0.55</t>
  </si>
  <si>
    <t>Window Compliance status: New
(Top Floor South Window)-0.36;
Window Compliance status: Existing 
(All other windows - N,E, S, W)-0.55</t>
  </si>
  <si>
    <t>Window Compliance status: New
(Top Floor South Window)-0.25;
Window Compliance status: Existing 
(All other windows - N,E, S, W)-0.56</t>
  </si>
  <si>
    <t>Window Compliance status: New
(Top Floor South Window)-0.42;
Window Compliance status: Existing 
(All other windows - N,E, S, W)-0.60</t>
  </si>
  <si>
    <t>Window Compliance status: New
(Top Floor South Window)-0.50;
Window Compliance status: Existing 
(All other windows - N,E, S, W)-0.60</t>
  </si>
  <si>
    <t>Window Compliance status: Altered
(South elevation): U-Value = 0.40
Window Compliance status: Existing
(All Other Elevations N, E, W): U-Value = 0.55</t>
  </si>
  <si>
    <t>Window Compliance status: Altered
(South elevation): SHGC = 0.33
Window Compliance status: Existing
(All Other Elevations N, E, W): SHGC = 0.56</t>
  </si>
  <si>
    <t>Window Compliance status: Altered
(South elevation) VT = 0.50
Window Compliance status: Existing
(All Other Elevations N, E, W): VT = 0.60</t>
  </si>
  <si>
    <t>Window Compliance status: Altered
(South elevation): VT = 0.50
Window Compliance status: Existing
(All Other Elevations N, E, W): VT = 0.60</t>
  </si>
  <si>
    <t>Window Compliance status: Altered
(South elevation): VT = 0.42
Window Compliance status: Existing
(All Other Elevations N, E, W): VT = 0.60</t>
  </si>
  <si>
    <t>Window Compliance status: Altered
(South elevation): SHGC = 0.31
Window Compliance status: Existing
(All Other Elevations N, E, W): SHGC = 0.56</t>
  </si>
  <si>
    <t>Window Compliance status: Altered
(South elevation): U-Value = 0.47
Window Compliance status: Existing
(All Other Elevations N, E, W): U-Value = 0.55</t>
  </si>
  <si>
    <t>Altered Windows (South elevation): VT = 0.50
Window Compliance status: Existing
(All Other Elevations N, E, W): VT = 0.60</t>
  </si>
  <si>
    <t>Window Compliance status: Altered
(South elevation):  VT = 0.50
Window Compliance status: Existing
(All Other Elevations N, E, W): VT = 0.60</t>
  </si>
  <si>
    <t>Window Compliance status: Altered
(South elevation):  VT = 0.42
Window Compliance status: Existing
(All Other Elevations N, E, W): VT = 0.60</t>
  </si>
  <si>
    <t>Window Compliance status: New
(South elevation): U-Value = 0.35
Window Compliance status: Existing
(All Other Elevations N, E, W): U-Value = 0.55</t>
  </si>
  <si>
    <t>Window Compliance status: New
(South elevation): SHGC = 0.32
Window Compliance status: Existing
(All Other Elevations N, E, W): SHGC = 0.56</t>
  </si>
  <si>
    <t>Window Compliance status: New
(South elevation): VT = 0.53
Window Compliance status: Existing
(All Other Elevations N, E, W): VT = 0.60</t>
  </si>
  <si>
    <t>Window Compliance status: New
(South elevation): U-Value = 0.36
Window Compliance status: Existing
(All Other Elevations N, E, W): U-Value = 0.55</t>
  </si>
  <si>
    <t>Window Compliance status: New
(South elevation): SHGC = 0.25
Window Compliance status: Existing
(All Other Elevations N, E, W): SHGC = 0.56</t>
  </si>
  <si>
    <t>Window Compliance status: New
(South elevation): VT = 0.42
Window Compliance status: Existing
(All Other Elevations N, E, W): VT = 0.60</t>
  </si>
  <si>
    <t>Overall: 42%
North: 20%
East: 20%
South: 94%
(Window Compliance Status: Altered)
West: 20%</t>
  </si>
  <si>
    <t>Overall: 42%
North: 20%
East: 20%
South: 94%
(Window Compliance Status: New)
West: 20%</t>
  </si>
  <si>
    <t>Air System Compliance Status: New
(South Perimeter Zone): SZAC
Air System Compliance Status: Existing
(All Other Zones): SZAC</t>
  </si>
  <si>
    <t>Air System Compliance Status: New
(South Perimeter Zone): Base Air System 3 (SZAC)
Air System Compliance Status: Existing
(All Other Zones): SZAC</t>
  </si>
  <si>
    <t>Fan Compliance Status: New
(South Perimeter Zone): 
Zone 1: 1.5 hp
Fan Compliance Status: Existing
(All Other Zones):
Core Zone: 2.0 hp
Zone 2: 1.0 hp
Zone 3: 1.5 hp
Zone 4: 1.0 hp</t>
  </si>
  <si>
    <t>Air System Compliance Status: New
(Bottom Floor, South Perimeter Zone): Heating- 1.25 Cooling- 1.15</t>
  </si>
  <si>
    <t xml:space="preserve">Brake Horsepower Method:
Fan Compliance Status: New
(South Perimeter Zone): 
Zone 1: 1.12 bhp
               0.855 Motor Eff
Fan Compliance Status: Existing
(All Other Zones):
Core Zone: 1.6 bhp
                        0.865 Motor Eff
Zone 2: 0.8 bhp
                 0.855 Motor Eff
Zone 3: 1.2 bhp
                 0.855 Motor Eff
Zone 4: 0.8 bhp
                 0.855 Motor Eff
</t>
  </si>
  <si>
    <t>Coil Heating Compliance Status: New
(Top Floor West Perimeter Zone): NA
Coil Heating Compliance Status: Existing
(All Other Zones): Hot Water</t>
  </si>
  <si>
    <t>Coil Heating Compliance Status: New
(Top Floor West Perimeter Zone): NA
Coil Heating Compliance Status: Existing
(All Other Zones):Default</t>
  </si>
  <si>
    <t>Boiler Compliance Status: Existing
Qty: 1</t>
  </si>
  <si>
    <t>Boiler Compliance Status: Existing
600,000</t>
  </si>
  <si>
    <t>Roof Compliance Status: New
Metal Frame  Roof  (Wood Frame and Other)
Low</t>
  </si>
  <si>
    <t>Exterior Wall Compliance Status: Existing
Exterior Wall Compliance Status: New (Infill)
MetalFrameWall</t>
  </si>
  <si>
    <t>Exterior Wall Compliance Status: Existing
Exterior Wall Compliance Status: New (Infill)
0.068</t>
  </si>
  <si>
    <t>Lighting Compliance Status: New
Core Spaces: (0.8 W/ft2)
0.48 W/ft2 w/ Occupant Sensing Controls (OccupantSensingControls-1to125SF)
Lighting Compliance Status: New
South Perimeter Spaces: 0.8 W/ft2
Lighting Compliance Status: Existing
All other Perimeter Spaces: 1.2 W/ft2</t>
  </si>
  <si>
    <t>Lighting Compliance Status: New
Core Spaces: 0.48
Lighting Compliance Status: New
South Perimeter Spaces: 0.8 W/ft2
Lighting Compliance Status: Existing
Perimeter Spaces: 1.2 W/ft2</t>
  </si>
  <si>
    <t>Boiler Compliance Status: New
Qty: 1</t>
  </si>
  <si>
    <t>Boiler Compliance Status: New
700,000</t>
  </si>
  <si>
    <t>Boiler Compliance Status: New
Qty: 2</t>
  </si>
  <si>
    <t>Air System Compliance Status: New
CoilClgDXEIRRatio_fTwbToadbSI
CoilClgDXEIRRatio_fQFrac
CoilClgDXSnglEIRRatio_fCFMRatio</t>
  </si>
  <si>
    <t>Fan Compliance Status: New
ConstantVolume</t>
  </si>
  <si>
    <t>Fan Compliance Status: New
VariableSpeedDrive</t>
  </si>
  <si>
    <t>Fan Compliance Status: New
Bottom VAV - 15
Mid VAV - 15
Top VAV - 20</t>
  </si>
  <si>
    <t>Outside Air Control Compliance Status: New
Bottom VAV - Integrated
Mid VAV - NonIntegrated
Top VAV - Integrated</t>
  </si>
  <si>
    <t>Air System Compliance Status: New
Control System Type: DDCToZone
WarmestResetFlowFirst
Heating - 60
Cooling - 55</t>
  </si>
  <si>
    <t xml:space="preserve">Air System Compliance Status: New
Control System Type: DDCToZone
WarmestResetFlowFirst
Heating - 60
Cooling - 55
</t>
  </si>
  <si>
    <t xml:space="preserve">Air System Compliance Status: New
Heating - 60
Cooling - 55
</t>
  </si>
  <si>
    <t>Coil Cooling Compliance Status: New
EER=13.1</t>
  </si>
  <si>
    <t>Coil Heating Compliance Status: New
(Top Floor West Perimeter Zone): Gas Furnace
Coil Heating Compliance Status: Existing
(All Other Zones): Hot Water boiler with reheat</t>
  </si>
  <si>
    <t xml:space="preserve">Coil Heating Compliance Status: New
(Top Floor West Perimeter Zone): Gas Furnace
Coil Heating Compliance Status: Existing
(All Other Zones): Hot Water boiler with reheat
</t>
  </si>
  <si>
    <t>Coil Cooling Compliance Status: New
Direct Expansion (DX)</t>
  </si>
  <si>
    <t>Air System Compliance Status: New
(Top Floor West Perimeter Zone):Base Air System 3 (SZAC)
Air System Compliance Status: Existing
Fluid System Compliance Status: Existing
(All Other Zones): Same as Proposed</t>
  </si>
  <si>
    <t>Air System Compliance Status: New
Fluid System Compliance Status: New
PVAV with Reheat</t>
  </si>
  <si>
    <t>Air System Compliance Status: New
Fluid System Compliance Status: New
BaseAirSys5 (PVAV)</t>
  </si>
  <si>
    <t>Coil Heating Compliance Status: Existing
Hot Water boiler with reheat</t>
  </si>
  <si>
    <t>Coil Cooling Compliance Status: New
(Top Floor West Perimeter Zone): Direct Expansion (DX)
Coil Cooling Compliance Status: Existing
(All Other Zones): Direct Expansion (DX)</t>
  </si>
  <si>
    <t>BsmntZnPSZ AirSys
200</t>
  </si>
  <si>
    <t>Static Pressure Method:
BsmntZnPSZ AirSys
3.5 in H2O
0.62 Fan Eff
0.962 Motor Eff</t>
  </si>
  <si>
    <t>OfficeClgSetpt</t>
  </si>
  <si>
    <t>OfficeHtgSetpt</t>
  </si>
  <si>
    <t>44F, Fixed</t>
  </si>
  <si>
    <t>CHW: 92.4 %
CW: 93 %</t>
  </si>
  <si>
    <t>Operation Control: OnDemand
Speed Control: Constant Speed, Variable Flow</t>
  </si>
  <si>
    <t>Window Compliance status: New
0.35</t>
  </si>
  <si>
    <t>Window Compliance status: New
0.36</t>
  </si>
  <si>
    <t>Window Compliance status: New
0.32</t>
  </si>
  <si>
    <t>Window Compliance status: New
0.25</t>
  </si>
  <si>
    <t>Window Compliance status: New
0.53</t>
  </si>
  <si>
    <t>Window Compliance status: New
0.42</t>
  </si>
  <si>
    <t>Air System Compliance Status: New
SZAC</t>
  </si>
  <si>
    <t>Air System Compliance Status: New
Base Air System 3 (SZAC)</t>
  </si>
  <si>
    <r>
      <t xml:space="preserve">Coil Heating Compliance Status: New
78% AFUE
</t>
    </r>
    <r>
      <rPr>
        <sz val="10"/>
        <color theme="0" tint="-0.34998626667073579"/>
        <rFont val="Calibri"/>
        <family val="2"/>
        <scheme val="minor"/>
      </rPr>
      <t>(80.0% Thermal Efficiency for reference, not input)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</si>
  <si>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
Base_CZ12-NonresMetalFrameWallU062: 0.62 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
Altered Light Mass Wall (Core Retail East Wall): 0.046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Heavy Mass Wall (Core Retail West Wall): 0.051 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Metal Frame Wall (Back Space East Wall): 0.053
Altered Metal Building Wall (Back Space North Wall): 0.052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New Heavy Mass Wall (Back Space West Wall): 0.051 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</si>
  <si>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New Walls: MetalFrameWall</t>
    </r>
    <r>
      <rPr>
        <b/>
        <u/>
        <sz val="10"/>
        <rFont val="Calibri"/>
        <family val="2"/>
        <scheme val="minor"/>
      </rPr>
      <t xml:space="preserve">
Core Retail</t>
    </r>
    <r>
      <rPr>
        <sz val="10"/>
        <rFont val="Calibri"/>
        <family val="2"/>
        <scheme val="minor"/>
      </rPr>
      <t xml:space="preserve">
Exterior Wall Compliance Status: Altered
MassLightWall (Core Retail East Wall)
MassHeavyWall (Core Retail West Wall)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MetalFrameWall (Back Space East Wall)
MetalBuildingWall (Back Space North Wall)
Exterior Wall Compliance Status: New
MassHeavyWall (Back Space West Wall) </t>
    </r>
  </si>
  <si>
    <r>
      <rPr>
        <b/>
        <u/>
        <sz val="10"/>
        <rFont val="Calibri"/>
        <family val="2"/>
        <scheme val="minor"/>
      </rPr>
      <t>Front Entry, Front Retail and Point Of S</t>
    </r>
    <r>
      <rPr>
        <sz val="10"/>
        <rFont val="Calibri"/>
        <family val="2"/>
        <scheme val="minor"/>
      </rPr>
      <t>ale
Exterior Wall Compliance Status: New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New Walls: MetalFrameWall</t>
    </r>
    <r>
      <rPr>
        <b/>
        <u/>
        <sz val="10"/>
        <rFont val="Calibri"/>
        <family val="2"/>
        <scheme val="minor"/>
      </rPr>
      <t xml:space="preserve">
Core Retail</t>
    </r>
    <r>
      <rPr>
        <sz val="10"/>
        <rFont val="Calibri"/>
        <family val="2"/>
        <scheme val="minor"/>
      </rPr>
      <t xml:space="preserve">
Exterior Wall Compliance Status: Altered
MassLightWall (Core Retail East Wall)
MassHeavyWall (Core Retail West Wall)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
MetalFrameWall (Back Space East Wall)
MetalBuildingWall (Back Space North Wall)
Exterior Wall Compliance Status: New
MassHeavyWall (Back Space West Wall) 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</si>
  <si>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
Base_CZ12-NonresMetalFrameWallU062: 0.62 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
Altered Light Mass Wall (Core Retail East Wall): 0.046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Altered Heavy Mass Wall (Core Retail West Wall): 0.051 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
Altered Metal Frame Wall (Back Space East Wall): 0.053
Altered Metal Building Wall (Back Space North Wall): 0.052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New Heavy Mass Wall (Back Space West Wall): 0.051 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</si>
  <si>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Exterior Wall Compliance Status: New
MetalFrameWallU098: 0.098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MassLightWallU440: 0.440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MassHeavyWallU690: 0.690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MetalFrameWallU098: 0.098
MetalBldgWallU113: 0.113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Exterior Wall Compliance Status: New
MetalFrameWallU098: 0.098
</t>
    </r>
  </si>
  <si>
    <r>
      <rPr>
        <b/>
        <u/>
        <sz val="10"/>
        <rFont val="Calibri"/>
        <family val="2"/>
        <scheme val="minor"/>
      </rPr>
      <t>Front Retail and Point Of Sale, Front Entry</t>
    </r>
    <r>
      <rPr>
        <sz val="10"/>
        <rFont val="Calibri"/>
        <family val="2"/>
        <scheme val="minor"/>
      </rPr>
      <t xml:space="preserve">
Roof Compliance Status: New
WoodFramingAndOtherRoof
Low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WoodFramingAndOtherRoof
Low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MetalBuildingRoof
Low</t>
    </r>
  </si>
  <si>
    <r>
      <rPr>
        <b/>
        <u/>
        <sz val="10"/>
        <rFont val="Calibri"/>
        <family val="2"/>
        <scheme val="minor"/>
      </rPr>
      <t>Front Retail and Point Of Sale, Front Entry</t>
    </r>
    <r>
      <rPr>
        <sz val="10"/>
        <rFont val="Calibri"/>
        <family val="2"/>
        <scheme val="minor"/>
      </rPr>
      <t xml:space="preserve">
Roof Compliance Status: New
WoodFramingAndOtherRoof
Low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WoodFramingAndOtherRoof
Low
</t>
    </r>
    <r>
      <rPr>
        <b/>
        <u/>
        <sz val="10"/>
        <rFont val="Calibri"/>
        <family val="2"/>
        <scheme val="minor"/>
      </rPr>
      <t xml:space="preserve">Back Space
</t>
    </r>
    <r>
      <rPr>
        <sz val="10"/>
        <rFont val="Calibri"/>
        <family val="2"/>
        <scheme val="minor"/>
      </rPr>
      <t>MetalBuildingRoof
Low</t>
    </r>
  </si>
  <si>
    <t>Coil Heating Compliance Status: Existing
Hot Water Boiler with Reheat
Coil Heating Compliance Status: Existing
(South Zones): Gas Furnace</t>
  </si>
  <si>
    <t>Coil Cooling Compliance Status: Existing
Direct Expansion (DX)</t>
  </si>
  <si>
    <t>Air System Compliance Status: Existing
PVAV with Reheat
Air System Compliance Status: Existing
(South Zones): SZAC</t>
  </si>
  <si>
    <t>Coil Cooling Compliance Status: Existing
(PVAV): EER - 9.8
Coil Cooling Compliance Status: Existing
(South Zones): EER - 11.0</t>
  </si>
  <si>
    <t>Air System Compliance Status: Existing
PVAV with Reheat
WarmestResetFlowFirst
High - 60 F
Low - 55 F
Air System Compliance Status: Existing
(South Zones): SZAC
No SAT Control (Htg/clg cycles on/off based on call from thermostat)</t>
  </si>
  <si>
    <t>Air System Compliance Status: Existing
PVAV with Reheat
Integrated
Air System Compliance Status: Existing
(South Zones): SZAC
NA</t>
  </si>
  <si>
    <t>Air System Compliance Status: Existing
PVAV with Reheat
Differential Dry-Bulb 
(If Economizer is specified)
Existing (South Zones): NA</t>
  </si>
  <si>
    <t>Brake Horsepower Method:
Fan Compliance Status: New
 3.2 bhp
 0.895 Motor Eff</t>
  </si>
  <si>
    <t>Air System Compliance Status: Existing
PVAV with Reheat
Differential Dry-Bulb
Air System Compliance Status: Existing
(South Zones): SZAC
NA</t>
  </si>
  <si>
    <t>Fan Compliance Status: Existing
AirSys: PVAV with Reheat
25
Fan Compliance Status: Existing
AirSys: SZAC
3.5</t>
  </si>
  <si>
    <t xml:space="preserve"> Same as user model</t>
  </si>
  <si>
    <t xml:space="preserve">Same as proposed model
</t>
  </si>
  <si>
    <t>Fan Compliance Status: Existing
AirSys: PVAV with Reheat
VariableSpeedDrive
Fan Compliance Status: Existing
AirSys: SZAC
(South Zones): Constant Volume</t>
  </si>
  <si>
    <t>Same as proposed model</t>
  </si>
  <si>
    <t>CoilHeating Compliance Status: Existing
AirSys: PVAV with Reheat
NA
CoilHeating Compliance Status: Existing
AirSys: SZAC
CoilHtgFurnFIRRatio_fQRatio</t>
  </si>
  <si>
    <t>Brake Horsepower
Bottom VAV - 14.085
Mid VAV - 13
Top VAV - 18.175</t>
  </si>
  <si>
    <t>Office: WarehouseClgSetPt
Warehouse: NA</t>
  </si>
  <si>
    <t>Office: WarehouseHtgSetPt
Warehouse: WarehouseHtgSetPt</t>
  </si>
  <si>
    <t xml:space="preserve">BsmntZnPSZ AirSys
200
</t>
  </si>
  <si>
    <t>Chiller- 1.2 gpm/ton
Condenser- 2.4 gpm/ton</t>
  </si>
  <si>
    <t>All Above Grade Floors</t>
  </si>
  <si>
    <t>Basement Floor</t>
  </si>
  <si>
    <t>Computer Data Room</t>
  </si>
  <si>
    <t>AFUE (Coil Heating Furnace)</t>
  </si>
  <si>
    <t>Heating- 1.25
Cooling- 1.15</t>
  </si>
  <si>
    <t>363,000 btu/h</t>
  </si>
  <si>
    <t>Based on capacity, Table 110.2-K</t>
  </si>
  <si>
    <r>
      <t>80% E</t>
    </r>
    <r>
      <rPr>
        <vertAlign val="subscript"/>
        <sz val="10"/>
        <rFont val="Calibri"/>
        <family val="2"/>
        <scheme val="minor"/>
      </rPr>
      <t>t</t>
    </r>
  </si>
  <si>
    <t>Based on system type
15%</t>
  </si>
  <si>
    <t>VariableSpeedDrive, VSD</t>
  </si>
  <si>
    <t>85F</t>
  </si>
  <si>
    <r>
      <t>CHW: Variable speed,</t>
    </r>
    <r>
      <rPr>
        <sz val="10"/>
        <color theme="0" tint="-0.34998626667073579"/>
        <rFont val="Calibri"/>
        <family val="2"/>
        <scheme val="minor"/>
      </rPr>
      <t xml:space="preserve"> Variable flow</t>
    </r>
    <r>
      <rPr>
        <sz val="10"/>
        <rFont val="Calibri"/>
        <family val="2"/>
        <scheme val="minor"/>
      </rPr>
      <t xml:space="preserve">
CW: Constant speed,</t>
    </r>
    <r>
      <rPr>
        <sz val="10"/>
        <color theme="0" tint="-0.34998626667073579"/>
        <rFont val="Calibri"/>
        <family val="2"/>
        <scheme val="minor"/>
      </rPr>
      <t xml:space="preserve"> Fixed flow</t>
    </r>
  </si>
  <si>
    <t>CHW: 85.5%
CW: 86.5%</t>
  </si>
  <si>
    <t>070015-HotSml-Run22</t>
  </si>
  <si>
    <t>040006-OffLrg-Run20</t>
  </si>
  <si>
    <t>030006-OffMed-Run19  - VAV reheat system with CRAC Unit</t>
  </si>
  <si>
    <r>
      <t xml:space="preserve">Basement and Levels - 7 to 11
Core and South, West, North  Perimeter Zones
 - </t>
    </r>
    <r>
      <rPr>
        <b/>
        <sz val="10"/>
        <rFont val="Calibri"/>
        <family val="2"/>
        <scheme val="minor"/>
      </rPr>
      <t>Office  (Greater than 250 square feet in floor area)</t>
    </r>
  </si>
  <si>
    <t>ChlrWtrCentPathBGtEql300Lt600tonQRatio_fTchwsTcwsSI</t>
  </si>
  <si>
    <t>ChlrWtrCentPathBGtEql300Lt600tonEIRRatio_fQRatio
ChlrWtrCentPathBGtEql300Lt600tonEIRRatio_fTchwsTcwsSI</t>
  </si>
  <si>
    <t>Path B curve from Appendix 5.7 based on chiller size</t>
  </si>
  <si>
    <t>ChlrWtrPosDispPathBAllQRatio_fTchwsTcwsSI</t>
  </si>
  <si>
    <t>ChlrWtrPosDispPathBAllEIRRatio_fQRatio
ChlrWtrPosDispPathBAllEIRRatio_fTchwsTcwsSI</t>
  </si>
  <si>
    <t>Air System Compliance Status: New
CoilClgDXEIRRatio_fTwbToadbSI
CoilClgDXEIRRatio_fQFrac
CoilClgDXDblEIRRatio_fCFMRatio</t>
  </si>
  <si>
    <t>030006-OffMed-Run19\030006-OffMed-Run19.cibd</t>
  </si>
  <si>
    <t>070015-HotSml-Run22\070015-HotSml-Run22.cibd</t>
  </si>
  <si>
    <t>040006-OffLrg-Run20\040006-OffLrg-Run20.cibd</t>
  </si>
  <si>
    <t>Zone 1:  OfficeLights
Zone 2:  OfficeLights
Zone 3:  OfficeLights
Zone 4:  OfficeLights
Core Zone:  OfficeLights
Attic Zone: na</t>
  </si>
  <si>
    <t>Air System Compliance Status: Existing
PVAV with Reheat
Cooling - 60F 
Heating 60F
Air System Compliance Status: Existing
(South Zones): SZAC
Cooling - 55F 
Heating 95F</t>
  </si>
  <si>
    <t>Air System Compliance Status: Existing
PVAV with Reheat
Cooling - 60F 
Heating 60F
Air System Compliance Status: Existing
(South Zones): SZAC
Cooling - 55F 
Heating 95F</t>
  </si>
  <si>
    <t>CBECC-Com 2013-3a (687)</t>
  </si>
  <si>
    <t>Repo\trunk\CBECC-Com13\
Projects\RulesetImplementationTests</t>
  </si>
  <si>
    <t>Office: 1.5 W/ft2</t>
  </si>
  <si>
    <t>Core Spaces (all lvls): Computer Room</t>
  </si>
  <si>
    <t>Computer Room: 18 W/ft2</t>
  </si>
  <si>
    <t>1. Metal Standing Seam  - 1/16 in.
2. Compliance Insulation R12.55</t>
  </si>
  <si>
    <t>Roof Compliance Status: New
1. Metal Standing Seam  - 1/16 
2. Expanded Polystyrene - EPS - 3 1/2 in. R15</t>
  </si>
  <si>
    <t>1. Metal Standing Seam  - 1/16. 
2. Expanded Polystyrene - EPS - 3 1/2 in. R15</t>
  </si>
  <si>
    <t>1. Metal Standing Seam  - 1/16 
2. Expanded Polystyrene - EPS - 3 1/2 in. R15</t>
  </si>
  <si>
    <t>MetalFrameWallU068:
1. Stucco - 7/8 in.
2. Building Paper - 1/16 in.
3. Expanded Polystyrene - EPS - 3in. R13
4. Air - Metal Wall Framing - 16 or 24 in. OC
5. Gypsum Board - 1/2 in.</t>
  </si>
  <si>
    <t>Exterior Wall Compliance Status: Existing
Exterior Wall Compliance Status: New (Infill)
1. Stucco - 7/8 in.
2. Building Paper - 1/16 in.
3. Expanded Polystyrene - EPS - 3in. R13
4. Air - Metal Wall Framing - 16 or 24 in. OC
5. Gypsum Board - 1/2 in.</t>
  </si>
  <si>
    <t>1. Stucco - 7/8 in.
2. Building Paper - 1/16 in.
3. Expanded Polystyrene - EPS - 3in. R13
4. Air - Metal Wall Framing - 16 or 24 in. OC
5. Gypsum Board - 1/2 in.</t>
  </si>
  <si>
    <t>Exterior Floor: Ground Floor
1. Compliance Insulation R9.83
2. Plywood - 5/8 in.
3. Carpet - 3/4 in.
Exterior Floor: Soffit
1. Compliance Insulation R9.83
2. Plywood - 5/8 in.
3. Carpet - 3/4 in.</t>
  </si>
  <si>
    <r>
      <t>Roof Aged Solar Reflectance</t>
    </r>
    <r>
      <rPr>
        <i/>
        <sz val="10"/>
        <rFont val="Calibri"/>
        <family val="2"/>
        <scheme val="minor"/>
      </rPr>
      <t xml:space="preserve">
(Solar Absorptance)</t>
    </r>
  </si>
  <si>
    <r>
      <t>Roof Aged Thermal emittance</t>
    </r>
    <r>
      <rPr>
        <i/>
        <sz val="10"/>
        <rFont val="Calibri"/>
        <family val="2"/>
        <scheme val="minor"/>
      </rPr>
      <t xml:space="preserve">
(Thermal Absorptance)</t>
    </r>
  </si>
  <si>
    <r>
      <t>0.75</t>
    </r>
    <r>
      <rPr>
        <i/>
        <sz val="10"/>
        <rFont val="Calibri"/>
        <family val="2"/>
        <scheme val="minor"/>
      </rPr>
      <t xml:space="preserve">
(0.25)</t>
    </r>
  </si>
  <si>
    <r>
      <t>0.78</t>
    </r>
    <r>
      <rPr>
        <i/>
        <sz val="10"/>
        <rFont val="Calibri"/>
        <family val="2"/>
        <scheme val="minor"/>
      </rPr>
      <t xml:space="preserve">
(0.78)</t>
    </r>
  </si>
  <si>
    <r>
      <t>0.85</t>
    </r>
    <r>
      <rPr>
        <i/>
        <sz val="10"/>
        <rFont val="Calibri"/>
        <family val="2"/>
        <scheme val="minor"/>
      </rPr>
      <t xml:space="preserve">
(0.85)</t>
    </r>
  </si>
  <si>
    <r>
      <t>0.60</t>
    </r>
    <r>
      <rPr>
        <i/>
        <sz val="10"/>
        <rFont val="Calibri"/>
        <family val="2"/>
        <scheme val="minor"/>
      </rPr>
      <t xml:space="preserve">
(0.40)</t>
    </r>
  </si>
  <si>
    <r>
      <t>0.70</t>
    </r>
    <r>
      <rPr>
        <i/>
        <sz val="10"/>
        <rFont val="Calibri"/>
        <family val="2"/>
        <scheme val="minor"/>
      </rPr>
      <t xml:space="preserve">
(0.70)</t>
    </r>
  </si>
  <si>
    <r>
      <t>0.63</t>
    </r>
    <r>
      <rPr>
        <i/>
        <sz val="10"/>
        <rFont val="Calibri"/>
        <family val="2"/>
        <scheme val="minor"/>
      </rPr>
      <t xml:space="preserve">
(0.37)</t>
    </r>
  </si>
  <si>
    <r>
      <t>Residential: 0.55</t>
    </r>
    <r>
      <rPr>
        <i/>
        <sz val="10"/>
        <rFont val="Calibri"/>
        <family val="2"/>
        <scheme val="minor"/>
      </rPr>
      <t xml:space="preserve">
(0.45)</t>
    </r>
    <r>
      <rPr>
        <sz val="10"/>
        <rFont val="Calibri"/>
        <family val="2"/>
        <scheme val="minor"/>
      </rPr>
      <t xml:space="preserve">
NonResidential 0.63</t>
    </r>
    <r>
      <rPr>
        <i/>
        <sz val="10"/>
        <rFont val="Calibri"/>
        <family val="2"/>
        <scheme val="minor"/>
      </rPr>
      <t xml:space="preserve">
(0.37)</t>
    </r>
  </si>
  <si>
    <r>
      <t>Residential: 0.85</t>
    </r>
    <r>
      <rPr>
        <i/>
        <sz val="10"/>
        <rFont val="Calibri"/>
        <family val="2"/>
        <scheme val="minor"/>
      </rPr>
      <t xml:space="preserve">
(0.85)</t>
    </r>
    <r>
      <rPr>
        <sz val="10"/>
        <rFont val="Calibri"/>
        <family val="2"/>
        <scheme val="minor"/>
      </rPr>
      <t xml:space="preserve">
NonResidential 0.85
</t>
    </r>
    <r>
      <rPr>
        <i/>
        <sz val="10"/>
        <rFont val="Calibri"/>
        <family val="2"/>
        <scheme val="minor"/>
      </rPr>
      <t>(0.85)</t>
    </r>
  </si>
  <si>
    <t>Zone-2_Fine Storage - 454 Ft2
(40 skylights @11.35 Ft2)
Zone-3_Bulk Storage - 2020.3 Ft2
(178 skylights @11.35 Ft2)</t>
  </si>
  <si>
    <t>Zone-2_Fine Storage - 640 Ft2
(40 skylights @16 Ft2)
Zone-3_Bulk Storage - 2848 Ft2
(178 skylights @16 Ft2)</t>
  </si>
  <si>
    <t>Zone-2_Fine Storage - 640 Ft2
(40 skylights @16 Ft2)
Zone-3_Bulk Storage - 2848 Ft2 
(178 skylights @16 Ft2)</t>
  </si>
  <si>
    <t>Zone-2_Fine Storage - 464 ft2
(29 skylights @16ft2)
Zone-3_Bulk Storage - 2016 ft2
(126 skylights @16ft2)</t>
  </si>
  <si>
    <t xml:space="preserve">Total: 7%
</t>
  </si>
  <si>
    <t xml:space="preserve">Total: 5%
</t>
  </si>
  <si>
    <t>1.Asphalt roll roofing - 1/4 in. (R-0.15)
2.Hardboard - HDF - 50 lb/ft3 - 3/4 in. (R-1.03)
3. Cellular polyisocyanurate (unfaced) - 3 1/2 in. R21</t>
  </si>
  <si>
    <t>1. Asphalt roll roofing - 1/4 in.
2. Hardboard - HDF - 50 lb/ft3 - 3/4 in.
3. Cellular polyisocyanurate (unfaced) - 3 1/2 in. R21</t>
  </si>
  <si>
    <t>0.75
(0.25)</t>
  </si>
  <si>
    <t>0.78
(0.78)</t>
  </si>
  <si>
    <t>1.Asphalt roll roofing - 1/4 in.
2.Hardboard - HDF - 50 lb/ft3 - 3/4 in.
3.Expanded Polystyrene - EPS - 4 1/16 in. R17</t>
  </si>
  <si>
    <t>1. Asphalt roll roofing - 1/4 in.
2. Hardboard - HDF - 50 lb/ft3 - 3/4 in.
3. Expanded Polystyrene - EPS - 4 1/16 in. R17</t>
  </si>
  <si>
    <t>NA (Slab -on grade)
Soffit: OtherFloor</t>
  </si>
  <si>
    <t>Ground Floor: NA (Slab -on grade)
Soffit: OtherFloor</t>
  </si>
  <si>
    <t>No SAT Control 
(Htg/clg cycles on/off based on call from thermostat)</t>
  </si>
  <si>
    <t>Coil Heating Compliance Status: New &amp; Exisiting
Gas Furnace</t>
  </si>
  <si>
    <t>Coil Heating Compliance Status: New &amp; Existing
Gas Furnace</t>
  </si>
  <si>
    <t>Coil Cooling Compliance Status: New &amp; Existing
Direct Expansion (DX)</t>
  </si>
  <si>
    <t>Cooling - 55F Perimeter, 55F Core
Heating - 95F Perimeter, 95F Core</t>
  </si>
  <si>
    <t xml:space="preserve">Variable flow,
FanVSDPerfSpResetPwrRatio_fCFMRatio
</t>
  </si>
  <si>
    <t>Variable flow, VSD with Static Pressure Reset
FanVSDGoodSpResetPwrRatio_fCFMRatio</t>
  </si>
  <si>
    <t>Air System Compliance Status: New
(Top Floor West Perimeter Zone):
Heating 95F
Cooling - 55F
Air System Compliance Status: Existing
(All Other Zones):
Heating - 60
Cooling - 55</t>
  </si>
  <si>
    <t>Air System Compliance Status: New
(Top Floor West Perimeter Zone): No SAT Control (Htg/clg cycles on/off based on call from thermostat)
Air System Compliance Status: Existing
(All Other Zones): 
Control System Type: DDCToZone
WarmestResetFlowFirst
Heating - 60
Cooling - 55</t>
  </si>
  <si>
    <t>Outside Air Control Compliance Status: New
(Top Floor West Perimeter Zone): Differential Dry-Bulb 
(If Economizer is specified)
Outside Air Control Compliance Status: Existing
(All Other Zones): 
Bottom VAV - Differential Enthalpy, high lockout 80 F, 30.0 BTU/lb
Mid VAV - Fixed Dry Bulb, high lockout 75 F
Top VAV - Differential Dry bulb and enthlapy, high lockout 80 F, 30.0 BTU/lb</t>
  </si>
  <si>
    <t>1. Cellular polyisocyanurate (unfaced) - 3 1/2 in. R21
2. Concrete - 80 lb/ft3 - 4 in.
3. Metal Deck - 1/16 in.
4. OSB - Oriented Strand Board - 5/8 in.
5. Carpet - 3/4 in.</t>
  </si>
  <si>
    <t>Boiler Compliance Status: New
240,522</t>
  </si>
  <si>
    <t>Heating- 60F
Cooling- 55F</t>
  </si>
  <si>
    <t>Heating - 95F
Cooling - 60F</t>
  </si>
  <si>
    <r>
      <t>82% E</t>
    </r>
    <r>
      <rPr>
        <vertAlign val="subscript"/>
        <sz val="10"/>
        <rFont val="Calibri"/>
        <family val="2"/>
        <scheme val="minor"/>
      </rPr>
      <t>t</t>
    </r>
  </si>
  <si>
    <t>Based on system type</t>
  </si>
  <si>
    <t xml:space="preserve"> WoodFramingAndOtherRoofU055:
1. Metal Standing Seam - 1/16 in.
2. Expanded Polystyrene - EPS - 4 1/16 in. R17
3. Gypsum Board 1/2in</t>
  </si>
  <si>
    <t>1. Metal Standing Seam - 1/16 in.
2. Expanded Polystyrene - EPS - 4 1/16 in. R17
3. Gypsum Board - 1/2 in.</t>
  </si>
  <si>
    <t>MetalFrameWallU082:
1.Stucco - 7/8 in.
2. Expanded Polystyrene - EPS - 2 7/16 in. R10
3. Air - Metal Wall Framing - 16 or 24 in. OC
4. Gypsum Board - 3/8 in.</t>
  </si>
  <si>
    <t>1. Stucco 7/8 in.
2. Expanded Polystyrene - EPS - 2 7/16 in. R10
3. Air - Metal Wall Framing - 16 or 24 in. OC
4. Gypsum Board - 3/8 in.</t>
  </si>
  <si>
    <t>"MassFloorU058":
1. Metal Deck - 1/16 in.
2. Concrete - 80 lb/ft3 - 4 in.
3. Expanded Polystyrene - EPS - 1 7/8 in. R8.0
4. Expanded Polyurethane - 3/4 in. R4.7
5. Carpet - 3/4 in.</t>
  </si>
  <si>
    <t>1. Metal Deck - 1/16 in.
2. Concrete - 80 lb/ft3 - 4 in.
3. Expanded Polystyrene - EPS - 1 7/8 in. R8.0
4. Expanded Polyurethane - 3/4 in. R4.7
5. Carpet - 3/4 in.</t>
  </si>
  <si>
    <t xml:space="preserve">Outside Air Control Compliance Status: New
Bottom VAV - Differential Dry-Bulb 
(If Economizer is specified)
Mid VAV - Differential Dry-Bulb 
(If Economizer is specified)
Top VAV - Differential Dry-Bulb 
(If Economizer is specified)
</t>
  </si>
  <si>
    <t>Outside Air Control Compliance Status: New
Bottom VAV - Integrated if load over 54 kBtu/h
(If Economizer is specified)
Mid VAV - Integrated if load over 54 kBtu/h
(If Economizer is specified)
Top VAV - Integrated if load over 54 kBtu/h
(If Economizer is specified)</t>
  </si>
  <si>
    <t>CHW: 12.9 W/gpm
CW: 14 W/gpm</t>
  </si>
  <si>
    <t>Coil Heating Compliance Status: New
Gas Furnace</t>
  </si>
  <si>
    <r>
      <rPr>
        <b/>
        <u/>
        <sz val="10"/>
        <rFont val="Calibri"/>
        <family val="2"/>
        <scheme val="minor"/>
      </rPr>
      <t>Front Entry, Front Retail, Point Of Sale  and Back Space</t>
    </r>
    <r>
      <rPr>
        <u/>
        <sz val="10"/>
        <rFont val="Calibri"/>
        <family val="2"/>
        <scheme val="minor"/>
      </rPr>
      <t xml:space="preserve">
Base_CZ12-NonresMetalFrameWallU062 (MetalFrameWall)</t>
    </r>
    <r>
      <rPr>
        <sz val="10"/>
        <rFont val="Calibri"/>
        <family val="2"/>
        <scheme val="minor"/>
      </rPr>
      <t xml:space="preserve">
1. Stucco - 7/8 in.
2. Compliance Insulation R13.99
3. Air - Metal Wall Framing 16-24 in. OC
4. Gypsum Board - 1/2 in.
</t>
    </r>
    <r>
      <rPr>
        <b/>
        <u/>
        <sz val="10"/>
        <rFont val="Calibri"/>
        <family val="2"/>
        <scheme val="minor"/>
      </rPr>
      <t>Core Retail</t>
    </r>
    <r>
      <rPr>
        <u/>
        <sz val="10"/>
        <rFont val="Calibri"/>
        <family val="2"/>
        <scheme val="minor"/>
      </rPr>
      <t xml:space="preserve">
Altered light mass wall (MassLightWall)</t>
    </r>
    <r>
      <rPr>
        <sz val="10"/>
        <rFont val="Calibri"/>
        <family val="2"/>
        <scheme val="minor"/>
      </rPr>
      <t xml:space="preserve">
1. Stucco - 7/8 in.
2. Gypsum partition block - 4 cells - 3 in. x 12 in. x 30 in. - 3 in.
3. Gypsum partition block - 4 cells - 3 in. x 12 in. x 30 in. - 3 in. 
4. Expanded Polystyrene - EPS - 4 1/16 in. R17
5. Air - Metal Wall Framing 16-24 in. OC
6. Gypsum Board - 1/2 in.</t>
    </r>
    <r>
      <rPr>
        <b/>
        <u/>
        <sz val="10"/>
        <rFont val="Calibri"/>
        <family val="2"/>
        <scheme val="minor"/>
      </rPr>
      <t xml:space="preserve">
Core Retail and Back Space</t>
    </r>
    <r>
      <rPr>
        <u/>
        <sz val="10"/>
        <rFont val="Calibri"/>
        <family val="2"/>
        <scheme val="minor"/>
      </rPr>
      <t xml:space="preserve">
Altered/New heavy mass wall (MassHeavyWall)</t>
    </r>
    <r>
      <rPr>
        <sz val="10"/>
        <rFont val="Calibri"/>
        <family val="2"/>
        <scheme val="minor"/>
      </rPr>
      <t xml:space="preserve">
1. Stucco - 7/8 in.
2. Concrete - 140 lb/ft3 - 6in
3. Expanded Polystyrene - EPS - 4 1/16 in. R17
4. Air - Metal Wall Framing 16-24 in. OC
5. Gypsum Board - 1/2 in.</t>
    </r>
    <r>
      <rPr>
        <u/>
        <sz val="10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Back Space</t>
    </r>
    <r>
      <rPr>
        <u/>
        <sz val="10"/>
        <rFont val="Calibri"/>
        <family val="2"/>
        <scheme val="minor"/>
      </rPr>
      <t xml:space="preserve">
Altered metal building wall (MetalBuildingWall)</t>
    </r>
    <r>
      <rPr>
        <sz val="10"/>
        <rFont val="Calibri"/>
        <family val="2"/>
        <scheme val="minor"/>
      </rPr>
      <t xml:space="preserve">
1. Metal Siding - 1/16 in.
2. Expanded Polystyrene - EPS - 4 1/16 in. R17
3. Air - Metal Wall Framing 16-24 in. OC
4. Plywood - 3/4 in.
</t>
    </r>
    <r>
      <rPr>
        <u/>
        <sz val="10"/>
        <rFont val="Calibri"/>
        <family val="2"/>
        <scheme val="minor"/>
      </rPr>
      <t>Altered metal frame wall (MetalBuildingWall)</t>
    </r>
    <r>
      <rPr>
        <sz val="10"/>
        <rFont val="Calibri"/>
        <family val="2"/>
        <scheme val="minor"/>
      </rPr>
      <t xml:space="preserve">
1. Stucco - 7/8 in.
2. Expanded Polystyrene - EPS - 4 1/16 in. R17
3. Air - Metal Wall Framing 16-24 in. OC
4. Gypsum Board - 1/2 in.</t>
    </r>
  </si>
  <si>
    <r>
      <rPr>
        <b/>
        <u/>
        <sz val="10"/>
        <rFont val="Calibri"/>
        <family val="2"/>
        <scheme val="minor"/>
      </rPr>
      <t>Front Entry, Front Retail, Point Of Sale  and Back Space</t>
    </r>
    <r>
      <rPr>
        <u/>
        <sz val="10"/>
        <rFont val="Calibri"/>
        <family val="2"/>
        <scheme val="minor"/>
      </rPr>
      <t xml:space="preserve">
Base_CZ12-NonresMetalFrameWallU062 (MetalFrameWall)</t>
    </r>
    <r>
      <rPr>
        <sz val="10"/>
        <rFont val="Calibri"/>
        <family val="2"/>
        <scheme val="minor"/>
      </rPr>
      <t xml:space="preserve">
1. Stucco - 7/8 in.
2. Compliance Insulation R13.99
3. Air - Metal Wall Framing 16-24 in. OC
4. Gypsum Board - 1/2 in.</t>
    </r>
    <r>
      <rPr>
        <u/>
        <sz val="10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Core Retail</t>
    </r>
    <r>
      <rPr>
        <u/>
        <sz val="10"/>
        <rFont val="Calibri"/>
        <family val="2"/>
        <scheme val="minor"/>
      </rPr>
      <t xml:space="preserve">
Altered light mass wall (MassLightWall)</t>
    </r>
    <r>
      <rPr>
        <sz val="10"/>
        <rFont val="Calibri"/>
        <family val="2"/>
        <scheme val="minor"/>
      </rPr>
      <t xml:space="preserve">
1. Stucco - 7/8 in.
2. Gypsum partition block - 4 cells - 3 in. x 12 in. x 30 in. - 3 in.
3. Gypsum partition block - 4 cells - 3 in. x 12 in. x 30 in. - 3 in. 
4. Expanded Polystyrene - EPS - 4 1/16 in. R17
5. Air - Metal Wall Framing 16-24 in. OC
6. Gypsum Board - 1/2 in.
</t>
    </r>
    <r>
      <rPr>
        <b/>
        <u/>
        <sz val="10"/>
        <rFont val="Calibri"/>
        <family val="2"/>
        <scheme val="minor"/>
      </rPr>
      <t>Core Retail and Back Space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Altered/New heavy mass wall (MassHeavyWall)</t>
    </r>
    <r>
      <rPr>
        <sz val="10"/>
        <rFont val="Calibri"/>
        <family val="2"/>
        <scheme val="minor"/>
      </rPr>
      <t xml:space="preserve">
1. Stucco - 7/8 in.
2. Concrete - 140 lb/ft3 - 6in
3. Expanded Polystyrene - EPS - 4 1/16 in. R17
4. Air - Metal Wall Framing 16-24 in. OC
5. Gypsum Board - 1/2 in.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Altered metal building wall (MetalBuildingWall)</t>
    </r>
    <r>
      <rPr>
        <sz val="10"/>
        <rFont val="Calibri"/>
        <family val="2"/>
        <scheme val="minor"/>
      </rPr>
      <t xml:space="preserve">
1. Metal Siding - 1/16 in.
2. Expanded Polystyrene - EPS - 4 1/16 in. R17
3. Air - Metal Wall Framing 16-24 in. OC
4. Plywood - 3/4 in.
</t>
    </r>
    <r>
      <rPr>
        <u/>
        <sz val="10"/>
        <rFont val="Calibri"/>
        <family val="2"/>
        <scheme val="minor"/>
      </rPr>
      <t>Altered metal frame wall (MetalBuildingWall)</t>
    </r>
    <r>
      <rPr>
        <sz val="10"/>
        <rFont val="Calibri"/>
        <family val="2"/>
        <scheme val="minor"/>
      </rPr>
      <t xml:space="preserve">
1. Stucco - 7/8 in.
2. Expanded Polystyrene - EPS - 4 1/16 in. R17
3. Air - Metal Wall Framing 16-24 in. OC
4. Gypsum Board - 1/2 in.</t>
    </r>
  </si>
  <si>
    <t>Air System Compliance Status: Existing
PVAV with Reheat
Integrated if load over 54 kBtu/h
(If Economizer is specified)
Air System Compliance Status: Existing
(South Zones): SZAC
NA</t>
  </si>
  <si>
    <t>Coil Cooling Compliance Status: Existing
AirSys: PVAV with Reheat
CoilClgDXEIRRatio_fTwbToadbSI
CoilClgDXEIRRatio_fQFrac
CoilClgDXSnglEIRRatio_fCFMRatio
Coil Cooling Compliance Status: Existing
AirSys: SZAC
CoilClgDXEIRRatio_fTwbToadbSI
CoilClgDXEIRRatio_fQFrac
CoilClgDXSnglEIRRatio_fCFMRatio</t>
  </si>
  <si>
    <t>Boiler Compliance Status: Existing
Qty: 2</t>
  </si>
  <si>
    <t>0.23 kW (19.0 W/gpm)</t>
  </si>
  <si>
    <t>Ruleset Implementation Tests - Test Specification Status</t>
  </si>
  <si>
    <t>Status of Example Test Files - Detailed Geometry</t>
  </si>
  <si>
    <t>Status of Example Test Files - Simplified Geometry</t>
  </si>
  <si>
    <t>Test Name</t>
  </si>
  <si>
    <t>Compliance Type</t>
  </si>
  <si>
    <t>Notes</t>
  </si>
  <si>
    <t xml:space="preserve"> Example Test File Status</t>
  </si>
  <si>
    <t>Example Test File Path</t>
  </si>
  <si>
    <t>020006-OffSml-Run01</t>
  </si>
  <si>
    <t>NewComplete</t>
  </si>
  <si>
    <t>Envelope and window assembly performance</t>
  </si>
  <si>
    <t>020006-OffSml-Run02</t>
  </si>
  <si>
    <r>
      <t xml:space="preserve">Status: </t>
    </r>
    <r>
      <rPr>
        <sz val="10"/>
        <color rgb="FFFF0000"/>
        <rFont val="Arial"/>
        <family val="2"/>
      </rPr>
      <t>Test Not Performed</t>
    </r>
    <r>
      <rPr>
        <sz val="10"/>
        <color rgb="FF000000"/>
        <rFont val="Arial"/>
        <family val="2"/>
      </rPr>
      <t xml:space="preserve">
Date:
Version:</t>
    </r>
  </si>
  <si>
    <t>Envelope minimum requirements</t>
  </si>
  <si>
    <t>Window Wall Ratio (WWR)</t>
  </si>
  <si>
    <t>Skylight to Roof Ratio (SRR) and Skylight Performance</t>
  </si>
  <si>
    <t>Skylight to Roof Ratio (SRR) and Daylit Area</t>
  </si>
  <si>
    <t>Modify Test for Simplified Geometry:  Exclude Testing/Verification of Daylighting Parameters</t>
  </si>
  <si>
    <t>Adding/Enlarging Skylights to meet 140.3C daylit area requirements currently not supported</t>
  </si>
  <si>
    <t>020006-OffSml-Run14</t>
  </si>
  <si>
    <t>Lighting - Power Adjustment Factors (PAF) rules</t>
  </si>
  <si>
    <t>050006-RetlMed-Run16</t>
  </si>
  <si>
    <t>Lighting and daylighting</t>
  </si>
  <si>
    <t>Modify Test for Simplified Geometry: Exclude Testing/Verification of Daylighting Parameters</t>
  </si>
  <si>
    <t>030006-OffMed-Run19</t>
  </si>
  <si>
    <t>HVAC - VAV and CRAH</t>
  </si>
  <si>
    <t>HVAC - SZAC and HV</t>
  </si>
  <si>
    <t>HVAC - PVAV, SZAC and FPFC</t>
  </si>
  <si>
    <t>030006-OffMed-Run23</t>
  </si>
  <si>
    <t>ExistingAlteration</t>
  </si>
  <si>
    <t xml:space="preserve">Window alteration and HVAC replacement </t>
  </si>
  <si>
    <t>020006-OffSml-Run24</t>
  </si>
  <si>
    <t>020006-OffSml-Run25</t>
  </si>
  <si>
    <t>Window alteration</t>
  </si>
  <si>
    <t>020006-OffSml-Run26</t>
  </si>
  <si>
    <t>050006-RetlMed-Run27</t>
  </si>
  <si>
    <t>ExistingAddition</t>
  </si>
  <si>
    <t>Addition modeled alone: Envelope performance, window assembly performance and HVAC - SZAC</t>
  </si>
  <si>
    <t>050006-RetlMed-Run28</t>
  </si>
  <si>
    <t>ExistingAdditionAndAlteration</t>
  </si>
  <si>
    <t>Addition modeled with an altered existing building:
Envelope performance, Window Wall Ratio (WWR) and HVAC - SZAC</t>
  </si>
  <si>
    <t>030006-OffMed-Run29</t>
  </si>
  <si>
    <t>NewEnvelope</t>
  </si>
  <si>
    <t>Envelope and correct assignment of proposed HVAC systems.</t>
  </si>
  <si>
    <t>030006-OffMed-Run30</t>
  </si>
  <si>
    <t>NewMechanicalAndPartialLighting</t>
  </si>
  <si>
    <t>New/exisiting lighting and HVAC - PVAV</t>
  </si>
  <si>
    <t>Static Pressure Method:
The fans are autosized. Fan Static Pressure, Fan Efficiency and Motor Efficiency are dictated by the ACM section 5.7.3.2</t>
  </si>
  <si>
    <t>Motor HP is dependent on the Fan Power Specifications and is dictated by the ACM section 5.7.3.2</t>
  </si>
  <si>
    <t>Fan Compliance Status: New
(South Perimeter Zone): 
Motor HP is dependent on the Fan Power Specifications and is dictated by the ACM section 5.7.3.2
Fan Compliance Status: Existing
(All Other Zones):
Core Zone: 2 hp
Zone 2: 1 hp
Zone 3: 1.5 hp
Zone 4: 1.0 hp</t>
  </si>
  <si>
    <t>Fan Compliance Status: New
(Top Floor West Perimeter Zone): 
Motor HP is dependent on the Fan Power Specifications and is dictated by the ACM section 5.7.3.2
Fan Compliance Status: Existing
(All Other Zones): 
Bottom VAV - 25
Mid VAV - 25
Top VAV - 20</t>
  </si>
  <si>
    <t>Motor HP is dependent on the Fan Power Specifications and is dictated by the ACM section 5.7.3.2
Base Relief Fans:
The presence of the relief fan and their specifications is dictated by the ACM section 5.7.3.3</t>
  </si>
  <si>
    <t>Static Pressure Method:
The fans are autosized. Fan Static Pressure, Fan Efficiency and Motor Efficiency are dictated by the ACM section 5.7.3.2
Base Relief Fans:
The presence of the relief fan and their specifications is dictated by the ACM section 5.7.3.3</t>
  </si>
  <si>
    <t>Fan Compliance Status: New
Bottom VAV, Mid VAV and Top VAV:
Motor HP is dependent on the Fan Power Specifications and is dictated by the ACM section 5.7.3.2
Base Relief Fans:
The presence of the relief fan and their specifications is dictated by the ACM section 5.7.3.3</t>
  </si>
  <si>
    <t>Common Areas - PVAV: Static Pressure
BaseAirSys5, BaseAirSys5-2, BaseAirSys5-3 and BaseAirSys5-4: 
Motor HP is dependent on the Fan Power Specifications and is dictated by the ACM section 5.7.3.2
Zone-KitchenFlr1 - SZAC: Static Pressure
Kitchen Fan:
Motor HP is dependent on the Fan Power Specifications and is dictated by the ACM section 5.7.3.2
KitchExh Fan:
Motor HP is dependent on the Fan Power Specifications and is dictated by the ACM section 5.7.3.2
Base Relief Fans:
The presence of the relief fan and their specifications is dictated by the ACM section 5.7.3.3</t>
  </si>
  <si>
    <t>Static Pressure Method:
Office Zone, Fine Storage and Bulk Storage:
The fans are autosized. Fan Static Pressure, Fan Efficiency and Motor Efficiency are dictated by the ACM section 5.7.3.2
Base Relief Fans:
The presence of the relief fan and their specifications is dictated by the ACM section 5.7.3.3</t>
  </si>
  <si>
    <r>
      <rPr>
        <sz val="10"/>
        <rFont val="Calibri"/>
        <family val="2"/>
        <scheme val="minor"/>
      </rPr>
      <t>Office Zone, Fine Storage and Bulk Storage:
Motor HP is dependent on the Fan Power Specifications and is dictated by the ACM section 5.7.3.2</t>
    </r>
    <r>
      <rPr>
        <sz val="10"/>
        <color theme="0" tint="-0.34998626667073579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Base Relief Fans:
The presence of the relief fan and their specifications is dictated by the ACM section 5.7.3.3</t>
    </r>
  </si>
  <si>
    <r>
      <t xml:space="preserve">Static Pressure Method:
Fan Compliance Status: New
The fans are autosized. Fan Static Pressure, Fan Efficiency and Motor Efficiency are dictated by the ACM section 5.7.3.2
</t>
    </r>
    <r>
      <rPr>
        <sz val="10"/>
        <color theme="0" tint="-0.34998626667073579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Base Relief Fans:
The presence of the relief fan and their specifications is dictated by the ACM section 5.7.3.3</t>
    </r>
  </si>
  <si>
    <t>Test Excluded for Simplified geometry</t>
  </si>
  <si>
    <t>Overall: 21%
North: 20%
East: 20%
South: 24%
(Window Compliance Status: Altered)
West: 20%</t>
  </si>
  <si>
    <t>Coil Cooling Compliance Status: New
(South Perimeter Zone): 
EER - 13
Coil Cooling Compliance Status: Existing
(All Other Zones):
EER - 10.8</t>
  </si>
  <si>
    <t>Overall: 31%
North: 33%
East: 33%
South: 33%
West: 22% (Top Floor Window removed)</t>
  </si>
  <si>
    <t xml:space="preserve">Overall: 31%
North: 33%
East: 33%
South: 33%
West: 22% </t>
  </si>
  <si>
    <t>Overall: 31%
North: 33%
East: 33%
South: 33%
West: 22%</t>
  </si>
  <si>
    <t xml:space="preserve">Outside Air Control Compliance Status: New
(Top Floor West Perimeter Zone): None
Outside Air Control Compliance Status: Existing
(All Other Zones): 
Bottom VAV - Differential Enthalpy, 28.0 BTU/lb
Mid VAV - Fixed Dry Bulb, high lockout 75 F
Top VAV - Differential Dry bulb and enthlapy, high lockout 80 F, 28.0 BTU/lb
</t>
  </si>
  <si>
    <t>Outside Air Control Compliance Status: New
(Top Floor West Perimeter Zone): None
Outside Air Control Compliance Status: Existing
(All Other Zones): 
Bottom VAV - Differential Enthalpy, 30.0 BTU/lb
Mid VAV - Fixed Dry Bulb, high lockout 75 F
Top VAV - Differential Dry bulb and enthlapy, high lockout 80 F, 30.0 BTU/lb</t>
  </si>
  <si>
    <t>Motor HP is dependent on the Fan Power Specifications and is dictated by the ACM section 5.7.3.2
Base Relief Fans:
The presence of the relief fan and their specifications is dictated by the ACM section 5.7.3.3</t>
  </si>
  <si>
    <r>
      <t xml:space="preserve">0.34 kW (19 W/gpm)
</t>
    </r>
    <r>
      <rPr>
        <sz val="10"/>
        <color theme="0" tint="-0.34998626667073579"/>
        <rFont val="Calibri"/>
        <family val="2"/>
        <scheme val="minor"/>
      </rPr>
      <t xml:space="preserve">
(For Reference only, Not specified in the ACM)
Design Flow Rate: 18.14 gpm
Pump Head: 60.39 ft H20
Impeller Efficiency: 0.7
Name Plate HP: 0.5 hp</t>
    </r>
  </si>
  <si>
    <r>
      <t>0.627 kW (17.9 W/gpm)</t>
    </r>
    <r>
      <rPr>
        <sz val="10"/>
        <color theme="0" tint="-0.499984740745262"/>
        <rFont val="Calibri"/>
        <family val="2"/>
        <scheme val="minor"/>
      </rPr>
      <t xml:space="preserve">
(For Reference only, Not specified in the ACM
Design Flow Rate: 35 gpm
Pump Head: 60 ft H20
Impeller Efficiency: 0.7)</t>
    </r>
  </si>
  <si>
    <r>
      <t>0.538 kW (17.9 W/gpm)</t>
    </r>
    <r>
      <rPr>
        <b/>
        <sz val="10"/>
        <color rgb="FFFF0000"/>
        <rFont val="Calibri"/>
        <family val="2"/>
        <scheme val="minor"/>
      </rPr>
      <t xml:space="preserve">
</t>
    </r>
    <r>
      <rPr>
        <sz val="10"/>
        <color theme="0" tint="-0.34998626667073579"/>
        <rFont val="Calibri"/>
        <family val="2"/>
        <scheme val="minor"/>
      </rPr>
      <t>(For Reference only, Not specified in the ACM)
Design Flow Rate: 30 gpm
Pump Head: 60 ft H20
Impeller Efficiency: 0.7
Name Plate HP: 0.8 hp</t>
    </r>
  </si>
  <si>
    <t>Overall: 46%
North: 50%
East: 45%
South: 39%
West: 50%</t>
  </si>
  <si>
    <t xml:space="preserve">
CoilClgDXEIRRatio_fTwbToadbSI
CoilClgDXEIRRatio_fQFrac
CoilClgDXSnglEIRRatio_fCFMRatio</t>
  </si>
  <si>
    <t>Overall: 37%
North: NA
East: NA
Window Compliance status: New
South: 46%
West: NA</t>
  </si>
  <si>
    <t>1.Metal Standing Seam - 1/16 in.
2. Compliance Insulation R19.63</t>
  </si>
  <si>
    <t>1.  Stucco - 7/8 in.
2. Compliance Insulation R10.06
3. Compliance Insulation R2.00
4. Compliance Insulation R0.20
5. Compliance Insulation R0.10
6. Air - Metal Wall Framing - 16 or 24 in. OC
7. Gypsum Board - 1/2 in.</t>
  </si>
  <si>
    <t>1. Metal Standing Seam - 1/16 in.
2. Compliance Insulation R28.63</t>
  </si>
  <si>
    <t>Ventilation Rate Per Area</t>
  </si>
  <si>
    <t>Ventilation Rate Per Person</t>
  </si>
  <si>
    <t>-</t>
  </si>
  <si>
    <t>0.2 cfm/ft2</t>
  </si>
  <si>
    <t xml:space="preserve">Max value of  'Ventilation Rate Per Person' and 'Ventilation Rate Per Area' </t>
  </si>
  <si>
    <t>15 cfm/Person</t>
  </si>
  <si>
    <t>Simulated Ventilation Rate</t>
  </si>
  <si>
    <t>0.152 cfm/ft2</t>
  </si>
  <si>
    <t>Core_hi: 0.162 cfm/ft2
All Other spaces: 0.15 cfm/ft2</t>
  </si>
  <si>
    <t>0.25 cfm/ft2</t>
  </si>
  <si>
    <t>0.50 cfm/ft2</t>
  </si>
  <si>
    <t>Perimeter_hi_ZN_2: 0 (Unconditioned Space)
Perimeter_mid_ZN_2: 0.11
All other Spaces 0.15 cfm/ft2</t>
  </si>
  <si>
    <r>
      <t>0.20</t>
    </r>
    <r>
      <rPr>
        <i/>
        <sz val="10"/>
        <rFont val="Calibri"/>
        <family val="2"/>
        <scheme val="minor"/>
      </rPr>
      <t xml:space="preserve">
(0.92)</t>
    </r>
  </si>
  <si>
    <t>1. Stucco - 7/8 in.
2. Building Paper - 1/16 in.
3. Wood framed wall, 16in. OC, 4.0in., R-15
4. Gypsum Board - 1/2 in.</t>
  </si>
  <si>
    <t>Exterior Floor: Ground Floor
1. Cellular polyisocyanurate (unfaced) - 3 1/2 in. R21
2. Concrete - 80 lb/ft3 - 4 in.
3. Metal Deck - 1/16in.
4. OSB - Oriented Strand Board - 5/8 in.
5. Carpet - 3/4 in.
Exterior Floor: Soffit
1. Plywood -3/4in.
2.  Wood, Floor16in OC, 2x4, cav. R-15</t>
  </si>
  <si>
    <t>1. Stucco - 7/8 in.
2. Building Paper - 1/16 in.
3.Wood framed wall, 16in. OC, 4.0in., R-15
4. Gypsum Board - 1/2 in.</t>
  </si>
  <si>
    <t>Exterior Floor: Ground Floor - NA
Exterior Floor: Soffit
1. Plywood -3/4in.
2. Wood, Floor16in OC, 2x4, cav. R-15</t>
  </si>
  <si>
    <t>Front Retail and Point Of Sale
Base_CZ12-FlatNonresWoodFramingAndOtherRoofU039:
1. Metal Standing Seam - 1/16 in.
2. Compliance Insulation R24.86
Front Entry
Base_CZ12-FlatNonresWoodFramingAndOtherRoofUnconditioned:
1. Metal Standing Seam - 1/16 in.
Core Retail
Other Altered Roof
1. Built-up roofing - 3/8 in.
2. Expanded Polystyrene - EPS - 6 1/10 in. R25
3. Wood, Roof24in OC, 2x6, cav. R-19
4. Air - Cavity - Wall Roof Ceiling - 4 in. or more
5. Acoustic Tile - 3/4 in.
Back Space
Altered metal bldg roof
1.  Metal, RoofMetalStandingSeam,  cav. R-20
2. Air - Cavity - Wall Roof Ceiling - 4 in. or more
3. Expanded Polystyrene - EPS - 4 1/16 in. R17</t>
  </si>
  <si>
    <t>Front Retail and Point Of Sale
Base_CZ12-FlatNonresWoodFramingAndOtherRoofU039:
1. Metal Standing Seam - 1/16 in.
2. Compliance Insulation R24.86
Front Entry
Base_CZ12-FlatNonresWoodFramingAndOtherRoofUnconditioned:
1. Metal Standing Seam - 1/16 in.
Core Retail
Other Altered Roof
1. Built-up roofing - 3/8 in.
2. Expanded Polystyrene - EPS - 6 1/10 in. R25
3. Wood, Roof24in OC, 2x6, cav. R-19
4. Air - Cavity - Wall Roof Ceiling - 4 in. or more
5. Acoustic Tile - 3/4 in.
Back Space
Altered metal bldg roof
1. Metal, RoofMetalStandingSeam,  cav. R-20
2. Air - Cavity - Wall Roof Ceiling - 4 in. or more
3. Expanded Polystyrene - EPS - 4 1/16 in. R17</t>
  </si>
  <si>
    <t>1. Stucco 7/8 in.
2. Building Paper - 1/16 in.
3. Expanded Polystyrene - EPS - 3 in. R13
4. Metal, Wall 16in. OC, 2X6, Cav. R-19
5.Gypsum Board - 1/2 in.</t>
  </si>
  <si>
    <t>1. Stucco 7/8 in.
2. Building Paper - 1/16 in.
3. Expanded Polystyrene - EPS - 3 in. R13
4. Metal, Wall 16in. OC, 2X6, Cav. R-19
5. Gypsum Board - 1/2 in.</t>
  </si>
  <si>
    <t>The baseline building chiller is based on the design capacity of the standard design
&lt;= 300 tons - 1 Water Cooled Screw Chiller
&gt;300, &lt;600 tons - 2 Water Cooled Screw Chiller,  sized equally
&gt;=600 tons - A minimum of two Water-cooled centrifugal chillers, sized to keep the unit size below 800 tons</t>
  </si>
  <si>
    <r>
      <t xml:space="preserve">70F
</t>
    </r>
    <r>
      <rPr>
        <sz val="10"/>
        <color theme="0" tint="-0.249977111117893"/>
        <rFont val="Calibri"/>
        <family val="2"/>
        <scheme val="minor"/>
      </rPr>
      <t>Fixed at the 0.4% design wet-bulb temperature, prescribed and specified for each of the 86 weather data files</t>
    </r>
  </si>
  <si>
    <r>
      <t xml:space="preserve">CHW: Variable speed, </t>
    </r>
    <r>
      <rPr>
        <sz val="10"/>
        <color theme="0" tint="-0.499984740745262"/>
        <rFont val="Calibri"/>
        <family val="2"/>
        <scheme val="minor"/>
      </rPr>
      <t xml:space="preserve">Variable Flow </t>
    </r>
    <r>
      <rPr>
        <sz val="10"/>
        <rFont val="Calibri"/>
        <family val="2"/>
        <scheme val="minor"/>
      </rPr>
      <t xml:space="preserve">
CW: Flow Constant Speed, </t>
    </r>
    <r>
      <rPr>
        <sz val="10"/>
        <color theme="0" tint="-0.499984740745262"/>
        <rFont val="Calibri"/>
        <family val="2"/>
        <scheme val="minor"/>
      </rPr>
      <t>Fixed Flow</t>
    </r>
  </si>
  <si>
    <r>
      <t>CHW: Variable speed,</t>
    </r>
    <r>
      <rPr>
        <sz val="10"/>
        <color theme="0" tint="-0.249977111117893"/>
        <rFont val="Calibri"/>
        <family val="2"/>
        <scheme val="minor"/>
      </rPr>
      <t xml:space="preserve"> Variable Flow</t>
    </r>
    <r>
      <rPr>
        <sz val="10"/>
        <rFont val="Calibri"/>
        <family val="2"/>
        <scheme val="minor"/>
      </rPr>
      <t xml:space="preserve"> 
CW: Flow Constant Speed, </t>
    </r>
    <r>
      <rPr>
        <sz val="10"/>
        <color theme="0" tint="-0.249977111117893"/>
        <rFont val="Calibri"/>
        <family val="2"/>
        <scheme val="minor"/>
      </rPr>
      <t>Fixed Flow</t>
    </r>
  </si>
  <si>
    <r>
      <t xml:space="preserve">CHW: Variable speed, </t>
    </r>
    <r>
      <rPr>
        <sz val="10"/>
        <color theme="0" tint="-0.249977111117893"/>
        <rFont val="Calibri"/>
        <family val="2"/>
        <scheme val="minor"/>
      </rPr>
      <t>Variable flow</t>
    </r>
    <r>
      <rPr>
        <sz val="10"/>
        <rFont val="Calibri"/>
        <family val="2"/>
        <scheme val="minor"/>
      </rPr>
      <t xml:space="preserve">
CW: Constant speed,</t>
    </r>
    <r>
      <rPr>
        <sz val="10"/>
        <color theme="0" tint="-0.249977111117893"/>
        <rFont val="Calibri"/>
        <family val="2"/>
        <scheme val="minor"/>
      </rPr>
      <t xml:space="preserve"> Fixed flow</t>
    </r>
  </si>
  <si>
    <t>Chiller (CHW) - 1.2 gpm/ton
Condenser (CW) - 2.4 gpm/ton</t>
  </si>
  <si>
    <t>IPLV=0.5</t>
  </si>
  <si>
    <t>COP=4.51 (0.78 kW/ton, 15.38 EER)</t>
  </si>
  <si>
    <r>
      <t xml:space="preserve">Based on ACM Minimum Nominal Efficiency for Electric Motors  table and Standard Design hp
</t>
    </r>
    <r>
      <rPr>
        <sz val="10"/>
        <color theme="0" tint="-0.249977111117893"/>
        <rFont val="Calibri"/>
        <family val="2"/>
        <scheme val="minor"/>
      </rPr>
      <t>CHW: 85.5%
CW: 86.5%</t>
    </r>
  </si>
  <si>
    <r>
      <t xml:space="preserve">Based on ACM Minimum Nominal Efficiency for Electric Motors  table and Standard Design hp
</t>
    </r>
    <r>
      <rPr>
        <sz val="10"/>
        <color theme="0" tint="-0.249977111117893"/>
        <rFont val="Calibri"/>
        <family val="2"/>
        <scheme val="minor"/>
      </rPr>
      <t>85.5%</t>
    </r>
  </si>
  <si>
    <r>
      <rPr>
        <sz val="10"/>
        <rFont val="Calibri"/>
        <family val="2"/>
        <scheme val="minor"/>
      </rPr>
      <t xml:space="preserve">0.34 kW (19 W/gpm)
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color theme="0" tint="-0.249977111117893"/>
        <rFont val="Calibri"/>
        <family val="2"/>
        <scheme val="minor"/>
      </rPr>
      <t>(For Reference only, Not specified in the ACM)
Design Flow Rate: 18.14 gpm
Pump Head: 60.39 ft H20
Impeller Efficiency: 0.7
Name Plate HP: 0.5 hp</t>
    </r>
  </si>
  <si>
    <t>Common Areas - PVAV: Static Pressure
BaseAirSys5, BaseAirSys5-2, BaseAirSys5-3 and BaseAirSys5-4: 
Motor HP is dependent on the Fan Power Specifications and is dictated by the ACM section 5.7.3.2
Base Relief Fans:
The presence of the relief fan and their specifications is dictated by the ACM section 5.7.3.3</t>
  </si>
  <si>
    <t>Common Areas: PVAV
Guest Rooms: FPFC</t>
  </si>
  <si>
    <t xml:space="preserve">Common Areas: PVAV
Guest Rooms: 
Guest Room 101: Packaged SZAC, single phase
Guest Room 102: Split SZAC, single phase
Guest Room 103: Packaged SZHP, single phase
Guest Room 104: Split SZHP, single phase
All other Guest Rooms: FPFC
Zone-KitchenFlr1: SZAC </t>
  </si>
  <si>
    <t xml:space="preserve">Common Areas: PVAV
Guest Rooms: FPFC
Zone-KitchenFlr1: SZAC </t>
  </si>
  <si>
    <t>Common Areas: PVAV
Guest Rooms: FPFC</t>
  </si>
  <si>
    <t>Common Areas: Hot Water
Guest Rooms: Hot Water</t>
  </si>
  <si>
    <t>Common Areas: DX
Guest Rooms: Chilled Water</t>
  </si>
  <si>
    <t>Common Areas - PVAV: WarmestResetFlowFirst
Guest Rooms - FPFC: NOSATControl</t>
  </si>
  <si>
    <t>Common Areas: OfficeHVACAvail
Guest Rooms: ResidentialLivingHVACAvail</t>
  </si>
  <si>
    <t>Common Areas: OfficeClgSetpt
Guest Rooms: ResidentialLivingClgSetpt</t>
  </si>
  <si>
    <t xml:space="preserve">Common Areas: OfficeHtgSetpt
Guest Rooms: ResidentialLivingHtgSetpt
</t>
  </si>
  <si>
    <t>Common Areas - PVAV: Integrated if load over 54 kBtu/h
(If Economizer is specified)
Guest Rooms - FPFC: NA</t>
  </si>
  <si>
    <t>Common Areas - PVAV: Differential Dry-Bulb 
(If Economizer is specified)
Guest Rooms - FPFC: NA</t>
  </si>
  <si>
    <t>BaseAirSys5, BaseAirSys5-2, BaseAirSys5-3 and BaseAirSys5-4:
Common Areas - PVAV: Static Pressure
The fans are autosized. Fan Static Pressure, Fan Efficiency and Motor Efficiency are dictated by the ACM section 5.7.3.2
Guest Rooms - FPFC: PowerPerUnitFlow
                 0.35 W/cfm
The Supply Fan Power Index for FPFC systems is dictated by the ACM section 5.7.3.2
Base Relief Fans:
The presence of the relief fan and their specifications is dictated by the ACM section 5.7.3.3</t>
  </si>
  <si>
    <t>Common Areas - Hot Water: NA
Guest Rooms - Hot Water: NA</t>
  </si>
  <si>
    <t>Common Areas: OfficeHtgSetpt
Guest Rooms: ResidentialLivingHtgSetpt</t>
  </si>
  <si>
    <t>Common Areas: DX
Guest Rooms: 
Guest Room 101: DX
Guest Room 102: DX
Guest Room 103: DX
Guest Room 104: DX
All other Guest Rooms: Chilled Water
Zone-KitchenFlr1: DX</t>
  </si>
  <si>
    <t>Common Areas - PVAV: WarmestResetFlowFirst
Guest Rooms - FPFC: NOSATControl
Zone-KitchenFlr1 - SZAC: NOSATControl</t>
  </si>
  <si>
    <t>Common Areas - PVAV: Integrated
Guest Rooms: NA
Zone-KitchenFlr1 - SZAC: Integrated</t>
  </si>
  <si>
    <t>Common Areas - PVAV: Differential Dry Bulb
Guest Rooms: NA
Zone-KitchenFlr1 - SZAC: Differential Dry Bulb</t>
  </si>
  <si>
    <t>Common Areas - PVAV: Brake Horsepower
BaseAirSys5: 15 HP
BaseAirSys5-2: 2 HP
BaseAirSys5-3: 2 HP
BaseAirSys5-4: 2 HP
Guest Rooms: 
                             0.25 HP
Zone-KitchenFlr1 - SZAC: Static Pressure
Kitchen Fan: 0.75 HP
KitchExh Fan: 0.5 HP</t>
  </si>
  <si>
    <t>Common Areas - Hot Water: NA
Guest Rooms: 
Guest Rooms 101-102:
CoilHtgFurnFIRRatio_fQRatio
All other Guest Rooms: NA
Zone-KitchenFlr1: Furnace (Natural Gas)
CoilHtgFurnFIRRatio_fQRatio</t>
  </si>
  <si>
    <t>Common Areas: OfficeHVACAvail
Guest Rooms: ResidentialLivingHVACAvail
Zone-KitchenFlr1: RestaurantHVACAvail</t>
  </si>
  <si>
    <t>Common Areas: OfficeClgSetpt
Guest Rooms: ResidentialLivingClgSetpt
Zone-KitchenFlr1: RestaurantClgSetpt</t>
  </si>
  <si>
    <t>Common Areas: OfficeHtgSetpt
Guest Rooms: ResidentialLivingHtgSetpt
Zone-KitchenFlr1: RestaurantHtgSetpt</t>
  </si>
  <si>
    <t>Common Areas: Hot Water
Guest Rooms: Hot Water
Zone-KitchenFlr1: Hot Water (Natural Gas)</t>
  </si>
  <si>
    <t>Common Areas: DX
Guest Rooms: Chilled Water
Zone-KitchenFlr1: DX</t>
  </si>
  <si>
    <t>Common Areas - PVAV: Integrated if load over 54 kBtu/h
(If Economizer is specified)
Guest Rooms - FPFC: NA
Zone-KitchenFlr1 - SZAC: Integrated if load over 54 kBtu/h
(If Economizer is specified)</t>
  </si>
  <si>
    <t>Common Areas - PVAV: Differential Dry-Bulb 
(If Economizer is specified)
Guest Rooms - FPFC: NA
Zone-KitchenFlr1 - SZAC: Differential Dry-Bulb 
(If Economizer is specified)</t>
  </si>
  <si>
    <t>BaseAirSys5, BaseAirSys5-2, BaseAirSys5-3 and BaseAirSys5-4:
Common Areas - PVAV: Static Pressure
The fans are autosized. Fan Static Pressure, Fan Efficiency and Motor Efficiency are dictated by the ACM section 5.7.3.2
Guest Rooms - FPFC: PowerPerUnitFlow
                 0.35 W/cfm
The Supply Fan Power Index for FPFC systems is dictated by the ACM section 5.7.3.2
Zone-KitchenFlr1 - SZAC: Static Pressure
Kitchen Fan:
The fans are autosized. Fan Static Pressure, Fan Efficiency and Motor Efficiency are dictated by the ACM section 5.7.3.2
KitchExh Fan:
The fans are autosized. Fan Static Pressure, Fan Efficiency and Motor Efficiency are dictated by the ACM section 5.7.3.2
Base Relief Fans:
The presence of the relief fan and their specifications is dictated by the ACM section 5.7.3.3</t>
  </si>
  <si>
    <t>Common Areas - Hot Water: NA
Guest Rooms - Hot Water: NA
Zone-KitchenFlr1 - Hot Water (Natural Gas): NA</t>
  </si>
  <si>
    <t>Common Areas: Hot Water
Guest Rooms: Hot Water</t>
  </si>
  <si>
    <t>Common Areas: DX
Guest Rooms: Chilled Water</t>
  </si>
  <si>
    <t>Common Areas - PVAV:
Heating 60F
Cooling 58F
Guest Rooms - FPFC:
Heating 95F
Cooling 58F</t>
  </si>
  <si>
    <t>Common Areas - PVAV:
Heating 60F
Cooling 58F
Guest Rooms - FPFC:
Heating 95F
Cooling 58F
Zone-KitchenFlr1 - SZAC:
Heating 95F
Cooling 55F</t>
  </si>
  <si>
    <t>Common Areas - PVAV: NA
Guest Rooms: FPFC: NA
DOAS system (2nd Floor): 80% Thermal Efficiency
78% AFUE</t>
  </si>
  <si>
    <t>Common Areas: PVAV
Guest Rooms: FPFC
DOAS system (2nd Floor): SZAC</t>
  </si>
  <si>
    <t xml:space="preserve">Common Areas: Hot Water
Guest Rooms: Hot Water
DOAS system (2nd Floor):  Furnace (Natural Gas)
</t>
  </si>
  <si>
    <t>Common Areas: DX
Guest Rooms: Chilled Water
DOAS system (2nd Floor): DX</t>
  </si>
  <si>
    <t>Common Areas - PVAV:
Heating 60F
Cooling 58F
Guest Rooms - FPFC:
Heating 95F
Cooling 58F
DOAS system (2nd Floor): NA</t>
  </si>
  <si>
    <t>Common Areas - PVAV: Integrated
Guest Rooms: NA
DOAS system (2nd Floor): NA</t>
  </si>
  <si>
    <t>Common Areas - PVAV: Differential Dry Bulb
Guest Rooms: NA
DOAS system (2nd Floor): NA</t>
  </si>
  <si>
    <r>
      <t xml:space="preserve">Common Areas - PVAV: Static Pressure
BaseAirSys5:
                4 in H2O
                0.62 Fan Eff
                0.924 Motor Eff
                </t>
    </r>
    <r>
      <rPr>
        <sz val="10"/>
        <color theme="0" tint="-0.249977111117893"/>
        <rFont val="Calibri"/>
        <family val="2"/>
        <scheme val="minor"/>
      </rPr>
      <t>12.60 bhp  (For Reference only)</t>
    </r>
    <r>
      <rPr>
        <sz val="10"/>
        <rFont val="Calibri"/>
        <family val="2"/>
        <scheme val="minor"/>
      </rPr>
      <t xml:space="preserve">
BaseAirSys5-2:
                3 in H2O
                0.5 Fan Eff
                0.865 Motor Eff
                </t>
    </r>
    <r>
      <rPr>
        <sz val="10"/>
        <color theme="0" tint="-0.249977111117893"/>
        <rFont val="Calibri"/>
        <family val="2"/>
        <scheme val="minor"/>
      </rPr>
      <t>1.56 bhp  (For Reference only)</t>
    </r>
    <r>
      <rPr>
        <sz val="10"/>
        <rFont val="Calibri"/>
        <family val="2"/>
        <scheme val="minor"/>
      </rPr>
      <t xml:space="preserve">
BaseAirSys5-3:
                3 in H2O
                0.5 Fan Eff
                0.865 Motor Eff
               </t>
    </r>
    <r>
      <rPr>
        <sz val="10"/>
        <color theme="0" tint="-0.249977111117893"/>
        <rFont val="Calibri"/>
        <family val="2"/>
        <scheme val="minor"/>
      </rPr>
      <t xml:space="preserve"> 1.58 bhp  (For Reference only)</t>
    </r>
    <r>
      <rPr>
        <sz val="10"/>
        <rFont val="Calibri"/>
        <family val="2"/>
        <scheme val="minor"/>
      </rPr>
      <t xml:space="preserve">
BaseAirSys5-4:
                3 in H2O
                0.5 Fan Eff
                0.865 Motor Eff
               </t>
    </r>
    <r>
      <rPr>
        <sz val="10"/>
        <color theme="0" tint="-0.249977111117893"/>
        <rFont val="Calibri"/>
        <family val="2"/>
        <scheme val="minor"/>
      </rPr>
      <t xml:space="preserve"> 1.63 bhp  (For Reference only)</t>
    </r>
    <r>
      <rPr>
        <sz val="10"/>
        <rFont val="Calibri"/>
        <family val="2"/>
        <scheme val="minor"/>
      </rPr>
      <t xml:space="preserve">
Guest Rooms: Static Pressure
                0.14 - 0.15 bhp
                0.855 Motor Eff
Zone-KitchenFlr1 - SZAC: Static Pressure
Kitchen Fan:
                0.855 Motor Eff
               </t>
    </r>
    <r>
      <rPr>
        <sz val="10"/>
        <color theme="0" tint="-0.249977111117893"/>
        <rFont val="Calibri"/>
        <family val="2"/>
        <scheme val="minor"/>
      </rPr>
      <t xml:space="preserve"> 0.68 bhp  (For Reference only)</t>
    </r>
    <r>
      <rPr>
        <sz val="10"/>
        <rFont val="Calibri"/>
        <family val="2"/>
        <scheme val="minor"/>
      </rPr>
      <t xml:space="preserve">
KitchExh Fan:
                0.855 Motor Eff
                </t>
    </r>
    <r>
      <rPr>
        <sz val="10"/>
        <color theme="0" tint="-0.249977111117893"/>
        <rFont val="Calibri"/>
        <family val="2"/>
        <scheme val="minor"/>
      </rPr>
      <t>0.50 bhp  (For Reference only)</t>
    </r>
  </si>
  <si>
    <r>
      <t>0.10</t>
    </r>
    <r>
      <rPr>
        <i/>
        <sz val="10"/>
        <rFont val="Calibri"/>
        <family val="2"/>
        <scheme val="minor"/>
      </rPr>
      <t xml:space="preserve">
(0.90)</t>
    </r>
  </si>
  <si>
    <r>
      <t>0.80</t>
    </r>
    <r>
      <rPr>
        <i/>
        <sz val="10"/>
        <rFont val="Calibri"/>
        <family val="2"/>
        <scheme val="minor"/>
      </rPr>
      <t xml:space="preserve">
(0.80)</t>
    </r>
  </si>
  <si>
    <t>0.10
(0.90)</t>
  </si>
  <si>
    <t>0.80
(0.80)</t>
  </si>
  <si>
    <t>Roof Compliance Status: Altered
1. Metal Standing Seam  - 1/16 
2. Expanded Polystyrene - EPS - 3 1/2 in. R15</t>
  </si>
  <si>
    <t>Exterior Wall Compliance Status: Existing
Exterior Wall Compliance Status: Altered (Infill)
0.068</t>
  </si>
  <si>
    <t>Exterior Wall Compliance Status: Existing
Exterior Wall Compliance Status: Altered (Infill)
1. Stucco - 7/8 in.
2. Building Paper - 1/16 in.
3. Expanded Polystyrene - EPS - 3in. R13
4. Air - Metal Wall Framing - 16 or 24 in. OC
5. Gypsum Board - 1/2 in.</t>
  </si>
  <si>
    <t>Roof Compliance Status: Altered
1. Metal Standing Seam  - 1/16 in.
2. Compliance Insulation R19.63</t>
  </si>
  <si>
    <t>Exterior Wall Compliance Status: Existing
0.068
Exterior Wall Compliance Status: Altered
0.069</t>
  </si>
  <si>
    <t>Exterior Wall Compliance Status: Existing
1. Stucco - 7/8 in.
2. Building Paper - 1/16 in.
3. Expanded Polystyrene - EPS - 3in. R13
4. Air - Metal Wall Framing - 16 or 24 in. OC
5. Gypsum Board - 1/2 in.
Exterior Wall Compliance Status: Altered (Infill)
1. Stucco 7/8 in.
2. Compliance Insulation R10.06
3. Compliance Insulation R2.00
4. Compliance Insulation R0.20
5. Compliance Insulation R0.10
6. Air - Metal Wall Framing - 16 or 24 in. OC
7. Gypsum Board - 1/2 in.</t>
  </si>
  <si>
    <t>0.296 kW (19 W/gpm)</t>
  </si>
  <si>
    <t xml:space="preserve">Outside Air Control Compliance Status: New
Bottom VAV - Differential Enthalpy,  28.0 BTU/lb
Mid VAV - Fixed Dry Bulb, high lockout 75 F
Top VAV - Differential Dry bulb and enthlapy, high lockout 80 F, 28.0 BTU/lb
</t>
  </si>
  <si>
    <t xml:space="preserve">Outside Air Control Compliance Status: New
Bottom VAV - Differential Enthalpy, 30.0 BTU/lb
Mid VAV - Fixed Dry Bulb, high lockout 75 F
Top VAV - Differential Dry bulb and enthlapy, high lockout 80 F, 30.0 BTU/lb
</t>
  </si>
  <si>
    <t>60 ft2/person</t>
  </si>
  <si>
    <t>200 ft2/person</t>
  </si>
  <si>
    <t>0.95 W/ft2</t>
  </si>
  <si>
    <t>IPLV=0.38 kW/ton</t>
  </si>
  <si>
    <t>CRAH Unit (SZVAVAC)
(System 10)</t>
  </si>
  <si>
    <t>Based on ACM min motor efficiency table</t>
  </si>
  <si>
    <t>CHW: 924 %
CW: 936 %</t>
  </si>
  <si>
    <r>
      <t>BaseAirSys5: EER - 9.8,</t>
    </r>
    <r>
      <rPr>
        <sz val="10"/>
        <color theme="0" tint="-0.249977111117893"/>
        <rFont val="Calibri"/>
        <family val="2"/>
        <scheme val="minor"/>
      </rPr>
      <t xml:space="preserve"> IEER - 11.4</t>
    </r>
    <r>
      <rPr>
        <sz val="10"/>
        <rFont val="Calibri"/>
        <family val="2"/>
        <scheme val="minor"/>
      </rPr>
      <t xml:space="preserve">
BaseAirSys5-2 to 5-3: EER - 10.8</t>
    </r>
    <r>
      <rPr>
        <sz val="10"/>
        <color theme="0" tint="-0.249977111117893"/>
        <rFont val="Calibri"/>
        <family val="2"/>
        <scheme val="minor"/>
      </rPr>
      <t xml:space="preserve"> (SEER - 13)</t>
    </r>
    <r>
      <rPr>
        <sz val="10"/>
        <rFont val="Calibri"/>
        <family val="2"/>
        <scheme val="minor"/>
      </rPr>
      <t xml:space="preserve">
BaseAirSys5-4: EER - 11, </t>
    </r>
    <r>
      <rPr>
        <sz val="10"/>
        <color theme="0" tint="-0.249977111117893"/>
        <rFont val="Calibri"/>
        <family val="2"/>
        <scheme val="minor"/>
      </rPr>
      <t>IEER - 12.7</t>
    </r>
    <r>
      <rPr>
        <sz val="10"/>
        <rFont val="Calibri"/>
        <family val="2"/>
        <scheme val="minor"/>
      </rPr>
      <t xml:space="preserve">
Guest Rooms: NA
DOAS system (2nd Floor): EER - 10.8 (SEER - 13)</t>
    </r>
  </si>
  <si>
    <r>
      <t xml:space="preserve">Common Areas - PVAV: Static Pressure
BaseAirSys5:
                4 in H2O
                0.62 Fan Eff
                0.924 Motor Eff
                </t>
    </r>
    <r>
      <rPr>
        <sz val="10"/>
        <color theme="0" tint="-0.249977111117893"/>
        <rFont val="Calibri"/>
        <family val="2"/>
        <scheme val="minor"/>
      </rPr>
      <t xml:space="preserve">12.60 bhp  (For Reference </t>
    </r>
    <r>
      <rPr>
        <sz val="10"/>
        <rFont val="Calibri"/>
        <family val="2"/>
        <scheme val="minor"/>
      </rPr>
      <t xml:space="preserve">only)
BaseAirSys5-2:
                3 in H2O
                0.5 Fan Eff
                0.865 Motor Eff
                </t>
    </r>
    <r>
      <rPr>
        <sz val="10"/>
        <color theme="0" tint="-0.249977111117893"/>
        <rFont val="Calibri"/>
        <family val="2"/>
        <scheme val="minor"/>
      </rPr>
      <t>1.56 bhp  (For Reference only)</t>
    </r>
    <r>
      <rPr>
        <sz val="10"/>
        <rFont val="Calibri"/>
        <family val="2"/>
        <scheme val="minor"/>
      </rPr>
      <t xml:space="preserve">
BaseAirSys5-3:
                3 in H2O
                0.5 Fan Eff
                0.865 Motor Eff
                </t>
    </r>
    <r>
      <rPr>
        <sz val="10"/>
        <color theme="0" tint="-0.249977111117893"/>
        <rFont val="Calibri"/>
        <family val="2"/>
        <scheme val="minor"/>
      </rPr>
      <t>1.58 bhp  (For Reference only)</t>
    </r>
    <r>
      <rPr>
        <sz val="10"/>
        <rFont val="Calibri"/>
        <family val="2"/>
        <scheme val="minor"/>
      </rPr>
      <t xml:space="preserve">
BaseAirSys5-4:
                3 in H2O
                0.5 Fan Eff
                0.865 Motor Eff
                </t>
    </r>
    <r>
      <rPr>
        <sz val="10"/>
        <color theme="0" tint="-0.249977111117893"/>
        <rFont val="Calibri"/>
        <family val="2"/>
        <scheme val="minor"/>
      </rPr>
      <t>1.63 bhp  (For Reference only)</t>
    </r>
    <r>
      <rPr>
        <sz val="10"/>
        <rFont val="Calibri"/>
        <family val="2"/>
        <scheme val="minor"/>
      </rPr>
      <t xml:space="preserve">
Guest Rooms: Static Pressure
                0.14 - 0.15 bhp
                0.855 Motor Eff
Guest Rooms (4th Floor only): Static Pressure
                2.11 in H2O
                0.5 Fan Eff
                0.855 Motor Eff
                </t>
    </r>
    <r>
      <rPr>
        <sz val="10"/>
        <color theme="0" tint="-0.249977111117893"/>
        <rFont val="Calibri"/>
        <family val="2"/>
        <scheme val="minor"/>
      </rPr>
      <t xml:space="preserve">0.02 bhp  (For Reference only) </t>
    </r>
    <r>
      <rPr>
        <sz val="10"/>
        <rFont val="Calibri"/>
        <family val="2"/>
        <scheme val="minor"/>
      </rPr>
      <t xml:space="preserve">               </t>
    </r>
  </si>
  <si>
    <t>Common Areas - PVAV: Brake Horsepower
BaseAirSys5: 15 HP
BaseAirSys5-2: 2 HP
BaseAirSys5-3: 2 HP
BaseAirSys5-4: 2 HP
Guest Rooms: 
                             0.25 HP
Guest Rooms (4th Floor only): 
                             0.083 HP</t>
  </si>
  <si>
    <r>
      <t xml:space="preserve">60 gpm/hp
</t>
    </r>
    <r>
      <rPr>
        <sz val="10"/>
        <color theme="0" tint="-0.249977111117893"/>
        <rFont val="Calibri"/>
        <family val="2"/>
        <scheme val="minor"/>
      </rPr>
      <t>1.42 HP
85.00 gpm</t>
    </r>
  </si>
  <si>
    <t>All Common Areas: 0.15 cfm/ft2
Guest Rooms: NA</t>
  </si>
  <si>
    <r>
      <t xml:space="preserve">60 gpm/hp
</t>
    </r>
    <r>
      <rPr>
        <sz val="10"/>
        <color theme="0" tint="-0.249977111117893"/>
        <rFont val="Calibri"/>
        <family val="2"/>
        <scheme val="minor"/>
      </rPr>
      <t>1.24 HP
73.93 gpm</t>
    </r>
  </si>
  <si>
    <t>CHW: 12.8 W/gpm
CW: 14 W/gpm</t>
  </si>
  <si>
    <t>Common Areas: Hot Water
Guest Rooms: 
Guest Room 101: Furnace  (Natural Gas)
Guest Room 102: Furnace (Natural Gas)
Guest Room 103: Electric
Guest Room 104: Electric
All other Guest Rooms: Hot Water
Zone-KitchenFlr1: Furnace (Natural Gas)</t>
  </si>
  <si>
    <t>BaseAirSys5: EER - 9.8
BaseAirSys5-2 to 5-3: EER - 10.8 (SEER - 13)
BaseAirSys5-4: EER - 11
Guest Rooms: 
Guest Room 101: EER - 10.8
Guest Room 102: EER - 12.2
Guest Room 103: EER - 11.41
Guest Room 104: EER - 11.41
All other Guest Rooms: NA
Zone-KitchenFlr1: EER - 10.8 (SEER - 13)</t>
  </si>
  <si>
    <t>COP=4.51 (0.78 kW/ton, 15.4 EER)</t>
  </si>
  <si>
    <r>
      <t xml:space="preserve">60 gpm/hp
</t>
    </r>
    <r>
      <rPr>
        <sz val="10"/>
        <color theme="0" tint="-0.34998626667073579"/>
        <rFont val="Calibri"/>
        <family val="2"/>
        <scheme val="minor"/>
      </rPr>
      <t>1.42 HP
85.0 gpm</t>
    </r>
  </si>
  <si>
    <r>
      <t xml:space="preserve">60 gpm/hp
</t>
    </r>
    <r>
      <rPr>
        <sz val="10"/>
        <color theme="0" tint="-0.34998626667073579"/>
        <rFont val="Calibri"/>
        <family val="2"/>
        <scheme val="minor"/>
      </rPr>
      <t>1.21 HP
72.39 gpm</t>
    </r>
  </si>
  <si>
    <t>Zone 1 Office:
Floor Area: 2550 ft2
Skylit Daylit Area: 0 ft2 (0%)
Zone 2 Fine Storage:
Floor Area: 12,449 ft2
Skylit Daylit Area: 12,300 ft2 (99%)
Zone 3 Bulk Storage:
Floor Area: 34,497 ft2
Skylit Daylit Area: 34,324 ft2 (99%)</t>
  </si>
  <si>
    <t>Office Spaces:  EER 11.2, IEER 12.9
Warehouse: NA</t>
  </si>
  <si>
    <t>Brake Horsepower Method:
Office: 2 bhp
                0.890 Motor Eff
FineStorage Area: 5.5 bhp
                0.920 Motor Eff
BulkStorage Area: 20 bhp
                0.920 Motor Eff</t>
  </si>
  <si>
    <t>1. Stucco 7/8 in.
2. Building Paper - 1/16 in.
3. Expanded Polystyrene - EPS - 3/4 in. R3.1
4. Air - Metal Wall Framing - 16 or 24in. OC
5. Gypsum Board - 1/2 in.</t>
  </si>
  <si>
    <r>
      <t xml:space="preserve">Front Entry (new): 1.2 W/ft2
Front Retail (new): 2.35 W/ft2
(General) - 1.6 W/ft2
(task and floor display) - 0.75 W/ft2
Task and floor display area - ~50% of space area closest to window </t>
    </r>
    <r>
      <rPr>
        <sz val="10"/>
        <color theme="0" tint="-0.249977111117893"/>
        <rFont val="Calibri"/>
        <family val="2"/>
        <scheme val="minor"/>
      </rPr>
      <t>(810 ft2)</t>
    </r>
    <r>
      <rPr>
        <sz val="10"/>
        <rFont val="Calibri"/>
        <family val="2"/>
        <scheme val="minor"/>
      </rPr>
      <t xml:space="preserve">
Point Of Sale (new): 1.15 W/ft2</t>
    </r>
  </si>
  <si>
    <r>
      <t>Front Entry: 1.2 W/ft2
Front Retail: 2.35 W/ft2
(General) - 1.6 W/ft2
(task and floor display) - 0.75 W/ft2
Task and floor display area - ~50% of space area closest to window</t>
    </r>
    <r>
      <rPr>
        <sz val="10"/>
        <color theme="0" tint="-0.249977111117893"/>
        <rFont val="Calibri"/>
        <family val="2"/>
        <scheme val="minor"/>
      </rPr>
      <t xml:space="preserve"> (810 ft2)</t>
    </r>
    <r>
      <rPr>
        <sz val="10"/>
        <rFont val="Calibri"/>
        <family val="2"/>
        <scheme val="minor"/>
      </rPr>
      <t xml:space="preserve">
Point Of Sale: 1.15 W/ft2</t>
    </r>
  </si>
  <si>
    <r>
      <t>Front Entry: 0.95 W/ft2
Front Retail: 1.72 W/ft2
(General) - 1.34 W/ft2
(task and floor display) - 0.38 W/ft2
Task and floor display area - ~50% of space area closest to window</t>
    </r>
    <r>
      <rPr>
        <sz val="10"/>
        <color theme="0" tint="-0.249977111117893"/>
        <rFont val="Calibri"/>
        <family val="2"/>
        <scheme val="minor"/>
      </rPr>
      <t xml:space="preserve"> (810 ft2)</t>
    </r>
    <r>
      <rPr>
        <sz val="10"/>
        <rFont val="Calibri"/>
        <family val="2"/>
        <scheme val="minor"/>
      </rPr>
      <t xml:space="preserve">
Point Of Sale: 1.2 W/ft2</t>
    </r>
  </si>
  <si>
    <t>Coil Cooling Compliance Status: New
EER - 11.0
IEER - 12.7</t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</si>
  <si>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Roof Compliance Status: New
Base_CZ12-FlatNonresWoodFramingAndOtherRoofU039: 0.039
</t>
    </r>
    <r>
      <rPr>
        <b/>
        <u/>
        <sz val="10"/>
        <rFont val="Calibri"/>
        <family val="2"/>
        <scheme val="minor"/>
      </rPr>
      <t>Front Entry</t>
    </r>
    <r>
      <rPr>
        <sz val="10"/>
        <rFont val="Calibri"/>
        <family val="2"/>
        <scheme val="minor"/>
      </rPr>
      <t xml:space="preserve">
Roof Compliance Status: New
Base_CZ12-FlatNonresWoodFramingAndOtherRoofUnconditioned: 1.282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Other Altered Roof: 0.021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
Altered metal bldg roof: 0.034
</t>
    </r>
  </si>
  <si>
    <r>
      <rPr>
        <b/>
        <u/>
        <sz val="10"/>
        <rFont val="Calibri"/>
        <family val="2"/>
        <scheme val="minor"/>
      </rPr>
      <t>Front Entry, Front Retail and Point Of Sale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MetalFrameWallU069 (MetalBuildingWall)</t>
    </r>
    <r>
      <rPr>
        <sz val="10"/>
        <rFont val="Calibri"/>
        <family val="2"/>
        <scheme val="minor"/>
      </rPr>
      <t xml:space="preserve">
1. Stucco - 7/8 in.
2. Compliance Insulation R10.06
3. Compliance Insulation R2.00
4. Compliance Insulation R0.20
5. Compliance Insulation R0.10
6. Air - Metal Wall Framing - 16 or 24 in. OC
7. Gypsum Board - 1/2 in.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MassLightWallU440 (MassLightWall)</t>
    </r>
    <r>
      <rPr>
        <sz val="10"/>
        <rFont val="Calibri"/>
        <family val="2"/>
        <scheme val="minor"/>
      </rPr>
      <t xml:space="preserve">
1. Concrete - 140 lb/ft3 - 4 in.
2. Compliance Insulation R0.02
3. Air - Metal Wall Framing - 16 or 24 in. OC
4. Gypsum Board - 1/2 in.</t>
    </r>
    <r>
      <rPr>
        <b/>
        <u/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MassHeavyWallU690 (MassHeavyWall)</t>
    </r>
    <r>
      <rPr>
        <b/>
        <u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1. Concrete - 140 lb/ft3 - 8 in.
2. Compliance Insulation R0.01
</t>
    </r>
    <r>
      <rPr>
        <b/>
        <u/>
        <sz val="10"/>
        <rFont val="Calibri"/>
        <family val="2"/>
        <scheme val="minor"/>
      </rPr>
      <t xml:space="preserve">Back Space
</t>
    </r>
    <r>
      <rPr>
        <u/>
        <sz val="10"/>
        <rFont val="Calibri"/>
        <family val="2"/>
        <scheme val="minor"/>
      </rPr>
      <t>MetalBldgWallU113 (MetalBuildingWall)</t>
    </r>
    <r>
      <rPr>
        <sz val="10"/>
        <rFont val="Calibri"/>
        <family val="2"/>
        <scheme val="minor"/>
      </rPr>
      <t xml:space="preserve">
1. Metal Standing Seam - 1/16 in.
2. Compliance Insulation R8.00
</t>
    </r>
    <r>
      <rPr>
        <u/>
        <sz val="10"/>
        <rFont val="Calibri"/>
        <family val="2"/>
        <scheme val="minor"/>
      </rPr>
      <t>MetalFrameWallU069 (MetalBuildingWall)</t>
    </r>
    <r>
      <rPr>
        <sz val="10"/>
        <rFont val="Calibri"/>
        <family val="2"/>
        <scheme val="minor"/>
      </rPr>
      <t xml:space="preserve">
1. Stucco - 7/8 in.
2. Compliance Insulation R10.06
3. Compliance Insulation R2.00
4. Compliance Insulation R0.20
5. Compliance Insulation R0.10
6. Air - Metal Wall Framing - 16 or 24 in. OC
7. Gypsum Board - 1/2 in.</t>
    </r>
  </si>
  <si>
    <t>30 ft2/person</t>
  </si>
  <si>
    <t>Min Req. Based on Coil Capacity
&lt; 65,000 Btu/hr:  13 SEER
&lt; 135,000 Btu/hr: 11.2 EERb
&lt; 240,000 Btu/hr: 11 EERb
&lt; 760,000 Btu/hr: 10 EERb
&gt; 760,00 Btu/hr: 9.7 EERb
(Standards - Table 110.2-A: b - Deduct 0.2 from the required EER's and IEER's for units with the heating section other than electric resistance heat)</t>
  </si>
  <si>
    <r>
      <t>Min Req. Based on Coil Capacity
&lt; 65,000 Btu/hr:  13 SEER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</t>
    </r>
  </si>
  <si>
    <r>
      <t>BaseAirSys5, BaseAirSys5-2, BaseAirSys5-3, BaseAirSys5-4  and BaseSys13:
Min Req. Based on Coil Capacity
&lt; 65,000 Btu/hr:  13 SEER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(Standards - Table 110.2-A: b - Deduct 0.2 from the required EER's and IEER's for units with the heating section other than electric resistance heat)</t>
    </r>
  </si>
  <si>
    <r>
      <t>Min Req. Based on Coil Capacity
&lt; 65,000 Btu/hr:  13 SEER
&lt; 135,000 Btu/hr: 11.2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240,000 Btu/hr: 11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&lt; 760,000 Btu/hr: 10 EER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
&gt; 760,00 Btu/hr: 9.7 EER</t>
    </r>
    <r>
      <rPr>
        <vertAlign val="superscript"/>
        <sz val="10"/>
        <rFont val="Calibri"/>
        <family val="2"/>
        <scheme val="minor"/>
      </rPr>
      <t xml:space="preserve">b
</t>
    </r>
    <r>
      <rPr>
        <sz val="10"/>
        <rFont val="Calibri"/>
        <family val="2"/>
        <scheme val="minor"/>
      </rPr>
      <t xml:space="preserve">(Standards - Table 110.2-A: 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- Deduct 0.2 from the required EER's and IEER's for units with the heating section other than electric resistance heat)</t>
    </r>
  </si>
  <si>
    <t>Test Category</t>
  </si>
  <si>
    <t>Additional notes</t>
  </si>
  <si>
    <t>Exterior Envelope, Fenestration and HVAC</t>
  </si>
  <si>
    <t>Envelope and window assembly performance
Ventilation strategies - OA via system, DOAS, natural ventilation and Ventilation induced via exhaust fans.</t>
  </si>
  <si>
    <t>Exclude Test for Simplified Geometry: Only daylighting parameters are being tested.</t>
  </si>
  <si>
    <t>Fenestration and HVAC</t>
  </si>
  <si>
    <t>Exterior Envelope and HVAC</t>
  </si>
  <si>
    <t>HVAC and Partial Lighting</t>
  </si>
  <si>
    <t>svn.code.sf.net/p/cbecc-com/code/tags/CBECC-Com16.1.0_3833/CBECC-Com13/Projects/RulesetImplementation2016 Tests
020006-OffSml-Run01\020006-OffSml-Run01.cibd16</t>
  </si>
  <si>
    <t>svn.code.sf.net/p/cbecc-com/code/tags/CBECC-Com16.1.0_3833/CBECC-Com13/Projects/RulesetImplementation2016 Tests
020006S-OffSml-Run01\020006S-OffSml-Run01.cibd16</t>
  </si>
  <si>
    <t>svn.code.sf.net/p/cbecc-com/code/tags/CBECC-Com16.1.0_3833/CBECC-Com13/Projects/RulesetImplementation2016 Tests
020015-OffSml-Run02\020015-OffSml-Run02.cibd16</t>
  </si>
  <si>
    <t>svn.code.sf.net/p/cbecc-com/code/tags/CBECC-Com16.1.0_3833/CBECC-Com13/Projects/RulesetImplementation2016 Tests
020015S-OffSml-Run02\020015S-OffSml-Run02.cibd16</t>
  </si>
  <si>
    <t>svn.code.sf.net/p/cbecc-com/code/tags/CBECC-Com16.1.0_3833/CBECC-Com13/Projects/RulesetImplementation2016 Tests
070015-HotSml-Run03\070015-HotSml-Run03.cibd16</t>
  </si>
  <si>
    <t>svn.code.sf.net/p/cbecc-com/code/tags/CBECC-Com16.1.0_3833/CBECC-Com13/Projects/RulesetImplementation2016 Tests
030006-OffMed-Run04\030006-OffMed-Run04.cibd16</t>
  </si>
  <si>
    <t>svn.code.sf.net/p/cbecc-com/code/tags/CBECC-Com16.1.0_3833/CBECC-Com13/Projects/RulesetImplementation2016 Tests
030006S-OffMed-Run04\030006S-OffMed-Run04.cibd16</t>
  </si>
  <si>
    <t>svn.code.sf.net/p/cbecc-com/code/tags/CBECC-Com16.1.0_3833/CBECC-Com13/Projects/RulesetImplementation2016 Tests
040006-OffLrg-Run05\040006-OffLrg-Run05.cibd16</t>
  </si>
  <si>
    <t>svn.code.sf.net/p/cbecc-com/code/tags/CBECC-Com16.1.0_3833/CBECC-Com13/Projects/RulesetImplementation2016 Tests
040006-OffLrg-Run06\040006-OffLrg-Run06.cibd16</t>
  </si>
  <si>
    <t>svn.code.sf.net/p/cbecc-com/code/tags/CBECC-Com16.1.0_3833/CBECC-Com13/Projects/RulesetImplementation2016 Tests
080006-Whse-Run07\080006-Whse-Run07.cibd16</t>
  </si>
  <si>
    <t>svn.code.sf.net/p/cbecc-com/code/tags/CBECC-Com16.1.0_3833/CBECC-Com13/Projects/RulesetImplementation2016 Tests
080006-Whse-Run08\080006-Whse-Run08.cibd16</t>
  </si>
  <si>
    <t>svn.code.sf.net/p/cbecc-com/code/tags/CBECC-Com16.1.0_3833/CBECC-Com13/Projects/RulesetImplementation2016 Tests
040006-OffLrg-Run11\040006-OffLrg-Run11.cibd16</t>
  </si>
  <si>
    <t>svn.code.sf.net/p/cbecc-com/code/tags/CBECC-Com16.1.0_3833/CBECC-Com13/Projects/RulesetImplementation2016 Tests
030006-OffMed-Run12\030006-OffMed-Run12.cibd16</t>
  </si>
  <si>
    <t>svn.code.sf.net/p/cbecc-com/code/tags/CBECC-Com16.1.0_3833/CBECC-Com13/Projects/RulesetImplementation2016 Tests
030006-OffMed-Run13\030006-OffMed-Run13.cibd16</t>
  </si>
  <si>
    <t>svn.code.sf.net/p/cbecc-com/code/tags/CBECC-Com16.1.0_3833/CBECC-Com13/Projects/RulesetImplementation2016 Tests
020006-OffSml-Run14\020006-OffSml-Run14.cibd16</t>
  </si>
  <si>
    <t>svn.code.sf.net/p/cbecc-com/code/tags/CBECC-Com16.1.0_3833/CBECC-Com13/Projects/RulesetImplementation2016 Tests
020006S-OffSml-Run14\020006S-OffSml-Run14.cibd16</t>
  </si>
  <si>
    <t>svn.code.sf.net/p/cbecc-com/code/tags/CBECC-Com16.1.0_3833/CBECC-Com13/Projects/RulesetImplementation2016 Tests
080006-Whse-Run15\080006-Whse-Run15.cibd16</t>
  </si>
  <si>
    <t>svn.code.sf.net/p/cbecc-com/code/tags/CBECC-Com16.1.0_3833/CBECC-Com13/Projects/RulesetImplementation2016 Tests
050006-RetlMed-Run16\050006-RetlMed-Run16.cibd16</t>
  </si>
  <si>
    <t>svn.code.sf.net/p/cbecc-com/code/tags/CBECC-Com16.1.0_3833/CBECC-Com13/Projects/RulesetImplementation2016 Tests
020006-OffSml-Run18\020006-OffSml-Run18.cibd16</t>
  </si>
  <si>
    <t>svn.code.sf.net/p/cbecc-com/code/tags/CBECC-Com16.1.0_3833/CBECC-Com13/Projects/RulesetImplementation2016 Tests
020006S-OffSml-Run18\020006S-OffSml-Run18.cibd16</t>
  </si>
  <si>
    <t>svn.code.sf.net/p/cbecc-com/code/tags/CBECC-Com16.1.0_3833/CBECC-Com13/Projects/RulesetImplementation2016 Tests
030006-OffMed-Run19\030006-OffMed-Run19.cibd16</t>
  </si>
  <si>
    <t>svn.code.sf.net/p/cbecc-com/code/tags/CBECC-Com16.1.0_3833/CBECC-Com13/Projects/RulesetImplementation2016 Tests
040006-OffLrg-Run20\040006-OffLrg-Run20.cibd16</t>
  </si>
  <si>
    <t>svn.code.sf.net/p/cbecc-com/code/tags/CBECC-Com16.1.0_3833/CBECC-Com13/Projects/RulesetImplementation2016 Tests
080006-Whse-Run21\080006-Whse-Run21.cibd16</t>
  </si>
  <si>
    <t>svn.code.sf.net/p/cbecc-com/code/tags/CBECC-Com16.1.0_3833/CBECC-Com13/Projects/RulesetImplementation2016 Tests
070015-HotSml-Run22\070015-HotSml-Run22.cibd16</t>
  </si>
  <si>
    <t>svn.code.sf.net/p/cbecc-com/code/tags/CBECC-Com16.1.0_3833/CBECC-Com13/Projects/RulesetImplementation2016 Tests
030006-OffMed-Run23\030006-OffMed-Run23.cibd16</t>
  </si>
  <si>
    <t>svn.code.sf.net/p/cbecc-com/code/tags/CBECC-Com16.1.0_3833/CBECC-Com13/Projects/RulesetImplementation2016 Tests
020006-OffSml-Run24\020006-OffSml-Run24.cibd16</t>
  </si>
  <si>
    <t>svn.code.sf.net/p/cbecc-com/code/tags/CBECC-Com16.1.0_3833/CBECC-Com13/Projects/RulesetImplementation2016 Tests
020006-OffSml-Run25\020006-OffSml-Run25.cibd16</t>
  </si>
  <si>
    <t>svn.code.sf.net/p/cbecc-com/code/tags/CBECC-Com16.1.0_3833/CBECC-Com13/Projects/RulesetImplementation2016 Tests
020006-OffSml-Run26\020006-OffSml-Run26.cibd16</t>
  </si>
  <si>
    <t>svn.code.sf.net/p/cbecc-com/code/tags/CBECC-Com16.1.0_3833/CBECC-Com13/Projects/RulesetImplementation2016 Tests
050006-RetlMed-Run27\050006-RetlMed-Run27.cibd16</t>
  </si>
  <si>
    <t>svn.code.sf.net/p/cbecc-com/code/tags/CBECC-Com16.1.0_3833/CBECC-Com13/Projects/RulesetImplementation2016 Tests
050006-RetlMed-Run28\050006-RetlMed-Run28.cibd16</t>
  </si>
  <si>
    <t>svn.code.sf.net/p/cbecc-com/code/tags/CBECC-Com16.1.0_3833/CBECC-Com13/Projects/RulesetImplementation2016 Tests
030006-OffMed-Run29\030006-OffMed-Run29.cibd16</t>
  </si>
  <si>
    <t>svn.code.sf.net/p/cbecc-com/code/tags/CBECC-Com16.1.0_3833/CBECC-Com13/Projects/RulesetImplementation2016 Tests
030006-OffMed-Run30\030006-OffMed-Run30.cibd16</t>
  </si>
  <si>
    <t>Daylighting (Detailed Geometry Models Only)</t>
  </si>
  <si>
    <t>Exclude Testing/Verification of Daylighting Parameters in Simplified Geometry Models</t>
  </si>
  <si>
    <t>Perim1ZnSPVHP AirSys - Fixed Dry Bulb, High DryBulb Loackout 70F
All Other Systems: NA</t>
  </si>
  <si>
    <t>Perim1ZnSPVHP AirSys - Non Integrated
All Other Systems: None</t>
  </si>
  <si>
    <t>BaseAirSys5, BaseAirSys5-2, BaseAirSys5-3 and BaseAirSys5-4: VariableSpeedDrive
All other Fans: Constant Volume</t>
  </si>
  <si>
    <t>FrontLoungeFlr1 Thermal Zone: 15 cfm/Person
All Other Common Areas: 0 cfm/Person
Guest Rooms: NA</t>
  </si>
  <si>
    <t>Perim1ZnSPVHP AirSys: CoilHtgHPEIRRatio_fQFrac
All Other Systems: CoilHtgFurnFIRRatio_fQRatio</t>
  </si>
  <si>
    <t>Overall: 40%
North: 20%
East: 20%
South: 87%
West: 20%</t>
  </si>
  <si>
    <t>Perimeter_top_ZN_4 New AirSys: None (Constant Volume)
Bottom VAV, Mid VAV and Top VAV: Not Input</t>
  </si>
  <si>
    <t>BaseAIrSys5, BaseAIrSys5-2, BaseAIrSys5-3 (New): 
Variable flow, VSD with Static Pressure Reset
FanVSDGoodSpResetPwrRatio_fCFMRatio
Base Relief Fans (All):
FanVSDPwrRatio_fCFMRatio</t>
  </si>
  <si>
    <t>Daylighting - verify these properties for detailed geometry models only.</t>
  </si>
  <si>
    <t>080006-Whse-Run09</t>
  </si>
  <si>
    <t>030006-OffMed-Run10</t>
  </si>
  <si>
    <t>040006-OffLrg-Run17</t>
  </si>
  <si>
    <t>Office Spaces:  SZAC
Warehouse:  HV</t>
  </si>
  <si>
    <t>Core_hi: 0
All Other spaces:15 cfm/Person</t>
  </si>
  <si>
    <t>Core_hi: 0.162 cfm/ft2 (4415 cfm)
All Other spaces: 0.15 cfm/ft2</t>
  </si>
  <si>
    <t>Perimeter_hi_ZN_2: 0 (Unconditioned Space)
All other Spaces: 0.15 cfm/ft2</t>
  </si>
  <si>
    <t>Perimeter_hi_ZN_2: 0 (Unconditioned Space)
All other Spaces:15 cfm/Person</t>
  </si>
  <si>
    <t>All Other Common Areas:  15 cfm/Person
Guest Rooms: NA</t>
  </si>
  <si>
    <t>FrontLoungeFlr1 Thermal Zone: 1.07 cfm/ft2
All Common Areas: Max value of  'Ventilation Rate Per Person' and 'Ventilation Rate Per Area' 
KitchenFlr1 Thermal Zone: 1.215 cfm/ft2 (1050 cfm Exhaust Flow)
Guest Rooms: 30 cfm (Min Per Unit)
Guest Rooms (3rd Floor Only- Naturally Ventilated): 30 cfm (Min Per Unit)
Guest Rooms (4th Floor Only- Exhaust fan): equal to exhaust flow rates (or 30 cfm (Min Per Unit))</t>
  </si>
  <si>
    <t>FrontLoungeFlr1 Thermal Zone: 1.07 cfm/ft2
All Other Common Areas: 0.15 cfm/dt2
KitchenFlr1 Thermal Zone: 1.215 cfm/ft2 (1050 cfm Exhaust Flow)
Guest Rooms: 30 cfm (Min Per Unit)
Guest Rooms (3rd Floor Only- Naturally Ventilated): 30 cfm (Min Per Unit)
Guest Rooms (4th Floor Only- Exhaust fan): equal to exhaust flow rates (or 30 cfm (Min Per Unit))</t>
  </si>
  <si>
    <t>FrontLoungeFlr1 Thermal Zone &amp; MeetingRoomFlr1 Thermal Zone: 1.07 cfm/ft2
All Other Common Areas: 0.15 cfm/dt2
Guest Rooms: 30 cfm (Min Per Unit)
Guest Rooms (3rd Floor Only- Naturally Ventilated): 30 cfm (Min Per Unit)
Guest Rooms (4th Floor Only- Exhaust fan): equal to exhaust flow rates (or 30 cfm (Min Per Unit))</t>
  </si>
  <si>
    <t>FrontLoungeFlr1 Thermal Zone &amp; MeetingRoomFlr1 Thermal Zone: 1.07 cfm/ft2
All Common Areas: Max value of  'Ventilation Rate Per Person' and 'Ventilation Rate Per Area' 
Guest Rooms: 30 cfm (Min Per Unit)
Guest Rooms (3rd Floor Only- Naturally Ventilated): 30 cfm (Min Per Unit)
Guest Rooms (4th Floor Only- Exhaust fan): equal to exhaust flow rates (or 30 cfm (Min Per Unit))</t>
  </si>
  <si>
    <t>(Perimeter_ZN_1) and (Perimeter_ZN_2): 
EER - 12
(Core_ZN):
EER - 12</t>
  </si>
  <si>
    <t>Brake Horsepower Method:
Core Zone: 1.6 bhp
                         0.865 Motor Eff
Zone 1: 1.12 bhp
               0.855 Motor Eff
Zone 2: 0.8 bhp
                0.855 Motor Eff
Zone 4: 0.8 bhp
                0.855 Motor Eff</t>
  </si>
  <si>
    <t>Core Zone: 2.0 hp
Zone 1: 1.5 hp
Zone 2: 1.0 hp
Zone 4: 1.0 hp</t>
  </si>
  <si>
    <t>(Perimeter_ZN_1) and (Perimeter_ZN_2): EER - 12
(Core_ZN):
EER - 12
(Perimeter_ZN_4): PropNoClgZnSys
EER - 10.8446</t>
  </si>
  <si>
    <t>Coil Cooling Compliance Status: New
(Top Floor West Perimeter Zone): Direct Expansion (DX)
Coil Cooling Compliance Status: Existing
(Bottom Core Zone) and (Bottom Perimeter Zones): Direct Expansion (DX)
(All Other Zones): Direct Expansion (DX)</t>
  </si>
  <si>
    <t>Air System Compliance Status: New
(Top Floor West Perimeter Zone):
Heating 95F
Cooling - 55F
Air System Compliance Status: Existing
(Bottom Floor Zones): NA
(All Other Zones):
Heating - 60
Cooling - 55</t>
  </si>
  <si>
    <t>Air System Compliance Status: New
(Top Floor West Perimeter Zone): No SAT Control (Htg/clg cycles on/off based on call from thermostat)
Air System Compliance Status: Existing
(Bottom Floor Zones): NA
(All Other Zones): 
Control System Type: DDCToZone
WarmestResetFlowFirst
Heating - 60
Cooling - 55</t>
  </si>
  <si>
    <t>Ventilation Standard</t>
  </si>
  <si>
    <t>T24-2016</t>
  </si>
  <si>
    <t>(Perimeter_mid_ZN_3) and (Perimeter_mid_ZN_4): 'Other' 
Name: 'RI-Test_AboveCodeVent'</t>
  </si>
  <si>
    <t>Window Compliance status: New
North: 0%
East: 0%
South: 75%
West: 0%
Window Compliance status: Existing
North: 46%
East: 49%
South: 0%
West: 49%</t>
  </si>
  <si>
    <t>Window Compliance status: New
North: 0%
East: 0%
South: 55%
West: 0%
Window Compliance status: Existing
North: 46%
East: 49%
South: 0%
West: 49%</t>
  </si>
  <si>
    <t>(All Zones): Direct Expansion (DX)</t>
  </si>
  <si>
    <t>(All Zones): PVAV</t>
  </si>
  <si>
    <t>Bottom VAV - Integrated
Mid VAV - NonIntegrated</t>
  </si>
  <si>
    <t>Bottom VAV - 7.5
Mid VAV - 10</t>
  </si>
  <si>
    <t>Bottom VAV - Variable flow, VSD
Mid VAV - Variable flow, VSD</t>
  </si>
  <si>
    <t>Top Perimeter_ZN: 'UnknownHVAC'
All Other Zn: PVAV with Reheat</t>
  </si>
  <si>
    <t xml:space="preserve">Air System Compliance Status: New
(Top Floor West Perimeter Zone): SZAC
Air System Compliance Status: Existing
Fluid System Compliance Status: Existing
(Bottom Core Zone) and (Bottom Perimeter Zones): 'HasUnknowHVAC'
(All Other Zones): PVAV with Reheat.
</t>
  </si>
  <si>
    <t>Coil Heating Compliance Status: New
(Top Floor West Perimeter Zone): Gas Furnace
Coil Heating Compliance Status: Existing
(Bottom Floor Zones): 'HasUnknowHVAC'
(All Other Zones): Hot Water boiler with reheat</t>
  </si>
  <si>
    <t>Coil Cooling Compliance Status: New
(Top Floor West Perimeter Zone): Direct Expansion (DX)
Coil Cooling Compliance Status: Existing
(Bottom Floor Zones): 'HasUnknowHVAC'
(All Other Zones): Direct Expansion (DX)</t>
  </si>
  <si>
    <t>EER - 12.96
IEER - 15.2
(COP-3.8 for reference, not input)</t>
  </si>
  <si>
    <t>EER - 13.65
IEER - 15.7
(COP-4 for reference, not input)</t>
  </si>
  <si>
    <t>(Top Floor VAV): 
EER - 9.8
(Bottom and Mid Floor VAV):
EER - 12.96
IEER - 15.12</t>
  </si>
  <si>
    <t>Coil Cooling Compliance Status: New
(Top Floor West Perimeter Zone): SEER - 18
(EER - 13.2, COP - 3.88 for reference, not input)
Coil Cooling Compliance Status: Existing
(All Other Mid and Top Zones): EER - 9.8
                                                               IEER - 11.4
(COP - 2.87 for reference, not input)</t>
  </si>
  <si>
    <t>Coil Cooling Compliance Status: New
EER=13.1
(COP - 3.84, for reference, not input)</t>
  </si>
  <si>
    <t>Coil Heating Compliance Status: New
(Top Floor West Perimeter Zone): 81.5% Thermal Efficiency
Coil Heating Compliance Status: Existing
(All Bottom Perimeter_ZN): 81.5% Thermal Efficiency
(Bottom Core_ZN): 80% Thermal Efficiency
(All Other Zones): NA</t>
  </si>
  <si>
    <t>Min Req. Based on Coil Capacity
&lt; 225,000 Btu/hr: 80% Thrml
&gt;=225,000 Btu/hr: 81% AFUE</t>
  </si>
  <si>
    <t>Air System Compliance Status: New
Heating - 60
Cooling - 55</t>
  </si>
  <si>
    <t>Outside Air Control Compliance Status:: New
(Top Floor West Perimeter Zone): None
Outside Air Control Compliance Status:: Existing
(All Other Zones): 
Bottom VAV - NA
Mid VAV - NonIntegrated
Top VAV - Integrated</t>
  </si>
  <si>
    <t>Outside Air Control Compliance Status:: New
(Top Floor West Perimeter Zone): None
Outside Air Control Compliance Status:: Existing
(Bottom Floor Zones):  Integrated if net capacity over 54 kBtu/h, otherwise, no economizer
(All Other Zones): 
Mid VAV - NonIntegrated
Top VAV - Integrated</t>
  </si>
  <si>
    <t>Outside Air Control Compliance Status: New
(Top Floor West Perimeter Zone): Integrated if load over 54 kBtu/h
(If Economizer is specified)
Outside Air Control Compliance Status: Existing
(Bottom Floor Zones):  Integrated if net capacity over 54 kBtu/h, otherwise, no economizer
(All Other Zones): 
Mid VAV - NonIntegrated
Top VAV - Integrated</t>
  </si>
  <si>
    <t xml:space="preserve">Bottom VAV: Brake Horsepower Method:
6.21 bhp
0.9 Motor Eff
Mid VAV: Static Pressure Method:
3 in H2O
0.650 Fan Eff
0.90 Motor Eff
7.89 bhp (For Reference only)
</t>
  </si>
  <si>
    <t>Fan Compliance Status: New
(Top Floor West Perimeter Zone):
Brake Horsepower
1.23bhp
0.865 Motor Eff
Fan Compliance Status: Existing
(Bottom Floor Zones): NA
(All Other Zones):
Brake Horsepower
Mid VAV: 
20.80 bhp
0.936 Motor Eff
Top VAV:
18.76 bhp
0.93 Motor Eff</t>
  </si>
  <si>
    <t>Fan Compliance Status: New
(Top Floor West Perimeter Zone):
Brake Horsepower
1.23 bhp
0.865 Motor Eff
Fan Compliance Status: Existing
(Bottom Floor Zones):
The fans are autosized. Fan Static Pressure, Fan Efficiency, and Motor Efficiency are dictated by the ACM section 5.7.3.2.
(All Other Zones):
Brake Horsepower
Mid VAV: 
20.80 bhp
0.936 Motor Eff
Top VAV:
18.76 bhp
0.93 Motor Eff</t>
  </si>
  <si>
    <t>Static Pressure Method:
Fan Compliance Status: New
(Top Floor West Perimeter Zone): 
The fans are autosized. Fan Static Pressure, Fan Efficiency and Motor Efficiency are dictated by the ACM section 5.7.3.2
Fan Compliance Status: Existing
(Bottom Floor Zones): 
The fans are autosized. Fan Static Pressure, Fan Efficiency and Motor Efficiency are dictated by the ACM section 5.7.3.2
Fan Compliance Status: Existing
(All Other Zones): 
Brake Horsepower
Mid VAV: 
20.80 bhp
0.936 Motor Eff
Top VAV:
18.76 bhp
0.93 Motor Eff</t>
  </si>
  <si>
    <t>Fan Compliance Status: New
Bottom VAV: Brake Horsepower Method:
14.085 bhp
0.9 Motor Eff
Mid VAV: Static Pressure Method:
3 in H2O
0.650 Fan Eff
0.90 Motor Eff
13.0 bhp (For Reference only)
Top VAV: Static Pressure Method:
4 in H2O
0.62 Fan Eff
0.90 Motor Eff
18.2 bhp (For Reference only)</t>
  </si>
  <si>
    <t>Fan Compliance Status: New
Bottom VAV: Brake Horsepower Method:
14.085 bhp
0.9 Motor Eff
Mid VAV: Static Pressure Method:
3 in H2O
0.650 Fan Eff
0.90 Motor Eff
13.002 bhp (For Reference only)
Top VAV: Static Pressure Method: 
4 in H2O
0.62 Fan Eff
0.90 Motor Eff
18.2 bhp (For Reference only)</t>
  </si>
  <si>
    <t>Fan Compliance Status: New
(Top Floor West Perimeter Zone): 1.5
Fan Compliance Status: Existing
(All Other Zones): 
Bottom VAV - NA
Mid VAV - 25
Top VAV - 20</t>
  </si>
  <si>
    <t>Fan Compliance Status: New
(Top Floor West Perimeter Zone): 1.5
Fan Compliance Status: Existing
(Bottom Floor Zones): 
Motor HP is dependent on the Fan Power Specifications and is dictated by the ACM section 5.7.3.2
(All Other Zones): 
Mid VAV - 25
Top VAV - 20</t>
  </si>
  <si>
    <t xml:space="preserve">Bottom VAV - Variable flow, VSD
Mid VAV - Variable flow, VSD
Top VAV - Variable flow, VSD
</t>
  </si>
  <si>
    <t>Fan Compliance Status: New
(Top Floor West Perimeter Zone): Constant Volume
Fan Compliance Status: Existing
(Bottom Floor Zones): NA
(All Other Zones): Variable flow(VSD)</t>
  </si>
  <si>
    <t>Fan Compliance Status: New
(Top Floor West Perimeter Zone): Constant Volume
Fan Compliance Status: Existing
(Bottom Floor Zones): Constant Volume Supply Fan
VariableSpeedDrive Relief Fan(VSD)
(All Other Zones): Variable flow(VSD)</t>
  </si>
  <si>
    <t>Air System Compliance Status: New
(Top Floor West Perimeter Zone):
CoilClgDXSEEREIR_fTwbToadbSI
CoilClgDXSEEREIRRatio_fQFrac
CoilClgDXSnglEIRRatio_fCFMRatio
Air System Compliance Status: Existing
(Bottom Floor Zones 1&amp;5): 
CoilClgDXEIRRatio_fTwbToadbSI
CoilClgDXEIRRatio_fQFrac
CoilClgDXSnglEIRRatio_fCFMRatio
(Bottom Floor Zones 2,3&amp;4): 
CoilClgDXStdSEER13EIR_fTwbToadbSI
CoilClgDXSEEREIRRatio_fQFrac
CoilClgDXSnglEIRRatio_fCFMRatio
(All Other Zones): 
CoilClgDXEIRRatio_fTwbToadbSI
CoilClgDXEIRRatio_fQFrac
CoilClgDXSnglEIRRatio_fCFMRatio</t>
  </si>
  <si>
    <t>Air System Compliance Status: New
(Top Floor West Perimeter Zone):
CoilHtgFurnFIRRatio_fQRatio
Air System Compliance Status: Existing
(Bottom Floor Zones):
CoilHtgFurnFIRRatio_fQRatio</t>
  </si>
  <si>
    <t>Perimeter_top_ZN_4 New AirSys (New): None (Constant Volume)
Bottom VAV (Existing): 
Supply: None
Relief: Variable flow, 'FanVSDPwrRatio_fCFMRatio
Mid VAV and Top VAV (Existing): 
Variable flow, VSD with Static Pressure Reset
FanVSDGoodSpResetPwrRatio_fCFMRatio</t>
  </si>
  <si>
    <t>15 cfm/Person
(Perimeter_mid_ZN_3) and (Perimeter_mid_ZN_4): 0</t>
  </si>
  <si>
    <t>0.15 cfm/ft2
(Perimeter_mid_ZN_3) and (Perimeter_mid_ZN_4): 0.30</t>
  </si>
  <si>
    <t>EER-11.4
IEER-13.16
(COP - 3.34 for reference, not input)</t>
  </si>
  <si>
    <t xml:space="preserve">No SAT Control (Htg/clg cycles on/off based on call from thermostat)
</t>
  </si>
  <si>
    <t>2.74 kW (19 W/gpm)
(For Reference only, Not specified in the ACM)
Design Flow Rate: 144.3 gpm
Pump Head: 63.2 ft H20
Impeller Efficiency: 0.7
Name Plate HP: 5 hp</t>
  </si>
  <si>
    <t>2.74 kW (19 W/gpm)
(For Reference only, Not specified in the ACM)
Design Flow Rate: 144.3 gpm
Pump Head: 63.2 ft H20
Impeller Efficiency: 0.7
Name Plate HP:5 hp</t>
  </si>
  <si>
    <t xml:space="preserve">0.585 kW/ton 
(20.51 EER, 6.01 COP for reference, not input) </t>
  </si>
  <si>
    <t>60 gpm/hp
20.5 HP
1229.9 gpm</t>
  </si>
  <si>
    <t>60 gpm/hp
25.91 HP
1554.87 gpm</t>
  </si>
  <si>
    <t>CHW: 19.3 W/gpm
CW: 13W/gpm</t>
  </si>
  <si>
    <r>
      <t>CHW: 21.9 W/gpm
CW: 12.9 W/gpm</t>
    </r>
    <r>
      <rPr>
        <strike/>
        <sz val="10"/>
        <rFont val="Calibri"/>
        <family val="2"/>
        <scheme val="minor"/>
      </rPr>
      <t/>
    </r>
  </si>
  <si>
    <t>Common Areas - PVAV: NA
Guest Rooms:
Guest Room 101: 81% AFUE
78% AFUE
Guest Room 102: 80% AFUE
78% AFUE
Guest Room 103: NA
Guest Room 104: NA
All other Guest Rooms: FPFC: NA
Zone-KitchenFlr1 - SZAC: 81% AFUE</t>
  </si>
  <si>
    <t>Curve Selection Dependent On Coil Capacity:
Common Areas - DX:
BaseAirSys5:
CoilClgDXEIRRatio_fTwbToadbSI
CoilClgDXEIRRatio_fQFrac
CoilClgDXSnglEIRRatio_fCFMRatio
BaseAirSys5-2 to 5-3: EER - 10.8 (SEER - 13)
For SEER Rated Coils (&lt; 65,000 Bth/h):
CoilClgDXSEEREIR_fTwbToadbSI
CoilClgDXSEEREIRRatio_fQFrac
CoilClgDXSnglEIRRatio_fCFMRatio
BaseAirSys5-4: EER - 11
CoilClgDXEIRRatio_fTwbToadbSI
CoilClgDXEIRRatio_fQFrac
CoilClgDXSnglEIRRatio_fCFMRatio
DOAS system (2nd Floor): EER - 10.8 (SEER - 13)
For SEER Rated Coils (&lt; 65,000 Bth/h):
'CoilClgDXSEEREIR_fTwbToadbSI-3
CoilClgDXSEEREIRRatio_fQFrac
CoilClgDXSnglEIRRatio_fCFMRatio</t>
  </si>
  <si>
    <t>Curve Selection Dependent On Coil Capacity:
Common Areas - DX:
BaseAirSys5: EER - 9.8
CoilClgDXEIRRatio_fTwbToadbSI
CoilClgDXEIRRatio_fQFrac
CoilClgDXDblEIRRatio_fCFMRatio
BaseAirSys5-2 to 5-3: EER - 10.8 (SEER - 13)
For SEER Rated Coils (&lt; 65,000 Bth/h):
CoilClgDXStdSEER13EIR_fTwbToadbSI
CoilClgDXSEEREIRRatio_fQFrac
CoilClgDXDblEIRRatio_fCFMRatio
BaseAirSys5-4: EER - 11
CoilClgDXEIRRatio_fTwbToadbSI
CoilClgDXEIRRatio_fQFrac
CoilClgDXDblEIRRatio_fCFMRatio
Guest Rooms - Chilled Water: NA</t>
  </si>
  <si>
    <t>Curve Selection Dependent On Coil Capacity:
Common Areas - DX:
BaseAirSys5:
CoilClgDXEIRRatio_fTwbToadbSI
CoilClgDXEIRRatio_fQFrac
CoilClgDXSnglEIRRatio_fCFMRatio
BaseAirSys5-2 to 5-3: EER - 10.8 (SEER - 13)
For SEER Rated Coils (&lt; 65,000 Bth/h):
CoilClgDXSEEREIR_fTwbToadbSI
CoilClgDXSEEREIRRatio_fQFrac
CoilClgDXSnglEIRRatio_fCFMRatio
BaseAirSys5-4: EER - 11
CoilClgDXEIRRatio_fTwbToadbSI
CoilClgDXEIRRatio_fQFrac
CoilClgDXSnglEIRRatio_fCFMRatio
Guest Rooms: 
Guest Rooms 101-104:
CoilClgDXSEEREIR_fTwbToadbSI
CoilClgDXSEEREIRRatio_fQFrac
CoilClgDXSnglEIRRatio_fCFMRatio
All other Guest Rooms: NA
Zone-KitchenFlr1 - DX:
For SEER Rated Coils (&lt; 65,000 Bth/h):
CoilClgDXSEEREIR_fTwbToadbSI
CoilClgDXSEEREIRRatio_fQFrac
CoilClgDXSnglEIRRatio_fCFMRatio</t>
  </si>
  <si>
    <t>Curve Selection Dependent On Coil Capacity:
Common Areas - DX:
BaseAirSys5:
CoilClgDXEIRRatio_fTwbToadbSI
CoilClgDXEIRRatio_fQFrac
CoilClgDXDblEIRRatio_fCFMRatio
BaseAirSys5-2 to 5-3: EER - 10.8 (SEER - 13)
For SEER Rated Coils (&lt; 65,000 Bth/h):
CoilClgDXSEEREIR_fTwbToadbSI
CoilClgDXSEEREIRRatio_fQFrac
CoilClgDXDblEIRRatio_fCFMRatio
BaseAirSys5-4:
CoilClgDXEIRRatio_fTwbToadbSI
CoilClgDXEIRRatio_fQFrac
CoilClgDXDblEIRRatio_fCFMRatio
Guest Rooms - Chilled Water: NA
Zone-KitchenFlr1 - DX:
For SEER Rated Coils (&lt; 65,000 Bth/h):
CoilClgDXSEEREIR_fTwbToadbSI
CoilClgDXSEEREIRRatio_fQFrac
CoilClgDXSnglEIRRatio_fCFMRatio</t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</si>
  <si>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Roof Compliance Status: New 
FlatNonresWoodFramingAndOtherRoofU082: 0.082
</t>
    </r>
    <r>
      <rPr>
        <b/>
        <u/>
        <sz val="10"/>
        <rFont val="Calibri"/>
        <family val="2"/>
        <scheme val="minor"/>
      </rPr>
      <t>Front Entry</t>
    </r>
    <r>
      <rPr>
        <sz val="10"/>
        <rFont val="Calibri"/>
        <family val="2"/>
        <scheme val="minor"/>
      </rPr>
      <t xml:space="preserve">
Roof Compliance Status: New
FlatNonresWoodFramingAndOtherRoofUnconditioned: 1.282
</t>
    </r>
    <r>
      <rPr>
        <b/>
        <u/>
        <sz val="10"/>
        <rFont val="Calibri"/>
        <family val="2"/>
        <scheme val="minor"/>
      </rPr>
      <t>Core Retail</t>
    </r>
    <r>
      <rPr>
        <sz val="10"/>
        <rFont val="Calibri"/>
        <family val="2"/>
        <scheme val="minor"/>
      </rPr>
      <t xml:space="preserve">
Roof Compliance Status: Altered
FlatNonresWoodFramingAndOtherRoofU082: 0.082
</t>
    </r>
    <r>
      <rPr>
        <b/>
        <u/>
        <sz val="10"/>
        <rFont val="Calibri"/>
        <family val="2"/>
        <scheme val="minor"/>
      </rPr>
      <t>Back Space</t>
    </r>
    <r>
      <rPr>
        <sz val="10"/>
        <rFont val="Calibri"/>
        <family val="2"/>
        <scheme val="minor"/>
      </rPr>
      <t xml:space="preserve">
Roof Compliance Status: Altered
FlatNonresMetalBuildingRoofU082: 0.082</t>
    </r>
  </si>
  <si>
    <r>
      <rPr>
        <b/>
        <u/>
        <sz val="10"/>
        <rFont val="Calibri"/>
        <family val="2"/>
        <scheme val="minor"/>
      </rPr>
      <t>Front Retail and Point Of Sale</t>
    </r>
    <r>
      <rPr>
        <sz val="10"/>
        <rFont val="Calibri"/>
        <family val="2"/>
        <scheme val="minor"/>
      </rPr>
      <t xml:space="preserve">
FlatNonresWoodFramingAndOtherRoofU082:
1. Metal Standing Seam - 1/16 in.
2. Compliance Insulation R19.63
</t>
    </r>
    <r>
      <rPr>
        <b/>
        <u/>
        <sz val="10"/>
        <rFont val="Calibri"/>
        <family val="2"/>
        <scheme val="minor"/>
      </rPr>
      <t xml:space="preserve">Front Entry
</t>
    </r>
    <r>
      <rPr>
        <sz val="10"/>
        <rFont val="Calibri"/>
        <family val="2"/>
        <scheme val="minor"/>
      </rPr>
      <t xml:space="preserve">FlatNonresWoodFramingAndOtherRoofUnconditioned:
1. Metal Standing Seam - 1/16 in.
</t>
    </r>
    <r>
      <rPr>
        <b/>
        <u/>
        <sz val="10"/>
        <rFont val="Calibri"/>
        <family val="2"/>
        <scheme val="minor"/>
      </rPr>
      <t xml:space="preserve">Core Retail
</t>
    </r>
    <r>
      <rPr>
        <sz val="10"/>
        <rFont val="Calibri"/>
        <family val="2"/>
        <scheme val="minor"/>
      </rPr>
      <t xml:space="preserve">FlatNonresWoodFramingAndOtherRoofU082:
1. Metal Standing Seam - 1/16 in.
2. Compliance Insulation R19.63
</t>
    </r>
    <r>
      <rPr>
        <b/>
        <u/>
        <sz val="10"/>
        <rFont val="Calibri"/>
        <family val="2"/>
        <scheme val="minor"/>
      </rPr>
      <t xml:space="preserve">Back Space
</t>
    </r>
    <r>
      <rPr>
        <sz val="10"/>
        <rFont val="Calibri"/>
        <family val="2"/>
        <scheme val="minor"/>
      </rPr>
      <t>FlatNonresMetalBuildingRoofU065:
1. Metal Standing Seam - 1/16 in.
2. Compliance Insulation R20.05
3. Compliance Insulation R2.00
4. Compliance Insulation R1.00
5. Compliance Insulation R0.50
6. Compliance Insulation R0.05
7. Compliance Insulation R0.01</t>
    </r>
  </si>
  <si>
    <t>Air System Compliance Status: New
(Perimeter_ZN_1): PSVHP
(Perimeter_ZN_2): PSVAC
(Perimeter_ZN_4): HV
Zone System Compliance Status: New
(Core_ZN): SPVAC
(Perimeter_ZN_3): Furnace</t>
  </si>
  <si>
    <t>Air System Compliance Status: New
(Perimeter_ZN_1): SZHP
(Perimeter_ZN_2): SZAC
(Perimeter_ZN_4): HV
Zone System Compliance Status: New
(Core_ZN): PTAC
(Perimeter_ZN_3): PTAC
(Perimeter_ZN_4): PTAC</t>
  </si>
  <si>
    <t>(Perimeter_ZN_1): HeatPump
(All Zones): Gas Furnace</t>
  </si>
  <si>
    <t>(Perimeter_ZN_1): HeatPump
(Perimeter_ZN_4 w/ PropNoClgZnSys): Resistance
(All Other Zones): Gas Furnace</t>
  </si>
  <si>
    <t>(Perimeter_ZN_3) and (Perimeter_ZN_4): No CoilClg
(All Other Zones): Direct Expansion (DX)</t>
  </si>
  <si>
    <t>Min Req. Based on Coil Capacity
&lt; 225,000 Btu/hr: 81% AFUE
&gt;=225,000 Btu/hr: 81% AFUE</t>
  </si>
  <si>
    <t>Cooling - 55F All
Heating - 125F Perimeter_ZN_3; 95F All Others</t>
  </si>
  <si>
    <t>Curve Selection Dependent On Coil Capacity:
SPVAC and SPVHP (without economizers): 
CoilClgPTACEIRRatio_fTwbToadbSI
CoilClgPTACEIRRatio_fQFrac
CoilClgDXSnglEIRRatio_fCFMRatio
SPVHP (with economizer):
CoilClgDXEIRRatio_fTwbToadbSI
CoilClgDXSEEREIRRatio_fQFrac
CoilClgDXSnglEIRRatio_fCFMRatio
For SEER Rated Coils (&lt; 65,000 Bth/h):
CoilClgDXStdSEER13EIR_fTwbToadbSI
CoilClgDXSEEREIRRatio_fQFrac
CoilClgDXSnglEIRRatio_fCFMRatio</t>
  </si>
  <si>
    <t>Curve Selection Dependent On Coil Capacity:
For SEER Rated Coils (&lt; 65,000 Bth/h):
CoilClgDXStdSEER13EIR_fTwbToadbSI
CoilClgDXSEEREIRRatio_fQFrac
CoilClgDXSnglEIRRatio_fCFMRatio</t>
  </si>
  <si>
    <t>Curve Selection Dependent On Coil Capacity:
For SEER Rated Coils (&lt; 65,000 Bth/h):
Air System Compliance Status: Existing
(All Other Zones):
CoilClgDXSEEREIR_fTwbToadbSI
CoilClgDXSEEREIRRatio_fQFrac
CoilClgDXSnglEIRRatio_fCFMRatio
Air System Compliance Status: New
(South Perimeter Zone):
CoilClgDXSEEREIR_fTwbToadbSI
CoilClgDXSEEREIRRatio_fQFrac
CoilClgDXSnglEIRRatio_fCFMRatio</t>
  </si>
  <si>
    <t>Curve Selection Dependent On Coil Capacity:
For SEER Rated Coils (&lt; 65,000 Bth/h):
CoilClgDXStdSEER13EIR_fTwbToadbSI
CoilClgDXSEEREIRRatio_fQFrac
CoilClgDXSnglEIRRatio_fCFMRatio</t>
  </si>
  <si>
    <r>
      <t xml:space="preserve">Coil Heating Compliance Status: New
(Top Floor West Perimeter Zone): </t>
    </r>
    <r>
      <rPr>
        <sz val="10"/>
        <color rgb="FFFF0000"/>
        <rFont val="Calibri"/>
        <family val="2"/>
        <scheme val="minor"/>
      </rPr>
      <t>80%</t>
    </r>
    <r>
      <rPr>
        <sz val="10"/>
        <rFont val="Calibri"/>
        <family val="2"/>
        <scheme val="minor"/>
      </rPr>
      <t xml:space="preserve"> Thermal Efficiency
</t>
    </r>
    <r>
      <rPr>
        <sz val="10"/>
        <color rgb="FFFF0000"/>
        <rFont val="Calibri"/>
        <family val="2"/>
        <scheme val="minor"/>
      </rPr>
      <t>78%</t>
    </r>
    <r>
      <rPr>
        <sz val="10"/>
        <rFont val="Calibri"/>
        <family val="2"/>
        <scheme val="minor"/>
      </rPr>
      <t xml:space="preserve"> AFUE
Coil Heating Compliance Status: Existing
(All Other Zones): NA</t>
    </r>
  </si>
  <si>
    <r>
      <rPr>
        <b/>
        <sz val="10"/>
        <rFont val="Calibri"/>
        <family val="2"/>
        <scheme val="minor"/>
      </rPr>
      <t>Storage Area:</t>
    </r>
    <r>
      <rPr>
        <sz val="10"/>
        <rFont val="Calibri"/>
        <family val="2"/>
        <scheme val="minor"/>
      </rPr>
      <t xml:space="preserve">
 -Skylit: none
 -Primary Sidelit: none
 -Secondary Sidelit: none
</t>
    </r>
    <r>
      <rPr>
        <b/>
        <sz val="10"/>
        <rFont val="Calibri"/>
        <family val="2"/>
        <scheme val="minor"/>
      </rPr>
      <t xml:space="preserve">Retail Spaces:
</t>
    </r>
    <r>
      <rPr>
        <sz val="10"/>
        <rFont val="Calibri"/>
        <family val="2"/>
        <scheme val="minor"/>
      </rPr>
      <t xml:space="preserve">Core Retail:
 -Skylit: 950 lux
                (950 lux Adj.)
 -Primary Sidelit: none
 -Secondary Sidelit: none
Front Retail
 -Skylit: none
 -Primary Sidelit: 950 lux
                                      (1425 lux Adj.)
 -Secondary Sidelit: 950 lux
                                           (1900 lux Adj.)
Point of Sale
 -Skylit: none
 -Primary Sidelit: 950 lux
                                      (1425 lux Adj.)
 -Secondary Sidelit: 950 lux
                                           (1900 lux Adj.)
</t>
    </r>
    <r>
      <rPr>
        <b/>
        <sz val="10"/>
        <rFont val="Calibri"/>
        <family val="2"/>
        <scheme val="minor"/>
      </rPr>
      <t xml:space="preserve">
Front Entry:</t>
    </r>
    <r>
      <rPr>
        <sz val="10"/>
        <rFont val="Calibri"/>
        <family val="2"/>
        <scheme val="minor"/>
      </rPr>
      <t xml:space="preserve">
 -Skylit: none
 -Primary Sidelit: 200 lux
                                      (300 lux Adj.)
 -Secondary Sidelit: none
</t>
    </r>
  </si>
  <si>
    <r>
      <rPr>
        <b/>
        <sz val="10"/>
        <rFont val="Calibri"/>
        <family val="2"/>
        <scheme val="minor"/>
      </rPr>
      <t xml:space="preserve">Storage Area: </t>
    </r>
    <r>
      <rPr>
        <sz val="10"/>
        <rFont val="Calibri"/>
        <family val="2"/>
        <scheme val="minor"/>
      </rPr>
      <t xml:space="preserve">none
</t>
    </r>
    <r>
      <rPr>
        <b/>
        <sz val="10"/>
        <rFont val="Calibri"/>
        <family val="2"/>
        <scheme val="minor"/>
      </rPr>
      <t xml:space="preserve">Retail Spaces: </t>
    </r>
    <r>
      <rPr>
        <sz val="10"/>
        <rFont val="Calibri"/>
        <family val="2"/>
        <scheme val="minor"/>
      </rPr>
      <t xml:space="preserve">Continuous
</t>
    </r>
    <r>
      <rPr>
        <b/>
        <sz val="10"/>
        <rFont val="Calibri"/>
        <family val="2"/>
        <scheme val="minor"/>
      </rPr>
      <t xml:space="preserve">
Front Entry: </t>
    </r>
    <r>
      <rPr>
        <sz val="10"/>
        <rFont val="Calibri"/>
        <family val="2"/>
        <scheme val="minor"/>
      </rPr>
      <t>Continuous+Off</t>
    </r>
  </si>
  <si>
    <r>
      <rPr>
        <b/>
        <sz val="10"/>
        <rFont val="Calibri"/>
        <family val="2"/>
        <scheme val="minor"/>
      </rPr>
      <t xml:space="preserve">Storage Area: </t>
    </r>
    <r>
      <rPr>
        <sz val="10"/>
        <rFont val="Calibri"/>
        <family val="2"/>
        <scheme val="minor"/>
      </rPr>
      <t xml:space="preserve">none
</t>
    </r>
    <r>
      <rPr>
        <b/>
        <sz val="10"/>
        <rFont val="Calibri"/>
        <family val="2"/>
        <scheme val="minor"/>
      </rPr>
      <t xml:space="preserve">Retail Spaces: </t>
    </r>
    <r>
      <rPr>
        <sz val="10"/>
        <rFont val="Calibri"/>
        <family val="2"/>
        <scheme val="minor"/>
      </rPr>
      <t xml:space="preserve">Continuous
</t>
    </r>
    <r>
      <rPr>
        <b/>
        <sz val="10"/>
        <rFont val="Calibri"/>
        <family val="2"/>
        <scheme val="minor"/>
      </rPr>
      <t xml:space="preserve">Front Entry: </t>
    </r>
    <r>
      <rPr>
        <sz val="10"/>
        <rFont val="Calibri"/>
        <family val="2"/>
        <scheme val="minor"/>
      </rPr>
      <t>none</t>
    </r>
  </si>
  <si>
    <r>
      <rPr>
        <b/>
        <sz val="10"/>
        <rFont val="Calibri"/>
        <family val="2"/>
        <scheme val="minor"/>
      </rPr>
      <t>Storage Area:</t>
    </r>
    <r>
      <rPr>
        <sz val="10"/>
        <rFont val="Calibri"/>
        <family val="2"/>
        <scheme val="minor"/>
      </rPr>
      <t xml:space="preserve"> none
</t>
    </r>
    <r>
      <rPr>
        <b/>
        <sz val="10"/>
        <rFont val="Calibri"/>
        <family val="2"/>
        <scheme val="minor"/>
      </rPr>
      <t>Retail Spaces:</t>
    </r>
    <r>
      <rPr>
        <sz val="10"/>
        <rFont val="Calibri"/>
        <family val="2"/>
        <scheme val="minor"/>
      </rPr>
      <t xml:space="preserve">
Core Retail: 
Front Retail: 8.73 ft from exterior wall; midpoint of the window on south façade
Point of Sale: 8.73 ft from exterior wall; midpoint of the window on south façade
</t>
    </r>
    <r>
      <rPr>
        <b/>
        <sz val="10"/>
        <rFont val="Calibri"/>
        <family val="2"/>
        <scheme val="minor"/>
      </rPr>
      <t>Front Entry:</t>
    </r>
    <r>
      <rPr>
        <sz val="10"/>
        <rFont val="Calibri"/>
        <family val="2"/>
        <scheme val="minor"/>
      </rPr>
      <t xml:space="preserve"> 8.73 ft from exterior wall; midpoint of the entry door on the south façade</t>
    </r>
  </si>
  <si>
    <r>
      <rPr>
        <b/>
        <sz val="10"/>
        <rFont val="Calibri"/>
        <family val="2"/>
        <scheme val="minor"/>
      </rPr>
      <t>Storage Area:</t>
    </r>
    <r>
      <rPr>
        <sz val="10"/>
        <rFont val="Calibri"/>
        <family val="2"/>
        <scheme val="minor"/>
      </rPr>
      <t xml:space="preserve"> none
</t>
    </r>
    <r>
      <rPr>
        <b/>
        <sz val="10"/>
        <rFont val="Calibri"/>
        <family val="2"/>
        <scheme val="minor"/>
      </rPr>
      <t>Retail Spaces:</t>
    </r>
    <r>
      <rPr>
        <sz val="10"/>
        <rFont val="Calibri"/>
        <family val="2"/>
        <scheme val="minor"/>
      </rPr>
      <t xml:space="preserve">
Core Retail: 
Front Retail: 17.45 ft from exterior wall; midpoint of the window on south façade
Point of Sale: 17.45 ft from exterior wall; midpoint of the window on south façade
</t>
    </r>
    <r>
      <rPr>
        <b/>
        <sz val="10"/>
        <rFont val="Calibri"/>
        <family val="2"/>
        <scheme val="minor"/>
      </rPr>
      <t>Front Entry:</t>
    </r>
    <r>
      <rPr>
        <sz val="10"/>
        <rFont val="Calibri"/>
        <family val="2"/>
        <scheme val="minor"/>
      </rPr>
      <t xml:space="preserve"> 9.81 ft from exterior wall; .25ft from the interior wall on the west</t>
    </r>
  </si>
  <si>
    <r>
      <t xml:space="preserve">Office and Fine Storage:
</t>
    </r>
    <r>
      <rPr>
        <sz val="10"/>
        <color rgb="FFFF0000"/>
        <rFont val="Calibri"/>
        <family val="2"/>
        <scheme val="minor"/>
      </rPr>
      <t>78%</t>
    </r>
    <r>
      <rPr>
        <sz val="10"/>
        <rFont val="Calibri"/>
        <family val="2"/>
        <scheme val="minor"/>
      </rPr>
      <t xml:space="preserve"> AFUE
</t>
    </r>
    <r>
      <rPr>
        <sz val="10"/>
        <color theme="0" tint="-0.34998626667073579"/>
        <rFont val="Calibri"/>
        <family val="2"/>
        <scheme val="minor"/>
      </rPr>
      <t>(80.05% Thermal Efficiency for reference, not input)</t>
    </r>
    <r>
      <rPr>
        <sz val="10"/>
        <rFont val="Calibri"/>
        <family val="2"/>
        <scheme val="minor"/>
      </rPr>
      <t xml:space="preserve">
Bulk Storage: </t>
    </r>
    <r>
      <rPr>
        <sz val="10"/>
        <color rgb="FFFF0000"/>
        <rFont val="Calibri"/>
        <family val="2"/>
        <scheme val="minor"/>
      </rPr>
      <t>80.0%</t>
    </r>
    <r>
      <rPr>
        <sz val="10"/>
        <rFont val="Calibri"/>
        <family val="2"/>
        <scheme val="minor"/>
      </rPr>
      <t xml:space="preserve"> Thermal Efficiency</t>
    </r>
  </si>
  <si>
    <t>Internal loads - Space-by-Space
VentStd - Other</t>
  </si>
  <si>
    <t>HVAC - SZAC
HVAC - HV
HVAC - Furnace
ThrmlZn:HasNoClg feature</t>
  </si>
  <si>
    <t>HVAC - PVAV and CRAC
New building w/ shell space:
- ThrmlZn:HasUnknownHVAC'
- Spc:LtgStatus - Future</t>
  </si>
  <si>
    <t>Window alteration and HVAC replacement 
Existing space w/ unknown HVAC</t>
  </si>
  <si>
    <t>Version 2019.1.0</t>
  </si>
  <si>
    <t>Coil Cooling Compliance Status: New
(South Perimeter Zone): 
SEER 18.0
(EER - 13.2 , COP-3.88 for reference, not input)
Coil Cooling Compliance Status: Existing
(All Other Zones):
SEER - 13.0
(EER - 10.8 , COP-3.17 for reference, not input)</t>
  </si>
  <si>
    <t xml:space="preserve">(Perimeter_ZN_1): 3.5 COP
(Perimeter_ZN_2) and (Core_ZN): 78% AFUE
(Perimeter_ZN_3): 67% AFUE
(Perimeter_ZN_4): 78% AFUE
</t>
  </si>
  <si>
    <t>020006-OffSml-Run18 - Pending</t>
  </si>
  <si>
    <t>Office Area (Open plan office)</t>
  </si>
  <si>
    <t>030006-OffMed-Run23 - Existing Alteration - Pending</t>
  </si>
  <si>
    <t>040006-OffLrg-Run11 - Pending</t>
  </si>
  <si>
    <t>070015-HotSml-Run03 - Pending</t>
  </si>
  <si>
    <t>070015-HotSml-Run22 - Pending</t>
  </si>
  <si>
    <t>080006-Whse-Run21 - Pending</t>
  </si>
  <si>
    <t>050006-RetlMed- Run27 - Existing Addition - Pending</t>
  </si>
  <si>
    <t>Status: Verified
Date: 10/16/2019 
Version: CBECC-Com 2019.1.0 Release</t>
  </si>
  <si>
    <t>Status: Peding
Date: 10/16/2019 
Version: CBECC-Com 2019.1.0 Release</t>
  </si>
  <si>
    <t>Existing (South Zones): 
Min Req. Based on Coil Capacity
&lt; 225,000 Btu/hr: 78% AFUE or 80% Thrml
&gt;=225,000 Btu/hr: 80% Thrml</t>
  </si>
  <si>
    <t>Spc:IntLPDReg
Spc:RegLtgPwr
Spc:IntLtgSpecMthd
Spc:IntLtgSys:TailoredMthdAllowType
Spc:TMBaseGenLPD
Spc:TMTotAllowLPD</t>
  </si>
  <si>
    <t>Zone 1:  0.6
Zone 2:  0.6
Zone 3:  0.6
Zone 4:  0.6
Core Zone:  0.6
Attic Zone: 0</t>
  </si>
  <si>
    <t>Coil Heating Compliance Status: New
(South Perimeter Zone): 
81% AFUE, 
(81.5% Thermal Efficiency,)
Coil Heating Compliance Status: Existing
(All Other Zones): 
81% AFUE 
(81.5% Thermal Efficiency  for reference, not input)</t>
  </si>
  <si>
    <t>Coil Heating Compliance Status: New
(South Perimeter Zone): 81.5% Thermal Efficiency
Coil Heating Compliance Status: Existing
(All Other Zones): 81.5% Thermal Efficiency</t>
  </si>
  <si>
    <t>Min Req. Based on Coil Capacity
&lt; 225,000 Btu/hr: 78% AFUE
&gt;=225,000 Btu/hr: 81% AFUE</t>
  </si>
  <si>
    <t>Brake Horsepower Method:
Fan Compliance Status: New
(South Perimeter Zone):
The fans are autosized. Fan Brake Horsepower, Fan Efficiency and Motor Efficiency are dictated by the ACM section 5.7.3.2
Brake Horsepower Method:
Fan Compliance Status: Existing
(All Other Zones): 
Core Zone: 1.6 bhp
                        0.865 Motor Eff
Zone 2: 0.8 bhp
                 0.855 Motor Eff
Zone 3: 1.2 bhp
                 0.855 Motor Eff
Zone 4: 0.8 bhp
                 0.855 Motor Eff</t>
  </si>
  <si>
    <t>Perimeter Spaces (Zone 4 only) (all lvls): Office Area (Open plan office)
Perimeter Spaces (Except Zone 4)(all lvls): Main Entry Lobby
Core Spaces  (all lvls): Convention, Conference, Multipurpose and Meeting Area</t>
  </si>
  <si>
    <t>Office Area (Open plan office)-Perimeter Spaces (Zone 4 only) all lvls
Simulated LPD: 0.5W/ft2 Total
Area Category Method: (Gen. Lighting)- 0.5 W/ft2
Main Entry Lobby-Perimeter Spaces (except Zone 4)  all lvls
Simulated LPD: 0.5W/ft2 Total
Tailored Method: (Gen. Lighting)- 0.5 W/ft2
Convention, Conference, Multipurpose and Meeting Area-Core Spaces  all Lvls
General Ltg - 7,936 Watts total
Task Ltg - 2,112. Watts in TailoredOrnamentalAndSpecialEffectAllowance (10,586.7 ft2)</t>
  </si>
  <si>
    <t>Office Area (Open plan office)-Perimeter Spaces (Zone 4 only) all lvls
Simulated LPD: 0.5W/ft2 Total
Area Category Method: (Gen. Lighting)- 0.5 W/ft2
Main Entry Lobby-Perimeter Spaces (except Zone 4)  all lvls
Simulated LPD: 0.5W/ft2 Total
Convention, Conference, Multipurpose and Meeting Area-Core Spaces  all Lvls
Simulated LPD: 0.95W/ft2 Total,</t>
  </si>
  <si>
    <t xml:space="preserve">Office Area (Open plan office)-Perimeter Spaces (Zone 4 only) all lvls
Simulated LPD: 0.6 W/ft2 Total,
Main Entry Lobby-Perimeter Spaces (except Zone 4) all lvls
Simulated LPD: 0.55 W/ft2 Total,
Convention, Conference, Multipurpose and Meeting Area-Core Spaces  all Lvls
Simulated LPD: 0.85 W/ft2 Total, 
(Gen. Lighting)-0.65 W/ft2
(TailoredOrnamentalAndSpecial EffectAllowance)-0.2 W/ft2
</t>
  </si>
  <si>
    <t>Office Area (Open plan office)-Perimeter Spaces (Zone 4 only) all lvls
Simulated LPD: 0.8W/ft2 Total
Area Category Method: (Gen. Lighting)- 0.8 W/ft2
Main Entry Lobby-Perimeter Spaces (except Zone 4) all lvls
ZN_1/3: General Ltg - 1,792 Watts total, Task Ltg - 224 Watt in TailoredTaskAllowance (2,231.8 ft2)
Zn_2: General Ltg - 1,152 Watts total, Task Ltg - 128 Watts in TailoredTaskAllowance (1,412 ft2)
Convention, Conference, Multipurpose and Meeting Area-Core Spaces  all Lvls
General Ltg - 6,336 Watts total
Task Ltg - 1,088 Watts in TailoredFloorDisplayAllowance (10,586.7 ft2)
Task Ltg - 12,704. Watts in TailoredOrnamentalAndSpecialEffectAllowance (10,586.7 ft2)</t>
  </si>
  <si>
    <t>Office Area (Open plan office)-Perimeter Spaces (Zone 4 only) all lvls
Simulated LPD: 0.8W/ft2 Total
Area Category Method: (Gen. Lighting)- 0.8 W/ft2
Main Entry Lobby-Perimeter Spaces (except Zone 4) all lvls
Simulated LPD: 0.90 - 0.91 W/ft2 Total
Convention, Conference, Multipurpose and Meeting Area-Core Spaces  all Lvls
Simulated LPD: 1.9 W/ft2 Total</t>
  </si>
  <si>
    <t>Office Area (Open plan office)-Perimeter Spaces (Zone 4 only) all lvls
Simulated LPD: 0.6W/ft2 Total
Main Entry Lobby-Perimeter Spaces (except Zone 4) all lvls
Simulated LPD: 0.64 - 0.65 W/Ft2
(Gen. Lighting)- 0.55 W/ft2
(TailoredTaskAllowance) - 0.09 - 0.10 W/ft2
Convention, Conference, Multipurpose and Meeting Area-Core Spaces  all Lvls
Simulated LPD: 1.15 W/ft2 Total, 
(Gen. Lighting) - 0.55 W/ft2 
(TailoredOrnamentalAndSpecialEffectAllowance) - 0.4 W/ft2
(TailoredFloorDisplayAllowance) - 0.1 W/ft2</t>
  </si>
  <si>
    <t>Perimeter Spaces (all lvls): Office Area (Open plan office)</t>
  </si>
  <si>
    <t>Top Perimeter Spaces: LtgStatus = 'Future';
All Other Spaces: 0.8 W/ft2</t>
  </si>
  <si>
    <t>Lighting Compliance Status: New
Core Spaces: 0.6
Lighting Compliance Status: New
South Perimeter Spaces: 0.6 W/ft2
Lighting Compliance Status: Existing
Perimeter Spaces: 1.2 W/ft2</t>
  </si>
  <si>
    <t>South Perimeter Spaces: 714.27 W
North Perimeter Spaces:  1428.54 W
East and West Perimeter Spaces: 929.11 W</t>
  </si>
  <si>
    <t xml:space="preserve">PowerPerUnitFlow: 0.81 W/cf,
</t>
  </si>
  <si>
    <t>Bottom VAV &amp; Mid VAV: CoilClgDXEIRRatio_fTwbToadbSI
CoilClgDXEIRRatio_fQFrac
CoilClgDXSnglEIRRatio_fCFMRatio
Top VAV: CoilClgDXEIRRatio_fTwbToadbSI
CoilClgDXEIRRatio_fQFrac
CoilClgDXDblEIRRatio_fCFMRatio</t>
  </si>
  <si>
    <t>Bottom VAV - 7.5
Mid VAV - 10
Top VAV - 15</t>
  </si>
  <si>
    <t xml:space="preserve">Bottom VAV, Mid VAV and Top VAV: Static Pressure Method:
The fans are autosized. Fan Brake Horsepower, Fan Efficiency and Motor Efficiency are dictated by the ACM section 5.7.3.2
</t>
  </si>
  <si>
    <t>Bottom VAV: Brake Horsepower Method:
6.21 bhp
0.9 Motor Eff
Mid VAV: Static Pressure Method:
3 in H2O
0.650 Fan Eff
0.90 Motor Eff
7.89 bhp (For Reference only)
Top VAV: Brake Horsepower Method:
Supply Fan:
12.46 bhp
0.924 Motor Eff</t>
  </si>
  <si>
    <t>Bottom VAV, Mid VAV and Top VAV: 
Motor HP is dependent on the Fan Power Specifications and is dictated by the ACM section 5.7.3.2</t>
  </si>
  <si>
    <t>Operation Control: OnDemand
Speed Control: Variable Speed, Variable Flow</t>
  </si>
  <si>
    <t>Fan Compliance Status: New
Bottom VAV, Mid VAV and Top VAV:
Brake Horsepower Method:
The fans are autosized. Fan Brake Horsepower, Fan Efficiency and Motor Efficiency are dictated by the ACM section 5.7.3.2</t>
  </si>
  <si>
    <t>Brake Horsepower Method:
BaseAirSys6-Bot
50.21 bhp
0.950 Motor Eff
BaseAirSys6-Mid
52.30 bhp
0.950 Motor Eff
BaseAirSys6-Hi
52.30 bhp
0.950 Motor Eff
BaseAirSys6-Top
54.84 bhp
0.950 Motor Eff</t>
  </si>
  <si>
    <t>PowerPerUnitFlow Method: 
BaseAirSys10
0.81 W/cfm</t>
  </si>
  <si>
    <t>BaseAirSys6-Bot
60
BaseAirSys6-Mid
60
BaseAirSys6-Hi
60
BaseAirSys6-Top
60</t>
  </si>
  <si>
    <t>BaseAirSys6-Bot, BaseAirSys6-Mid, BaseAirSys6-Hi and BaseAirSys6-Top:
Brake Horsepower Method:
The fans are autosized. Fan Brake Horsepower, Fan Efficiency and Motor Efficiency are dictated by the ACM section 5.7.3.2</t>
  </si>
  <si>
    <t>BaseAirSys6-Bot, BaseAirSys6-Mid, BaseAirSys6-Hi and BaseAirSys6-Top:
Motor HP is dependent on the Fan Power Specifications and is dictated by the ACM section 5.7.3.2</t>
  </si>
  <si>
    <t>52,045 (330 ft x 150 ft + Mezz)</t>
  </si>
  <si>
    <t>Office: 323.2 W
Fine Storage: NA
Bulk Storage: NA</t>
  </si>
  <si>
    <t>Office: 252.8 W
Fine Storage: NA
Bulk Storage: NA</t>
  </si>
  <si>
    <t>Lighting Power Density*(Daylit Area/Total Area)
Office: NA
Fine Storage: 4828.69 W
Bulk Storage: 15474.40 W</t>
  </si>
  <si>
    <t>Storage Area: Commercial/Industrial Storage (Warehouse)
Retail Spaces: Retail Sales Area (Retail Merchandise Sales)
Front Entry: Main Entry Lobby</t>
  </si>
  <si>
    <t>Storage Area: 0.45 W/ft2
Point of Sale: 1.00 W/ft2 
Front Entry: 0.85 W/ft2
Front Retail: 
General Ltg - 2,592 Watts total
Task Ltg - 1,216 Watts total in TailoredFloorDisplayAllowance (810 ft2)
Point of Sale: 1.0 W/ft2</t>
  </si>
  <si>
    <t>Storage Area: 0.45 W/ft2
Point of Sale: 1.00 W/ft2 
Front Entry: 0.85 W/ft2
Front Retail: 2.35 W/ft2
Point of Sale: 1.0 W/ft2</t>
  </si>
  <si>
    <t>Storage Area: 0.45 W/ft2
Point of Sale: 1.0 W/ft2 
Front Entry: 0.85 W/ft2
Front Retail: 1.73 W/ft2
(General) - 1.45 W/ft2
(TailoredMethodTotalAllowancedLPD) - 0.28 W/ft2
Task and floor display area - ~50% of space area closest to window (810 ft2)
Point of Sale: 1.0 W/ft2</t>
  </si>
  <si>
    <t>Back Space (existing): 0.5 W/ft2
Core Retail (existing): 1.0 W/ft2
Front Entry (new): 1.2 W/ft2
Front Retail (new): 2.35 W/ft2
General Ltg - 2,592 Watts total
Task Ltg - 1,216 Watts total in TailoredFloorDisplayAllowance (810 ft2)
Point Of Sale (new): 1.15 W/ft2</t>
  </si>
  <si>
    <t>Back Space (existing): 0.5 W/ft2
Core Retail (existing): 1.0 W/ft2
Front Entry (new): 1.2 W/ft2
Front Retail (new): 2.35 W/ft2
Point Of Sale (new): 1.15 W/ft2</t>
  </si>
  <si>
    <t>Back Space (existing): 0.5 W/ft2
Core Retail (existing): 1.0 W/ft2
Front Entry (new): 0.85 W/ft2
Front Retail: 1.73 W/ft2
(General) - 1.45 W/ft2
(TailoredMethodTotalAllowancedLPD) - 0.28 W/ft2
Point Of Sale (new): 1.0 W/ft2</t>
  </si>
  <si>
    <t>Storage Area: none
Retail Spaces:
Core Retail: none
Front Retail: 1216 W
Point of Sale: 718.08 W
Front Entry: 97.15 W</t>
  </si>
  <si>
    <t>Storage Area: none
Retail Spaces:
Core Retail:  none
Front Retail: 1041.21 W
Point of Sale: 718.08 W
Front Entry: none</t>
  </si>
  <si>
    <t>Storage Area: none
Retail Spaces:
Core Retail: none
Front Retail: 2592 W
Point of Sale: 721.51 W
Front Entry: none</t>
  </si>
  <si>
    <t>Storage Area: none
Retail Spaces:
Core Retail:  none
Front Retail: 1046.19 W
Point of Sale: 721.51 W
Front Entry: none</t>
  </si>
  <si>
    <t>Storage Area: none
Retail Spaces:
Core Retail: 16742.6 W
Front Retail: none
Point of Sale: none
Front Entry: none</t>
  </si>
  <si>
    <t>Coil Heating Compliance Status: Existing
(South Zones): 81% AFUE
(80.0% Thermal Efficiency for reference, not input)</t>
  </si>
  <si>
    <t>Brake Horsepower Method:
Fan Compliance Status: Existing
AirSys: PVAV with Reheat
27.71 bhp
 0.936 Motor Eff
 21.67 bhp (for reference only, not input)
Brake Horsepower Method:
Fan Compliance Status: Existing
AirSys: SZAC
 3.2 bhp
 0.895 Motor 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</si>
</sst>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"/>
    <numFmt numFmtId="166" formatCode="0.0000"/>
    <numFmt numFmtId="167" formatCode="00"/>
    <numFmt numFmtId="168" formatCode="0.0%"/>
    <numFmt numFmtId="169" formatCode="0.00000"/>
    <numFmt numFmtId="170" formatCode="0.000000000"/>
  </numFmts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u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99999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CCCCCC"/>
      <name val="Arial"/>
      <family val="2"/>
    </font>
    <font>
      <b/>
      <u/>
      <sz val="10"/>
      <color theme="0" tint="-0.34998626667073579"/>
      <name val="Calibri"/>
      <family val="2"/>
      <scheme val="minor"/>
    </font>
    <font>
      <b/>
      <u/>
      <sz val="10"/>
      <color theme="0" tint="-0.499984740745262"/>
      <name val="Calibri"/>
      <family val="2"/>
      <scheme val="minor"/>
    </font>
    <font>
      <b/>
      <sz val="10"/>
      <color rgb="FFFF0000"/>
      <name val="Arial"/>
      <family val="2"/>
    </font>
    <font>
      <vertAlign val="subscript"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6D9EEB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</fills>
  <borders count="1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000000"/>
      </left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2" fillId="19" borderId="0" applyNumberFormat="0" applyBorder="0" applyAlignment="0" applyProtection="0"/>
  </cellStyleXfs>
  <cellXfs count="1358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9" fillId="0" borderId="0" xfId="0" applyFont="1"/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Border="1"/>
    <xf numFmtId="0" fontId="17" fillId="0" borderId="0" xfId="0" applyFont="1"/>
    <xf numFmtId="0" fontId="6" fillId="0" borderId="7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wrapText="1"/>
    </xf>
    <xf numFmtId="0" fontId="6" fillId="0" borderId="0" xfId="0" applyFont="1" applyAlignment="1">
      <alignment vertical="top"/>
    </xf>
    <xf numFmtId="0" fontId="14" fillId="0" borderId="0" xfId="0" applyFont="1" applyBorder="1"/>
    <xf numFmtId="0" fontId="13" fillId="0" borderId="7" xfId="0" applyFont="1" applyBorder="1" applyAlignment="1">
      <alignment horizontal="left"/>
    </xf>
    <xf numFmtId="0" fontId="6" fillId="0" borderId="0" xfId="0" applyNumberFormat="1" applyFont="1" applyBorder="1"/>
    <xf numFmtId="0" fontId="18" fillId="0" borderId="0" xfId="0" applyFont="1" applyBorder="1"/>
    <xf numFmtId="0" fontId="13" fillId="0" borderId="0" xfId="0" applyFont="1" applyBorder="1"/>
    <xf numFmtId="0" fontId="6" fillId="0" borderId="0" xfId="0" applyFont="1" applyFill="1" applyBorder="1"/>
    <xf numFmtId="0" fontId="6" fillId="0" borderId="7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2" fontId="6" fillId="0" borderId="7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/>
    <xf numFmtId="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left"/>
    </xf>
    <xf numFmtId="9" fontId="6" fillId="0" borderId="3" xfId="0" applyNumberFormat="1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wrapText="1"/>
    </xf>
    <xf numFmtId="9" fontId="6" fillId="0" borderId="3" xfId="0" applyNumberFormat="1" applyFont="1" applyFill="1" applyBorder="1" applyAlignment="1">
      <alignment horizontal="left"/>
    </xf>
    <xf numFmtId="0" fontId="13" fillId="0" borderId="24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1" fontId="6" fillId="3" borderId="28" xfId="0" applyNumberFormat="1" applyFont="1" applyFill="1" applyBorder="1" applyAlignment="1">
      <alignment horizontal="left" vertical="top"/>
    </xf>
    <xf numFmtId="0" fontId="0" fillId="3" borderId="30" xfId="0" applyFont="1" applyFill="1" applyBorder="1"/>
    <xf numFmtId="0" fontId="0" fillId="3" borderId="31" xfId="0" applyFont="1" applyFill="1" applyBorder="1"/>
    <xf numFmtId="0" fontId="0" fillId="3" borderId="32" xfId="0" applyFont="1" applyFill="1" applyBorder="1"/>
    <xf numFmtId="1" fontId="6" fillId="3" borderId="33" xfId="0" applyNumberFormat="1" applyFont="1" applyFill="1" applyBorder="1" applyAlignment="1">
      <alignment horizontal="left" vertical="top"/>
    </xf>
    <xf numFmtId="164" fontId="6" fillId="3" borderId="28" xfId="0" applyNumberFormat="1" applyFont="1" applyFill="1" applyBorder="1" applyAlignment="1">
      <alignment horizontal="left" vertical="top"/>
    </xf>
    <xf numFmtId="0" fontId="1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/>
    </xf>
    <xf numFmtId="9" fontId="6" fillId="0" borderId="1" xfId="0" applyNumberFormat="1" applyFont="1" applyFill="1" applyBorder="1" applyAlignment="1">
      <alignment horizontal="left"/>
    </xf>
    <xf numFmtId="9" fontId="6" fillId="0" borderId="1" xfId="0" applyNumberFormat="1" applyFont="1" applyFill="1" applyBorder="1" applyAlignment="1">
      <alignment horizontal="left" wrapText="1"/>
    </xf>
    <xf numFmtId="2" fontId="6" fillId="0" borderId="10" xfId="0" applyNumberFormat="1" applyFont="1" applyFill="1" applyBorder="1" applyAlignment="1">
      <alignment horizontal="left"/>
    </xf>
    <xf numFmtId="0" fontId="6" fillId="0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top"/>
    </xf>
    <xf numFmtId="9" fontId="6" fillId="0" borderId="7" xfId="0" applyNumberFormat="1" applyFont="1" applyFill="1" applyBorder="1" applyAlignment="1">
      <alignment horizontal="left"/>
    </xf>
    <xf numFmtId="0" fontId="13" fillId="0" borderId="10" xfId="0" applyFont="1" applyFill="1" applyBorder="1" applyAlignment="1">
      <alignment horizontal="left" wrapText="1"/>
    </xf>
    <xf numFmtId="0" fontId="13" fillId="0" borderId="21" xfId="0" applyFont="1" applyFill="1" applyBorder="1" applyAlignment="1">
      <alignment horizontal="left" wrapText="1"/>
    </xf>
    <xf numFmtId="0" fontId="13" fillId="0" borderId="34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4" fillId="2" borderId="27" xfId="0" applyFont="1" applyFill="1" applyBorder="1"/>
    <xf numFmtId="0" fontId="14" fillId="2" borderId="27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6" fillId="3" borderId="39" xfId="0" applyFont="1" applyFill="1" applyBorder="1"/>
    <xf numFmtId="1" fontId="6" fillId="3" borderId="39" xfId="0" applyNumberFormat="1" applyFont="1" applyFill="1" applyBorder="1" applyAlignment="1">
      <alignment horizontal="left" vertical="center"/>
    </xf>
    <xf numFmtId="1" fontId="6" fillId="3" borderId="40" xfId="0" applyNumberFormat="1" applyFont="1" applyFill="1" applyBorder="1" applyAlignment="1">
      <alignment horizontal="left" vertical="center"/>
    </xf>
    <xf numFmtId="0" fontId="6" fillId="0" borderId="39" xfId="0" applyFont="1" applyBorder="1"/>
    <xf numFmtId="1" fontId="6" fillId="0" borderId="39" xfId="0" applyNumberFormat="1" applyFont="1" applyBorder="1" applyAlignment="1">
      <alignment horizontal="left" vertical="center"/>
    </xf>
    <xf numFmtId="1" fontId="6" fillId="0" borderId="40" xfId="0" applyNumberFormat="1" applyFont="1" applyBorder="1" applyAlignment="1">
      <alignment horizontal="left" vertical="center"/>
    </xf>
    <xf numFmtId="0" fontId="6" fillId="3" borderId="41" xfId="0" applyFont="1" applyFill="1" applyBorder="1" applyAlignment="1">
      <alignment vertical="top"/>
    </xf>
    <xf numFmtId="1" fontId="6" fillId="3" borderId="41" xfId="0" applyNumberFormat="1" applyFont="1" applyFill="1" applyBorder="1" applyAlignment="1">
      <alignment horizontal="left" vertical="top"/>
    </xf>
    <xf numFmtId="1" fontId="6" fillId="3" borderId="29" xfId="0" applyNumberFormat="1" applyFont="1" applyFill="1" applyBorder="1" applyAlignment="1">
      <alignment horizontal="left" vertical="top"/>
    </xf>
    <xf numFmtId="0" fontId="14" fillId="2" borderId="39" xfId="0" applyFont="1" applyFill="1" applyBorder="1"/>
    <xf numFmtId="0" fontId="14" fillId="2" borderId="42" xfId="0" applyFont="1" applyFill="1" applyBorder="1"/>
    <xf numFmtId="0" fontId="6" fillId="3" borderId="39" xfId="0" applyFont="1" applyFill="1" applyBorder="1" applyAlignment="1">
      <alignment horizontal="left" vertical="top"/>
    </xf>
    <xf numFmtId="1" fontId="6" fillId="3" borderId="39" xfId="0" applyNumberFormat="1" applyFont="1" applyFill="1" applyBorder="1" applyAlignment="1">
      <alignment horizontal="left" vertical="top"/>
    </xf>
    <xf numFmtId="1" fontId="6" fillId="3" borderId="42" xfId="0" applyNumberFormat="1" applyFont="1" applyFill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1" fontId="6" fillId="0" borderId="39" xfId="0" applyNumberFormat="1" applyFont="1" applyBorder="1" applyAlignment="1">
      <alignment horizontal="left" vertical="top"/>
    </xf>
    <xf numFmtId="1" fontId="6" fillId="0" borderId="42" xfId="0" applyNumberFormat="1" applyFont="1" applyBorder="1" applyAlignment="1">
      <alignment horizontal="left" vertical="top"/>
    </xf>
    <xf numFmtId="0" fontId="6" fillId="3" borderId="43" xfId="0" applyFont="1" applyFill="1" applyBorder="1" applyAlignment="1">
      <alignment horizontal="left" vertical="top"/>
    </xf>
    <xf numFmtId="1" fontId="6" fillId="3" borderId="43" xfId="0" applyNumberFormat="1" applyFont="1" applyFill="1" applyBorder="1" applyAlignment="1">
      <alignment horizontal="left" vertical="top"/>
    </xf>
    <xf numFmtId="1" fontId="6" fillId="0" borderId="40" xfId="0" applyNumberFormat="1" applyFont="1" applyBorder="1" applyAlignment="1">
      <alignment horizontal="left" vertical="center"/>
    </xf>
    <xf numFmtId="0" fontId="14" fillId="2" borderId="40" xfId="0" applyFont="1" applyFill="1" applyBorder="1"/>
    <xf numFmtId="1" fontId="6" fillId="3" borderId="40" xfId="0" applyNumberFormat="1" applyFont="1" applyFill="1" applyBorder="1" applyAlignment="1">
      <alignment horizontal="left" vertical="top"/>
    </xf>
    <xf numFmtId="1" fontId="6" fillId="0" borderId="40" xfId="0" applyNumberFormat="1" applyFont="1" applyBorder="1" applyAlignment="1">
      <alignment horizontal="left" vertical="top"/>
    </xf>
    <xf numFmtId="1" fontId="6" fillId="3" borderId="41" xfId="0" applyNumberFormat="1" applyFont="1" applyFill="1" applyBorder="1" applyAlignment="1">
      <alignment horizontal="left" vertical="center"/>
    </xf>
    <xf numFmtId="164" fontId="6" fillId="3" borderId="40" xfId="0" applyNumberFormat="1" applyFont="1" applyFill="1" applyBorder="1" applyAlignment="1">
      <alignment horizontal="left" vertical="top"/>
    </xf>
    <xf numFmtId="164" fontId="6" fillId="0" borderId="40" xfId="0" applyNumberFormat="1" applyFont="1" applyBorder="1" applyAlignment="1">
      <alignment horizontal="left" vertical="top"/>
    </xf>
    <xf numFmtId="1" fontId="6" fillId="3" borderId="43" xfId="0" applyNumberFormat="1" applyFont="1" applyFill="1" applyBorder="1" applyAlignment="1">
      <alignment horizontal="left" vertical="center"/>
    </xf>
    <xf numFmtId="1" fontId="6" fillId="3" borderId="40" xfId="0" applyNumberFormat="1" applyFont="1" applyFill="1" applyBorder="1" applyAlignment="1">
      <alignment horizontal="left" vertical="top"/>
    </xf>
    <xf numFmtId="1" fontId="6" fillId="0" borderId="40" xfId="0" applyNumberFormat="1" applyFont="1" applyBorder="1" applyAlignment="1">
      <alignment horizontal="left" vertical="top"/>
    </xf>
    <xf numFmtId="0" fontId="20" fillId="2" borderId="44" xfId="0" applyFont="1" applyFill="1" applyBorder="1"/>
    <xf numFmtId="0" fontId="20" fillId="2" borderId="45" xfId="0" applyFont="1" applyFill="1" applyBorder="1"/>
    <xf numFmtId="0" fontId="20" fillId="2" borderId="46" xfId="0" applyFont="1" applyFill="1" applyBorder="1"/>
    <xf numFmtId="0" fontId="0" fillId="3" borderId="44" xfId="0" applyFont="1" applyFill="1" applyBorder="1"/>
    <xf numFmtId="0" fontId="0" fillId="3" borderId="45" xfId="0" applyFont="1" applyFill="1" applyBorder="1"/>
    <xf numFmtId="0" fontId="0" fillId="3" borderId="46" xfId="0" applyFont="1" applyFill="1" applyBorder="1"/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21" fillId="0" borderId="0" xfId="0" applyFont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2" fontId="6" fillId="0" borderId="56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9" fontId="6" fillId="0" borderId="55" xfId="0" applyNumberFormat="1" applyFont="1" applyFill="1" applyBorder="1" applyAlignment="1">
      <alignment horizontal="left" vertical="top"/>
    </xf>
    <xf numFmtId="2" fontId="6" fillId="0" borderId="55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Border="1"/>
    <xf numFmtId="165" fontId="13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0" fontId="13" fillId="6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13" fillId="0" borderId="73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6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/>
    </xf>
    <xf numFmtId="0" fontId="13" fillId="0" borderId="2" xfId="0" applyFont="1" applyBorder="1" applyAlignment="1">
      <alignment horizontal="left"/>
    </xf>
    <xf numFmtId="0" fontId="6" fillId="0" borderId="7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 wrapText="1"/>
    </xf>
    <xf numFmtId="0" fontId="6" fillId="0" borderId="12" xfId="0" applyFont="1" applyBorder="1"/>
    <xf numFmtId="2" fontId="13" fillId="0" borderId="0" xfId="0" applyNumberFormat="1" applyFont="1" applyBorder="1" applyAlignment="1">
      <alignment horizontal="left" vertical="top"/>
    </xf>
    <xf numFmtId="10" fontId="13" fillId="0" borderId="0" xfId="0" applyNumberFormat="1" applyFont="1" applyBorder="1" applyAlignment="1">
      <alignment horizontal="left" vertical="top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2" fontId="0" fillId="0" borderId="0" xfId="0" applyNumberFormat="1" applyBorder="1" applyAlignment="1">
      <alignment horizontal="left" vertical="top"/>
    </xf>
    <xf numFmtId="1" fontId="13" fillId="0" borderId="0" xfId="0" applyNumberFormat="1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2" fontId="13" fillId="0" borderId="4" xfId="0" applyNumberFormat="1" applyFont="1" applyBorder="1" applyAlignment="1">
      <alignment horizontal="left" vertical="top"/>
    </xf>
    <xf numFmtId="2" fontId="13" fillId="0" borderId="5" xfId="0" applyNumberFormat="1" applyFont="1" applyBorder="1" applyAlignment="1">
      <alignment horizontal="left" vertical="top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5" xfId="0" applyNumberFormat="1" applyFont="1" applyBorder="1" applyAlignment="1">
      <alignment horizontal="left"/>
    </xf>
    <xf numFmtId="10" fontId="13" fillId="0" borderId="78" xfId="0" applyNumberFormat="1" applyFont="1" applyBorder="1" applyAlignment="1">
      <alignment horizontal="left" vertical="top"/>
    </xf>
    <xf numFmtId="10" fontId="13" fillId="0" borderId="34" xfId="0" applyNumberFormat="1" applyFont="1" applyBorder="1" applyAlignment="1">
      <alignment horizontal="left" vertical="top"/>
    </xf>
    <xf numFmtId="10" fontId="13" fillId="0" borderId="6" xfId="0" applyNumberFormat="1" applyFont="1" applyBorder="1" applyAlignment="1">
      <alignment horizontal="left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2" xfId="0" applyFont="1" applyFill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13" fillId="0" borderId="3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7" fillId="8" borderId="10" xfId="0" applyFont="1" applyFill="1" applyBorder="1" applyAlignment="1">
      <alignment horizontal="left" vertical="top"/>
    </xf>
    <xf numFmtId="0" fontId="0" fillId="0" borderId="73" xfId="0" applyBorder="1"/>
    <xf numFmtId="0" fontId="6" fillId="0" borderId="58" xfId="0" applyFont="1" applyFill="1" applyBorder="1" applyAlignment="1">
      <alignment horizontal="left" vertical="top"/>
    </xf>
    <xf numFmtId="0" fontId="1" fillId="0" borderId="0" xfId="0" applyFon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0" fontId="0" fillId="9" borderId="0" xfId="0" applyFill="1"/>
    <xf numFmtId="0" fontId="10" fillId="0" borderId="0" xfId="0" applyFont="1"/>
    <xf numFmtId="0" fontId="0" fillId="0" borderId="2" xfId="0" applyBorder="1"/>
    <xf numFmtId="0" fontId="10" fillId="0" borderId="0" xfId="0" applyFont="1" applyBorder="1"/>
    <xf numFmtId="166" fontId="0" fillId="0" borderId="0" xfId="0" applyNumberFormat="1" applyBorder="1"/>
    <xf numFmtId="0" fontId="0" fillId="0" borderId="1" xfId="0" applyBorder="1"/>
    <xf numFmtId="0" fontId="10" fillId="0" borderId="1" xfId="0" applyFont="1" applyBorder="1"/>
    <xf numFmtId="166" fontId="0" fillId="0" borderId="1" xfId="0" applyNumberFormat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Border="1"/>
    <xf numFmtId="164" fontId="0" fillId="0" borderId="0" xfId="0" applyNumberFormat="1" applyBorder="1"/>
    <xf numFmtId="1" fontId="0" fillId="0" borderId="2" xfId="0" applyNumberFormat="1" applyBorder="1"/>
    <xf numFmtId="0" fontId="0" fillId="0" borderId="76" xfId="0" applyBorder="1"/>
    <xf numFmtId="0" fontId="0" fillId="0" borderId="76" xfId="0" applyBorder="1" applyAlignment="1">
      <alignment horizontal="center"/>
    </xf>
    <xf numFmtId="0" fontId="0" fillId="0" borderId="89" xfId="0" applyBorder="1"/>
    <xf numFmtId="0" fontId="10" fillId="0" borderId="90" xfId="0" applyFont="1" applyBorder="1"/>
    <xf numFmtId="0" fontId="10" fillId="0" borderId="91" xfId="0" applyFont="1" applyBorder="1"/>
    <xf numFmtId="0" fontId="0" fillId="0" borderId="2" xfId="0" applyFill="1" applyBorder="1"/>
    <xf numFmtId="0" fontId="0" fillId="0" borderId="1" xfId="0" applyFill="1" applyBorder="1"/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91" xfId="0" applyBorder="1"/>
    <xf numFmtId="0" fontId="0" fillId="0" borderId="90" xfId="0" applyBorder="1"/>
    <xf numFmtId="0" fontId="10" fillId="0" borderId="89" xfId="0" applyFont="1" applyBorder="1"/>
    <xf numFmtId="0" fontId="10" fillId="0" borderId="89" xfId="0" applyFont="1" applyFill="1" applyBorder="1"/>
    <xf numFmtId="0" fontId="10" fillId="0" borderId="1" xfId="0" applyFont="1" applyBorder="1" applyAlignment="1">
      <alignment horizontal="center"/>
    </xf>
    <xf numFmtId="166" fontId="0" fillId="0" borderId="1" xfId="0" applyNumberFormat="1" applyFill="1" applyBorder="1"/>
    <xf numFmtId="0" fontId="0" fillId="10" borderId="88" xfId="0" applyFill="1" applyBorder="1"/>
    <xf numFmtId="0" fontId="0" fillId="10" borderId="87" xfId="0" applyFill="1" applyBorder="1"/>
    <xf numFmtId="0" fontId="0" fillId="10" borderId="77" xfId="0" applyFill="1" applyBorder="1"/>
    <xf numFmtId="167" fontId="0" fillId="0" borderId="76" xfId="0" applyNumberFormat="1" applyBorder="1" applyAlignment="1">
      <alignment horizontal="center"/>
    </xf>
    <xf numFmtId="0" fontId="0" fillId="0" borderId="76" xfId="0" applyBorder="1" applyAlignment="1">
      <alignment horizontal="center" vertical="center" wrapText="1"/>
    </xf>
    <xf numFmtId="0" fontId="10" fillId="0" borderId="76" xfId="0" applyFont="1" applyBorder="1" applyAlignment="1">
      <alignment horizontal="center"/>
    </xf>
    <xf numFmtId="0" fontId="6" fillId="0" borderId="56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56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0" fontId="13" fillId="6" borderId="0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5" fillId="8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17" fillId="7" borderId="3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7" fillId="7" borderId="2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0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5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/>
    </xf>
    <xf numFmtId="0" fontId="6" fillId="6" borderId="0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vertical="top"/>
    </xf>
    <xf numFmtId="0" fontId="6" fillId="6" borderId="0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9" fontId="6" fillId="0" borderId="2" xfId="0" applyNumberFormat="1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17" fillId="8" borderId="1" xfId="0" applyFont="1" applyFill="1" applyBorder="1" applyAlignment="1">
      <alignment horizontal="left" vertical="top"/>
    </xf>
    <xf numFmtId="0" fontId="17" fillId="8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13" fillId="0" borderId="73" xfId="0" applyFont="1" applyBorder="1"/>
    <xf numFmtId="1" fontId="13" fillId="0" borderId="0" xfId="0" applyNumberFormat="1" applyFont="1" applyBorder="1"/>
    <xf numFmtId="2" fontId="13" fillId="0" borderId="0" xfId="0" applyNumberFormat="1" applyFont="1" applyBorder="1"/>
    <xf numFmtId="0" fontId="0" fillId="0" borderId="12" xfId="0" applyBorder="1"/>
    <xf numFmtId="0" fontId="6" fillId="0" borderId="5" xfId="0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horizontal="left" vertical="top" wrapText="1"/>
    </xf>
    <xf numFmtId="0" fontId="6" fillId="0" borderId="0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47" xfId="0" applyFont="1" applyFill="1" applyBorder="1" applyAlignment="1">
      <alignment horizontal="left" vertical="top"/>
    </xf>
    <xf numFmtId="0" fontId="6" fillId="0" borderId="69" xfId="0" applyFont="1" applyFill="1" applyBorder="1" applyAlignment="1">
      <alignment horizontal="left" vertical="top" wrapText="1"/>
    </xf>
    <xf numFmtId="0" fontId="21" fillId="10" borderId="103" xfId="0" applyFont="1" applyFill="1" applyBorder="1" applyAlignment="1">
      <alignment horizontal="left" vertical="top" wrapText="1"/>
    </xf>
    <xf numFmtId="9" fontId="1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2" fontId="6" fillId="0" borderId="7" xfId="0" applyNumberFormat="1" applyFont="1" applyFill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left" vertical="top"/>
    </xf>
    <xf numFmtId="2" fontId="6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16" fillId="10" borderId="0" xfId="0" applyFont="1" applyFill="1" applyBorder="1" applyAlignment="1">
      <alignment vertical="top"/>
    </xf>
    <xf numFmtId="0" fontId="22" fillId="10" borderId="93" xfId="0" applyFont="1" applyFill="1" applyBorder="1" applyAlignment="1">
      <alignment horizontal="left" vertical="top" wrapText="1"/>
    </xf>
    <xf numFmtId="0" fontId="0" fillId="0" borderId="49" xfId="0" applyBorder="1" applyAlignment="1">
      <alignment vertical="top"/>
    </xf>
    <xf numFmtId="0" fontId="6" fillId="0" borderId="49" xfId="0" applyFont="1" applyBorder="1" applyAlignment="1">
      <alignment vertical="top"/>
    </xf>
    <xf numFmtId="0" fontId="17" fillId="10" borderId="0" xfId="0" applyFont="1" applyFill="1" applyBorder="1" applyAlignment="1">
      <alignment horizontal="left" vertical="top"/>
    </xf>
    <xf numFmtId="0" fontId="17" fillId="10" borderId="5" xfId="0" applyFont="1" applyFill="1" applyBorder="1" applyAlignment="1">
      <alignment horizontal="left" vertical="top"/>
    </xf>
    <xf numFmtId="0" fontId="17" fillId="1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/>
    </xf>
    <xf numFmtId="0" fontId="1" fillId="10" borderId="0" xfId="0" applyFont="1" applyFill="1" applyAlignment="1">
      <alignment vertical="top"/>
    </xf>
    <xf numFmtId="0" fontId="17" fillId="7" borderId="1" xfId="0" applyFont="1" applyFill="1" applyBorder="1" applyAlignment="1">
      <alignment horizontal="left" vertical="top"/>
    </xf>
    <xf numFmtId="0" fontId="24" fillId="10" borderId="92" xfId="0" applyFont="1" applyFill="1" applyBorder="1" applyAlignment="1">
      <alignment horizontal="left" vertical="top" wrapText="1"/>
    </xf>
    <xf numFmtId="0" fontId="24" fillId="10" borderId="102" xfId="0" applyFont="1" applyFill="1" applyBorder="1" applyAlignment="1">
      <alignment horizontal="left" vertical="top" wrapText="1"/>
    </xf>
    <xf numFmtId="0" fontId="6" fillId="10" borderId="93" xfId="0" applyFont="1" applyFill="1" applyBorder="1" applyAlignment="1">
      <alignment vertical="top"/>
    </xf>
    <xf numFmtId="0" fontId="6" fillId="10" borderId="5" xfId="0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top" wrapText="1"/>
    </xf>
    <xf numFmtId="9" fontId="21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6" fillId="6" borderId="5" xfId="0" applyFont="1" applyFill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6" fillId="0" borderId="58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6" fillId="0" borderId="16" xfId="0" applyFont="1" applyBorder="1" applyAlignment="1">
      <alignment vertical="top"/>
    </xf>
    <xf numFmtId="0" fontId="17" fillId="10" borderId="111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vertical="top" wrapText="1"/>
    </xf>
    <xf numFmtId="0" fontId="6" fillId="4" borderId="106" xfId="0" applyFont="1" applyFill="1" applyBorder="1" applyAlignment="1">
      <alignment vertical="top"/>
    </xf>
    <xf numFmtId="0" fontId="6" fillId="4" borderId="93" xfId="0" applyFont="1" applyFill="1" applyBorder="1" applyAlignment="1">
      <alignment vertical="top"/>
    </xf>
    <xf numFmtId="0" fontId="6" fillId="4" borderId="107" xfId="0" applyFont="1" applyFill="1" applyBorder="1" applyAlignment="1">
      <alignment vertical="top"/>
    </xf>
    <xf numFmtId="0" fontId="6" fillId="4" borderId="72" xfId="0" applyFont="1" applyFill="1" applyBorder="1" applyAlignment="1">
      <alignment horizontal="left" vertical="top" wrapText="1"/>
    </xf>
    <xf numFmtId="0" fontId="6" fillId="4" borderId="71" xfId="0" applyFont="1" applyFill="1" applyBorder="1" applyAlignment="1">
      <alignment horizontal="left" vertical="top" wrapText="1"/>
    </xf>
    <xf numFmtId="0" fontId="29" fillId="4" borderId="50" xfId="0" applyFont="1" applyFill="1" applyBorder="1" applyAlignment="1">
      <alignment horizontal="left" vertical="top" wrapText="1"/>
    </xf>
    <xf numFmtId="0" fontId="16" fillId="4" borderId="51" xfId="0" applyFont="1" applyFill="1" applyBorder="1" applyAlignment="1">
      <alignment horizontal="left" vertical="top" wrapText="1"/>
    </xf>
    <xf numFmtId="0" fontId="14" fillId="4" borderId="106" xfId="0" applyFont="1" applyFill="1" applyBorder="1" applyAlignment="1">
      <alignment vertical="top"/>
    </xf>
    <xf numFmtId="0" fontId="14" fillId="4" borderId="93" xfId="0" applyFont="1" applyFill="1" applyBorder="1" applyAlignment="1">
      <alignment vertical="top"/>
    </xf>
    <xf numFmtId="0" fontId="14" fillId="4" borderId="107" xfId="0" applyFont="1" applyFill="1" applyBorder="1" applyAlignment="1">
      <alignment vertical="top"/>
    </xf>
    <xf numFmtId="0" fontId="14" fillId="4" borderId="72" xfId="0" applyFont="1" applyFill="1" applyBorder="1" applyAlignment="1">
      <alignment horizontal="left" vertical="top" wrapText="1"/>
    </xf>
    <xf numFmtId="0" fontId="14" fillId="4" borderId="71" xfId="0" applyFont="1" applyFill="1" applyBorder="1" applyAlignment="1">
      <alignment horizontal="left" vertical="top" wrapText="1"/>
    </xf>
    <xf numFmtId="0" fontId="15" fillId="4" borderId="100" xfId="0" applyFont="1" applyFill="1" applyBorder="1" applyAlignment="1">
      <alignment horizontal="left" vertical="top"/>
    </xf>
    <xf numFmtId="2" fontId="14" fillId="4" borderId="71" xfId="0" applyNumberFormat="1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vertical="top"/>
    </xf>
    <xf numFmtId="9" fontId="14" fillId="4" borderId="71" xfId="0" applyNumberFormat="1" applyFont="1" applyFill="1" applyBorder="1" applyAlignment="1">
      <alignment horizontal="left" vertical="top" wrapText="1"/>
    </xf>
    <xf numFmtId="9" fontId="14" fillId="4" borderId="71" xfId="0" applyNumberFormat="1" applyFont="1" applyFill="1" applyBorder="1" applyAlignment="1">
      <alignment horizontal="left" vertical="top" wrapText="1"/>
    </xf>
    <xf numFmtId="2" fontId="14" fillId="4" borderId="71" xfId="0" applyNumberFormat="1" applyFont="1" applyFill="1" applyBorder="1" applyAlignment="1">
      <alignment horizontal="left" vertical="top" wrapText="1"/>
    </xf>
    <xf numFmtId="3" fontId="14" fillId="4" borderId="71" xfId="0" applyNumberFormat="1" applyFont="1" applyFill="1" applyBorder="1" applyAlignment="1">
      <alignment horizontal="left" vertical="top" wrapText="1"/>
    </xf>
    <xf numFmtId="0" fontId="14" fillId="4" borderId="99" xfId="0" applyFont="1" applyFill="1" applyBorder="1" applyAlignment="1">
      <alignment horizontal="left" vertical="top" wrapText="1"/>
    </xf>
    <xf numFmtId="0" fontId="18" fillId="4" borderId="9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/>
    </xf>
    <xf numFmtId="0" fontId="13" fillId="4" borderId="93" xfId="0" applyFont="1" applyFill="1" applyBorder="1" applyAlignment="1">
      <alignment horizontal="left" vertical="top"/>
    </xf>
    <xf numFmtId="0" fontId="38" fillId="4" borderId="94" xfId="0" applyFont="1" applyFill="1" applyBorder="1" applyAlignment="1">
      <alignment horizontal="left" vertical="top" wrapText="1"/>
    </xf>
    <xf numFmtId="0" fontId="38" fillId="4" borderId="95" xfId="0" applyFont="1" applyFill="1" applyBorder="1" applyAlignment="1">
      <alignment horizontal="left" vertical="top" wrapText="1"/>
    </xf>
    <xf numFmtId="0" fontId="38" fillId="4" borderId="95" xfId="0" applyFont="1" applyFill="1" applyBorder="1" applyAlignment="1">
      <alignment vertical="top" wrapText="1"/>
    </xf>
    <xf numFmtId="0" fontId="6" fillId="4" borderId="93" xfId="0" applyFont="1" applyFill="1" applyBorder="1" applyAlignment="1">
      <alignment horizontal="left" vertical="top" wrapText="1"/>
    </xf>
    <xf numFmtId="0" fontId="6" fillId="4" borderId="103" xfId="0" applyFont="1" applyFill="1" applyBorder="1" applyAlignment="1">
      <alignment horizontal="left" vertical="top" wrapText="1"/>
    </xf>
    <xf numFmtId="9" fontId="6" fillId="4" borderId="103" xfId="0" applyNumberFormat="1" applyFont="1" applyFill="1" applyBorder="1" applyAlignment="1">
      <alignment horizontal="left" vertical="top" wrapText="1"/>
    </xf>
    <xf numFmtId="9" fontId="6" fillId="4" borderId="105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center"/>
    </xf>
    <xf numFmtId="0" fontId="29" fillId="4" borderId="92" xfId="0" applyFont="1" applyFill="1" applyBorder="1" applyAlignment="1">
      <alignment horizontal="left" vertical="top" wrapText="1"/>
    </xf>
    <xf numFmtId="0" fontId="16" fillId="4" borderId="93" xfId="0" applyFont="1" applyFill="1" applyBorder="1" applyAlignment="1">
      <alignment horizontal="left" vertical="top" wrapText="1"/>
    </xf>
    <xf numFmtId="9" fontId="14" fillId="4" borderId="103" xfId="0" applyNumberFormat="1" applyFont="1" applyFill="1" applyBorder="1" applyAlignment="1">
      <alignment horizontal="left" vertical="top" wrapText="1"/>
    </xf>
    <xf numFmtId="0" fontId="14" fillId="4" borderId="103" xfId="0" applyFont="1" applyFill="1" applyBorder="1" applyAlignment="1">
      <alignment horizontal="left" vertical="top" wrapText="1"/>
    </xf>
    <xf numFmtId="165" fontId="14" fillId="4" borderId="103" xfId="0" applyNumberFormat="1" applyFont="1" applyFill="1" applyBorder="1" applyAlignment="1">
      <alignment horizontal="left" vertical="top" wrapText="1"/>
    </xf>
    <xf numFmtId="0" fontId="38" fillId="4" borderId="97" xfId="0" applyFont="1" applyFill="1" applyBorder="1" applyAlignment="1">
      <alignment horizontal="left" vertical="top" wrapText="1"/>
    </xf>
    <xf numFmtId="0" fontId="38" fillId="4" borderId="98" xfId="0" applyFont="1" applyFill="1" applyBorder="1" applyAlignment="1">
      <alignment horizontal="left" vertical="top" wrapText="1"/>
    </xf>
    <xf numFmtId="0" fontId="38" fillId="4" borderId="110" xfId="0" applyFont="1" applyFill="1" applyBorder="1" applyAlignment="1">
      <alignment horizontal="left" vertical="top" wrapText="1"/>
    </xf>
    <xf numFmtId="0" fontId="38" fillId="4" borderId="97" xfId="0" applyFont="1" applyFill="1" applyBorder="1" applyAlignment="1">
      <alignment vertical="top" wrapText="1"/>
    </xf>
    <xf numFmtId="0" fontId="25" fillId="10" borderId="103" xfId="0" applyFont="1" applyFill="1" applyBorder="1" applyAlignment="1">
      <alignment horizontal="left" vertical="top" wrapText="1"/>
    </xf>
    <xf numFmtId="0" fontId="21" fillId="10" borderId="70" xfId="0" applyFont="1" applyFill="1" applyBorder="1" applyAlignment="1">
      <alignment horizontal="left" vertical="top" wrapText="1"/>
    </xf>
    <xf numFmtId="0" fontId="1" fillId="10" borderId="100" xfId="0" applyFont="1" applyFill="1" applyBorder="1" applyAlignment="1">
      <alignment horizontal="left" vertical="top"/>
    </xf>
    <xf numFmtId="0" fontId="14" fillId="10" borderId="0" xfId="0" applyFont="1" applyFill="1" applyBorder="1" applyAlignment="1">
      <alignment vertical="top"/>
    </xf>
    <xf numFmtId="0" fontId="41" fillId="10" borderId="97" xfId="0" applyFont="1" applyFill="1" applyBorder="1" applyAlignment="1">
      <alignment vertical="top" wrapText="1"/>
    </xf>
    <xf numFmtId="0" fontId="15" fillId="10" borderId="0" xfId="0" applyFont="1" applyFill="1" applyBorder="1" applyAlignment="1">
      <alignment vertical="top"/>
    </xf>
    <xf numFmtId="0" fontId="41" fillId="10" borderId="97" xfId="0" applyFont="1" applyFill="1" applyBorder="1" applyAlignment="1">
      <alignment horizontal="left" vertical="top" wrapText="1"/>
    </xf>
    <xf numFmtId="0" fontId="14" fillId="10" borderId="5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31" fillId="10" borderId="103" xfId="0" applyFont="1" applyFill="1" applyBorder="1" applyAlignment="1">
      <alignment horizontal="left" vertical="top" wrapText="1"/>
    </xf>
    <xf numFmtId="0" fontId="14" fillId="10" borderId="5" xfId="0" applyFont="1" applyFill="1" applyBorder="1" applyAlignment="1">
      <alignment vertical="top"/>
    </xf>
    <xf numFmtId="0" fontId="14" fillId="10" borderId="0" xfId="0" applyFont="1" applyFill="1" applyBorder="1" applyAlignment="1">
      <alignment horizontal="left" vertical="top"/>
    </xf>
    <xf numFmtId="3" fontId="14" fillId="4" borderId="103" xfId="0" applyNumberFormat="1" applyFont="1" applyFill="1" applyBorder="1" applyAlignment="1">
      <alignment horizontal="left" vertical="top" wrapText="1"/>
    </xf>
    <xf numFmtId="3" fontId="14" fillId="4" borderId="99" xfId="0" applyNumberFormat="1" applyFont="1" applyFill="1" applyBorder="1" applyAlignment="1">
      <alignment horizontal="left" vertical="top" wrapText="1"/>
    </xf>
    <xf numFmtId="0" fontId="1" fillId="10" borderId="49" xfId="0" applyFont="1" applyFill="1" applyBorder="1" applyAlignment="1">
      <alignment vertical="top"/>
    </xf>
    <xf numFmtId="0" fontId="14" fillId="10" borderId="49" xfId="0" applyFont="1" applyFill="1" applyBorder="1" applyAlignment="1">
      <alignment vertical="top"/>
    </xf>
    <xf numFmtId="0" fontId="1" fillId="10" borderId="0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9" fontId="21" fillId="10" borderId="71" xfId="0" applyNumberFormat="1" applyFont="1" applyFill="1" applyBorder="1" applyAlignment="1">
      <alignment horizontal="left" vertical="top" wrapText="1"/>
    </xf>
    <xf numFmtId="0" fontId="29" fillId="10" borderId="59" xfId="0" applyFont="1" applyFill="1" applyBorder="1" applyAlignment="1">
      <alignment horizontal="left" vertical="top" wrapText="1"/>
    </xf>
    <xf numFmtId="0" fontId="29" fillId="10" borderId="106" xfId="0" applyFont="1" applyFill="1" applyBorder="1" applyAlignment="1">
      <alignment horizontal="left" vertical="top" wrapText="1"/>
    </xf>
    <xf numFmtId="0" fontId="14" fillId="10" borderId="4" xfId="0" applyFont="1" applyFill="1" applyBorder="1" applyAlignment="1">
      <alignment horizontal="left" vertical="top" wrapText="1"/>
    </xf>
    <xf numFmtId="0" fontId="14" fillId="10" borderId="93" xfId="0" applyFont="1" applyFill="1" applyBorder="1" applyAlignment="1">
      <alignment horizontal="left" vertical="top" wrapText="1"/>
    </xf>
    <xf numFmtId="0" fontId="15" fillId="10" borderId="0" xfId="0" applyFont="1" applyFill="1" applyAlignment="1">
      <alignment vertical="top"/>
    </xf>
    <xf numFmtId="0" fontId="16" fillId="10" borderId="93" xfId="0" applyFont="1" applyFill="1" applyBorder="1" applyAlignment="1">
      <alignment horizontal="left" vertical="top" wrapText="1"/>
    </xf>
    <xf numFmtId="0" fontId="15" fillId="10" borderId="4" xfId="0" applyFont="1" applyFill="1" applyBorder="1" applyAlignment="1">
      <alignment horizontal="left" vertical="top" wrapText="1"/>
    </xf>
    <xf numFmtId="9" fontId="14" fillId="10" borderId="71" xfId="0" applyNumberFormat="1" applyFont="1" applyFill="1" applyBorder="1" applyAlignment="1">
      <alignment horizontal="left" vertical="top" wrapText="1"/>
    </xf>
    <xf numFmtId="0" fontId="14" fillId="10" borderId="71" xfId="0" applyFont="1" applyFill="1" applyBorder="1" applyAlignment="1">
      <alignment horizontal="left" vertical="top" wrapText="1"/>
    </xf>
    <xf numFmtId="0" fontId="15" fillId="10" borderId="49" xfId="0" applyFont="1" applyFill="1" applyBorder="1" applyAlignment="1">
      <alignment vertical="top"/>
    </xf>
    <xf numFmtId="0" fontId="14" fillId="10" borderId="93" xfId="0" applyFont="1" applyFill="1" applyBorder="1" applyAlignment="1">
      <alignment vertical="top"/>
    </xf>
    <xf numFmtId="0" fontId="14" fillId="12" borderId="5" xfId="0" applyFont="1" applyFill="1" applyBorder="1" applyAlignment="1">
      <alignment vertical="top"/>
    </xf>
    <xf numFmtId="0" fontId="14" fillId="12" borderId="0" xfId="0" applyFont="1" applyFill="1" applyBorder="1" applyAlignment="1">
      <alignment vertical="top"/>
    </xf>
    <xf numFmtId="3" fontId="14" fillId="4" borderId="71" xfId="0" applyNumberFormat="1" applyFont="1" applyFill="1" applyBorder="1" applyAlignment="1">
      <alignment horizontal="left" vertical="top" wrapText="1"/>
    </xf>
    <xf numFmtId="168" fontId="14" fillId="4" borderId="71" xfId="0" applyNumberFormat="1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vertical="top" wrapText="1"/>
    </xf>
    <xf numFmtId="0" fontId="13" fillId="10" borderId="93" xfId="0" applyFont="1" applyFill="1" applyBorder="1" applyAlignment="1">
      <alignment horizontal="left" vertical="top" wrapText="1"/>
    </xf>
    <xf numFmtId="2" fontId="6" fillId="4" borderId="103" xfId="0" applyNumberFormat="1" applyFont="1" applyFill="1" applyBorder="1" applyAlignment="1">
      <alignment horizontal="left" vertical="top" wrapText="1"/>
    </xf>
    <xf numFmtId="9" fontId="6" fillId="10" borderId="103" xfId="0" applyNumberFormat="1" applyFont="1" applyFill="1" applyBorder="1" applyAlignment="1">
      <alignment horizontal="left" vertical="top" wrapText="1"/>
    </xf>
    <xf numFmtId="9" fontId="42" fillId="10" borderId="103" xfId="0" applyNumberFormat="1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left" vertical="top"/>
    </xf>
    <xf numFmtId="0" fontId="6" fillId="6" borderId="34" xfId="0" applyFont="1" applyFill="1" applyBorder="1" applyAlignment="1">
      <alignment horizontal="center" vertical="top" wrapText="1"/>
    </xf>
    <xf numFmtId="0" fontId="14" fillId="4" borderId="105" xfId="0" applyFont="1" applyFill="1" applyBorder="1" applyAlignment="1">
      <alignment horizontal="left" vertical="top" wrapText="1"/>
    </xf>
    <xf numFmtId="0" fontId="14" fillId="4" borderId="96" xfId="0" applyFont="1" applyFill="1" applyBorder="1" applyAlignment="1">
      <alignment horizontal="left" vertical="top" wrapText="1"/>
    </xf>
    <xf numFmtId="0" fontId="15" fillId="10" borderId="5" xfId="0" applyFont="1" applyFill="1" applyBorder="1" applyAlignment="1">
      <alignment horizontal="left" vertical="top"/>
    </xf>
    <xf numFmtId="10" fontId="14" fillId="4" borderId="71" xfId="0" applyNumberFormat="1" applyFont="1" applyFill="1" applyBorder="1" applyAlignment="1">
      <alignment horizontal="left" vertical="top" wrapText="1"/>
    </xf>
    <xf numFmtId="0" fontId="6" fillId="10" borderId="93" xfId="0" applyFont="1" applyFill="1" applyBorder="1" applyAlignment="1">
      <alignment horizontal="left" vertical="top" wrapText="1"/>
    </xf>
    <xf numFmtId="0" fontId="18" fillId="10" borderId="93" xfId="0" applyFont="1" applyFill="1" applyBorder="1" applyAlignment="1">
      <alignment horizontal="left" vertical="top" wrapText="1"/>
    </xf>
    <xf numFmtId="0" fontId="6" fillId="10" borderId="107" xfId="0" applyFont="1" applyFill="1" applyBorder="1" applyAlignment="1">
      <alignment horizontal="left" vertical="top" wrapText="1"/>
    </xf>
    <xf numFmtId="0" fontId="6" fillId="10" borderId="103" xfId="0" applyFont="1" applyFill="1" applyBorder="1" applyAlignment="1">
      <alignment horizontal="left" vertical="top" wrapText="1"/>
    </xf>
    <xf numFmtId="0" fontId="17" fillId="10" borderId="4" xfId="0" applyFont="1" applyFill="1" applyBorder="1" applyAlignment="1">
      <alignment horizontal="left" vertical="top"/>
    </xf>
    <xf numFmtId="0" fontId="14" fillId="10" borderId="10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9" fillId="4" borderId="92" xfId="0" applyFont="1" applyFill="1" applyBorder="1" applyAlignment="1">
      <alignment horizontal="left" vertical="center" wrapText="1"/>
    </xf>
    <xf numFmtId="0" fontId="29" fillId="4" borderId="7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4" borderId="105" xfId="0" applyFont="1" applyFill="1" applyBorder="1" applyAlignment="1">
      <alignment horizontal="left" vertical="center" wrapText="1"/>
    </xf>
    <xf numFmtId="0" fontId="14" fillId="4" borderId="99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horizontal="left" vertical="center"/>
    </xf>
    <xf numFmtId="0" fontId="1" fillId="10" borderId="49" xfId="0" applyFont="1" applyFill="1" applyBorder="1" applyAlignment="1">
      <alignment vertical="center"/>
    </xf>
    <xf numFmtId="0" fontId="14" fillId="10" borderId="49" xfId="0" applyFont="1" applyFill="1" applyBorder="1" applyAlignment="1">
      <alignment vertical="center"/>
    </xf>
    <xf numFmtId="0" fontId="23" fillId="10" borderId="100" xfId="0" applyFont="1" applyFill="1" applyBorder="1" applyAlignment="1">
      <alignment horizontal="left" vertical="center" wrapText="1"/>
    </xf>
    <xf numFmtId="0" fontId="14" fillId="10" borderId="93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/>
    </xf>
    <xf numFmtId="0" fontId="14" fillId="10" borderId="5" xfId="0" applyFont="1" applyFill="1" applyBorder="1" applyAlignment="1">
      <alignment vertical="center"/>
    </xf>
    <xf numFmtId="0" fontId="21" fillId="10" borderId="103" xfId="0" applyFont="1" applyFill="1" applyBorder="1" applyAlignment="1">
      <alignment horizontal="left" vertical="center" wrapText="1"/>
    </xf>
    <xf numFmtId="0" fontId="21" fillId="10" borderId="93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14" fillId="4" borderId="71" xfId="0" applyFont="1" applyFill="1" applyBorder="1" applyAlignment="1">
      <alignment horizontal="left" vertical="center" wrapText="1"/>
    </xf>
    <xf numFmtId="0" fontId="6" fillId="4" borderId="10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4" borderId="7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9" fontId="6" fillId="0" borderId="1" xfId="0" applyNumberFormat="1" applyFont="1" applyFill="1" applyBorder="1" applyAlignment="1">
      <alignment horizontal="left" vertical="center" wrapText="1"/>
    </xf>
    <xf numFmtId="9" fontId="6" fillId="0" borderId="10" xfId="0" applyNumberFormat="1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left" vertical="center" wrapText="1"/>
    </xf>
    <xf numFmtId="9" fontId="6" fillId="6" borderId="4" xfId="0" applyNumberFormat="1" applyFont="1" applyFill="1" applyBorder="1" applyAlignment="1">
      <alignment horizontal="left" vertical="center" wrapText="1"/>
    </xf>
    <xf numFmtId="9" fontId="6" fillId="6" borderId="0" xfId="0" applyNumberFormat="1" applyFont="1" applyFill="1" applyBorder="1" applyAlignment="1">
      <alignment horizontal="left" vertical="center" wrapText="1"/>
    </xf>
    <xf numFmtId="9" fontId="6" fillId="6" borderId="5" xfId="0" applyNumberFormat="1" applyFont="1" applyFill="1" applyBorder="1" applyAlignment="1">
      <alignment horizontal="left" vertical="center" wrapText="1"/>
    </xf>
    <xf numFmtId="0" fontId="1" fillId="10" borderId="93" xfId="0" applyFont="1" applyFill="1" applyBorder="1" applyAlignment="1">
      <alignment horizontal="left" vertical="center"/>
    </xf>
    <xf numFmtId="0" fontId="43" fillId="10" borderId="0" xfId="0" applyFont="1" applyFill="1" applyBorder="1" applyAlignment="1">
      <alignment horizontal="left" vertical="center"/>
    </xf>
    <xf numFmtId="0" fontId="43" fillId="1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4" borderId="103" xfId="0" applyFont="1" applyFill="1" applyBorder="1" applyAlignment="1">
      <alignment horizontal="left" vertical="center" wrapText="1"/>
    </xf>
    <xf numFmtId="0" fontId="38" fillId="4" borderId="94" xfId="0" applyFont="1" applyFill="1" applyBorder="1" applyAlignment="1">
      <alignment horizontal="left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32" fillId="6" borderId="5" xfId="0" applyFont="1" applyFill="1" applyBorder="1" applyAlignment="1">
      <alignment horizontal="left" vertical="center" wrapText="1"/>
    </xf>
    <xf numFmtId="0" fontId="38" fillId="4" borderId="95" xfId="0" applyFont="1" applyFill="1" applyBorder="1" applyAlignment="1">
      <alignment horizontal="left" vertical="center" wrapText="1"/>
    </xf>
    <xf numFmtId="0" fontId="14" fillId="4" borderId="104" xfId="0" applyFont="1" applyFill="1" applyBorder="1" applyAlignment="1">
      <alignment horizontal="left" vertical="center" wrapText="1"/>
    </xf>
    <xf numFmtId="0" fontId="38" fillId="4" borderId="95" xfId="0" applyFont="1" applyFill="1" applyBorder="1" applyAlignment="1">
      <alignment vertical="center" wrapText="1"/>
    </xf>
    <xf numFmtId="9" fontId="5" fillId="0" borderId="1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8" fillId="4" borderId="93" xfId="0" applyFont="1" applyFill="1" applyBorder="1" applyAlignment="1">
      <alignment horizontal="left" vertical="center" wrapText="1"/>
    </xf>
    <xf numFmtId="0" fontId="32" fillId="10" borderId="0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center" vertical="center"/>
    </xf>
    <xf numFmtId="0" fontId="14" fillId="4" borderId="93" xfId="0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center" vertical="center" wrapText="1"/>
    </xf>
    <xf numFmtId="9" fontId="34" fillId="6" borderId="0" xfId="0" applyNumberFormat="1" applyFont="1" applyFill="1" applyBorder="1" applyAlignment="1">
      <alignment horizontal="left" vertical="center"/>
    </xf>
    <xf numFmtId="0" fontId="34" fillId="6" borderId="5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vertical="center"/>
    </xf>
    <xf numFmtId="0" fontId="32" fillId="10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9" fontId="34" fillId="6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9" fontId="14" fillId="4" borderId="71" xfId="0" applyNumberFormat="1" applyFont="1" applyFill="1" applyBorder="1" applyAlignment="1">
      <alignment horizontal="left" vertical="center" wrapText="1"/>
    </xf>
    <xf numFmtId="9" fontId="6" fillId="4" borderId="103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9" fontId="6" fillId="4" borderId="105" xfId="0" applyNumberFormat="1" applyFont="1" applyFill="1" applyBorder="1" applyAlignment="1">
      <alignment horizontal="left" vertical="center" wrapText="1"/>
    </xf>
    <xf numFmtId="0" fontId="17" fillId="8" borderId="20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13" fillId="0" borderId="4" xfId="0" applyFont="1" applyBorder="1"/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14" fillId="4" borderId="71" xfId="0" applyFont="1" applyFill="1" applyBorder="1" applyAlignment="1">
      <alignment horizontal="left" vertical="top" wrapText="1"/>
    </xf>
    <xf numFmtId="0" fontId="14" fillId="4" borderId="103" xfId="0" applyFont="1" applyFill="1" applyBorder="1" applyAlignment="1">
      <alignment horizontal="left" vertical="top" wrapText="1"/>
    </xf>
    <xf numFmtId="0" fontId="14" fillId="4" borderId="10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14" fillId="4" borderId="71" xfId="0" applyFont="1" applyFill="1" applyBorder="1" applyAlignment="1">
      <alignment horizontal="left" vertical="top" wrapText="1"/>
    </xf>
    <xf numFmtId="9" fontId="14" fillId="4" borderId="71" xfId="0" applyNumberFormat="1" applyFont="1" applyFill="1" applyBorder="1" applyAlignment="1">
      <alignment horizontal="left" vertical="top" wrapText="1"/>
    </xf>
    <xf numFmtId="9" fontId="14" fillId="4" borderId="7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14" fillId="4" borderId="103" xfId="0" applyFont="1" applyFill="1" applyBorder="1" applyAlignment="1">
      <alignment horizontal="left" vertical="top" wrapText="1"/>
    </xf>
    <xf numFmtId="3" fontId="14" fillId="4" borderId="99" xfId="0" applyNumberFormat="1" applyFont="1" applyFill="1" applyBorder="1" applyAlignment="1">
      <alignment horizontal="left" vertical="top" wrapText="1"/>
    </xf>
    <xf numFmtId="10" fontId="14" fillId="4" borderId="71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/>
    </xf>
    <xf numFmtId="164" fontId="0" fillId="0" borderId="0" xfId="0" applyNumberFormat="1"/>
    <xf numFmtId="0" fontId="17" fillId="7" borderId="1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/>
    </xf>
    <xf numFmtId="0" fontId="17" fillId="7" borderId="10" xfId="0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5" fillId="10" borderId="0" xfId="0" applyFont="1" applyFill="1" applyBorder="1" applyAlignment="1">
      <alignment horizontal="left" vertical="top"/>
    </xf>
    <xf numFmtId="0" fontId="15" fillId="10" borderId="5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38" fillId="4" borderId="112" xfId="0" applyFont="1" applyFill="1" applyBorder="1" applyAlignment="1">
      <alignment horizontal="left" vertical="top" wrapText="1"/>
    </xf>
    <xf numFmtId="0" fontId="38" fillId="4" borderId="112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vertical="top"/>
    </xf>
    <xf numFmtId="9" fontId="6" fillId="4" borderId="71" xfId="0" applyNumberFormat="1" applyFont="1" applyFill="1" applyBorder="1" applyAlignment="1">
      <alignment horizontal="left" vertical="top" wrapText="1"/>
    </xf>
    <xf numFmtId="9" fontId="6" fillId="4" borderId="99" xfId="0" applyNumberFormat="1" applyFont="1" applyFill="1" applyBorder="1" applyAlignment="1">
      <alignment horizontal="left" vertical="top" wrapText="1"/>
    </xf>
    <xf numFmtId="0" fontId="40" fillId="4" borderId="50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left" vertical="top" wrapText="1"/>
    </xf>
    <xf numFmtId="0" fontId="6" fillId="4" borderId="59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0" fontId="6" fillId="4" borderId="15" xfId="0" applyFont="1" applyFill="1" applyBorder="1" applyAlignment="1">
      <alignment vertical="top"/>
    </xf>
    <xf numFmtId="0" fontId="13" fillId="4" borderId="4" xfId="0" applyFont="1" applyFill="1" applyBorder="1" applyAlignment="1">
      <alignment horizontal="left" vertical="top"/>
    </xf>
    <xf numFmtId="0" fontId="38" fillId="4" borderId="113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6" borderId="78" xfId="0" applyFont="1" applyFill="1" applyBorder="1" applyAlignment="1">
      <alignment vertical="top"/>
    </xf>
    <xf numFmtId="0" fontId="6" fillId="6" borderId="34" xfId="0" applyFont="1" applyFill="1" applyBorder="1" applyAlignment="1">
      <alignment vertical="top"/>
    </xf>
    <xf numFmtId="0" fontId="6" fillId="6" borderId="6" xfId="0" applyFont="1" applyFill="1" applyBorder="1" applyAlignment="1">
      <alignment vertical="top"/>
    </xf>
    <xf numFmtId="0" fontId="6" fillId="6" borderId="78" xfId="0" applyFont="1" applyFill="1" applyBorder="1" applyAlignment="1">
      <alignment vertical="top" wrapText="1"/>
    </xf>
    <xf numFmtId="0" fontId="6" fillId="6" borderId="34" xfId="0" applyFont="1" applyFill="1" applyBorder="1" applyAlignment="1">
      <alignment vertical="top" wrapText="1"/>
    </xf>
    <xf numFmtId="9" fontId="14" fillId="4" borderId="99" xfId="0" applyNumberFormat="1" applyFont="1" applyFill="1" applyBorder="1" applyAlignment="1">
      <alignment horizontal="left" vertical="top" wrapText="1"/>
    </xf>
    <xf numFmtId="0" fontId="14" fillId="10" borderId="0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vertical="top" wrapText="1"/>
    </xf>
    <xf numFmtId="0" fontId="15" fillId="10" borderId="4" xfId="0" applyFont="1" applyFill="1" applyBorder="1" applyAlignment="1">
      <alignment horizontal="left" vertical="top"/>
    </xf>
    <xf numFmtId="0" fontId="38" fillId="4" borderId="94" xfId="0" applyFont="1" applyFill="1" applyBorder="1" applyAlignment="1">
      <alignment vertical="center" wrapText="1"/>
    </xf>
    <xf numFmtId="0" fontId="14" fillId="10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/>
    </xf>
    <xf numFmtId="0" fontId="6" fillId="6" borderId="78" xfId="0" applyFont="1" applyFill="1" applyBorder="1" applyAlignment="1">
      <alignment vertical="center"/>
    </xf>
    <xf numFmtId="0" fontId="14" fillId="10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 wrapText="1"/>
    </xf>
    <xf numFmtId="0" fontId="6" fillId="6" borderId="34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9" fontId="5" fillId="6" borderId="5" xfId="0" applyNumberFormat="1" applyFont="1" applyFill="1" applyBorder="1" applyAlignment="1">
      <alignment horizontal="left" vertical="center"/>
    </xf>
    <xf numFmtId="2" fontId="6" fillId="6" borderId="4" xfId="0" applyNumberFormat="1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 wrapText="1"/>
    </xf>
    <xf numFmtId="2" fontId="6" fillId="6" borderId="0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2" fontId="6" fillId="0" borderId="4" xfId="0" applyNumberFormat="1" applyFont="1" applyFill="1" applyBorder="1" applyAlignment="1">
      <alignment horizontal="left" vertical="top" wrapText="1"/>
    </xf>
    <xf numFmtId="2" fontId="6" fillId="0" borderId="66" xfId="0" applyNumberFormat="1" applyFont="1" applyFill="1" applyBorder="1" applyAlignment="1">
      <alignment horizontal="left" vertical="top" wrapText="1"/>
    </xf>
    <xf numFmtId="0" fontId="6" fillId="0" borderId="71" xfId="0" applyFont="1" applyFill="1" applyBorder="1" applyAlignment="1">
      <alignment horizontal="left" vertical="top"/>
    </xf>
    <xf numFmtId="0" fontId="17" fillId="10" borderId="4" xfId="0" applyFont="1" applyFill="1" applyBorder="1" applyAlignment="1">
      <alignment horizontal="center" vertical="top"/>
    </xf>
    <xf numFmtId="0" fontId="6" fillId="6" borderId="78" xfId="0" applyFont="1" applyFill="1" applyBorder="1" applyAlignment="1">
      <alignment horizontal="left" vertical="top"/>
    </xf>
    <xf numFmtId="0" fontId="6" fillId="0" borderId="72" xfId="0" applyFont="1" applyFill="1" applyBorder="1" applyAlignment="1">
      <alignment horizontal="left" vertical="top" wrapText="1"/>
    </xf>
    <xf numFmtId="0" fontId="44" fillId="0" borderId="0" xfId="0" applyFont="1" applyAlignment="1">
      <alignment vertical="top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17" fillId="8" borderId="115" xfId="0" applyFont="1" applyFill="1" applyBorder="1" applyAlignment="1">
      <alignment horizontal="left" vertical="top"/>
    </xf>
    <xf numFmtId="0" fontId="17" fillId="8" borderId="76" xfId="0" applyFont="1" applyFill="1" applyBorder="1" applyAlignment="1">
      <alignment horizontal="left" vertical="top"/>
    </xf>
    <xf numFmtId="0" fontId="17" fillId="8" borderId="88" xfId="0" applyFont="1" applyFill="1" applyBorder="1" applyAlignment="1">
      <alignment horizontal="left" vertical="top"/>
    </xf>
    <xf numFmtId="0" fontId="17" fillId="8" borderId="116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 readingOrder="1"/>
    </xf>
    <xf numFmtId="0" fontId="6" fillId="0" borderId="0" xfId="0" applyFont="1" applyBorder="1" applyAlignment="1">
      <alignment vertical="top" wrapText="1" readingOrder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1" fontId="6" fillId="0" borderId="56" xfId="0" applyNumberFormat="1" applyFont="1" applyFill="1" applyBorder="1" applyAlignment="1">
      <alignment horizontal="left" vertical="top" wrapText="1"/>
    </xf>
    <xf numFmtId="3" fontId="6" fillId="0" borderId="56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6" fillId="0" borderId="5" xfId="0" applyNumberFormat="1" applyFont="1" applyFill="1" applyBorder="1" applyAlignment="1">
      <alignment horizontal="left" vertical="top" wrapText="1"/>
    </xf>
    <xf numFmtId="164" fontId="14" fillId="4" borderId="103" xfId="0" applyNumberFormat="1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>
      <alignment horizontal="left" vertical="top" wrapText="1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vertical="top"/>
    </xf>
    <xf numFmtId="0" fontId="0" fillId="0" borderId="87" xfId="0" applyBorder="1" applyAlignment="1">
      <alignment vertical="top"/>
    </xf>
    <xf numFmtId="0" fontId="0" fillId="0" borderId="87" xfId="0" applyBorder="1" applyAlignment="1">
      <alignment horizontal="left" vertical="top"/>
    </xf>
    <xf numFmtId="166" fontId="6" fillId="0" borderId="5" xfId="0" applyNumberFormat="1" applyFont="1" applyFill="1" applyBorder="1" applyAlignment="1">
      <alignment horizontal="left" vertical="top" wrapText="1"/>
    </xf>
    <xf numFmtId="0" fontId="48" fillId="13" borderId="117" xfId="0" applyFont="1" applyFill="1" applyBorder="1" applyAlignment="1">
      <alignment horizontal="right"/>
    </xf>
    <xf numFmtId="0" fontId="48" fillId="13" borderId="119" xfId="0" applyFont="1" applyFill="1" applyBorder="1" applyAlignment="1">
      <alignment horizontal="right"/>
    </xf>
    <xf numFmtId="2" fontId="1" fillId="0" borderId="118" xfId="0" applyNumberFormat="1" applyFont="1" applyBorder="1" applyAlignment="1">
      <alignment vertical="top"/>
    </xf>
    <xf numFmtId="2" fontId="1" fillId="0" borderId="118" xfId="0" applyNumberFormat="1" applyFont="1" applyBorder="1" applyAlignment="1">
      <alignment horizontal="right" vertical="top"/>
    </xf>
    <xf numFmtId="0" fontId="13" fillId="0" borderId="27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/>
    <xf numFmtId="0" fontId="0" fillId="0" borderId="13" xfId="0" applyBorder="1"/>
    <xf numFmtId="0" fontId="0" fillId="0" borderId="74" xfId="0" applyBorder="1"/>
    <xf numFmtId="0" fontId="44" fillId="0" borderId="0" xfId="0" applyFont="1" applyBorder="1" applyAlignment="1">
      <alignment wrapText="1"/>
    </xf>
    <xf numFmtId="0" fontId="44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left" wrapText="1" readingOrder="1"/>
    </xf>
    <xf numFmtId="0" fontId="53" fillId="0" borderId="0" xfId="0" applyFont="1" applyBorder="1" applyAlignment="1">
      <alignment horizontal="left" vertical="top" wrapText="1" readingOrder="1"/>
    </xf>
    <xf numFmtId="0" fontId="53" fillId="0" borderId="0" xfId="0" applyFont="1" applyBorder="1" applyAlignment="1">
      <alignment horizontal="left" wrapText="1" readingOrder="1"/>
    </xf>
    <xf numFmtId="0" fontId="52" fillId="0" borderId="76" xfId="0" applyFont="1" applyBorder="1" applyAlignment="1">
      <alignment horizontal="left" vertical="center" wrapText="1"/>
    </xf>
    <xf numFmtId="0" fontId="54" fillId="14" borderId="76" xfId="0" applyFont="1" applyFill="1" applyBorder="1" applyAlignment="1">
      <alignment horizontal="left" vertical="center" wrapText="1"/>
    </xf>
    <xf numFmtId="0" fontId="54" fillId="15" borderId="76" xfId="0" applyFont="1" applyFill="1" applyBorder="1" applyAlignment="1">
      <alignment horizontal="left" vertical="center" wrapText="1"/>
    </xf>
    <xf numFmtId="0" fontId="52" fillId="0" borderId="76" xfId="0" applyFont="1" applyBorder="1" applyAlignment="1">
      <alignment horizontal="left" wrapText="1" readingOrder="1"/>
    </xf>
    <xf numFmtId="0" fontId="44" fillId="0" borderId="0" xfId="0" applyFont="1" applyBorder="1" applyAlignment="1">
      <alignment vertical="top" wrapText="1"/>
    </xf>
    <xf numFmtId="0" fontId="53" fillId="0" borderId="76" xfId="0" applyFont="1" applyBorder="1" applyAlignment="1">
      <alignment horizontal="center" vertical="top" wrapText="1"/>
    </xf>
    <xf numFmtId="0" fontId="53" fillId="0" borderId="76" xfId="0" applyFont="1" applyBorder="1" applyAlignment="1">
      <alignment horizontal="left" vertical="top" wrapText="1" readingOrder="1"/>
    </xf>
    <xf numFmtId="0" fontId="54" fillId="14" borderId="76" xfId="0" applyFont="1" applyFill="1" applyBorder="1" applyAlignment="1">
      <alignment horizontal="center" vertical="top" wrapText="1" readingOrder="1"/>
    </xf>
    <xf numFmtId="0" fontId="41" fillId="0" borderId="76" xfId="0" applyFont="1" applyBorder="1" applyAlignment="1">
      <alignment horizontal="left" vertical="top" wrapText="1" readingOrder="1"/>
    </xf>
    <xf numFmtId="0" fontId="53" fillId="0" borderId="76" xfId="0" applyFont="1" applyBorder="1" applyAlignment="1">
      <alignment horizontal="left" wrapText="1" readingOrder="1"/>
    </xf>
    <xf numFmtId="0" fontId="54" fillId="15" borderId="76" xfId="0" applyFont="1" applyFill="1" applyBorder="1" applyAlignment="1">
      <alignment horizontal="center" vertical="center" wrapText="1" readingOrder="1"/>
    </xf>
    <xf numFmtId="0" fontId="53" fillId="0" borderId="0" xfId="0" applyFont="1" applyBorder="1" applyAlignment="1">
      <alignment wrapText="1"/>
    </xf>
    <xf numFmtId="0" fontId="54" fillId="16" borderId="76" xfId="0" applyFont="1" applyFill="1" applyBorder="1" applyAlignment="1">
      <alignment horizontal="center" vertical="center" wrapText="1"/>
    </xf>
    <xf numFmtId="0" fontId="55" fillId="16" borderId="76" xfId="0" applyFont="1" applyFill="1" applyBorder="1" applyAlignment="1">
      <alignment horizontal="left" vertical="top" wrapText="1" readingOrder="1"/>
    </xf>
    <xf numFmtId="0" fontId="56" fillId="16" borderId="76" xfId="0" applyFont="1" applyFill="1" applyBorder="1" applyAlignment="1">
      <alignment wrapText="1"/>
    </xf>
    <xf numFmtId="0" fontId="57" fillId="16" borderId="76" xfId="0" applyFont="1" applyFill="1" applyBorder="1" applyAlignment="1">
      <alignment vertical="top" wrapText="1"/>
    </xf>
    <xf numFmtId="0" fontId="55" fillId="0" borderId="0" xfId="0" applyFont="1" applyBorder="1" applyAlignment="1">
      <alignment wrapText="1"/>
    </xf>
    <xf numFmtId="0" fontId="58" fillId="0" borderId="76" xfId="0" applyFont="1" applyBorder="1" applyAlignment="1">
      <alignment horizontal="center" vertical="top" wrapText="1"/>
    </xf>
    <xf numFmtId="0" fontId="54" fillId="16" borderId="76" xfId="0" applyFont="1" applyFill="1" applyBorder="1" applyAlignment="1">
      <alignment horizontal="center" vertical="top" wrapText="1"/>
    </xf>
    <xf numFmtId="0" fontId="55" fillId="16" borderId="76" xfId="0" applyFont="1" applyFill="1" applyBorder="1" applyAlignment="1">
      <alignment wrapText="1"/>
    </xf>
    <xf numFmtId="0" fontId="54" fillId="16" borderId="76" xfId="0" applyFont="1" applyFill="1" applyBorder="1" applyAlignment="1">
      <alignment horizontal="center" vertical="center" wrapText="1" readingOrder="1"/>
    </xf>
    <xf numFmtId="0" fontId="57" fillId="16" borderId="76" xfId="0" applyFont="1" applyFill="1" applyBorder="1" applyAlignment="1">
      <alignment wrapText="1"/>
    </xf>
    <xf numFmtId="0" fontId="44" fillId="16" borderId="76" xfId="0" applyFont="1" applyFill="1" applyBorder="1" applyAlignment="1">
      <alignment wrapText="1"/>
    </xf>
    <xf numFmtId="0" fontId="51" fillId="0" borderId="10" xfId="0" applyFont="1" applyFill="1" applyBorder="1" applyAlignment="1">
      <alignment horizontal="left" vertical="center" wrapText="1"/>
    </xf>
    <xf numFmtId="0" fontId="0" fillId="0" borderId="60" xfId="0" applyBorder="1"/>
    <xf numFmtId="0" fontId="0" fillId="0" borderId="6" xfId="0" applyBorder="1"/>
    <xf numFmtId="0" fontId="0" fillId="0" borderId="34" xfId="0" applyBorder="1"/>
    <xf numFmtId="0" fontId="0" fillId="0" borderId="78" xfId="0" applyBorder="1"/>
    <xf numFmtId="0" fontId="48" fillId="13" borderId="120" xfId="0" applyNumberFormat="1" applyFont="1" applyFill="1" applyBorder="1"/>
    <xf numFmtId="0" fontId="0" fillId="0" borderId="59" xfId="0" applyBorder="1"/>
    <xf numFmtId="0" fontId="0" fillId="0" borderId="5" xfId="0" applyBorder="1"/>
    <xf numFmtId="0" fontId="1" fillId="0" borderId="2" xfId="0" applyFont="1" applyBorder="1" applyAlignment="1">
      <alignment horizontal="right" vertical="top"/>
    </xf>
    <xf numFmtId="0" fontId="48" fillId="13" borderId="117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right" vertical="top"/>
    </xf>
    <xf numFmtId="0" fontId="0" fillId="0" borderId="0" xfId="0"/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10" xfId="0" applyFont="1" applyFill="1" applyBorder="1" applyAlignment="1">
      <alignment horizontal="left" vertical="top"/>
    </xf>
    <xf numFmtId="2" fontId="0" fillId="0" borderId="0" xfId="0" applyNumberFormat="1" applyBorder="1"/>
    <xf numFmtId="0" fontId="6" fillId="0" borderId="56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vertical="top" wrapText="1"/>
    </xf>
    <xf numFmtId="0" fontId="6" fillId="6" borderId="5" xfId="0" applyFont="1" applyFill="1" applyBorder="1" applyAlignment="1">
      <alignment vertical="top" wrapText="1"/>
    </xf>
    <xf numFmtId="0" fontId="6" fillId="0" borderId="58" xfId="0" applyFont="1" applyFill="1" applyBorder="1" applyAlignment="1">
      <alignment horizontal="left" vertical="top" wrapText="1"/>
    </xf>
    <xf numFmtId="0" fontId="17" fillId="8" borderId="20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/>
    </xf>
    <xf numFmtId="0" fontId="6" fillId="0" borderId="3" xfId="0" applyFont="1" applyFill="1" applyBorder="1" applyAlignment="1">
      <alignment vertical="top" wrapText="1"/>
    </xf>
    <xf numFmtId="9" fontId="6" fillId="0" borderId="7" xfId="0" applyNumberFormat="1" applyFont="1" applyFill="1" applyBorder="1" applyAlignment="1">
      <alignment horizontal="left" vertical="top" wrapText="1"/>
    </xf>
    <xf numFmtId="1" fontId="6" fillId="0" borderId="56" xfId="0" applyNumberFormat="1" applyFont="1" applyFill="1" applyBorder="1" applyAlignment="1">
      <alignment horizontal="left" vertical="top" wrapText="1"/>
    </xf>
    <xf numFmtId="166" fontId="6" fillId="0" borderId="56" xfId="0" applyNumberFormat="1" applyFont="1" applyFill="1" applyBorder="1" applyAlignment="1">
      <alignment horizontal="left" vertical="top" wrapText="1"/>
    </xf>
    <xf numFmtId="0" fontId="0" fillId="0" borderId="49" xfId="0" applyBorder="1"/>
    <xf numFmtId="0" fontId="15" fillId="0" borderId="59" xfId="0" applyFont="1" applyBorder="1" applyAlignment="1">
      <alignment horizontal="left" vertical="top"/>
    </xf>
    <xf numFmtId="0" fontId="17" fillId="8" borderId="52" xfId="0" applyFont="1" applyFill="1" applyBorder="1" applyAlignment="1">
      <alignment horizontal="left" vertical="top"/>
    </xf>
    <xf numFmtId="0" fontId="17" fillId="8" borderId="53" xfId="0" applyFont="1" applyFill="1" applyBorder="1" applyAlignment="1">
      <alignment horizontal="left" vertical="top"/>
    </xf>
    <xf numFmtId="0" fontId="17" fillId="8" borderId="54" xfId="0" applyFont="1" applyFill="1" applyBorder="1" applyAlignment="1">
      <alignment horizontal="left" vertical="top"/>
    </xf>
    <xf numFmtId="0" fontId="44" fillId="0" borderId="0" xfId="0" applyFont="1" applyBorder="1" applyAlignment="1">
      <alignment wrapText="1"/>
    </xf>
    <xf numFmtId="0" fontId="38" fillId="0" borderId="76" xfId="0" applyFont="1" applyBorder="1" applyAlignment="1">
      <alignment horizontal="left" wrapText="1" readingOrder="1"/>
    </xf>
    <xf numFmtId="2" fontId="6" fillId="0" borderId="56" xfId="0" applyNumberFormat="1" applyFont="1" applyFill="1" applyBorder="1" applyAlignment="1">
      <alignment horizontal="left" vertical="top" wrapText="1"/>
    </xf>
    <xf numFmtId="0" fontId="0" fillId="0" borderId="27" xfId="0" applyBorder="1"/>
    <xf numFmtId="0" fontId="6" fillId="0" borderId="2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0" fillId="0" borderId="88" xfId="0" applyBorder="1"/>
    <xf numFmtId="0" fontId="1" fillId="0" borderId="27" xfId="0" applyFont="1" applyBorder="1"/>
    <xf numFmtId="0" fontId="48" fillId="13" borderId="121" xfId="0" applyFont="1" applyFill="1" applyBorder="1"/>
    <xf numFmtId="0" fontId="0" fillId="0" borderId="14" xfId="0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14" fillId="0" borderId="118" xfId="0" applyNumberFormat="1" applyFont="1" applyBorder="1" applyAlignment="1">
      <alignment horizontal="right" vertical="top"/>
    </xf>
    <xf numFmtId="0" fontId="6" fillId="0" borderId="74" xfId="0" applyFont="1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0" fontId="61" fillId="0" borderId="0" xfId="0" applyFont="1" applyBorder="1" applyAlignment="1">
      <alignment vertical="center"/>
    </xf>
    <xf numFmtId="169" fontId="0" fillId="0" borderId="34" xfId="0" applyNumberFormat="1" applyBorder="1"/>
    <xf numFmtId="170" fontId="0" fillId="0" borderId="5" xfId="0" applyNumberFormat="1" applyBorder="1"/>
    <xf numFmtId="0" fontId="14" fillId="10" borderId="1" xfId="0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left" vertical="top"/>
    </xf>
    <xf numFmtId="0" fontId="14" fillId="10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left" vertical="top"/>
    </xf>
    <xf numFmtId="0" fontId="6" fillId="10" borderId="1" xfId="0" applyFont="1" applyFill="1" applyBorder="1" applyAlignment="1">
      <alignment horizontal="left" vertical="top"/>
    </xf>
    <xf numFmtId="0" fontId="6" fillId="6" borderId="24" xfId="0" applyFont="1" applyFill="1" applyBorder="1" applyAlignment="1">
      <alignment horizontal="left" vertical="top"/>
    </xf>
    <xf numFmtId="0" fontId="6" fillId="17" borderId="4" xfId="0" applyFont="1" applyFill="1" applyBorder="1" applyAlignment="1">
      <alignment vertical="top" wrapText="1"/>
    </xf>
    <xf numFmtId="0" fontId="6" fillId="17" borderId="0" xfId="0" applyFont="1" applyFill="1" applyBorder="1" applyAlignment="1">
      <alignment vertical="top" wrapText="1"/>
    </xf>
    <xf numFmtId="0" fontId="6" fillId="17" borderId="5" xfId="0" applyFont="1" applyFill="1" applyBorder="1" applyAlignment="1">
      <alignment vertical="top" wrapText="1"/>
    </xf>
    <xf numFmtId="0" fontId="6" fillId="17" borderId="4" xfId="0" applyFont="1" applyFill="1" applyBorder="1" applyAlignment="1">
      <alignment vertical="top"/>
    </xf>
    <xf numFmtId="0" fontId="6" fillId="17" borderId="0" xfId="0" applyFont="1" applyFill="1" applyBorder="1" applyAlignment="1">
      <alignment vertical="top"/>
    </xf>
    <xf numFmtId="0" fontId="6" fillId="17" borderId="5" xfId="0" applyFont="1" applyFill="1" applyBorder="1" applyAlignment="1">
      <alignment vertical="top"/>
    </xf>
    <xf numFmtId="0" fontId="6" fillId="17" borderId="78" xfId="0" applyFont="1" applyFill="1" applyBorder="1" applyAlignment="1">
      <alignment vertical="top"/>
    </xf>
    <xf numFmtId="0" fontId="6" fillId="17" borderId="34" xfId="0" applyFont="1" applyFill="1" applyBorder="1" applyAlignment="1">
      <alignment vertical="top"/>
    </xf>
    <xf numFmtId="0" fontId="6" fillId="17" borderId="6" xfId="0" applyFont="1" applyFill="1" applyBorder="1" applyAlignment="1">
      <alignment vertical="top"/>
    </xf>
    <xf numFmtId="0" fontId="6" fillId="17" borderId="4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7" borderId="5" xfId="0" applyFont="1" applyFill="1" applyBorder="1" applyAlignment="1">
      <alignment horizontal="left" vertical="top"/>
    </xf>
    <xf numFmtId="0" fontId="6" fillId="17" borderId="78" xfId="0" applyFont="1" applyFill="1" applyBorder="1" applyAlignment="1">
      <alignment vertical="top" wrapText="1"/>
    </xf>
    <xf numFmtId="0" fontId="6" fillId="17" borderId="34" xfId="0" applyFont="1" applyFill="1" applyBorder="1" applyAlignment="1">
      <alignment vertical="top" wrapText="1"/>
    </xf>
    <xf numFmtId="0" fontId="6" fillId="17" borderId="6" xfId="0" applyFont="1" applyFill="1" applyBorder="1" applyAlignment="1">
      <alignment vertical="top" wrapText="1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center" vertical="top" wrapText="1"/>
    </xf>
    <xf numFmtId="0" fontId="14" fillId="10" borderId="122" xfId="0" applyFont="1" applyFill="1" applyBorder="1" applyAlignment="1">
      <alignment horizontal="left" vertical="top"/>
    </xf>
    <xf numFmtId="0" fontId="6" fillId="0" borderId="123" xfId="0" applyFont="1" applyFill="1" applyBorder="1" applyAlignment="1">
      <alignment horizontal="left" vertical="top"/>
    </xf>
    <xf numFmtId="0" fontId="6" fillId="0" borderId="123" xfId="0" applyFont="1" applyFill="1" applyBorder="1" applyAlignment="1">
      <alignment horizontal="left" vertical="top" wrapText="1"/>
    </xf>
    <xf numFmtId="0" fontId="6" fillId="0" borderId="123" xfId="0" applyFont="1" applyFill="1" applyBorder="1" applyAlignment="1">
      <alignment vertical="top" wrapText="1"/>
    </xf>
    <xf numFmtId="0" fontId="6" fillId="6" borderId="123" xfId="0" applyFont="1" applyFill="1" applyBorder="1" applyAlignment="1">
      <alignment horizontal="left" vertical="top"/>
    </xf>
    <xf numFmtId="0" fontId="6" fillId="6" borderId="123" xfId="0" applyFont="1" applyFill="1" applyBorder="1" applyAlignment="1">
      <alignment vertical="top" wrapText="1"/>
    </xf>
    <xf numFmtId="0" fontId="6" fillId="6" borderId="124" xfId="0" applyFont="1" applyFill="1" applyBorder="1" applyAlignment="1">
      <alignment vertical="top" wrapText="1"/>
    </xf>
    <xf numFmtId="0" fontId="6" fillId="0" borderId="125" xfId="0" applyFont="1" applyFill="1" applyBorder="1" applyAlignment="1">
      <alignment horizontal="left" vertical="top" wrapText="1"/>
    </xf>
    <xf numFmtId="0" fontId="6" fillId="0" borderId="125" xfId="0" applyFont="1" applyFill="1" applyBorder="1" applyAlignment="1">
      <alignment horizontal="left" vertical="top"/>
    </xf>
    <xf numFmtId="9" fontId="6" fillId="0" borderId="123" xfId="0" applyNumberFormat="1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6" fillId="6" borderId="123" xfId="0" applyFont="1" applyFill="1" applyBorder="1" applyAlignment="1">
      <alignment vertical="top"/>
    </xf>
    <xf numFmtId="0" fontId="6" fillId="6" borderId="123" xfId="0" applyFont="1" applyFill="1" applyBorder="1" applyAlignment="1">
      <alignment horizontal="center" vertical="top"/>
    </xf>
    <xf numFmtId="0" fontId="14" fillId="10" borderId="122" xfId="0" applyFont="1" applyFill="1" applyBorder="1" applyAlignment="1">
      <alignment horizontal="center" vertical="top"/>
    </xf>
    <xf numFmtId="0" fontId="6" fillId="0" borderId="122" xfId="0" applyFont="1" applyFill="1" applyBorder="1" applyAlignment="1">
      <alignment horizontal="left" vertical="top" wrapText="1"/>
    </xf>
    <xf numFmtId="0" fontId="6" fillId="0" borderId="126" xfId="0" applyFont="1" applyFill="1" applyBorder="1" applyAlignment="1">
      <alignment horizontal="left" vertical="top" wrapText="1"/>
    </xf>
    <xf numFmtId="0" fontId="6" fillId="6" borderId="12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horizontal="left" vertical="top" wrapText="1"/>
    </xf>
    <xf numFmtId="3" fontId="6" fillId="0" borderId="47" xfId="0" applyNumberFormat="1" applyFont="1" applyFill="1" applyBorder="1" applyAlignment="1">
      <alignment horizontal="left" vertical="top" wrapText="1"/>
    </xf>
    <xf numFmtId="9" fontId="6" fillId="0" borderId="1" xfId="0" applyNumberFormat="1" applyFont="1" applyFill="1" applyBorder="1" applyAlignment="1">
      <alignment horizontal="left" vertical="top" wrapText="1"/>
    </xf>
    <xf numFmtId="1" fontId="6" fillId="0" borderId="47" xfId="0" applyNumberFormat="1" applyFont="1" applyFill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left" vertical="top" wrapText="1"/>
    </xf>
    <xf numFmtId="9" fontId="2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2" fontId="6" fillId="0" borderId="58" xfId="0" applyNumberFormat="1" applyFont="1" applyFill="1" applyBorder="1" applyAlignment="1">
      <alignment horizontal="left" vertical="top" wrapText="1"/>
    </xf>
    <xf numFmtId="2" fontId="6" fillId="0" borderId="65" xfId="0" applyNumberFormat="1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/>
    </xf>
    <xf numFmtId="0" fontId="17" fillId="10" borderId="73" xfId="0" applyFont="1" applyFill="1" applyBorder="1" applyAlignment="1">
      <alignment vertical="top"/>
    </xf>
    <xf numFmtId="0" fontId="17" fillId="10" borderId="75" xfId="0" applyFont="1" applyFill="1" applyBorder="1" applyAlignment="1">
      <alignment vertical="top"/>
    </xf>
    <xf numFmtId="0" fontId="15" fillId="10" borderId="0" xfId="0" applyFont="1" applyFill="1" applyBorder="1" applyAlignment="1">
      <alignment horizontal="left" vertical="top"/>
    </xf>
    <xf numFmtId="0" fontId="15" fillId="10" borderId="5" xfId="0" applyFont="1" applyFill="1" applyBorder="1" applyAlignment="1">
      <alignment horizontal="left" vertical="top"/>
    </xf>
    <xf numFmtId="0" fontId="21" fillId="6" borderId="4" xfId="0" applyFont="1" applyFill="1" applyBorder="1" applyAlignment="1">
      <alignment horizontal="left" vertical="top" wrapText="1"/>
    </xf>
    <xf numFmtId="0" fontId="21" fillId="6" borderId="0" xfId="0" applyFont="1" applyFill="1" applyBorder="1" applyAlignment="1">
      <alignment horizontal="left" vertical="top" wrapText="1"/>
    </xf>
    <xf numFmtId="0" fontId="21" fillId="6" borderId="5" xfId="0" applyFont="1" applyFill="1" applyBorder="1" applyAlignment="1">
      <alignment horizontal="left" vertical="top" wrapText="1"/>
    </xf>
    <xf numFmtId="0" fontId="32" fillId="6" borderId="5" xfId="0" applyFont="1" applyFill="1" applyBorder="1" applyAlignment="1">
      <alignment horizontal="left" vertical="top" wrapText="1"/>
    </xf>
    <xf numFmtId="0" fontId="33" fillId="6" borderId="4" xfId="0" applyFont="1" applyFill="1" applyBorder="1" applyAlignment="1">
      <alignment horizontal="left" vertical="top"/>
    </xf>
    <xf numFmtId="0" fontId="33" fillId="6" borderId="0" xfId="0" applyFont="1" applyFill="1" applyBorder="1" applyAlignment="1">
      <alignment horizontal="left" vertical="top"/>
    </xf>
    <xf numFmtId="0" fontId="33" fillId="6" borderId="5" xfId="0" applyFont="1" applyFill="1" applyBorder="1" applyAlignment="1">
      <alignment horizontal="left" vertical="top"/>
    </xf>
    <xf numFmtId="0" fontId="34" fillId="6" borderId="4" xfId="0" applyFont="1" applyFill="1" applyBorder="1" applyAlignment="1">
      <alignment horizontal="left" vertical="top"/>
    </xf>
    <xf numFmtId="0" fontId="34" fillId="6" borderId="0" xfId="0" applyFont="1" applyFill="1" applyBorder="1" applyAlignment="1">
      <alignment horizontal="left" vertical="top"/>
    </xf>
    <xf numFmtId="0" fontId="34" fillId="6" borderId="5" xfId="0" applyFont="1" applyFill="1" applyBorder="1" applyAlignment="1">
      <alignment horizontal="left" vertical="top"/>
    </xf>
    <xf numFmtId="0" fontId="34" fillId="6" borderId="4" xfId="0" applyFont="1" applyFill="1" applyBorder="1" applyAlignment="1">
      <alignment horizontal="left" vertical="top" wrapText="1"/>
    </xf>
    <xf numFmtId="0" fontId="34" fillId="6" borderId="0" xfId="0" applyFont="1" applyFill="1" applyBorder="1" applyAlignment="1">
      <alignment horizontal="left" vertical="top" wrapText="1"/>
    </xf>
    <xf numFmtId="0" fontId="34" fillId="6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17" fillId="10" borderId="74" xfId="0" applyFont="1" applyFill="1" applyBorder="1" applyAlignment="1">
      <alignment horizontal="center" vertical="top"/>
    </xf>
    <xf numFmtId="9" fontId="6" fillId="0" borderId="10" xfId="0" applyNumberFormat="1" applyFont="1" applyFill="1" applyBorder="1" applyAlignment="1">
      <alignment horizontal="left" vertical="top" wrapText="1"/>
    </xf>
    <xf numFmtId="168" fontId="6" fillId="0" borderId="2" xfId="0" applyNumberFormat="1" applyFont="1" applyFill="1" applyBorder="1" applyAlignment="1">
      <alignment horizontal="left" vertical="top" wrapText="1"/>
    </xf>
    <xf numFmtId="0" fontId="34" fillId="6" borderId="78" xfId="0" applyFont="1" applyFill="1" applyBorder="1" applyAlignment="1">
      <alignment horizontal="left" vertical="top" wrapText="1"/>
    </xf>
    <xf numFmtId="0" fontId="34" fillId="6" borderId="34" xfId="0" applyFont="1" applyFill="1" applyBorder="1" applyAlignment="1">
      <alignment horizontal="left" vertical="top" wrapText="1"/>
    </xf>
    <xf numFmtId="0" fontId="34" fillId="6" borderId="6" xfId="0" applyFont="1" applyFill="1" applyBorder="1" applyAlignment="1">
      <alignment horizontal="left" vertical="top" wrapText="1"/>
    </xf>
    <xf numFmtId="0" fontId="6" fillId="10" borderId="123" xfId="0" applyFont="1" applyFill="1" applyBorder="1" applyAlignment="1">
      <alignment horizontal="left" vertical="top"/>
    </xf>
    <xf numFmtId="0" fontId="6" fillId="10" borderId="123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0" fontId="17" fillId="10" borderId="7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17" fillId="1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3" fillId="6" borderId="4" xfId="0" applyFont="1" applyFill="1" applyBorder="1" applyAlignment="1">
      <alignment vertical="top" wrapText="1"/>
    </xf>
    <xf numFmtId="0" fontId="63" fillId="6" borderId="1" xfId="0" applyFont="1" applyFill="1" applyBorder="1" applyAlignment="1">
      <alignment vertical="top" wrapText="1"/>
    </xf>
    <xf numFmtId="0" fontId="63" fillId="6" borderId="2" xfId="0" applyFont="1" applyFill="1" applyBorder="1" applyAlignment="1">
      <alignment vertical="top" wrapText="1"/>
    </xf>
    <xf numFmtId="0" fontId="63" fillId="6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" fontId="44" fillId="0" borderId="0" xfId="0" applyNumberFormat="1" applyFont="1" applyBorder="1" applyAlignment="1">
      <alignment horizontal="left" vertical="top" wrapText="1"/>
    </xf>
    <xf numFmtId="0" fontId="17" fillId="10" borderId="111" xfId="0" applyFont="1" applyFill="1" applyBorder="1" applyAlignment="1">
      <alignment vertical="top"/>
    </xf>
    <xf numFmtId="0" fontId="6" fillId="6" borderId="128" xfId="0" applyFont="1" applyFill="1" applyBorder="1" applyAlignment="1">
      <alignment vertical="top" wrapText="1"/>
    </xf>
    <xf numFmtId="0" fontId="6" fillId="6" borderId="128" xfId="0" applyFont="1" applyFill="1" applyBorder="1" applyAlignment="1">
      <alignment vertical="top"/>
    </xf>
    <xf numFmtId="0" fontId="6" fillId="6" borderId="128" xfId="0" applyFont="1" applyFill="1" applyBorder="1" applyAlignment="1">
      <alignment horizontal="center" vertical="top"/>
    </xf>
    <xf numFmtId="0" fontId="14" fillId="10" borderId="128" xfId="0" applyFont="1" applyFill="1" applyBorder="1" applyAlignment="1">
      <alignment horizontal="center" vertical="top"/>
    </xf>
    <xf numFmtId="0" fontId="6" fillId="0" borderId="128" xfId="0" applyFont="1" applyFill="1" applyBorder="1" applyAlignment="1">
      <alignment horizontal="left" vertical="top" wrapText="1"/>
    </xf>
    <xf numFmtId="0" fontId="6" fillId="0" borderId="128" xfId="0" applyFont="1" applyFill="1" applyBorder="1" applyAlignment="1">
      <alignment horizontal="left" vertical="top"/>
    </xf>
    <xf numFmtId="9" fontId="6" fillId="0" borderId="128" xfId="0" applyNumberFormat="1" applyFont="1" applyFill="1" applyBorder="1" applyAlignment="1">
      <alignment horizontal="left" vertical="top" wrapText="1"/>
    </xf>
    <xf numFmtId="0" fontId="6" fillId="0" borderId="129" xfId="0" applyFont="1" applyFill="1" applyBorder="1" applyAlignment="1">
      <alignment horizontal="left" vertical="top" wrapText="1"/>
    </xf>
    <xf numFmtId="0" fontId="14" fillId="10" borderId="128" xfId="0" applyFont="1" applyFill="1" applyBorder="1" applyAlignment="1">
      <alignment horizontal="left" vertical="top"/>
    </xf>
    <xf numFmtId="9" fontId="6" fillId="0" borderId="128" xfId="0" applyNumberFormat="1" applyFont="1" applyFill="1" applyBorder="1" applyAlignment="1">
      <alignment horizontal="left" vertical="top"/>
    </xf>
    <xf numFmtId="168" fontId="6" fillId="0" borderId="128" xfId="0" applyNumberFormat="1" applyFont="1" applyFill="1" applyBorder="1" applyAlignment="1">
      <alignment horizontal="left" vertical="top"/>
    </xf>
    <xf numFmtId="0" fontId="6" fillId="10" borderId="4" xfId="0" applyFont="1" applyFill="1" applyBorder="1" applyAlignment="1">
      <alignment horizontal="left" vertical="top"/>
    </xf>
    <xf numFmtId="0" fontId="6" fillId="0" borderId="128" xfId="0" applyFont="1" applyFill="1" applyBorder="1" applyAlignment="1">
      <alignment vertical="top" wrapText="1"/>
    </xf>
    <xf numFmtId="0" fontId="6" fillId="10" borderId="128" xfId="0" applyFont="1" applyFill="1" applyBorder="1" applyAlignment="1">
      <alignment horizontal="left" vertical="top"/>
    </xf>
    <xf numFmtId="0" fontId="6" fillId="6" borderId="128" xfId="0" applyFont="1" applyFill="1" applyBorder="1" applyAlignment="1">
      <alignment horizontal="left" vertical="top"/>
    </xf>
    <xf numFmtId="0" fontId="6" fillId="6" borderId="130" xfId="0" applyFont="1" applyFill="1" applyBorder="1" applyAlignment="1">
      <alignment vertical="top" wrapText="1"/>
    </xf>
    <xf numFmtId="0" fontId="14" fillId="10" borderId="131" xfId="0" applyFont="1" applyFill="1" applyBorder="1" applyAlignment="1">
      <alignment horizontal="center" vertical="top"/>
    </xf>
    <xf numFmtId="0" fontId="15" fillId="4" borderId="50" xfId="0" applyFont="1" applyFill="1" applyBorder="1" applyAlignment="1">
      <alignment horizontal="left" vertical="top" wrapText="1"/>
    </xf>
    <xf numFmtId="0" fontId="13" fillId="4" borderId="92" xfId="0" applyFont="1" applyFill="1" applyBorder="1" applyAlignment="1">
      <alignment horizontal="left" vertical="top" wrapText="1"/>
    </xf>
    <xf numFmtId="2" fontId="14" fillId="4" borderId="103" xfId="0" applyNumberFormat="1" applyFont="1" applyFill="1" applyBorder="1" applyAlignment="1">
      <alignment horizontal="left" vertical="top" wrapText="1"/>
    </xf>
    <xf numFmtId="165" fontId="6" fillId="0" borderId="56" xfId="0" applyNumberFormat="1" applyFont="1" applyFill="1" applyBorder="1" applyAlignment="1">
      <alignment horizontal="left" vertical="top" wrapText="1"/>
    </xf>
    <xf numFmtId="3" fontId="6" fillId="0" borderId="128" xfId="0" applyNumberFormat="1" applyFont="1" applyFill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15" fillId="5" borderId="0" xfId="0" applyFont="1" applyFill="1" applyBorder="1" applyAlignment="1">
      <alignment vertical="top"/>
    </xf>
    <xf numFmtId="0" fontId="21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2" fillId="0" borderId="76" xfId="0" applyFont="1" applyBorder="1" applyAlignment="1">
      <alignment horizontal="left" vertical="center" wrapText="1" readingOrder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center" vertical="center" wrapText="1"/>
    </xf>
    <xf numFmtId="0" fontId="53" fillId="0" borderId="76" xfId="0" applyFont="1" applyBorder="1" applyAlignment="1">
      <alignment horizontal="center" vertical="center" wrapText="1"/>
    </xf>
    <xf numFmtId="0" fontId="53" fillId="0" borderId="76" xfId="0" applyFont="1" applyBorder="1" applyAlignment="1">
      <alignment horizontal="left" vertical="center" wrapText="1" readingOrder="1"/>
    </xf>
    <xf numFmtId="0" fontId="53" fillId="0" borderId="0" xfId="0" applyFont="1" applyBorder="1" applyAlignment="1">
      <alignment vertical="center" wrapText="1"/>
    </xf>
    <xf numFmtId="0" fontId="41" fillId="0" borderId="76" xfId="0" applyFont="1" applyBorder="1" applyAlignment="1">
      <alignment horizontal="left" vertical="center" wrapText="1" readingOrder="1"/>
    </xf>
    <xf numFmtId="0" fontId="61" fillId="0" borderId="76" xfId="0" applyFont="1" applyBorder="1" applyAlignment="1">
      <alignment horizontal="left" vertical="center" wrapText="1" readingOrder="1"/>
    </xf>
    <xf numFmtId="0" fontId="55" fillId="0" borderId="0" xfId="0" applyFont="1" applyBorder="1" applyAlignment="1">
      <alignment vertical="center" wrapText="1"/>
    </xf>
    <xf numFmtId="0" fontId="58" fillId="0" borderId="76" xfId="0" applyFont="1" applyBorder="1" applyAlignment="1">
      <alignment horizontal="center" vertical="center" wrapText="1"/>
    </xf>
    <xf numFmtId="0" fontId="55" fillId="16" borderId="76" xfId="0" applyFont="1" applyFill="1" applyBorder="1" applyAlignment="1">
      <alignment horizontal="left" vertical="center" wrapText="1" readingOrder="1"/>
    </xf>
    <xf numFmtId="0" fontId="55" fillId="16" borderId="76" xfId="0" applyFont="1" applyFill="1" applyBorder="1" applyAlignment="1">
      <alignment horizontal="center" vertical="center" wrapText="1"/>
    </xf>
    <xf numFmtId="0" fontId="53" fillId="18" borderId="76" xfId="0" applyFont="1" applyFill="1" applyBorder="1" applyAlignment="1">
      <alignment horizontal="left" vertical="center" wrapText="1" readingOrder="1"/>
    </xf>
    <xf numFmtId="0" fontId="38" fillId="0" borderId="76" xfId="0" applyFont="1" applyBorder="1" applyAlignment="1">
      <alignment horizontal="left" vertical="center" wrapText="1" readingOrder="1"/>
    </xf>
    <xf numFmtId="0" fontId="52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left" vertical="center" wrapText="1" readingOrder="1"/>
    </xf>
    <xf numFmtId="0" fontId="65" fillId="6" borderId="76" xfId="0" applyFont="1" applyFill="1" applyBorder="1" applyAlignment="1">
      <alignment horizontal="left" vertical="center" wrapText="1" readingOrder="1"/>
    </xf>
    <xf numFmtId="0" fontId="52" fillId="0" borderId="87" xfId="0" applyFont="1" applyBorder="1" applyAlignment="1">
      <alignment vertical="center" wrapText="1" readingOrder="1"/>
    </xf>
    <xf numFmtId="0" fontId="0" fillId="0" borderId="34" xfId="0" applyBorder="1" applyAlignment="1">
      <alignment horizontal="left" vertical="top"/>
    </xf>
    <xf numFmtId="0" fontId="6" fillId="0" borderId="6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28" fillId="10" borderId="0" xfId="0" applyFont="1" applyFill="1" applyBorder="1" applyAlignment="1">
      <alignment horizontal="left" vertical="top"/>
    </xf>
    <xf numFmtId="0" fontId="28" fillId="10" borderId="5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34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14" fillId="4" borderId="10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/>
    </xf>
    <xf numFmtId="164" fontId="0" fillId="0" borderId="0" xfId="0" applyNumberFormat="1" applyBorder="1" applyAlignment="1">
      <alignment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2" xfId="0" applyFont="1" applyFill="1" applyBorder="1" applyAlignment="1">
      <alignment horizontal="left" vertical="top"/>
    </xf>
    <xf numFmtId="0" fontId="28" fillId="10" borderId="2" xfId="0" applyFont="1" applyFill="1" applyBorder="1" applyAlignment="1">
      <alignment horizontal="left" vertical="top"/>
    </xf>
    <xf numFmtId="0" fontId="14" fillId="4" borderId="55" xfId="0" applyFont="1" applyFill="1" applyBorder="1" applyAlignment="1">
      <alignment horizontal="left" vertical="top" wrapText="1"/>
    </xf>
    <xf numFmtId="9" fontId="14" fillId="4" borderId="55" xfId="0" applyNumberFormat="1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6" fillId="4" borderId="10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3" fontId="14" fillId="4" borderId="55" xfId="0" applyNumberFormat="1" applyFont="1" applyFill="1" applyBorder="1" applyAlignment="1">
      <alignment horizontal="left" vertical="top" wrapText="1"/>
    </xf>
    <xf numFmtId="10" fontId="14" fillId="4" borderId="55" xfId="0" applyNumberFormat="1" applyFont="1" applyFill="1" applyBorder="1" applyAlignment="1">
      <alignment horizontal="left" vertical="top" wrapText="1"/>
    </xf>
    <xf numFmtId="0" fontId="44" fillId="0" borderId="0" xfId="0" applyFont="1" applyBorder="1" applyAlignment="1">
      <alignment vertical="center" wrapText="1"/>
    </xf>
    <xf numFmtId="0" fontId="52" fillId="0" borderId="88" xfId="0" applyFont="1" applyBorder="1" applyAlignment="1">
      <alignment vertical="center" readingOrder="1"/>
    </xf>
    <xf numFmtId="0" fontId="44" fillId="0" borderId="76" xfId="0" applyFont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67" fillId="0" borderId="0" xfId="0" applyFont="1" applyFill="1" applyAlignment="1">
      <alignment vertical="top"/>
    </xf>
    <xf numFmtId="0" fontId="68" fillId="0" borderId="0" xfId="0" applyFont="1" applyAlignment="1">
      <alignment vertical="top"/>
    </xf>
    <xf numFmtId="0" fontId="68" fillId="0" borderId="0" xfId="0" applyFont="1" applyBorder="1" applyAlignment="1">
      <alignment vertical="top"/>
    </xf>
    <xf numFmtId="0" fontId="69" fillId="4" borderId="71" xfId="0" applyFont="1" applyFill="1" applyBorder="1" applyAlignment="1">
      <alignment horizontal="left" vertical="top" wrapText="1"/>
    </xf>
    <xf numFmtId="0" fontId="70" fillId="6" borderId="4" xfId="0" applyFont="1" applyFill="1" applyBorder="1" applyAlignment="1">
      <alignment vertical="top" wrapText="1"/>
    </xf>
    <xf numFmtId="0" fontId="70" fillId="6" borderId="0" xfId="0" applyFont="1" applyFill="1" applyBorder="1" applyAlignment="1">
      <alignment vertical="top" wrapText="1"/>
    </xf>
    <xf numFmtId="0" fontId="70" fillId="6" borderId="5" xfId="0" applyFont="1" applyFill="1" applyBorder="1" applyAlignment="1">
      <alignment vertical="top" wrapText="1"/>
    </xf>
    <xf numFmtId="0" fontId="70" fillId="4" borderId="103" xfId="0" applyFont="1" applyFill="1" applyBorder="1" applyAlignment="1">
      <alignment horizontal="left" vertical="top" wrapText="1"/>
    </xf>
    <xf numFmtId="0" fontId="70" fillId="0" borderId="0" xfId="0" applyFont="1" applyBorder="1" applyAlignment="1">
      <alignment vertical="top"/>
    </xf>
    <xf numFmtId="0" fontId="69" fillId="4" borderId="103" xfId="0" applyFont="1" applyFill="1" applyBorder="1" applyAlignment="1">
      <alignment horizontal="left" vertical="top" wrapText="1"/>
    </xf>
    <xf numFmtId="0" fontId="68" fillId="0" borderId="0" xfId="0" applyFont="1"/>
    <xf numFmtId="0" fontId="68" fillId="0" borderId="0" xfId="0" applyFont="1" applyBorder="1" applyAlignment="1">
      <alignment horizontal="left" vertical="top"/>
    </xf>
    <xf numFmtId="2" fontId="68" fillId="0" borderId="0" xfId="0" applyNumberFormat="1" applyFont="1" applyFill="1" applyBorder="1" applyAlignment="1">
      <alignment horizontal="right" vertical="top" wrapText="1"/>
    </xf>
    <xf numFmtId="0" fontId="67" fillId="10" borderId="0" xfId="0" applyFont="1" applyFill="1" applyAlignment="1">
      <alignment vertical="top"/>
    </xf>
    <xf numFmtId="0" fontId="67" fillId="10" borderId="0" xfId="0" applyFont="1" applyFill="1" applyBorder="1" applyAlignment="1">
      <alignment vertical="top"/>
    </xf>
    <xf numFmtId="0" fontId="69" fillId="10" borderId="71" xfId="0" applyFont="1" applyFill="1" applyBorder="1" applyAlignment="1">
      <alignment horizontal="left" vertical="top" wrapText="1"/>
    </xf>
    <xf numFmtId="0" fontId="70" fillId="10" borderId="103" xfId="0" applyFont="1" applyFill="1" applyBorder="1" applyAlignment="1">
      <alignment horizontal="left" vertical="top" wrapText="1"/>
    </xf>
    <xf numFmtId="0" fontId="69" fillId="10" borderId="4" xfId="0" applyFont="1" applyFill="1" applyBorder="1" applyAlignment="1">
      <alignment horizontal="left" vertical="top"/>
    </xf>
    <xf numFmtId="0" fontId="69" fillId="10" borderId="0" xfId="0" applyFont="1" applyFill="1" applyBorder="1" applyAlignment="1">
      <alignment horizontal="left" vertical="top"/>
    </xf>
    <xf numFmtId="0" fontId="69" fillId="10" borderId="5" xfId="0" applyFont="1" applyFill="1" applyBorder="1" applyAlignment="1">
      <alignment horizontal="left" vertical="top"/>
    </xf>
    <xf numFmtId="0" fontId="67" fillId="10" borderId="4" xfId="0" applyFont="1" applyFill="1" applyBorder="1" applyAlignment="1">
      <alignment horizontal="left" vertical="top"/>
    </xf>
    <xf numFmtId="0" fontId="67" fillId="10" borderId="0" xfId="0" applyFont="1" applyFill="1" applyBorder="1" applyAlignment="1">
      <alignment horizontal="left" vertical="top"/>
    </xf>
    <xf numFmtId="0" fontId="67" fillId="10" borderId="5" xfId="0" applyFont="1" applyFill="1" applyBorder="1" applyAlignment="1">
      <alignment horizontal="left" vertical="top"/>
    </xf>
    <xf numFmtId="0" fontId="68" fillId="0" borderId="0" xfId="0" applyFont="1" applyAlignment="1">
      <alignment horizontal="left" vertical="top"/>
    </xf>
    <xf numFmtId="0" fontId="70" fillId="0" borderId="0" xfId="0" applyFont="1" applyFill="1" applyBorder="1" applyAlignment="1">
      <alignment vertical="top"/>
    </xf>
    <xf numFmtId="0" fontId="70" fillId="6" borderId="4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horizontal="left" vertical="top" wrapText="1"/>
    </xf>
    <xf numFmtId="0" fontId="70" fillId="6" borderId="5" xfId="0" applyFont="1" applyFill="1" applyBorder="1" applyAlignment="1">
      <alignment horizontal="left" vertical="top" wrapText="1"/>
    </xf>
    <xf numFmtId="0" fontId="69" fillId="10" borderId="4" xfId="0" applyFont="1" applyFill="1" applyBorder="1" applyAlignment="1">
      <alignment vertical="top"/>
    </xf>
    <xf numFmtId="0" fontId="69" fillId="10" borderId="0" xfId="0" applyFont="1" applyFill="1" applyBorder="1" applyAlignment="1">
      <alignment vertical="top"/>
    </xf>
    <xf numFmtId="0" fontId="69" fillId="10" borderId="5" xfId="0" applyFont="1" applyFill="1" applyBorder="1" applyAlignment="1">
      <alignment vertical="top"/>
    </xf>
    <xf numFmtId="0" fontId="70" fillId="6" borderId="4" xfId="0" applyFont="1" applyFill="1" applyBorder="1" applyAlignment="1">
      <alignment vertical="top"/>
    </xf>
    <xf numFmtId="0" fontId="70" fillId="6" borderId="0" xfId="0" applyFont="1" applyFill="1" applyBorder="1" applyAlignment="1">
      <alignment vertical="top"/>
    </xf>
    <xf numFmtId="0" fontId="70" fillId="6" borderId="5" xfId="0" applyFont="1" applyFill="1" applyBorder="1" applyAlignment="1">
      <alignment vertical="top"/>
    </xf>
    <xf numFmtId="0" fontId="70" fillId="6" borderId="4" xfId="0" applyFont="1" applyFill="1" applyBorder="1" applyAlignment="1">
      <alignment horizontal="left" vertical="top"/>
    </xf>
    <xf numFmtId="0" fontId="70" fillId="6" borderId="0" xfId="0" applyFont="1" applyFill="1" applyBorder="1" applyAlignment="1">
      <alignment horizontal="left" vertical="top"/>
    </xf>
    <xf numFmtId="0" fontId="70" fillId="6" borderId="1" xfId="0" applyFont="1" applyFill="1" applyBorder="1" applyAlignment="1">
      <alignment vertical="top" wrapText="1"/>
    </xf>
    <xf numFmtId="0" fontId="70" fillId="6" borderId="2" xfId="0" applyFont="1" applyFill="1" applyBorder="1" applyAlignment="1">
      <alignment vertical="top" wrapText="1"/>
    </xf>
    <xf numFmtId="0" fontId="70" fillId="6" borderId="5" xfId="0" applyFont="1" applyFill="1" applyBorder="1" applyAlignment="1">
      <alignment horizontal="left" vertical="top"/>
    </xf>
    <xf numFmtId="0" fontId="70" fillId="4" borderId="4" xfId="0" applyFont="1" applyFill="1" applyBorder="1" applyAlignment="1">
      <alignment horizontal="left" vertical="top" wrapText="1"/>
    </xf>
    <xf numFmtId="0" fontId="70" fillId="4" borderId="71" xfId="0" applyFont="1" applyFill="1" applyBorder="1" applyAlignment="1">
      <alignment horizontal="left" vertical="top" wrapText="1"/>
    </xf>
    <xf numFmtId="0" fontId="71" fillId="0" borderId="76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72" fillId="19" borderId="76" xfId="1" applyBorder="1" applyAlignment="1">
      <alignment horizontal="left" vertical="center" wrapText="1" readingOrder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top"/>
    </xf>
    <xf numFmtId="0" fontId="14" fillId="10" borderId="0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 wrapText="1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10" borderId="5" xfId="0" applyFont="1" applyFill="1" applyBorder="1" applyAlignment="1">
      <alignment horizontal="center" vertical="top"/>
    </xf>
    <xf numFmtId="0" fontId="17" fillId="10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10" borderId="128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center" vertical="top"/>
    </xf>
    <xf numFmtId="0" fontId="6" fillId="10" borderId="123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7" fillId="8" borderId="48" xfId="0" applyFont="1" applyFill="1" applyBorder="1" applyAlignment="1">
      <alignment horizontal="left" vertical="top"/>
    </xf>
    <xf numFmtId="2" fontId="6" fillId="0" borderId="47" xfId="0" applyNumberFormat="1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top" wrapText="1"/>
    </xf>
    <xf numFmtId="164" fontId="6" fillId="0" borderId="58" xfId="0" applyNumberFormat="1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left" vertical="top"/>
    </xf>
    <xf numFmtId="0" fontId="14" fillId="10" borderId="103" xfId="0" applyFont="1" applyFill="1" applyBorder="1" applyAlignment="1">
      <alignment horizontal="left" vertical="top" wrapText="1"/>
    </xf>
    <xf numFmtId="0" fontId="71" fillId="10" borderId="97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6" fillId="4" borderId="5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15" fillId="10" borderId="0" xfId="0" applyFont="1" applyFill="1" applyBorder="1" applyAlignment="1">
      <alignment vertical="center"/>
    </xf>
    <xf numFmtId="0" fontId="14" fillId="10" borderId="103" xfId="0" applyFont="1" applyFill="1" applyBorder="1" applyAlignment="1">
      <alignment horizontal="left" vertical="center" wrapText="1"/>
    </xf>
    <xf numFmtId="0" fontId="14" fillId="10" borderId="93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4" fillId="4" borderId="103" xfId="0" applyFont="1" applyFill="1" applyBorder="1" applyAlignment="1">
      <alignment vertical="top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3" fontId="6" fillId="6" borderId="0" xfId="0" applyNumberFormat="1" applyFont="1" applyFill="1" applyBorder="1" applyAlignment="1">
      <alignment horizontal="left" vertical="center" wrapText="1"/>
    </xf>
    <xf numFmtId="3" fontId="6" fillId="6" borderId="5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0" fontId="6" fillId="4" borderId="9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6" fillId="17" borderId="4" xfId="0" applyFont="1" applyFill="1" applyBorder="1" applyAlignment="1">
      <alignment horizontal="center" vertical="top"/>
    </xf>
    <xf numFmtId="0" fontId="74" fillId="0" borderId="76" xfId="0" applyFont="1" applyBorder="1" applyAlignment="1">
      <alignment horizontal="left" vertical="center" wrapText="1" readingOrder="1"/>
    </xf>
    <xf numFmtId="0" fontId="73" fillId="20" borderId="76" xfId="1" applyFont="1" applyFill="1" applyBorder="1" applyAlignment="1">
      <alignment horizontal="left" vertical="center" wrapText="1" readingOrder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51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left" vertical="top" wrapText="1"/>
    </xf>
    <xf numFmtId="0" fontId="1" fillId="0" borderId="0" xfId="0" applyFont="1" applyAlignment="1"/>
    <xf numFmtId="0" fontId="15" fillId="0" borderId="0" xfId="0" applyFont="1" applyBorder="1" applyAlignment="1"/>
    <xf numFmtId="0" fontId="1" fillId="0" borderId="0" xfId="0" applyFont="1" applyBorder="1" applyAlignment="1"/>
    <xf numFmtId="0" fontId="15" fillId="7" borderId="82" xfId="0" applyFont="1" applyFill="1" applyBorder="1" applyAlignment="1"/>
    <xf numFmtId="0" fontId="15" fillId="7" borderId="80" xfId="0" applyFont="1" applyFill="1" applyBorder="1" applyAlignment="1"/>
    <xf numFmtId="0" fontId="15" fillId="7" borderId="83" xfId="0" applyFont="1" applyFill="1" applyBorder="1" applyAlignment="1"/>
    <xf numFmtId="0" fontId="29" fillId="4" borderId="50" xfId="0" applyFont="1" applyFill="1" applyBorder="1" applyAlignment="1"/>
    <xf numFmtId="0" fontId="29" fillId="4" borderId="92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8" fillId="0" borderId="26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/>
    </xf>
    <xf numFmtId="9" fontId="6" fillId="0" borderId="3" xfId="0" applyNumberFormat="1" applyFont="1" applyFill="1" applyBorder="1" applyAlignment="1">
      <alignment horizontal="left"/>
    </xf>
    <xf numFmtId="0" fontId="17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44" fillId="0" borderId="0" xfId="0" applyFont="1" applyBorder="1" applyAlignment="1">
      <alignment wrapText="1"/>
    </xf>
    <xf numFmtId="0" fontId="52" fillId="0" borderId="76" xfId="0" applyFont="1" applyBorder="1" applyAlignment="1">
      <alignment horizontal="left" wrapText="1" readingOrder="1"/>
    </xf>
    <xf numFmtId="0" fontId="54" fillId="14" borderId="76" xfId="0" applyFont="1" applyFill="1" applyBorder="1" applyAlignment="1">
      <alignment horizontal="center" wrapText="1" readingOrder="1"/>
    </xf>
    <xf numFmtId="0" fontId="54" fillId="15" borderId="76" xfId="0" applyFont="1" applyFill="1" applyBorder="1" applyAlignment="1">
      <alignment horizontal="center" wrapText="1" readingOrder="1"/>
    </xf>
    <xf numFmtId="0" fontId="1" fillId="0" borderId="76" xfId="0" applyFont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top"/>
    </xf>
    <xf numFmtId="0" fontId="6" fillId="17" borderId="0" xfId="0" applyFont="1" applyFill="1" applyBorder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5" fillId="8" borderId="79" xfId="0" applyFont="1" applyFill="1" applyBorder="1" applyAlignment="1">
      <alignment horizontal="center" vertical="top"/>
    </xf>
    <xf numFmtId="0" fontId="15" fillId="8" borderId="80" xfId="0" applyFont="1" applyFill="1" applyBorder="1" applyAlignment="1">
      <alignment horizontal="center" vertical="top"/>
    </xf>
    <xf numFmtId="0" fontId="15" fillId="8" borderId="81" xfId="0" applyFont="1" applyFill="1" applyBorder="1" applyAlignment="1">
      <alignment horizontal="center" vertical="top"/>
    </xf>
    <xf numFmtId="0" fontId="15" fillId="8" borderId="82" xfId="0" applyFont="1" applyFill="1" applyBorder="1" applyAlignment="1">
      <alignment horizontal="center" vertical="top"/>
    </xf>
    <xf numFmtId="0" fontId="15" fillId="8" borderId="83" xfId="0" applyFont="1" applyFill="1" applyBorder="1" applyAlignment="1">
      <alignment horizontal="center" vertical="top"/>
    </xf>
    <xf numFmtId="0" fontId="15" fillId="0" borderId="108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15" fillId="0" borderId="109" xfId="0" applyFont="1" applyBorder="1" applyAlignment="1">
      <alignment horizontal="center" vertical="top"/>
    </xf>
    <xf numFmtId="0" fontId="15" fillId="0" borderId="74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6" fillId="17" borderId="4" xfId="0" applyFont="1" applyFill="1" applyBorder="1" applyAlignment="1">
      <alignment horizontal="center" vertical="top" wrapText="1"/>
    </xf>
    <xf numFmtId="0" fontId="6" fillId="17" borderId="0" xfId="0" applyFont="1" applyFill="1" applyBorder="1" applyAlignment="1">
      <alignment horizontal="center" vertical="top" wrapText="1"/>
    </xf>
    <xf numFmtId="0" fontId="15" fillId="0" borderId="111" xfId="0" applyFont="1" applyBorder="1" applyAlignment="1">
      <alignment horizontal="center" vertical="top"/>
    </xf>
    <xf numFmtId="0" fontId="15" fillId="0" borderId="73" xfId="0" applyFont="1" applyBorder="1" applyAlignment="1">
      <alignment horizontal="center" vertical="top"/>
    </xf>
    <xf numFmtId="0" fontId="15" fillId="0" borderId="75" xfId="0" applyFont="1" applyBorder="1" applyAlignment="1">
      <alignment horizontal="center" vertical="top"/>
    </xf>
    <xf numFmtId="0" fontId="1" fillId="7" borderId="132" xfId="0" applyFont="1" applyFill="1" applyBorder="1" applyAlignment="1">
      <alignment horizontal="center" vertical="top"/>
    </xf>
    <xf numFmtId="0" fontId="1" fillId="7" borderId="36" xfId="0" applyFont="1" applyFill="1" applyBorder="1" applyAlignment="1">
      <alignment horizontal="center" vertical="top"/>
    </xf>
    <xf numFmtId="0" fontId="1" fillId="7" borderId="13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center" vertical="top"/>
    </xf>
    <xf numFmtId="0" fontId="14" fillId="10" borderId="0" xfId="0" applyFont="1" applyFill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15" fillId="8" borderId="84" xfId="0" applyFont="1" applyFill="1" applyBorder="1" applyAlignment="1">
      <alignment horizontal="center" vertical="top"/>
    </xf>
    <xf numFmtId="0" fontId="15" fillId="8" borderId="85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 wrapText="1"/>
    </xf>
    <xf numFmtId="0" fontId="15" fillId="10" borderId="4" xfId="0" applyFont="1" applyFill="1" applyBorder="1" applyAlignment="1">
      <alignment horizontal="center" vertical="top"/>
    </xf>
    <xf numFmtId="0" fontId="15" fillId="10" borderId="0" xfId="0" applyFont="1" applyFill="1" applyBorder="1" applyAlignment="1">
      <alignment horizontal="center" vertical="top"/>
    </xf>
    <xf numFmtId="0" fontId="15" fillId="10" borderId="5" xfId="0" applyFont="1" applyFill="1" applyBorder="1" applyAlignment="1">
      <alignment horizontal="center" vertical="top"/>
    </xf>
    <xf numFmtId="0" fontId="26" fillId="10" borderId="101" xfId="0" applyFont="1" applyFill="1" applyBorder="1" applyAlignment="1">
      <alignment horizontal="center" vertical="top"/>
    </xf>
    <xf numFmtId="0" fontId="26" fillId="10" borderId="62" xfId="0" applyFont="1" applyFill="1" applyBorder="1" applyAlignment="1">
      <alignment horizontal="center" vertical="top"/>
    </xf>
    <xf numFmtId="0" fontId="26" fillId="10" borderId="64" xfId="0" applyFont="1" applyFill="1" applyBorder="1" applyAlignment="1">
      <alignment horizontal="center" vertical="top"/>
    </xf>
    <xf numFmtId="0" fontId="17" fillId="8" borderId="7" xfId="0" applyFont="1" applyFill="1" applyBorder="1" applyAlignment="1">
      <alignment horizontal="left" vertical="top"/>
    </xf>
    <xf numFmtId="0" fontId="17" fillId="8" borderId="3" xfId="0" applyFont="1" applyFill="1" applyBorder="1" applyAlignment="1">
      <alignment horizontal="left" vertical="top"/>
    </xf>
    <xf numFmtId="0" fontId="17" fillId="8" borderId="2" xfId="0" applyFont="1" applyFill="1" applyBorder="1" applyAlignment="1">
      <alignment horizontal="left" vertical="top"/>
    </xf>
    <xf numFmtId="0" fontId="27" fillId="10" borderId="50" xfId="0" applyFont="1" applyFill="1" applyBorder="1" applyAlignment="1">
      <alignment horizontal="center" vertical="top"/>
    </xf>
    <xf numFmtId="0" fontId="27" fillId="10" borderId="114" xfId="0" applyFont="1" applyFill="1" applyBorder="1" applyAlignment="1">
      <alignment horizontal="center" vertical="top"/>
    </xf>
    <xf numFmtId="0" fontId="27" fillId="10" borderId="102" xfId="0" applyFont="1" applyFill="1" applyBorder="1" applyAlignment="1">
      <alignment horizontal="center" vertical="top"/>
    </xf>
    <xf numFmtId="0" fontId="27" fillId="10" borderId="61" xfId="0" applyFont="1" applyFill="1" applyBorder="1" applyAlignment="1">
      <alignment horizontal="center" vertical="top"/>
    </xf>
    <xf numFmtId="0" fontId="27" fillId="10" borderId="62" xfId="0" applyFont="1" applyFill="1" applyBorder="1" applyAlignment="1">
      <alignment horizontal="center" vertical="top"/>
    </xf>
    <xf numFmtId="0" fontId="27" fillId="10" borderId="63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left" vertical="top"/>
    </xf>
    <xf numFmtId="0" fontId="1" fillId="10" borderId="5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/>
    </xf>
    <xf numFmtId="0" fontId="15" fillId="10" borderId="3" xfId="0" applyFont="1" applyFill="1" applyBorder="1" applyAlignment="1">
      <alignment horizontal="center" vertical="top"/>
    </xf>
    <xf numFmtId="0" fontId="15" fillId="10" borderId="10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26" fillId="10" borderId="50" xfId="0" applyFont="1" applyFill="1" applyBorder="1" applyAlignment="1">
      <alignment horizontal="center" vertical="top"/>
    </xf>
    <xf numFmtId="0" fontId="26" fillId="10" borderId="114" xfId="0" applyFont="1" applyFill="1" applyBorder="1" applyAlignment="1">
      <alignment horizontal="center" vertical="top"/>
    </xf>
    <xf numFmtId="0" fontId="26" fillId="10" borderId="102" xfId="0" applyFont="1" applyFill="1" applyBorder="1" applyAlignment="1">
      <alignment horizontal="center" vertical="top"/>
    </xf>
    <xf numFmtId="0" fontId="15" fillId="10" borderId="51" xfId="0" applyFont="1" applyFill="1" applyBorder="1" applyAlignment="1">
      <alignment horizontal="center" vertical="top"/>
    </xf>
    <xf numFmtId="0" fontId="15" fillId="10" borderId="68" xfId="0" applyFont="1" applyFill="1" applyBorder="1" applyAlignment="1">
      <alignment horizontal="center" vertical="top"/>
    </xf>
    <xf numFmtId="0" fontId="15" fillId="10" borderId="127" xfId="0" applyFont="1" applyFill="1" applyBorder="1" applyAlignment="1">
      <alignment horizontal="center" vertical="top"/>
    </xf>
    <xf numFmtId="0" fontId="15" fillId="8" borderId="86" xfId="0" applyFont="1" applyFill="1" applyBorder="1" applyAlignment="1">
      <alignment horizontal="center" vertical="top"/>
    </xf>
    <xf numFmtId="0" fontId="26" fillId="10" borderId="61" xfId="0" applyFont="1" applyFill="1" applyBorder="1" applyAlignment="1">
      <alignment horizontal="center" vertical="top"/>
    </xf>
    <xf numFmtId="0" fontId="26" fillId="10" borderId="63" xfId="0" applyFont="1" applyFill="1" applyBorder="1" applyAlignment="1">
      <alignment horizontal="center" vertical="top"/>
    </xf>
    <xf numFmtId="0" fontId="15" fillId="10" borderId="7" xfId="0" applyFont="1" applyFill="1" applyBorder="1" applyAlignment="1">
      <alignment horizontal="center" vertical="top"/>
    </xf>
    <xf numFmtId="0" fontId="6" fillId="6" borderId="78" xfId="0" applyFont="1" applyFill="1" applyBorder="1" applyAlignment="1">
      <alignment horizontal="center" vertical="top"/>
    </xf>
    <xf numFmtId="0" fontId="6" fillId="6" borderId="34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70" fillId="6" borderId="4" xfId="0" applyFont="1" applyFill="1" applyBorder="1" applyAlignment="1">
      <alignment horizontal="center" vertical="top"/>
    </xf>
    <xf numFmtId="0" fontId="70" fillId="6" borderId="0" xfId="0" applyFont="1" applyFill="1" applyBorder="1" applyAlignment="1">
      <alignment horizontal="center" vertical="top"/>
    </xf>
    <xf numFmtId="0" fontId="70" fillId="6" borderId="5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0" fontId="15" fillId="8" borderId="84" xfId="0" applyFont="1" applyFill="1" applyBorder="1" applyAlignment="1">
      <alignment horizontal="center"/>
    </xf>
    <xf numFmtId="0" fontId="15" fillId="8" borderId="85" xfId="0" applyFont="1" applyFill="1" applyBorder="1" applyAlignment="1">
      <alignment horizontal="center"/>
    </xf>
    <xf numFmtId="0" fontId="15" fillId="8" borderId="86" xfId="0" applyFont="1" applyFill="1" applyBorder="1" applyAlignment="1">
      <alignment horizontal="center"/>
    </xf>
    <xf numFmtId="0" fontId="17" fillId="8" borderId="76" xfId="0" applyFont="1" applyFill="1" applyBorder="1" applyAlignment="1">
      <alignment horizontal="center" vertical="top"/>
    </xf>
    <xf numFmtId="0" fontId="17" fillId="8" borderId="116" xfId="0" applyFont="1" applyFill="1" applyBorder="1" applyAlignment="1">
      <alignment horizontal="center" vertical="top"/>
    </xf>
    <xf numFmtId="0" fontId="14" fillId="10" borderId="2" xfId="0" applyFont="1" applyFill="1" applyBorder="1" applyAlignment="1">
      <alignment horizontal="center" vertical="top"/>
    </xf>
    <xf numFmtId="0" fontId="17" fillId="8" borderId="18" xfId="0" applyFont="1" applyFill="1" applyBorder="1" applyAlignment="1">
      <alignment horizontal="center" vertical="top"/>
    </xf>
    <xf numFmtId="0" fontId="17" fillId="8" borderId="19" xfId="0" applyFont="1" applyFill="1" applyBorder="1" applyAlignment="1">
      <alignment horizontal="center" vertical="top"/>
    </xf>
    <xf numFmtId="0" fontId="17" fillId="8" borderId="2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" fillId="7" borderId="132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133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vertical="top"/>
    </xf>
    <xf numFmtId="0" fontId="14" fillId="10" borderId="15" xfId="0" applyFont="1" applyFill="1" applyBorder="1" applyAlignment="1">
      <alignment horizontal="center" vertical="top"/>
    </xf>
    <xf numFmtId="0" fontId="14" fillId="10" borderId="12" xfId="0" applyFont="1" applyFill="1" applyBorder="1" applyAlignment="1">
      <alignment horizontal="center" vertical="top"/>
    </xf>
    <xf numFmtId="0" fontId="14" fillId="10" borderId="16" xfId="0" applyFont="1" applyFill="1" applyBorder="1" applyAlignment="1">
      <alignment horizontal="center" vertical="top"/>
    </xf>
    <xf numFmtId="0" fontId="17" fillId="10" borderId="73" xfId="0" applyFont="1" applyFill="1" applyBorder="1" applyAlignment="1">
      <alignment horizontal="center" vertical="top"/>
    </xf>
    <xf numFmtId="0" fontId="17" fillId="10" borderId="74" xfId="0" applyFont="1" applyFill="1" applyBorder="1" applyAlignment="1">
      <alignment horizontal="center" vertical="top"/>
    </xf>
    <xf numFmtId="0" fontId="17" fillId="10" borderId="111" xfId="0" applyFont="1" applyFill="1" applyBorder="1" applyAlignment="1">
      <alignment horizontal="center" vertical="top"/>
    </xf>
    <xf numFmtId="0" fontId="15" fillId="10" borderId="0" xfId="0" applyFont="1" applyFill="1" applyBorder="1" applyAlignment="1">
      <alignment horizontal="left" vertical="top"/>
    </xf>
    <xf numFmtId="0" fontId="15" fillId="1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10" borderId="4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horizontal="center" vertical="top"/>
    </xf>
    <xf numFmtId="0" fontId="6" fillId="10" borderId="5" xfId="0" applyFont="1" applyFill="1" applyBorder="1" applyAlignment="1">
      <alignment horizontal="center" vertical="top"/>
    </xf>
    <xf numFmtId="0" fontId="70" fillId="10" borderId="4" xfId="0" applyFont="1" applyFill="1" applyBorder="1" applyAlignment="1">
      <alignment horizontal="center" vertical="top"/>
    </xf>
    <xf numFmtId="0" fontId="70" fillId="10" borderId="0" xfId="0" applyFont="1" applyFill="1" applyBorder="1" applyAlignment="1">
      <alignment horizontal="center" vertical="top"/>
    </xf>
    <xf numFmtId="0" fontId="70" fillId="10" borderId="5" xfId="0" applyFont="1" applyFill="1" applyBorder="1" applyAlignment="1">
      <alignment horizontal="center" vertical="top"/>
    </xf>
    <xf numFmtId="0" fontId="15" fillId="10" borderId="2" xfId="0" applyFont="1" applyFill="1" applyBorder="1" applyAlignment="1">
      <alignment horizontal="center" vertical="top"/>
    </xf>
    <xf numFmtId="0" fontId="14" fillId="10" borderId="13" xfId="0" applyFont="1" applyFill="1" applyBorder="1" applyAlignment="1">
      <alignment horizontal="center" vertical="top"/>
    </xf>
    <xf numFmtId="0" fontId="14" fillId="10" borderId="14" xfId="0" applyFont="1" applyFill="1" applyBorder="1" applyAlignment="1">
      <alignment horizontal="center" vertical="top"/>
    </xf>
    <xf numFmtId="0" fontId="17" fillId="10" borderId="2" xfId="0" applyFont="1" applyFill="1" applyBorder="1" applyAlignment="1">
      <alignment horizontal="center" vertical="top"/>
    </xf>
    <xf numFmtId="0" fontId="17" fillId="10" borderId="0" xfId="0" applyFont="1" applyFill="1" applyBorder="1" applyAlignment="1">
      <alignment horizontal="center" vertical="top"/>
    </xf>
    <xf numFmtId="0" fontId="17" fillId="10" borderId="1" xfId="0" applyFont="1" applyFill="1" applyBorder="1" applyAlignment="1">
      <alignment horizontal="center" vertical="top"/>
    </xf>
    <xf numFmtId="0" fontId="34" fillId="6" borderId="4" xfId="0" applyFont="1" applyFill="1" applyBorder="1" applyAlignment="1">
      <alignment horizontal="center" vertical="top"/>
    </xf>
    <xf numFmtId="0" fontId="34" fillId="6" borderId="0" xfId="0" applyFont="1" applyFill="1" applyBorder="1" applyAlignment="1">
      <alignment horizontal="center" vertical="top"/>
    </xf>
    <xf numFmtId="0" fontId="34" fillId="6" borderId="5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" fillId="7" borderId="118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" fillId="7" borderId="59" xfId="0" applyFont="1" applyFill="1" applyBorder="1" applyAlignment="1">
      <alignment horizontal="center" vertical="top"/>
    </xf>
    <xf numFmtId="0" fontId="1" fillId="7" borderId="49" xfId="0" applyFont="1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1" fillId="7" borderId="60" xfId="0" applyFont="1" applyFill="1" applyBorder="1" applyAlignment="1">
      <alignment horizontal="center" vertical="top"/>
    </xf>
    <xf numFmtId="0" fontId="37" fillId="0" borderId="73" xfId="0" applyFont="1" applyBorder="1" applyAlignment="1">
      <alignment horizontal="center" vertical="center" textRotation="90" wrapText="1"/>
    </xf>
    <xf numFmtId="0" fontId="37" fillId="0" borderId="0" xfId="0" applyFont="1" applyBorder="1" applyAlignment="1">
      <alignment horizontal="center" vertical="center" textRotation="90" wrapText="1"/>
    </xf>
    <xf numFmtId="0" fontId="37" fillId="0" borderId="12" xfId="0" applyFont="1" applyBorder="1" applyAlignment="1">
      <alignment horizontal="center" vertical="center" textRotation="90" wrapText="1"/>
    </xf>
    <xf numFmtId="9" fontId="13" fillId="10" borderId="59" xfId="0" applyNumberFormat="1" applyFont="1" applyFill="1" applyBorder="1" applyAlignment="1">
      <alignment horizontal="center"/>
    </xf>
    <xf numFmtId="9" fontId="13" fillId="10" borderId="49" xfId="0" applyNumberFormat="1" applyFont="1" applyFill="1" applyBorder="1" applyAlignment="1">
      <alignment horizontal="center"/>
    </xf>
    <xf numFmtId="9" fontId="13" fillId="10" borderId="60" xfId="0" applyNumberFormat="1" applyFont="1" applyFill="1" applyBorder="1" applyAlignment="1">
      <alignment horizontal="center"/>
    </xf>
    <xf numFmtId="9" fontId="13" fillId="11" borderId="59" xfId="0" applyNumberFormat="1" applyFont="1" applyFill="1" applyBorder="1" applyAlignment="1">
      <alignment horizontal="center"/>
    </xf>
    <xf numFmtId="9" fontId="13" fillId="11" borderId="49" xfId="0" applyNumberFormat="1" applyFont="1" applyFill="1" applyBorder="1" applyAlignment="1">
      <alignment horizontal="center"/>
    </xf>
    <xf numFmtId="9" fontId="13" fillId="11" borderId="6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301"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0049CZ07LargeOfficeBaseTable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051CZ07LargeOfficeWWR60Table.html#toc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M141"/>
  <sheetViews>
    <sheetView zoomScale="70" zoomScaleNormal="70" workbookViewId="0">
      <pane xSplit="2" ySplit="3" topLeftCell="CT31" activePane="bottomRight" state="frozen"/>
      <selection pane="topRight" activeCell="C1" sqref="C1"/>
      <selection pane="bottomLeft" activeCell="A4" sqref="A4"/>
      <selection pane="bottomRight" activeCell="DA7" sqref="DA7:DA40"/>
    </sheetView>
  </sheetViews>
  <sheetFormatPr defaultRowHeight="14.4" x14ac:dyDescent="0.3"/>
  <cols>
    <col min="1" max="1" width="4.5546875" customWidth="1"/>
    <col min="2" max="2" width="52.6640625" style="15" customWidth="1"/>
    <col min="3" max="3" width="22.88671875" style="16" customWidth="1"/>
    <col min="4" max="14" width="20.6640625" style="16" customWidth="1"/>
    <col min="15" max="15" width="13.6640625" style="17" customWidth="1"/>
    <col min="16" max="17" width="13.6640625" style="18" customWidth="1"/>
    <col min="18" max="18" width="13.6640625" style="16" customWidth="1"/>
    <col min="19" max="19" width="13.6640625" style="17" customWidth="1"/>
    <col min="20" max="21" width="13.6640625" style="18" customWidth="1"/>
    <col min="22" max="22" width="13.6640625" style="16" customWidth="1"/>
    <col min="23" max="25" width="13.6640625" style="18" customWidth="1"/>
    <col min="26" max="26" width="13.6640625" style="16" customWidth="1"/>
    <col min="27" max="27" width="13.6640625" style="17" customWidth="1"/>
    <col min="28" max="37" width="13.6640625" style="18" customWidth="1"/>
    <col min="38" max="38" width="13.6640625" style="16" customWidth="1"/>
    <col min="39" max="39" width="13.6640625" style="17" customWidth="1"/>
    <col min="40" max="41" width="13.6640625" style="18" customWidth="1"/>
    <col min="42" max="42" width="13.6640625" style="16" customWidth="1"/>
    <col min="43" max="49" width="13.6640625" style="18" customWidth="1"/>
    <col min="50" max="50" width="7" style="18" customWidth="1"/>
    <col min="51" max="57" width="13.6640625" style="18" customWidth="1"/>
    <col min="58" max="58" width="13.6640625" style="16" customWidth="1"/>
    <col min="59" max="60" width="16.33203125" style="17" customWidth="1"/>
    <col min="61" max="61" width="16.33203125" style="16" customWidth="1"/>
    <col min="62" max="62" width="16.33203125" style="18" customWidth="1"/>
    <col min="63" max="63" width="16.33203125" style="17" customWidth="1"/>
    <col min="64" max="65" width="16.33203125" style="16" customWidth="1"/>
    <col min="66" max="66" width="16.33203125" style="17" customWidth="1"/>
    <col min="67" max="68" width="16.33203125" style="16" customWidth="1"/>
    <col min="69" max="69" width="16.33203125" style="17" customWidth="1"/>
    <col min="70" max="70" width="16.33203125" style="16" customWidth="1"/>
    <col min="71" max="76" width="13.6640625" style="17" customWidth="1"/>
    <col min="77" max="77" width="13.6640625" style="16" customWidth="1"/>
    <col min="78" max="83" width="13.6640625" style="17" customWidth="1"/>
    <col min="84" max="84" width="13.6640625" style="16" customWidth="1"/>
    <col min="85" max="90" width="13.6640625" style="17" customWidth="1"/>
    <col min="91" max="91" width="13.6640625" style="16" customWidth="1"/>
    <col min="92" max="92" width="32.6640625" style="16" customWidth="1"/>
    <col min="93" max="93" width="32.6640625" style="17" customWidth="1"/>
    <col min="94" max="97" width="32.6640625" style="16" customWidth="1"/>
    <col min="98" max="100" width="16.33203125" style="16" customWidth="1"/>
    <col min="101" max="102" width="29.109375" style="17" customWidth="1"/>
    <col min="103" max="103" width="29.109375" style="16" customWidth="1"/>
    <col min="104" max="104" width="26.88671875" style="17" customWidth="1"/>
    <col min="105" max="105" width="22.6640625" style="17" customWidth="1"/>
    <col min="106" max="106" width="20.88671875" style="16" customWidth="1"/>
    <col min="107" max="107" width="23.6640625" style="16" customWidth="1"/>
    <col min="108" max="108" width="26.88671875" style="16" customWidth="1"/>
    <col min="109" max="109" width="16.33203125" style="16" customWidth="1"/>
    <col min="110" max="110" width="18.6640625" style="16" customWidth="1"/>
    <col min="111" max="111" width="18.6640625" style="17" customWidth="1"/>
    <col min="112" max="112" width="17.6640625" style="19" customWidth="1"/>
    <col min="113" max="113" width="14.6640625" style="17" customWidth="1"/>
    <col min="114" max="114" width="14.6640625" style="16" customWidth="1"/>
    <col min="115" max="115" width="14.6640625" style="17" customWidth="1"/>
    <col min="116" max="116" width="14.6640625" style="16" customWidth="1"/>
    <col min="117" max="119" width="14.6640625" style="17" customWidth="1"/>
    <col min="120" max="120" width="14.6640625" style="16" customWidth="1"/>
    <col min="121" max="121" width="18.33203125" style="17" customWidth="1"/>
    <col min="122" max="122" width="16.33203125" style="16" customWidth="1"/>
    <col min="123" max="123" width="18.6640625" style="17" customWidth="1"/>
    <col min="124" max="124" width="16.33203125" style="16" customWidth="1"/>
    <col min="125" max="127" width="16.33203125" style="17" customWidth="1"/>
    <col min="128" max="128" width="16.33203125" style="16" customWidth="1"/>
    <col min="129" max="129" width="19.88671875" style="17" customWidth="1"/>
    <col min="130" max="130" width="19.5546875" style="17" customWidth="1"/>
    <col min="131" max="131" width="16.33203125" style="17" customWidth="1"/>
    <col min="132" max="132" width="16.33203125" style="16" customWidth="1"/>
    <col min="133" max="133" width="23.33203125" style="17" customWidth="1"/>
    <col min="134" max="134" width="22.88671875" style="17" customWidth="1"/>
    <col min="135" max="135" width="16.33203125" style="17" customWidth="1"/>
    <col min="136" max="136" width="16.33203125" style="16" customWidth="1"/>
    <col min="137" max="137" width="21.109375" style="17" customWidth="1"/>
    <col min="138" max="139" width="16.33203125" style="17" customWidth="1"/>
    <col min="140" max="140" width="16.33203125" style="16" customWidth="1"/>
    <col min="141" max="169" width="9.109375" style="20"/>
  </cols>
  <sheetData>
    <row r="1" spans="1:169" ht="15" thickBot="1" x14ac:dyDescent="0.35">
      <c r="C1" s="18"/>
      <c r="D1" s="139"/>
      <c r="E1" s="139"/>
      <c r="F1" s="18"/>
      <c r="G1" s="139"/>
      <c r="H1" s="139"/>
      <c r="CS1" s="18"/>
      <c r="CT1" s="140"/>
      <c r="CU1" s="141"/>
      <c r="CV1" s="142"/>
    </row>
    <row r="2" spans="1:169" s="3" customFormat="1" x14ac:dyDescent="0.3">
      <c r="B2" s="21"/>
      <c r="C2" s="1154" t="s">
        <v>22</v>
      </c>
      <c r="D2" s="1155"/>
      <c r="E2" s="1156"/>
      <c r="F2" s="1113" t="s">
        <v>23</v>
      </c>
      <c r="G2" s="1114"/>
      <c r="H2" s="1115"/>
      <c r="I2" s="1118" t="s">
        <v>30</v>
      </c>
      <c r="J2" s="1114"/>
      <c r="K2" s="1115"/>
      <c r="L2" s="1113" t="s">
        <v>31</v>
      </c>
      <c r="M2" s="1114"/>
      <c r="N2" s="1115"/>
      <c r="O2" s="1113" t="s">
        <v>32</v>
      </c>
      <c r="P2" s="1114"/>
      <c r="Q2" s="1114"/>
      <c r="R2" s="1114"/>
      <c r="S2" s="1114"/>
      <c r="T2" s="1114"/>
      <c r="U2" s="1114"/>
      <c r="V2" s="1114"/>
      <c r="W2" s="1114"/>
      <c r="X2" s="1114"/>
      <c r="Y2" s="1114"/>
      <c r="Z2" s="1115"/>
      <c r="AA2" s="1157" t="s">
        <v>579</v>
      </c>
      <c r="AB2" s="1158"/>
      <c r="AC2" s="1158"/>
      <c r="AD2" s="1158"/>
      <c r="AE2" s="1158"/>
      <c r="AF2" s="1158"/>
      <c r="AG2" s="1158"/>
      <c r="AH2" s="1158"/>
      <c r="AI2" s="1158"/>
      <c r="AJ2" s="1158"/>
      <c r="AK2" s="1158"/>
      <c r="AL2" s="1158"/>
      <c r="AM2" s="1114" t="s">
        <v>33</v>
      </c>
      <c r="AN2" s="1114"/>
      <c r="AO2" s="1114"/>
      <c r="AP2" s="1114"/>
      <c r="AQ2" s="1114"/>
      <c r="AR2" s="1114"/>
      <c r="AS2" s="1114"/>
      <c r="AT2" s="1114"/>
      <c r="AU2" s="1114"/>
      <c r="AV2" s="1114"/>
      <c r="AW2" s="1114"/>
      <c r="AX2" s="1114"/>
      <c r="AY2" s="1114"/>
      <c r="AZ2" s="1114"/>
      <c r="BA2" s="1114"/>
      <c r="BB2" s="1114"/>
      <c r="BC2" s="1114"/>
      <c r="BD2" s="1114"/>
      <c r="BE2" s="1114"/>
      <c r="BF2" s="1114"/>
      <c r="BG2" s="1114" t="s">
        <v>34</v>
      </c>
      <c r="BH2" s="1114"/>
      <c r="BI2" s="1114"/>
      <c r="BJ2" s="1114" t="s">
        <v>314</v>
      </c>
      <c r="BK2" s="1114"/>
      <c r="BL2" s="1114"/>
      <c r="BM2" s="1114" t="s">
        <v>316</v>
      </c>
      <c r="BN2" s="1114"/>
      <c r="BO2" s="1114"/>
      <c r="BP2" s="1114" t="s">
        <v>35</v>
      </c>
      <c r="BQ2" s="1114"/>
      <c r="BR2" s="1114"/>
      <c r="BS2" s="72"/>
      <c r="BT2" s="72"/>
      <c r="BU2" s="72"/>
      <c r="BV2" s="72"/>
      <c r="BW2" s="72"/>
      <c r="BX2" s="72"/>
      <c r="BY2" s="72"/>
      <c r="BZ2" s="1114" t="s">
        <v>36</v>
      </c>
      <c r="CA2" s="1114"/>
      <c r="CB2" s="1114"/>
      <c r="CC2" s="1114"/>
      <c r="CD2" s="1114"/>
      <c r="CE2" s="1114"/>
      <c r="CF2" s="1114"/>
      <c r="CG2" s="1114"/>
      <c r="CH2" s="1114"/>
      <c r="CI2" s="1114"/>
      <c r="CJ2" s="1114"/>
      <c r="CK2" s="1114"/>
      <c r="CL2" s="1114"/>
      <c r="CM2" s="1114"/>
      <c r="CN2" s="1114" t="s">
        <v>37</v>
      </c>
      <c r="CO2" s="1114"/>
      <c r="CP2" s="1114"/>
      <c r="CQ2" s="1114" t="s">
        <v>38</v>
      </c>
      <c r="CR2" s="1114"/>
      <c r="CS2" s="1177"/>
      <c r="CT2" s="1113" t="s">
        <v>355</v>
      </c>
      <c r="CU2" s="1114"/>
      <c r="CV2" s="1115"/>
      <c r="CW2" s="1118" t="s">
        <v>39</v>
      </c>
      <c r="CX2" s="1114"/>
      <c r="CY2" s="1114"/>
      <c r="CZ2" s="1114" t="s">
        <v>60</v>
      </c>
      <c r="DA2" s="1114"/>
      <c r="DB2" s="1114"/>
      <c r="DC2" s="1114" t="s">
        <v>61</v>
      </c>
      <c r="DD2" s="1114"/>
      <c r="DE2" s="1177"/>
      <c r="DF2" s="1113" t="s">
        <v>62</v>
      </c>
      <c r="DG2" s="1114"/>
      <c r="DH2" s="1115"/>
      <c r="DI2" s="1118" t="s">
        <v>381</v>
      </c>
      <c r="DJ2" s="1114"/>
      <c r="DK2" s="1114"/>
      <c r="DL2" s="1114"/>
      <c r="DM2" s="1114"/>
      <c r="DN2" s="1114"/>
      <c r="DO2" s="1114"/>
      <c r="DP2" s="1114"/>
      <c r="DQ2" s="1114" t="s">
        <v>382</v>
      </c>
      <c r="DR2" s="1114"/>
      <c r="DS2" s="1114"/>
      <c r="DT2" s="1114"/>
      <c r="DU2" s="1114"/>
      <c r="DV2" s="1114"/>
      <c r="DW2" s="1114"/>
      <c r="DX2" s="1114"/>
      <c r="DY2" s="1114" t="s">
        <v>380</v>
      </c>
      <c r="DZ2" s="1114"/>
      <c r="EA2" s="1114"/>
      <c r="EB2" s="1114"/>
      <c r="EC2" s="1114" t="s">
        <v>379</v>
      </c>
      <c r="ED2" s="1114"/>
      <c r="EE2" s="1114"/>
      <c r="EF2" s="1114"/>
      <c r="EG2" s="1114" t="s">
        <v>383</v>
      </c>
      <c r="EH2" s="1114"/>
      <c r="EI2" s="1114"/>
      <c r="EJ2" s="1115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</row>
    <row r="3" spans="1:169" s="9" customFormat="1" x14ac:dyDescent="0.3">
      <c r="B3" s="23"/>
      <c r="C3" s="73" t="s">
        <v>305</v>
      </c>
      <c r="D3" s="74" t="s">
        <v>14</v>
      </c>
      <c r="E3" s="121" t="s">
        <v>15</v>
      </c>
      <c r="F3" s="113" t="s">
        <v>305</v>
      </c>
      <c r="G3" s="76" t="s">
        <v>14</v>
      </c>
      <c r="H3" s="114" t="s">
        <v>15</v>
      </c>
      <c r="I3" s="125" t="s">
        <v>305</v>
      </c>
      <c r="J3" s="75" t="s">
        <v>14</v>
      </c>
      <c r="K3" s="111" t="s">
        <v>15</v>
      </c>
      <c r="L3" s="110" t="s">
        <v>305</v>
      </c>
      <c r="M3" s="75" t="s">
        <v>14</v>
      </c>
      <c r="N3" s="111" t="s">
        <v>15</v>
      </c>
      <c r="O3" s="1140" t="s">
        <v>305</v>
      </c>
      <c r="P3" s="1141"/>
      <c r="Q3" s="1141"/>
      <c r="R3" s="1141"/>
      <c r="S3" s="1141" t="s">
        <v>14</v>
      </c>
      <c r="T3" s="1141"/>
      <c r="U3" s="1141"/>
      <c r="V3" s="1141"/>
      <c r="W3" s="1141" t="s">
        <v>15</v>
      </c>
      <c r="X3" s="1141"/>
      <c r="Y3" s="1141"/>
      <c r="Z3" s="1142"/>
      <c r="AA3" s="1159" t="s">
        <v>305</v>
      </c>
      <c r="AB3" s="1146"/>
      <c r="AC3" s="1146"/>
      <c r="AD3" s="1146"/>
      <c r="AE3" s="1146" t="s">
        <v>14</v>
      </c>
      <c r="AF3" s="1146"/>
      <c r="AG3" s="1146"/>
      <c r="AH3" s="1146"/>
      <c r="AI3" s="1160" t="s">
        <v>15</v>
      </c>
      <c r="AJ3" s="1160"/>
      <c r="AK3" s="1160"/>
      <c r="AL3" s="1160"/>
      <c r="AM3" s="1160" t="s">
        <v>305</v>
      </c>
      <c r="AN3" s="1160"/>
      <c r="AO3" s="1160"/>
      <c r="AP3" s="1160"/>
      <c r="AQ3" s="1160" t="s">
        <v>14</v>
      </c>
      <c r="AR3" s="1160"/>
      <c r="AS3" s="1160"/>
      <c r="AT3" s="1160"/>
      <c r="AU3" s="1160" t="s">
        <v>158</v>
      </c>
      <c r="AV3" s="1160"/>
      <c r="AW3" s="1160"/>
      <c r="AX3" s="1160"/>
      <c r="AY3" s="1160"/>
      <c r="AZ3" s="1160"/>
      <c r="BA3" s="1160"/>
      <c r="BB3" s="1160"/>
      <c r="BC3" s="1160"/>
      <c r="BD3" s="1160"/>
      <c r="BE3" s="1160"/>
      <c r="BF3" s="1160"/>
      <c r="BG3" s="75" t="s">
        <v>305</v>
      </c>
      <c r="BH3" s="75" t="s">
        <v>14</v>
      </c>
      <c r="BI3" s="75" t="s">
        <v>15</v>
      </c>
      <c r="BJ3" s="75" t="s">
        <v>305</v>
      </c>
      <c r="BK3" s="75" t="s">
        <v>14</v>
      </c>
      <c r="BL3" s="75" t="s">
        <v>15</v>
      </c>
      <c r="BM3" s="75" t="s">
        <v>305</v>
      </c>
      <c r="BN3" s="75" t="s">
        <v>14</v>
      </c>
      <c r="BO3" s="75" t="s">
        <v>15</v>
      </c>
      <c r="BP3" s="75" t="s">
        <v>305</v>
      </c>
      <c r="BQ3" s="75" t="s">
        <v>14</v>
      </c>
      <c r="BR3" s="75" t="s">
        <v>15</v>
      </c>
      <c r="BS3" s="1160" t="s">
        <v>305</v>
      </c>
      <c r="BT3" s="1160"/>
      <c r="BU3" s="1160"/>
      <c r="BV3" s="1160"/>
      <c r="BW3" s="1160"/>
      <c r="BX3" s="1160"/>
      <c r="BY3" s="1160"/>
      <c r="BZ3" s="1160" t="s">
        <v>14</v>
      </c>
      <c r="CA3" s="1160"/>
      <c r="CB3" s="1160"/>
      <c r="CC3" s="1160"/>
      <c r="CD3" s="1160"/>
      <c r="CE3" s="1160"/>
      <c r="CF3" s="1160"/>
      <c r="CG3" s="1160" t="s">
        <v>158</v>
      </c>
      <c r="CH3" s="1160"/>
      <c r="CI3" s="1160"/>
      <c r="CJ3" s="1160"/>
      <c r="CK3" s="1160"/>
      <c r="CL3" s="1160"/>
      <c r="CM3" s="1160"/>
      <c r="CN3" s="75" t="s">
        <v>305</v>
      </c>
      <c r="CO3" s="75" t="s">
        <v>14</v>
      </c>
      <c r="CP3" s="75" t="s">
        <v>15</v>
      </c>
      <c r="CQ3" s="77" t="s">
        <v>305</v>
      </c>
      <c r="CR3" s="77" t="s">
        <v>14</v>
      </c>
      <c r="CS3" s="123" t="s">
        <v>15</v>
      </c>
      <c r="CT3" s="113" t="s">
        <v>305</v>
      </c>
      <c r="CU3" s="76" t="s">
        <v>14</v>
      </c>
      <c r="CV3" s="114" t="s">
        <v>15</v>
      </c>
      <c r="CW3" s="125" t="s">
        <v>305</v>
      </c>
      <c r="CX3" s="75" t="s">
        <v>14</v>
      </c>
      <c r="CY3" s="75" t="s">
        <v>15</v>
      </c>
      <c r="CZ3" s="75" t="s">
        <v>305</v>
      </c>
      <c r="DA3" s="75" t="s">
        <v>14</v>
      </c>
      <c r="DB3" s="75" t="s">
        <v>15</v>
      </c>
      <c r="DC3" s="75" t="s">
        <v>305</v>
      </c>
      <c r="DD3" s="75" t="s">
        <v>14</v>
      </c>
      <c r="DE3" s="109" t="s">
        <v>15</v>
      </c>
      <c r="DF3" s="113" t="s">
        <v>305</v>
      </c>
      <c r="DG3" s="76" t="s">
        <v>14</v>
      </c>
      <c r="DH3" s="78" t="s">
        <v>15</v>
      </c>
      <c r="DI3" s="1176" t="s">
        <v>305</v>
      </c>
      <c r="DJ3" s="1160"/>
      <c r="DK3" s="1160" t="s">
        <v>14</v>
      </c>
      <c r="DL3" s="1160"/>
      <c r="DM3" s="1160" t="s">
        <v>15</v>
      </c>
      <c r="DN3" s="1160"/>
      <c r="DO3" s="1160"/>
      <c r="DP3" s="1160"/>
      <c r="DQ3" s="1160" t="s">
        <v>305</v>
      </c>
      <c r="DR3" s="1160"/>
      <c r="DS3" s="1160" t="s">
        <v>14</v>
      </c>
      <c r="DT3" s="1160"/>
      <c r="DU3" s="1160" t="s">
        <v>15</v>
      </c>
      <c r="DV3" s="1160"/>
      <c r="DW3" s="1160"/>
      <c r="DX3" s="1160"/>
      <c r="DY3" s="75" t="s">
        <v>305</v>
      </c>
      <c r="DZ3" s="75" t="s">
        <v>14</v>
      </c>
      <c r="EA3" s="1160" t="s">
        <v>15</v>
      </c>
      <c r="EB3" s="1160"/>
      <c r="EC3" s="75" t="s">
        <v>305</v>
      </c>
      <c r="ED3" s="75" t="s">
        <v>14</v>
      </c>
      <c r="EE3" s="1160" t="s">
        <v>15</v>
      </c>
      <c r="EF3" s="1160"/>
      <c r="EG3" s="75" t="s">
        <v>305</v>
      </c>
      <c r="EH3" s="75" t="s">
        <v>14</v>
      </c>
      <c r="EI3" s="1160" t="s">
        <v>15</v>
      </c>
      <c r="EJ3" s="1171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</row>
    <row r="4" spans="1:169" ht="29.25" customHeight="1" x14ac:dyDescent="0.3">
      <c r="A4" t="s">
        <v>18</v>
      </c>
      <c r="B4" s="12"/>
      <c r="C4" s="1147" t="s">
        <v>19</v>
      </c>
      <c r="D4" s="1148"/>
      <c r="E4" s="1151"/>
      <c r="F4" s="1147" t="s">
        <v>19</v>
      </c>
      <c r="G4" s="1148"/>
      <c r="H4" s="1149" t="s">
        <v>19</v>
      </c>
      <c r="I4" s="1150" t="s">
        <v>28</v>
      </c>
      <c r="J4" s="1148"/>
      <c r="K4" s="1149" t="s">
        <v>28</v>
      </c>
      <c r="L4" s="1147" t="s">
        <v>58</v>
      </c>
      <c r="M4" s="1148"/>
      <c r="N4" s="1149" t="s">
        <v>58</v>
      </c>
      <c r="O4" s="1136" t="s">
        <v>40</v>
      </c>
      <c r="P4" s="1109"/>
      <c r="Q4" s="1109"/>
      <c r="R4" s="1109"/>
      <c r="S4" s="1109"/>
      <c r="T4" s="1109"/>
      <c r="U4" s="1109"/>
      <c r="V4" s="1109"/>
      <c r="W4" s="1109"/>
      <c r="X4" s="1109"/>
      <c r="Y4" s="1109"/>
      <c r="Z4" s="1137"/>
      <c r="AA4" s="1136" t="s">
        <v>40</v>
      </c>
      <c r="AB4" s="1109"/>
      <c r="AC4" s="1109"/>
      <c r="AD4" s="1109"/>
      <c r="AE4" s="1109"/>
      <c r="AF4" s="1109"/>
      <c r="AG4" s="1109"/>
      <c r="AH4" s="1109"/>
      <c r="AI4" s="1109"/>
      <c r="AJ4" s="1109"/>
      <c r="AK4" s="1109"/>
      <c r="AL4" s="1137"/>
      <c r="AM4" s="1136" t="s">
        <v>40</v>
      </c>
      <c r="AN4" s="1109"/>
      <c r="AO4" s="1109"/>
      <c r="AP4" s="1109"/>
      <c r="AQ4" s="1109"/>
      <c r="AR4" s="1109"/>
      <c r="AS4" s="1109"/>
      <c r="AT4" s="1109"/>
      <c r="AU4" s="1109"/>
      <c r="AV4" s="1109"/>
      <c r="AW4" s="1109"/>
      <c r="AX4" s="1109"/>
      <c r="AY4" s="1109"/>
      <c r="AZ4" s="1109"/>
      <c r="BA4" s="1109"/>
      <c r="BB4" s="1109"/>
      <c r="BC4" s="1109"/>
      <c r="BD4" s="1109"/>
      <c r="BE4" s="1109"/>
      <c r="BF4" s="1110"/>
      <c r="BG4" s="1111" t="s">
        <v>41</v>
      </c>
      <c r="BH4" s="1109"/>
      <c r="BI4" s="1110"/>
      <c r="BJ4" s="1111" t="s">
        <v>41</v>
      </c>
      <c r="BK4" s="1109" t="s">
        <v>41</v>
      </c>
      <c r="BL4" s="1110" t="s">
        <v>41</v>
      </c>
      <c r="BM4" s="1111" t="s">
        <v>41</v>
      </c>
      <c r="BN4" s="1109" t="s">
        <v>41</v>
      </c>
      <c r="BO4" s="1110" t="s">
        <v>41</v>
      </c>
      <c r="BP4" s="1111" t="s">
        <v>58</v>
      </c>
      <c r="BQ4" s="1109" t="s">
        <v>58</v>
      </c>
      <c r="BR4" s="1110" t="s">
        <v>58</v>
      </c>
      <c r="BS4" s="1111" t="s">
        <v>40</v>
      </c>
      <c r="BT4" s="1109"/>
      <c r="BU4" s="1109"/>
      <c r="BV4" s="1109"/>
      <c r="BW4" s="1109"/>
      <c r="BX4" s="1109"/>
      <c r="BY4" s="1109"/>
      <c r="BZ4" s="1109"/>
      <c r="CA4" s="1109"/>
      <c r="CB4" s="1109"/>
      <c r="CC4" s="1109"/>
      <c r="CD4" s="1109"/>
      <c r="CE4" s="1109"/>
      <c r="CF4" s="1109"/>
      <c r="CG4" s="1109"/>
      <c r="CH4" s="1109"/>
      <c r="CI4" s="1109"/>
      <c r="CJ4" s="1109"/>
      <c r="CK4" s="1109"/>
      <c r="CL4" s="1109"/>
      <c r="CM4" s="1110"/>
      <c r="CN4" s="1111" t="s">
        <v>58</v>
      </c>
      <c r="CO4" s="1109"/>
      <c r="CP4" s="1110"/>
      <c r="CQ4" s="1111" t="s">
        <v>58</v>
      </c>
      <c r="CR4" s="1109" t="s">
        <v>58</v>
      </c>
      <c r="CS4" s="1109" t="s">
        <v>58</v>
      </c>
      <c r="CT4" s="1127" t="s">
        <v>19</v>
      </c>
      <c r="CU4" s="1128" t="s">
        <v>19</v>
      </c>
      <c r="CV4" s="1129" t="s">
        <v>19</v>
      </c>
      <c r="CW4" s="1109" t="s">
        <v>41</v>
      </c>
      <c r="CX4" s="1109" t="s">
        <v>41</v>
      </c>
      <c r="CY4" s="1110" t="s">
        <v>41</v>
      </c>
      <c r="CZ4" s="1111" t="s">
        <v>141</v>
      </c>
      <c r="DA4" s="1109" t="s">
        <v>141</v>
      </c>
      <c r="DB4" s="1110" t="s">
        <v>141</v>
      </c>
      <c r="DC4" s="1111" t="s">
        <v>40</v>
      </c>
      <c r="DD4" s="1109" t="s">
        <v>40</v>
      </c>
      <c r="DE4" s="1109" t="s">
        <v>40</v>
      </c>
      <c r="DF4" s="1127" t="s">
        <v>19</v>
      </c>
      <c r="DG4" s="1128" t="s">
        <v>19</v>
      </c>
      <c r="DH4" s="1129" t="s">
        <v>19</v>
      </c>
      <c r="DI4" s="1166" t="s">
        <v>534</v>
      </c>
      <c r="DJ4" s="1166"/>
      <c r="DK4" s="1166"/>
      <c r="DL4" s="1166"/>
      <c r="DM4" s="1166"/>
      <c r="DN4" s="1166"/>
      <c r="DO4" s="1166"/>
      <c r="DP4" s="1167"/>
      <c r="DQ4" s="1165" t="s">
        <v>535</v>
      </c>
      <c r="DR4" s="1166"/>
      <c r="DS4" s="1166"/>
      <c r="DT4" s="1166"/>
      <c r="DU4" s="1166"/>
      <c r="DV4" s="1166"/>
      <c r="DW4" s="1166"/>
      <c r="DX4" s="1167"/>
      <c r="DY4" s="1111" t="s">
        <v>41</v>
      </c>
      <c r="DZ4" s="1109"/>
      <c r="EA4" s="1109"/>
      <c r="EB4" s="1110"/>
      <c r="EC4" s="1111" t="s">
        <v>361</v>
      </c>
      <c r="ED4" s="1109"/>
      <c r="EE4" s="1109"/>
      <c r="EF4" s="1110"/>
      <c r="EG4" s="1111" t="s">
        <v>58</v>
      </c>
      <c r="EH4" s="1109"/>
      <c r="EI4" s="1109"/>
      <c r="EJ4" s="1137"/>
    </row>
    <row r="5" spans="1:169" x14ac:dyDescent="0.3">
      <c r="A5" t="s">
        <v>20</v>
      </c>
      <c r="B5" s="12"/>
      <c r="C5" s="1143" t="s">
        <v>21</v>
      </c>
      <c r="D5" s="1144"/>
      <c r="E5" s="1145"/>
      <c r="F5" s="1143" t="s">
        <v>24</v>
      </c>
      <c r="G5" s="1144"/>
      <c r="H5" s="1152" t="s">
        <v>24</v>
      </c>
      <c r="I5" s="1153" t="s">
        <v>24</v>
      </c>
      <c r="J5" s="1144"/>
      <c r="K5" s="1152" t="s">
        <v>24</v>
      </c>
      <c r="L5" s="1143" t="s">
        <v>21</v>
      </c>
      <c r="M5" s="1144"/>
      <c r="N5" s="1152" t="s">
        <v>21</v>
      </c>
      <c r="O5" s="1138" t="s">
        <v>21</v>
      </c>
      <c r="P5" s="1124"/>
      <c r="Q5" s="1124"/>
      <c r="R5" s="1124"/>
      <c r="S5" s="1124"/>
      <c r="T5" s="1124"/>
      <c r="U5" s="1124"/>
      <c r="V5" s="1124"/>
      <c r="W5" s="1124"/>
      <c r="X5" s="1124"/>
      <c r="Y5" s="1124"/>
      <c r="Z5" s="1139"/>
      <c r="AA5" s="1138" t="s">
        <v>21</v>
      </c>
      <c r="AB5" s="1124"/>
      <c r="AC5" s="1124"/>
      <c r="AD5" s="1124"/>
      <c r="AE5" s="1124"/>
      <c r="AF5" s="1124"/>
      <c r="AG5" s="1124"/>
      <c r="AH5" s="1124"/>
      <c r="AI5" s="1124"/>
      <c r="AJ5" s="1124"/>
      <c r="AK5" s="1124"/>
      <c r="AL5" s="1139"/>
      <c r="AM5" s="1138" t="s">
        <v>21</v>
      </c>
      <c r="AN5" s="1124"/>
      <c r="AO5" s="1124"/>
      <c r="AP5" s="1124"/>
      <c r="AQ5" s="1124"/>
      <c r="AR5" s="1124"/>
      <c r="AS5" s="1124"/>
      <c r="AT5" s="1124"/>
      <c r="AU5" s="1124"/>
      <c r="AV5" s="1124"/>
      <c r="AW5" s="1124"/>
      <c r="AX5" s="1124"/>
      <c r="AY5" s="1124"/>
      <c r="AZ5" s="1124"/>
      <c r="BA5" s="1124"/>
      <c r="BB5" s="1124"/>
      <c r="BC5" s="1124"/>
      <c r="BD5" s="1124"/>
      <c r="BE5" s="1124"/>
      <c r="BF5" s="1125"/>
      <c r="BG5" s="1126" t="s">
        <v>21</v>
      </c>
      <c r="BH5" s="1124"/>
      <c r="BI5" s="1125"/>
      <c r="BJ5" s="1126" t="s">
        <v>21</v>
      </c>
      <c r="BK5" s="1124" t="s">
        <v>21</v>
      </c>
      <c r="BL5" s="1125" t="s">
        <v>21</v>
      </c>
      <c r="BM5" s="1126" t="s">
        <v>21</v>
      </c>
      <c r="BN5" s="1124" t="s">
        <v>21</v>
      </c>
      <c r="BO5" s="1125" t="s">
        <v>21</v>
      </c>
      <c r="BP5" s="1126" t="s">
        <v>21</v>
      </c>
      <c r="BQ5" s="1124" t="s">
        <v>21</v>
      </c>
      <c r="BR5" s="1125" t="s">
        <v>21</v>
      </c>
      <c r="BS5" s="1126" t="s">
        <v>21</v>
      </c>
      <c r="BT5" s="1124"/>
      <c r="BU5" s="1124"/>
      <c r="BV5" s="1124"/>
      <c r="BW5" s="1124"/>
      <c r="BX5" s="1124"/>
      <c r="BY5" s="1124"/>
      <c r="BZ5" s="1124"/>
      <c r="CA5" s="1124"/>
      <c r="CB5" s="1124"/>
      <c r="CC5" s="1124"/>
      <c r="CD5" s="1124"/>
      <c r="CE5" s="1124"/>
      <c r="CF5" s="1124"/>
      <c r="CG5" s="1124"/>
      <c r="CH5" s="1124"/>
      <c r="CI5" s="1124"/>
      <c r="CJ5" s="1124"/>
      <c r="CK5" s="1124"/>
      <c r="CL5" s="1124"/>
      <c r="CM5" s="1125"/>
      <c r="CN5" s="1126" t="s">
        <v>21</v>
      </c>
      <c r="CO5" s="1124"/>
      <c r="CP5" s="1125"/>
      <c r="CQ5" s="1126" t="s">
        <v>21</v>
      </c>
      <c r="CR5" s="1124" t="s">
        <v>21</v>
      </c>
      <c r="CS5" s="1124" t="s">
        <v>21</v>
      </c>
      <c r="CT5" s="1121" t="s">
        <v>21</v>
      </c>
      <c r="CU5" s="1122" t="s">
        <v>21</v>
      </c>
      <c r="CV5" s="1123" t="s">
        <v>21</v>
      </c>
      <c r="CW5" s="1124" t="s">
        <v>21</v>
      </c>
      <c r="CX5" s="1124" t="s">
        <v>21</v>
      </c>
      <c r="CY5" s="1125" t="s">
        <v>21</v>
      </c>
      <c r="CZ5" s="1126" t="s">
        <v>21</v>
      </c>
      <c r="DA5" s="1124" t="s">
        <v>21</v>
      </c>
      <c r="DB5" s="1125" t="s">
        <v>21</v>
      </c>
      <c r="DC5" s="1126" t="s">
        <v>21</v>
      </c>
      <c r="DD5" s="1124" t="s">
        <v>21</v>
      </c>
      <c r="DE5" s="1124" t="s">
        <v>21</v>
      </c>
      <c r="DF5" s="1121" t="s">
        <v>21</v>
      </c>
      <c r="DG5" s="1122" t="s">
        <v>21</v>
      </c>
      <c r="DH5" s="1123" t="s">
        <v>21</v>
      </c>
      <c r="DI5" s="1124" t="s">
        <v>21</v>
      </c>
      <c r="DJ5" s="1124"/>
      <c r="DK5" s="1124"/>
      <c r="DL5" s="1124"/>
      <c r="DM5" s="1124"/>
      <c r="DN5" s="1124"/>
      <c r="DO5" s="1124"/>
      <c r="DP5" s="1125"/>
      <c r="DQ5" s="1126" t="s">
        <v>21</v>
      </c>
      <c r="DR5" s="1124"/>
      <c r="DS5" s="1124"/>
      <c r="DT5" s="1124"/>
      <c r="DU5" s="1124"/>
      <c r="DV5" s="1124"/>
      <c r="DW5" s="1124"/>
      <c r="DX5" s="1125"/>
      <c r="DY5" s="1126" t="s">
        <v>21</v>
      </c>
      <c r="DZ5" s="1124"/>
      <c r="EA5" s="1124"/>
      <c r="EB5" s="1125"/>
      <c r="EC5" s="1126" t="s">
        <v>362</v>
      </c>
      <c r="ED5" s="1124"/>
      <c r="EE5" s="1124"/>
      <c r="EF5" s="1125"/>
      <c r="EG5" s="1126" t="s">
        <v>21</v>
      </c>
      <c r="EH5" s="1124"/>
      <c r="EI5" s="1124"/>
      <c r="EJ5" s="1139"/>
    </row>
    <row r="6" spans="1:169" x14ac:dyDescent="0.3">
      <c r="A6" s="1162" t="s">
        <v>0</v>
      </c>
      <c r="B6" s="1162"/>
      <c r="C6" s="11"/>
      <c r="D6" s="46"/>
      <c r="E6" s="122"/>
      <c r="F6" s="25"/>
      <c r="G6" s="79"/>
      <c r="H6" s="58"/>
      <c r="I6" s="42"/>
      <c r="J6" s="48"/>
      <c r="K6" s="58"/>
      <c r="L6" s="25"/>
      <c r="M6" s="48"/>
      <c r="N6" s="58"/>
      <c r="O6" s="52"/>
      <c r="P6" s="53"/>
      <c r="Q6" s="53"/>
      <c r="R6" s="53"/>
      <c r="S6" s="53"/>
      <c r="T6" s="53"/>
      <c r="U6" s="53"/>
      <c r="V6" s="53"/>
      <c r="W6" s="53"/>
      <c r="X6" s="53"/>
      <c r="Y6" s="53"/>
      <c r="Z6" s="60"/>
      <c r="AA6" s="66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3"/>
      <c r="CT6" s="25"/>
      <c r="CU6" s="79"/>
      <c r="CV6" s="58"/>
      <c r="CW6" s="42"/>
      <c r="CX6" s="48"/>
      <c r="CY6" s="48"/>
      <c r="CZ6" s="48"/>
      <c r="DA6" s="48"/>
      <c r="DB6" s="48"/>
      <c r="DC6" s="48"/>
      <c r="DD6" s="48"/>
      <c r="DE6" s="43"/>
      <c r="DF6" s="25"/>
      <c r="DG6" s="79"/>
      <c r="DH6" s="104"/>
      <c r="DI6" s="42"/>
      <c r="DJ6" s="53"/>
      <c r="DK6" s="48"/>
      <c r="DL6" s="53"/>
      <c r="DM6" s="53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58"/>
    </row>
    <row r="7" spans="1:169" s="1" customFormat="1" ht="15" customHeight="1" x14ac:dyDescent="0.3">
      <c r="B7" s="12" t="s">
        <v>4</v>
      </c>
      <c r="C7" s="11" t="s">
        <v>520</v>
      </c>
      <c r="D7" s="46" t="s">
        <v>520</v>
      </c>
      <c r="E7" s="43" t="s">
        <v>25</v>
      </c>
      <c r="F7" s="25" t="s">
        <v>25</v>
      </c>
      <c r="G7" s="79" t="s">
        <v>25</v>
      </c>
      <c r="H7" s="58" t="s">
        <v>25</v>
      </c>
      <c r="I7" s="42" t="s">
        <v>25</v>
      </c>
      <c r="J7" s="48" t="s">
        <v>25</v>
      </c>
      <c r="K7" s="58" t="s">
        <v>25</v>
      </c>
      <c r="L7" s="25" t="s">
        <v>25</v>
      </c>
      <c r="M7" s="81" t="s">
        <v>49</v>
      </c>
      <c r="N7" s="112" t="s">
        <v>49</v>
      </c>
      <c r="O7" s="1112" t="s">
        <v>424</v>
      </c>
      <c r="P7" s="1108"/>
      <c r="Q7" s="1108"/>
      <c r="R7" s="1108"/>
      <c r="S7" s="1108" t="s">
        <v>424</v>
      </c>
      <c r="T7" s="1108"/>
      <c r="U7" s="1108"/>
      <c r="V7" s="1108"/>
      <c r="W7" s="1108" t="s">
        <v>424</v>
      </c>
      <c r="X7" s="1108"/>
      <c r="Y7" s="1108"/>
      <c r="Z7" s="1116"/>
      <c r="AA7" s="1119" t="s">
        <v>424</v>
      </c>
      <c r="AB7" s="1108"/>
      <c r="AC7" s="1108"/>
      <c r="AD7" s="1108"/>
      <c r="AE7" s="1108" t="s">
        <v>424</v>
      </c>
      <c r="AF7" s="1108"/>
      <c r="AG7" s="1108"/>
      <c r="AH7" s="1108"/>
      <c r="AI7" s="1108" t="s">
        <v>424</v>
      </c>
      <c r="AJ7" s="1108"/>
      <c r="AK7" s="1108"/>
      <c r="AL7" s="1108"/>
      <c r="AM7" s="1108" t="s">
        <v>424</v>
      </c>
      <c r="AN7" s="1108"/>
      <c r="AO7" s="1108"/>
      <c r="AP7" s="1108"/>
      <c r="AQ7" s="1108" t="s">
        <v>424</v>
      </c>
      <c r="AR7" s="1108"/>
      <c r="AS7" s="1108"/>
      <c r="AT7" s="1108"/>
      <c r="AU7" s="1108" t="s">
        <v>424</v>
      </c>
      <c r="AV7" s="1108"/>
      <c r="AW7" s="1108"/>
      <c r="AX7" s="1108"/>
      <c r="AY7" s="1108"/>
      <c r="AZ7" s="1108"/>
      <c r="BA7" s="1108"/>
      <c r="BB7" s="1108"/>
      <c r="BC7" s="1108"/>
      <c r="BD7" s="1108"/>
      <c r="BE7" s="1108"/>
      <c r="BF7" s="1108"/>
      <c r="BG7" s="1108" t="s">
        <v>424</v>
      </c>
      <c r="BH7" s="1108" t="s">
        <v>424</v>
      </c>
      <c r="BI7" s="1108" t="s">
        <v>424</v>
      </c>
      <c r="BJ7" s="1108" t="s">
        <v>424</v>
      </c>
      <c r="BK7" s="1108" t="s">
        <v>424</v>
      </c>
      <c r="BL7" s="1108" t="s">
        <v>424</v>
      </c>
      <c r="BM7" s="1108" t="s">
        <v>424</v>
      </c>
      <c r="BN7" s="1108" t="s">
        <v>424</v>
      </c>
      <c r="BO7" s="1108" t="s">
        <v>424</v>
      </c>
      <c r="BP7" s="1108" t="s">
        <v>424</v>
      </c>
      <c r="BQ7" s="1108" t="s">
        <v>424</v>
      </c>
      <c r="BR7" s="1108" t="s">
        <v>424</v>
      </c>
      <c r="BS7" s="1108" t="s">
        <v>424</v>
      </c>
      <c r="BT7" s="1108"/>
      <c r="BU7" s="1108"/>
      <c r="BV7" s="1108"/>
      <c r="BW7" s="1108"/>
      <c r="BX7" s="1108"/>
      <c r="BY7" s="1108"/>
      <c r="BZ7" s="1108" t="s">
        <v>424</v>
      </c>
      <c r="CA7" s="1108"/>
      <c r="CB7" s="1108"/>
      <c r="CC7" s="1108"/>
      <c r="CD7" s="1108"/>
      <c r="CE7" s="1108"/>
      <c r="CF7" s="1108"/>
      <c r="CG7" s="1108" t="s">
        <v>424</v>
      </c>
      <c r="CH7" s="1108"/>
      <c r="CI7" s="1108"/>
      <c r="CJ7" s="1108"/>
      <c r="CK7" s="1108"/>
      <c r="CL7" s="1108"/>
      <c r="CM7" s="1108"/>
      <c r="CN7" s="1108" t="s">
        <v>424</v>
      </c>
      <c r="CO7" s="1108" t="s">
        <v>424</v>
      </c>
      <c r="CP7" s="1108" t="s">
        <v>424</v>
      </c>
      <c r="CQ7" s="1108" t="s">
        <v>424</v>
      </c>
      <c r="CR7" s="1108" t="s">
        <v>424</v>
      </c>
      <c r="CS7" s="1120" t="s">
        <v>424</v>
      </c>
      <c r="CT7" s="1112" t="s">
        <v>424</v>
      </c>
      <c r="CU7" s="1108" t="s">
        <v>424</v>
      </c>
      <c r="CV7" s="1116" t="s">
        <v>424</v>
      </c>
      <c r="CW7" s="1119" t="s">
        <v>424</v>
      </c>
      <c r="CX7" s="1108" t="s">
        <v>424</v>
      </c>
      <c r="CY7" s="1108" t="s">
        <v>424</v>
      </c>
      <c r="CZ7" s="1108" t="s">
        <v>424</v>
      </c>
      <c r="DA7" s="1108" t="s">
        <v>424</v>
      </c>
      <c r="DB7" s="1108" t="s">
        <v>424</v>
      </c>
      <c r="DC7" s="1108" t="s">
        <v>424</v>
      </c>
      <c r="DD7" s="1108" t="s">
        <v>424</v>
      </c>
      <c r="DE7" s="1120" t="s">
        <v>424</v>
      </c>
      <c r="DF7" s="1112" t="s">
        <v>424</v>
      </c>
      <c r="DG7" s="1108" t="s">
        <v>424</v>
      </c>
      <c r="DH7" s="1116" t="s">
        <v>424</v>
      </c>
      <c r="DI7" s="1119" t="s">
        <v>424</v>
      </c>
      <c r="DJ7" s="1108"/>
      <c r="DK7" s="1108" t="s">
        <v>424</v>
      </c>
      <c r="DL7" s="1108"/>
      <c r="DM7" s="1108" t="s">
        <v>424</v>
      </c>
      <c r="DN7" s="1108"/>
      <c r="DO7" s="1108"/>
      <c r="DP7" s="1108"/>
      <c r="DQ7" s="1108" t="s">
        <v>424</v>
      </c>
      <c r="DR7" s="1108"/>
      <c r="DS7" s="1108" t="s">
        <v>424</v>
      </c>
      <c r="DT7" s="1108"/>
      <c r="DU7" s="1108" t="s">
        <v>424</v>
      </c>
      <c r="DV7" s="1108"/>
      <c r="DW7" s="1108"/>
      <c r="DX7" s="1108"/>
      <c r="DY7" s="1108" t="s">
        <v>424</v>
      </c>
      <c r="DZ7" s="1108" t="s">
        <v>424</v>
      </c>
      <c r="EA7" s="1108" t="s">
        <v>424</v>
      </c>
      <c r="EB7" s="1108"/>
      <c r="EC7" s="1108" t="s">
        <v>424</v>
      </c>
      <c r="ED7" s="1108" t="s">
        <v>424</v>
      </c>
      <c r="EE7" s="1108" t="s">
        <v>424</v>
      </c>
      <c r="EF7" s="1108"/>
      <c r="EG7" s="51" t="s">
        <v>402</v>
      </c>
      <c r="EH7" s="51" t="s">
        <v>402</v>
      </c>
      <c r="EI7" s="51" t="s">
        <v>402</v>
      </c>
      <c r="EJ7" s="61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</row>
    <row r="8" spans="1:169" s="1" customFormat="1" ht="12.75" customHeight="1" x14ac:dyDescent="0.3">
      <c r="B8" s="12" t="s">
        <v>5</v>
      </c>
      <c r="C8" s="11">
        <v>5.0999999999999997E-2</v>
      </c>
      <c r="D8" s="46">
        <v>5.0999999999999997E-2</v>
      </c>
      <c r="E8" s="43">
        <v>7.4999999999999997E-2</v>
      </c>
      <c r="F8" s="25">
        <v>6.0999999999999999E-2</v>
      </c>
      <c r="G8" s="79">
        <v>6.0999999999999999E-2</v>
      </c>
      <c r="H8" s="58">
        <v>3.9E-2</v>
      </c>
      <c r="I8" s="42">
        <v>5.5E-2</v>
      </c>
      <c r="J8" s="48">
        <v>5.5E-2</v>
      </c>
      <c r="K8" s="58">
        <v>6.5000000000000002E-2</v>
      </c>
      <c r="L8" s="25">
        <v>8.5000000000000006E-2</v>
      </c>
      <c r="M8" s="81" t="s">
        <v>49</v>
      </c>
      <c r="N8" s="112" t="s">
        <v>49</v>
      </c>
      <c r="O8" s="1112"/>
      <c r="P8" s="1108"/>
      <c r="Q8" s="1108"/>
      <c r="R8" s="1108"/>
      <c r="S8" s="1108"/>
      <c r="T8" s="1108"/>
      <c r="U8" s="1108"/>
      <c r="V8" s="1108"/>
      <c r="W8" s="1108"/>
      <c r="X8" s="1108"/>
      <c r="Y8" s="1108"/>
      <c r="Z8" s="1116"/>
      <c r="AA8" s="1119"/>
      <c r="AB8" s="1108"/>
      <c r="AC8" s="1108"/>
      <c r="AD8" s="1108"/>
      <c r="AE8" s="1108"/>
      <c r="AF8" s="1108"/>
      <c r="AG8" s="1108"/>
      <c r="AH8" s="1108"/>
      <c r="AI8" s="1108"/>
      <c r="AJ8" s="1108"/>
      <c r="AK8" s="1108"/>
      <c r="AL8" s="1108"/>
      <c r="AM8" s="1108"/>
      <c r="AN8" s="1108"/>
      <c r="AO8" s="1108"/>
      <c r="AP8" s="1108"/>
      <c r="AQ8" s="1108"/>
      <c r="AR8" s="1108"/>
      <c r="AS8" s="1108"/>
      <c r="AT8" s="1108"/>
      <c r="AU8" s="1108"/>
      <c r="AV8" s="1108"/>
      <c r="AW8" s="1108"/>
      <c r="AX8" s="1108"/>
      <c r="AY8" s="1108"/>
      <c r="AZ8" s="1108"/>
      <c r="BA8" s="1108"/>
      <c r="BB8" s="1108"/>
      <c r="BC8" s="1108"/>
      <c r="BD8" s="1108"/>
      <c r="BE8" s="1108"/>
      <c r="BF8" s="1108"/>
      <c r="BG8" s="1108"/>
      <c r="BH8" s="1108"/>
      <c r="BI8" s="1108"/>
      <c r="BJ8" s="1108"/>
      <c r="BK8" s="1108"/>
      <c r="BL8" s="1108"/>
      <c r="BM8" s="1108"/>
      <c r="BN8" s="1108"/>
      <c r="BO8" s="1108"/>
      <c r="BP8" s="1108"/>
      <c r="BQ8" s="1108"/>
      <c r="BR8" s="1108"/>
      <c r="BS8" s="1108"/>
      <c r="BT8" s="1108"/>
      <c r="BU8" s="1108"/>
      <c r="BV8" s="1108"/>
      <c r="BW8" s="1108"/>
      <c r="BX8" s="1108"/>
      <c r="BY8" s="1108"/>
      <c r="BZ8" s="1108"/>
      <c r="CA8" s="1108"/>
      <c r="CB8" s="1108"/>
      <c r="CC8" s="1108"/>
      <c r="CD8" s="1108"/>
      <c r="CE8" s="1108"/>
      <c r="CF8" s="1108"/>
      <c r="CG8" s="1108"/>
      <c r="CH8" s="1108"/>
      <c r="CI8" s="1108"/>
      <c r="CJ8" s="1108"/>
      <c r="CK8" s="1108"/>
      <c r="CL8" s="1108"/>
      <c r="CM8" s="1108"/>
      <c r="CN8" s="1108"/>
      <c r="CO8" s="1108"/>
      <c r="CP8" s="1108"/>
      <c r="CQ8" s="1108"/>
      <c r="CR8" s="1108"/>
      <c r="CS8" s="1120"/>
      <c r="CT8" s="1112"/>
      <c r="CU8" s="1108"/>
      <c r="CV8" s="1116"/>
      <c r="CW8" s="1119"/>
      <c r="CX8" s="1108"/>
      <c r="CY8" s="1108"/>
      <c r="CZ8" s="1108"/>
      <c r="DA8" s="1108"/>
      <c r="DB8" s="1108"/>
      <c r="DC8" s="1108"/>
      <c r="DD8" s="1108"/>
      <c r="DE8" s="1120"/>
      <c r="DF8" s="1112"/>
      <c r="DG8" s="1108"/>
      <c r="DH8" s="1116"/>
      <c r="DI8" s="1119"/>
      <c r="DJ8" s="1108"/>
      <c r="DK8" s="1108"/>
      <c r="DL8" s="1108"/>
      <c r="DM8" s="1108"/>
      <c r="DN8" s="1108"/>
      <c r="DO8" s="1108"/>
      <c r="DP8" s="1108"/>
      <c r="DQ8" s="1108"/>
      <c r="DR8" s="1108"/>
      <c r="DS8" s="1108"/>
      <c r="DT8" s="1108"/>
      <c r="DU8" s="1108"/>
      <c r="DV8" s="1108"/>
      <c r="DW8" s="1108"/>
      <c r="DX8" s="1108"/>
      <c r="DY8" s="1108"/>
      <c r="DZ8" s="1108"/>
      <c r="EA8" s="1108"/>
      <c r="EB8" s="1108"/>
      <c r="EC8" s="1108"/>
      <c r="ED8" s="1108"/>
      <c r="EE8" s="1108"/>
      <c r="EF8" s="1108"/>
      <c r="EG8" s="51">
        <v>6.5000000000000002E-2</v>
      </c>
      <c r="EH8" s="51">
        <v>6.5000000000000002E-2</v>
      </c>
      <c r="EI8" s="51">
        <v>8.2000000000000003E-2</v>
      </c>
      <c r="EJ8" s="61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</row>
    <row r="9" spans="1:169" s="1" customFormat="1" ht="165.6" x14ac:dyDescent="0.3">
      <c r="B9" s="27" t="s">
        <v>6</v>
      </c>
      <c r="C9" s="28" t="s">
        <v>521</v>
      </c>
      <c r="D9" s="47" t="s">
        <v>522</v>
      </c>
      <c r="E9" s="108" t="s">
        <v>556</v>
      </c>
      <c r="F9" s="38" t="s">
        <v>542</v>
      </c>
      <c r="G9" s="100" t="s">
        <v>543</v>
      </c>
      <c r="H9" s="103" t="s">
        <v>555</v>
      </c>
      <c r="I9" s="126" t="s">
        <v>306</v>
      </c>
      <c r="J9" s="82" t="s">
        <v>306</v>
      </c>
      <c r="K9" s="59" t="s">
        <v>544</v>
      </c>
      <c r="L9" s="38" t="s">
        <v>523</v>
      </c>
      <c r="M9" s="81" t="s">
        <v>49</v>
      </c>
      <c r="N9" s="112" t="s">
        <v>49</v>
      </c>
      <c r="O9" s="1112"/>
      <c r="P9" s="1108"/>
      <c r="Q9" s="1108"/>
      <c r="R9" s="1108"/>
      <c r="S9" s="1108"/>
      <c r="T9" s="1108"/>
      <c r="U9" s="1108"/>
      <c r="V9" s="1108"/>
      <c r="W9" s="1108"/>
      <c r="X9" s="1108"/>
      <c r="Y9" s="1108"/>
      <c r="Z9" s="1116"/>
      <c r="AA9" s="1119"/>
      <c r="AB9" s="1108"/>
      <c r="AC9" s="1108"/>
      <c r="AD9" s="1108"/>
      <c r="AE9" s="1108"/>
      <c r="AF9" s="1108"/>
      <c r="AG9" s="1108"/>
      <c r="AH9" s="1108"/>
      <c r="AI9" s="1108"/>
      <c r="AJ9" s="1108"/>
      <c r="AK9" s="1108"/>
      <c r="AL9" s="1108"/>
      <c r="AM9" s="1108"/>
      <c r="AN9" s="1108"/>
      <c r="AO9" s="1108"/>
      <c r="AP9" s="1108"/>
      <c r="AQ9" s="1108"/>
      <c r="AR9" s="1108"/>
      <c r="AS9" s="1108"/>
      <c r="AT9" s="1108"/>
      <c r="AU9" s="1108"/>
      <c r="AV9" s="1108"/>
      <c r="AW9" s="1108"/>
      <c r="AX9" s="1108"/>
      <c r="AY9" s="1108"/>
      <c r="AZ9" s="1108"/>
      <c r="BA9" s="1108"/>
      <c r="BB9" s="1108"/>
      <c r="BC9" s="1108"/>
      <c r="BD9" s="1108"/>
      <c r="BE9" s="1108"/>
      <c r="BF9" s="1108"/>
      <c r="BG9" s="1108"/>
      <c r="BH9" s="1108"/>
      <c r="BI9" s="1108"/>
      <c r="BJ9" s="1108"/>
      <c r="BK9" s="1108"/>
      <c r="BL9" s="1108"/>
      <c r="BM9" s="1108"/>
      <c r="BN9" s="1108"/>
      <c r="BO9" s="1108"/>
      <c r="BP9" s="1108"/>
      <c r="BQ9" s="1108"/>
      <c r="BR9" s="1108"/>
      <c r="BS9" s="1108"/>
      <c r="BT9" s="1108"/>
      <c r="BU9" s="1108"/>
      <c r="BV9" s="1108"/>
      <c r="BW9" s="1108"/>
      <c r="BX9" s="1108"/>
      <c r="BY9" s="1108"/>
      <c r="BZ9" s="1108"/>
      <c r="CA9" s="1108"/>
      <c r="CB9" s="1108"/>
      <c r="CC9" s="1108"/>
      <c r="CD9" s="1108"/>
      <c r="CE9" s="1108"/>
      <c r="CF9" s="1108"/>
      <c r="CG9" s="1108"/>
      <c r="CH9" s="1108"/>
      <c r="CI9" s="1108"/>
      <c r="CJ9" s="1108"/>
      <c r="CK9" s="1108"/>
      <c r="CL9" s="1108"/>
      <c r="CM9" s="1108"/>
      <c r="CN9" s="1108"/>
      <c r="CO9" s="1108"/>
      <c r="CP9" s="1108"/>
      <c r="CQ9" s="1108"/>
      <c r="CR9" s="1108"/>
      <c r="CS9" s="1120"/>
      <c r="CT9" s="1112"/>
      <c r="CU9" s="1108"/>
      <c r="CV9" s="1116"/>
      <c r="CW9" s="1119"/>
      <c r="CX9" s="1108"/>
      <c r="CY9" s="1108"/>
      <c r="CZ9" s="1108"/>
      <c r="DA9" s="1108"/>
      <c r="DB9" s="1108"/>
      <c r="DC9" s="1108"/>
      <c r="DD9" s="1108"/>
      <c r="DE9" s="1120"/>
      <c r="DF9" s="1112"/>
      <c r="DG9" s="1108"/>
      <c r="DH9" s="1116"/>
      <c r="DI9" s="1119"/>
      <c r="DJ9" s="1108"/>
      <c r="DK9" s="1108"/>
      <c r="DL9" s="1108"/>
      <c r="DM9" s="1108"/>
      <c r="DN9" s="1108"/>
      <c r="DO9" s="1108"/>
      <c r="DP9" s="1108"/>
      <c r="DQ9" s="1108"/>
      <c r="DR9" s="1108"/>
      <c r="DS9" s="1108"/>
      <c r="DT9" s="1108"/>
      <c r="DU9" s="1108"/>
      <c r="DV9" s="1108"/>
      <c r="DW9" s="1108"/>
      <c r="DX9" s="1108"/>
      <c r="DY9" s="1108"/>
      <c r="DZ9" s="1108"/>
      <c r="EA9" s="1108"/>
      <c r="EB9" s="1108"/>
      <c r="EC9" s="1108"/>
      <c r="ED9" s="1108"/>
      <c r="EE9" s="1108"/>
      <c r="EF9" s="1108"/>
      <c r="EG9" s="64" t="s">
        <v>562</v>
      </c>
      <c r="EH9" s="64" t="s">
        <v>562</v>
      </c>
      <c r="EI9" s="64" t="s">
        <v>563</v>
      </c>
      <c r="EJ9" s="61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</row>
    <row r="10" spans="1:169" s="1" customFormat="1" ht="12.75" customHeight="1" x14ac:dyDescent="0.3">
      <c r="B10" s="12" t="s">
        <v>7</v>
      </c>
      <c r="C10" s="11">
        <v>0.75</v>
      </c>
      <c r="D10" s="46">
        <v>0.75</v>
      </c>
      <c r="E10" s="43">
        <v>0.63</v>
      </c>
      <c r="F10" s="67">
        <v>0.6</v>
      </c>
      <c r="G10" s="83">
        <v>0.6</v>
      </c>
      <c r="H10" s="133">
        <v>0.2</v>
      </c>
      <c r="I10" s="127">
        <v>0.6</v>
      </c>
      <c r="J10" s="83">
        <v>0.6</v>
      </c>
      <c r="K10" s="58">
        <v>0.55000000000000004</v>
      </c>
      <c r="L10" s="67">
        <v>0.6</v>
      </c>
      <c r="M10" s="81" t="s">
        <v>49</v>
      </c>
      <c r="N10" s="112" t="s">
        <v>49</v>
      </c>
      <c r="O10" s="1112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16"/>
      <c r="AA10" s="1119"/>
      <c r="AB10" s="1108"/>
      <c r="AC10" s="1108"/>
      <c r="AD10" s="1108"/>
      <c r="AE10" s="1108"/>
      <c r="AF10" s="1108"/>
      <c r="AG10" s="1108"/>
      <c r="AH10" s="1108"/>
      <c r="AI10" s="1108"/>
      <c r="AJ10" s="1108"/>
      <c r="AK10" s="1108"/>
      <c r="AL10" s="1108"/>
      <c r="AM10" s="1108"/>
      <c r="AN10" s="1108"/>
      <c r="AO10" s="1108"/>
      <c r="AP10" s="1108"/>
      <c r="AQ10" s="1108"/>
      <c r="AR10" s="1108"/>
      <c r="AS10" s="1108"/>
      <c r="AT10" s="1108"/>
      <c r="AU10" s="1108"/>
      <c r="AV10" s="1108"/>
      <c r="AW10" s="1108"/>
      <c r="AX10" s="1108"/>
      <c r="AY10" s="1108"/>
      <c r="AZ10" s="1108"/>
      <c r="BA10" s="1108"/>
      <c r="BB10" s="1108"/>
      <c r="BC10" s="1108"/>
      <c r="BD10" s="1108"/>
      <c r="BE10" s="1108"/>
      <c r="BF10" s="1108"/>
      <c r="BG10" s="1108"/>
      <c r="BH10" s="1108"/>
      <c r="BI10" s="1108"/>
      <c r="BJ10" s="1108"/>
      <c r="BK10" s="1108"/>
      <c r="BL10" s="1108"/>
      <c r="BM10" s="1108"/>
      <c r="BN10" s="1108"/>
      <c r="BO10" s="1108"/>
      <c r="BP10" s="1108"/>
      <c r="BQ10" s="1108"/>
      <c r="BR10" s="1108"/>
      <c r="BS10" s="1108"/>
      <c r="BT10" s="1108"/>
      <c r="BU10" s="1108"/>
      <c r="BV10" s="1108"/>
      <c r="BW10" s="1108"/>
      <c r="BX10" s="1108"/>
      <c r="BY10" s="1108"/>
      <c r="BZ10" s="1108"/>
      <c r="CA10" s="1108"/>
      <c r="CB10" s="1108"/>
      <c r="CC10" s="1108"/>
      <c r="CD10" s="1108"/>
      <c r="CE10" s="1108"/>
      <c r="CF10" s="1108"/>
      <c r="CG10" s="1108"/>
      <c r="CH10" s="1108"/>
      <c r="CI10" s="1108"/>
      <c r="CJ10" s="1108"/>
      <c r="CK10" s="1108"/>
      <c r="CL10" s="1108"/>
      <c r="CM10" s="1108"/>
      <c r="CN10" s="1108"/>
      <c r="CO10" s="1108"/>
      <c r="CP10" s="1108"/>
      <c r="CQ10" s="1108"/>
      <c r="CR10" s="1108"/>
      <c r="CS10" s="1120"/>
      <c r="CT10" s="1112"/>
      <c r="CU10" s="1108"/>
      <c r="CV10" s="1116"/>
      <c r="CW10" s="1119"/>
      <c r="CX10" s="1108"/>
      <c r="CY10" s="1108"/>
      <c r="CZ10" s="1108"/>
      <c r="DA10" s="1108"/>
      <c r="DB10" s="1108"/>
      <c r="DC10" s="1108"/>
      <c r="DD10" s="1108"/>
      <c r="DE10" s="1120"/>
      <c r="DF10" s="1112"/>
      <c r="DG10" s="1108"/>
      <c r="DH10" s="1116"/>
      <c r="DI10" s="1119"/>
      <c r="DJ10" s="1108"/>
      <c r="DK10" s="1108"/>
      <c r="DL10" s="1108"/>
      <c r="DM10" s="1108"/>
      <c r="DN10" s="1108"/>
      <c r="DO10" s="1108"/>
      <c r="DP10" s="1108"/>
      <c r="DQ10" s="1108"/>
      <c r="DR10" s="1108"/>
      <c r="DS10" s="1108"/>
      <c r="DT10" s="1108"/>
      <c r="DU10" s="1108"/>
      <c r="DV10" s="1108"/>
      <c r="DW10" s="1108"/>
      <c r="DX10" s="1108"/>
      <c r="DY10" s="1108"/>
      <c r="DZ10" s="1108"/>
      <c r="EA10" s="1108"/>
      <c r="EB10" s="1108"/>
      <c r="EC10" s="1108"/>
      <c r="ED10" s="1108"/>
      <c r="EE10" s="1108"/>
      <c r="EF10" s="1108"/>
      <c r="EG10" s="51">
        <v>0.1</v>
      </c>
      <c r="EH10" s="51">
        <v>0.1</v>
      </c>
      <c r="EI10" s="51">
        <v>0.1</v>
      </c>
      <c r="EJ10" s="61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</row>
    <row r="11" spans="1:169" s="1" customFormat="1" ht="12.75" customHeight="1" x14ac:dyDescent="0.3">
      <c r="B11" s="12" t="s">
        <v>8</v>
      </c>
      <c r="C11" s="11">
        <v>0.78</v>
      </c>
      <c r="D11" s="46">
        <v>0.78</v>
      </c>
      <c r="E11" s="43">
        <v>0.85</v>
      </c>
      <c r="F11" s="67">
        <v>0.7</v>
      </c>
      <c r="G11" s="83">
        <v>0.7</v>
      </c>
      <c r="H11" s="133">
        <v>0.85</v>
      </c>
      <c r="I11" s="127">
        <v>0.7</v>
      </c>
      <c r="J11" s="83">
        <v>0.7</v>
      </c>
      <c r="K11" s="58">
        <v>0.85</v>
      </c>
      <c r="L11" s="67">
        <v>0.7</v>
      </c>
      <c r="M11" s="81" t="s">
        <v>49</v>
      </c>
      <c r="N11" s="112" t="s">
        <v>49</v>
      </c>
      <c r="O11" s="1112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16"/>
      <c r="AA11" s="1119"/>
      <c r="AB11" s="1108"/>
      <c r="AC11" s="1108"/>
      <c r="AD11" s="1108"/>
      <c r="AE11" s="1108"/>
      <c r="AF11" s="1108"/>
      <c r="AG11" s="1108"/>
      <c r="AH11" s="1108"/>
      <c r="AI11" s="1108"/>
      <c r="AJ11" s="1108"/>
      <c r="AK11" s="1108"/>
      <c r="AL11" s="1108"/>
      <c r="AM11" s="1108"/>
      <c r="AN11" s="1108"/>
      <c r="AO11" s="1108"/>
      <c r="AP11" s="1108"/>
      <c r="AQ11" s="1108"/>
      <c r="AR11" s="1108"/>
      <c r="AS11" s="1108"/>
      <c r="AT11" s="1108"/>
      <c r="AU11" s="1108"/>
      <c r="AV11" s="1108"/>
      <c r="AW11" s="1108"/>
      <c r="AX11" s="1108"/>
      <c r="AY11" s="1108"/>
      <c r="AZ11" s="1108"/>
      <c r="BA11" s="1108"/>
      <c r="BB11" s="1108"/>
      <c r="BC11" s="1108"/>
      <c r="BD11" s="1108"/>
      <c r="BE11" s="1108"/>
      <c r="BF11" s="1108"/>
      <c r="BG11" s="1108"/>
      <c r="BH11" s="1108"/>
      <c r="BI11" s="1108"/>
      <c r="BJ11" s="1108"/>
      <c r="BK11" s="1108"/>
      <c r="BL11" s="1108"/>
      <c r="BM11" s="1108"/>
      <c r="BN11" s="1108"/>
      <c r="BO11" s="1108"/>
      <c r="BP11" s="1108"/>
      <c r="BQ11" s="1108"/>
      <c r="BR11" s="1108"/>
      <c r="BS11" s="1108"/>
      <c r="BT11" s="1108"/>
      <c r="BU11" s="1108"/>
      <c r="BV11" s="1108"/>
      <c r="BW11" s="1108"/>
      <c r="BX11" s="1108"/>
      <c r="BY11" s="1108"/>
      <c r="BZ11" s="1108"/>
      <c r="CA11" s="1108"/>
      <c r="CB11" s="1108"/>
      <c r="CC11" s="1108"/>
      <c r="CD11" s="1108"/>
      <c r="CE11" s="1108"/>
      <c r="CF11" s="1108"/>
      <c r="CG11" s="1108"/>
      <c r="CH11" s="1108"/>
      <c r="CI11" s="1108"/>
      <c r="CJ11" s="1108"/>
      <c r="CK11" s="1108"/>
      <c r="CL11" s="1108"/>
      <c r="CM11" s="1108"/>
      <c r="CN11" s="1108"/>
      <c r="CO11" s="1108"/>
      <c r="CP11" s="1108"/>
      <c r="CQ11" s="1108"/>
      <c r="CR11" s="1108"/>
      <c r="CS11" s="1120"/>
      <c r="CT11" s="1112"/>
      <c r="CU11" s="1108"/>
      <c r="CV11" s="1116"/>
      <c r="CW11" s="1119"/>
      <c r="CX11" s="1108"/>
      <c r="CY11" s="1108"/>
      <c r="CZ11" s="1108"/>
      <c r="DA11" s="1108"/>
      <c r="DB11" s="1108"/>
      <c r="DC11" s="1108"/>
      <c r="DD11" s="1108"/>
      <c r="DE11" s="1120"/>
      <c r="DF11" s="1112"/>
      <c r="DG11" s="1108"/>
      <c r="DH11" s="1116"/>
      <c r="DI11" s="1119"/>
      <c r="DJ11" s="1108"/>
      <c r="DK11" s="1108"/>
      <c r="DL11" s="1108"/>
      <c r="DM11" s="1108"/>
      <c r="DN11" s="1108"/>
      <c r="DO11" s="1108"/>
      <c r="DP11" s="1108"/>
      <c r="DQ11" s="1108"/>
      <c r="DR11" s="1108"/>
      <c r="DS11" s="1108"/>
      <c r="DT11" s="1108"/>
      <c r="DU11" s="1108"/>
      <c r="DV11" s="1108"/>
      <c r="DW11" s="1108"/>
      <c r="DX11" s="1108"/>
      <c r="DY11" s="1108"/>
      <c r="DZ11" s="1108"/>
      <c r="EA11" s="1108"/>
      <c r="EB11" s="1108"/>
      <c r="EC11" s="1108"/>
      <c r="ED11" s="1108"/>
      <c r="EE11" s="1108"/>
      <c r="EF11" s="1108"/>
      <c r="EG11" s="51">
        <v>0.8</v>
      </c>
      <c r="EH11" s="51">
        <v>0.8</v>
      </c>
      <c r="EI11" s="51">
        <v>0.8</v>
      </c>
      <c r="EJ11" s="61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</row>
    <row r="12" spans="1:169" s="1" customFormat="1" ht="12.75" customHeight="1" x14ac:dyDescent="0.3">
      <c r="B12" s="12" t="s">
        <v>2</v>
      </c>
      <c r="C12" s="11" t="s">
        <v>16</v>
      </c>
      <c r="D12" s="46" t="s">
        <v>16</v>
      </c>
      <c r="E12" s="43" t="s">
        <v>26</v>
      </c>
      <c r="F12" s="25" t="s">
        <v>26</v>
      </c>
      <c r="G12" s="79" t="s">
        <v>26</v>
      </c>
      <c r="H12" s="58" t="s">
        <v>26</v>
      </c>
      <c r="I12" s="42" t="s">
        <v>29</v>
      </c>
      <c r="J12" s="48" t="s">
        <v>29</v>
      </c>
      <c r="K12" s="58" t="s">
        <v>26</v>
      </c>
      <c r="L12" s="25" t="s">
        <v>29</v>
      </c>
      <c r="M12" s="81" t="s">
        <v>49</v>
      </c>
      <c r="N12" s="112" t="s">
        <v>49</v>
      </c>
      <c r="O12" s="1112"/>
      <c r="P12" s="1108"/>
      <c r="Q12" s="1108"/>
      <c r="R12" s="1108"/>
      <c r="S12" s="1108"/>
      <c r="T12" s="1108"/>
      <c r="U12" s="1108"/>
      <c r="V12" s="1108"/>
      <c r="W12" s="1108"/>
      <c r="X12" s="1108"/>
      <c r="Y12" s="1108"/>
      <c r="Z12" s="1116"/>
      <c r="AA12" s="1119"/>
      <c r="AB12" s="1108"/>
      <c r="AC12" s="1108"/>
      <c r="AD12" s="1108"/>
      <c r="AE12" s="1108"/>
      <c r="AF12" s="1108"/>
      <c r="AG12" s="1108"/>
      <c r="AH12" s="1108"/>
      <c r="AI12" s="1108"/>
      <c r="AJ12" s="1108"/>
      <c r="AK12" s="1108"/>
      <c r="AL12" s="1108"/>
      <c r="AM12" s="1108"/>
      <c r="AN12" s="1108"/>
      <c r="AO12" s="1108"/>
      <c r="AP12" s="1108"/>
      <c r="AQ12" s="1108"/>
      <c r="AR12" s="1108"/>
      <c r="AS12" s="1108"/>
      <c r="AT12" s="1108"/>
      <c r="AU12" s="1108"/>
      <c r="AV12" s="1108"/>
      <c r="AW12" s="1108"/>
      <c r="AX12" s="1108"/>
      <c r="AY12" s="1108"/>
      <c r="AZ12" s="1108"/>
      <c r="BA12" s="1108"/>
      <c r="BB12" s="1108"/>
      <c r="BC12" s="1108"/>
      <c r="BD12" s="1108"/>
      <c r="BE12" s="1108"/>
      <c r="BF12" s="1108"/>
      <c r="BG12" s="1108"/>
      <c r="BH12" s="1108"/>
      <c r="BI12" s="1108"/>
      <c r="BJ12" s="1108"/>
      <c r="BK12" s="1108"/>
      <c r="BL12" s="1108"/>
      <c r="BM12" s="1108"/>
      <c r="BN12" s="1108"/>
      <c r="BO12" s="1108"/>
      <c r="BP12" s="1108"/>
      <c r="BQ12" s="1108"/>
      <c r="BR12" s="1108"/>
      <c r="BS12" s="1108"/>
      <c r="BT12" s="1108"/>
      <c r="BU12" s="1108"/>
      <c r="BV12" s="1108"/>
      <c r="BW12" s="1108"/>
      <c r="BX12" s="1108"/>
      <c r="BY12" s="1108"/>
      <c r="BZ12" s="1108"/>
      <c r="CA12" s="1108"/>
      <c r="CB12" s="1108"/>
      <c r="CC12" s="1108"/>
      <c r="CD12" s="1108"/>
      <c r="CE12" s="1108"/>
      <c r="CF12" s="1108"/>
      <c r="CG12" s="1108"/>
      <c r="CH12" s="1108"/>
      <c r="CI12" s="1108"/>
      <c r="CJ12" s="1108"/>
      <c r="CK12" s="1108"/>
      <c r="CL12" s="1108"/>
      <c r="CM12" s="1108"/>
      <c r="CN12" s="1108"/>
      <c r="CO12" s="1108"/>
      <c r="CP12" s="1108"/>
      <c r="CQ12" s="1108"/>
      <c r="CR12" s="1108"/>
      <c r="CS12" s="1120"/>
      <c r="CT12" s="1112"/>
      <c r="CU12" s="1108"/>
      <c r="CV12" s="1116"/>
      <c r="CW12" s="1119"/>
      <c r="CX12" s="1108"/>
      <c r="CY12" s="1108"/>
      <c r="CZ12" s="1108"/>
      <c r="DA12" s="1108"/>
      <c r="DB12" s="1108"/>
      <c r="DC12" s="1108"/>
      <c r="DD12" s="1108"/>
      <c r="DE12" s="1120"/>
      <c r="DF12" s="1112"/>
      <c r="DG12" s="1108"/>
      <c r="DH12" s="1116"/>
      <c r="DI12" s="1119"/>
      <c r="DJ12" s="1108"/>
      <c r="DK12" s="1108"/>
      <c r="DL12" s="1108"/>
      <c r="DM12" s="1108"/>
      <c r="DN12" s="1108"/>
      <c r="DO12" s="1108"/>
      <c r="DP12" s="1108"/>
      <c r="DQ12" s="1108"/>
      <c r="DR12" s="1108"/>
      <c r="DS12" s="1108"/>
      <c r="DT12" s="1108"/>
      <c r="DU12" s="1108"/>
      <c r="DV12" s="1108"/>
      <c r="DW12" s="1108"/>
      <c r="DX12" s="1108"/>
      <c r="DY12" s="1108"/>
      <c r="DZ12" s="1108"/>
      <c r="EA12" s="1108"/>
      <c r="EB12" s="1108"/>
      <c r="EC12" s="1108"/>
      <c r="ED12" s="1108"/>
      <c r="EE12" s="1108"/>
      <c r="EF12" s="1108"/>
      <c r="EG12" s="51" t="s">
        <v>384</v>
      </c>
      <c r="EH12" s="51" t="s">
        <v>384</v>
      </c>
      <c r="EI12" s="51" t="s">
        <v>384</v>
      </c>
      <c r="EJ12" s="61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</row>
    <row r="13" spans="1:169" s="1" customFormat="1" ht="12.75" customHeight="1" x14ac:dyDescent="0.3">
      <c r="B13" s="12" t="s">
        <v>3</v>
      </c>
      <c r="C13" s="11">
        <v>9.5000000000000001E-2</v>
      </c>
      <c r="D13" s="46">
        <v>9.5000000000000001E-2</v>
      </c>
      <c r="E13" s="43">
        <v>9.8000000000000004E-2</v>
      </c>
      <c r="F13" s="25">
        <v>5.6000000000000001E-2</v>
      </c>
      <c r="G13" s="79">
        <v>5.6000000000000001E-2</v>
      </c>
      <c r="H13" s="58">
        <v>6.2E-2</v>
      </c>
      <c r="I13" s="42">
        <v>8.2000000000000003E-2</v>
      </c>
      <c r="J13" s="48">
        <v>8.2000000000000003E-2</v>
      </c>
      <c r="K13" s="58">
        <v>0.105</v>
      </c>
      <c r="L13" s="25">
        <v>0.13700000000000001</v>
      </c>
      <c r="M13" s="81" t="s">
        <v>49</v>
      </c>
      <c r="N13" s="112" t="s">
        <v>49</v>
      </c>
      <c r="O13" s="1112"/>
      <c r="P13" s="1108"/>
      <c r="Q13" s="1108"/>
      <c r="R13" s="1108"/>
      <c r="S13" s="1108"/>
      <c r="T13" s="1108"/>
      <c r="U13" s="1108"/>
      <c r="V13" s="1108"/>
      <c r="W13" s="1108"/>
      <c r="X13" s="1108"/>
      <c r="Y13" s="1108"/>
      <c r="Z13" s="1116"/>
      <c r="AA13" s="1119"/>
      <c r="AB13" s="1108"/>
      <c r="AC13" s="1108"/>
      <c r="AD13" s="1108"/>
      <c r="AE13" s="1108"/>
      <c r="AF13" s="1108"/>
      <c r="AG13" s="1108"/>
      <c r="AH13" s="1108"/>
      <c r="AI13" s="1108"/>
      <c r="AJ13" s="1108"/>
      <c r="AK13" s="1108"/>
      <c r="AL13" s="1108"/>
      <c r="AM13" s="1108"/>
      <c r="AN13" s="1108"/>
      <c r="AO13" s="1108"/>
      <c r="AP13" s="1108"/>
      <c r="AQ13" s="1108"/>
      <c r="AR13" s="1108"/>
      <c r="AS13" s="1108"/>
      <c r="AT13" s="1108"/>
      <c r="AU13" s="1108"/>
      <c r="AV13" s="1108"/>
      <c r="AW13" s="1108"/>
      <c r="AX13" s="1108"/>
      <c r="AY13" s="1108"/>
      <c r="AZ13" s="1108"/>
      <c r="BA13" s="1108"/>
      <c r="BB13" s="1108"/>
      <c r="BC13" s="1108"/>
      <c r="BD13" s="1108"/>
      <c r="BE13" s="1108"/>
      <c r="BF13" s="1108"/>
      <c r="BG13" s="1108"/>
      <c r="BH13" s="1108"/>
      <c r="BI13" s="1108"/>
      <c r="BJ13" s="1108"/>
      <c r="BK13" s="1108"/>
      <c r="BL13" s="1108"/>
      <c r="BM13" s="1108"/>
      <c r="BN13" s="1108"/>
      <c r="BO13" s="1108"/>
      <c r="BP13" s="1108"/>
      <c r="BQ13" s="1108"/>
      <c r="BR13" s="1108"/>
      <c r="BS13" s="1108"/>
      <c r="BT13" s="1108"/>
      <c r="BU13" s="1108"/>
      <c r="BV13" s="1108"/>
      <c r="BW13" s="1108"/>
      <c r="BX13" s="1108"/>
      <c r="BY13" s="1108"/>
      <c r="BZ13" s="1108"/>
      <c r="CA13" s="1108"/>
      <c r="CB13" s="1108"/>
      <c r="CC13" s="1108"/>
      <c r="CD13" s="1108"/>
      <c r="CE13" s="1108"/>
      <c r="CF13" s="1108"/>
      <c r="CG13" s="1108"/>
      <c r="CH13" s="1108"/>
      <c r="CI13" s="1108"/>
      <c r="CJ13" s="1108"/>
      <c r="CK13" s="1108"/>
      <c r="CL13" s="1108"/>
      <c r="CM13" s="1108"/>
      <c r="CN13" s="1108"/>
      <c r="CO13" s="1108"/>
      <c r="CP13" s="1108"/>
      <c r="CQ13" s="1108"/>
      <c r="CR13" s="1108"/>
      <c r="CS13" s="1120"/>
      <c r="CT13" s="1112"/>
      <c r="CU13" s="1108"/>
      <c r="CV13" s="1116"/>
      <c r="CW13" s="1119"/>
      <c r="CX13" s="1108"/>
      <c r="CY13" s="1108"/>
      <c r="CZ13" s="1108"/>
      <c r="DA13" s="1108"/>
      <c r="DB13" s="1108"/>
      <c r="DC13" s="1108"/>
      <c r="DD13" s="1108"/>
      <c r="DE13" s="1120"/>
      <c r="DF13" s="1112"/>
      <c r="DG13" s="1108"/>
      <c r="DH13" s="1116"/>
      <c r="DI13" s="1119"/>
      <c r="DJ13" s="1108"/>
      <c r="DK13" s="1108"/>
      <c r="DL13" s="1108"/>
      <c r="DM13" s="1108"/>
      <c r="DN13" s="1108"/>
      <c r="DO13" s="1108"/>
      <c r="DP13" s="1108"/>
      <c r="DQ13" s="1108"/>
      <c r="DR13" s="1108"/>
      <c r="DS13" s="1108"/>
      <c r="DT13" s="1108"/>
      <c r="DU13" s="1108"/>
      <c r="DV13" s="1108"/>
      <c r="DW13" s="1108"/>
      <c r="DX13" s="1108"/>
      <c r="DY13" s="1108"/>
      <c r="DZ13" s="1108"/>
      <c r="EA13" s="1108"/>
      <c r="EB13" s="1108"/>
      <c r="EC13" s="1108"/>
      <c r="ED13" s="1108"/>
      <c r="EE13" s="1108"/>
      <c r="EF13" s="1108"/>
      <c r="EG13" s="84">
        <v>0.11</v>
      </c>
      <c r="EH13" s="84">
        <v>0.11</v>
      </c>
      <c r="EI13" s="84">
        <v>0.11</v>
      </c>
      <c r="EJ13" s="61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</row>
    <row r="14" spans="1:169" s="1" customFormat="1" ht="124.2" x14ac:dyDescent="0.3">
      <c r="B14" s="27" t="s">
        <v>1</v>
      </c>
      <c r="C14" s="28" t="s">
        <v>551</v>
      </c>
      <c r="D14" s="47" t="s">
        <v>552</v>
      </c>
      <c r="E14" s="108" t="s">
        <v>553</v>
      </c>
      <c r="F14" s="38" t="s">
        <v>545</v>
      </c>
      <c r="G14" s="100" t="s">
        <v>546</v>
      </c>
      <c r="H14" s="103" t="s">
        <v>547</v>
      </c>
      <c r="I14" s="126" t="s">
        <v>548</v>
      </c>
      <c r="J14" s="82" t="s">
        <v>548</v>
      </c>
      <c r="K14" s="59" t="s">
        <v>549</v>
      </c>
      <c r="L14" s="38" t="s">
        <v>550</v>
      </c>
      <c r="M14" s="81" t="s">
        <v>49</v>
      </c>
      <c r="N14" s="112" t="s">
        <v>49</v>
      </c>
      <c r="O14" s="1112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16"/>
      <c r="AA14" s="1119"/>
      <c r="AB14" s="1108"/>
      <c r="AC14" s="1108"/>
      <c r="AD14" s="1108"/>
      <c r="AE14" s="1108"/>
      <c r="AF14" s="1108"/>
      <c r="AG14" s="1108"/>
      <c r="AH14" s="1108"/>
      <c r="AI14" s="1108"/>
      <c r="AJ14" s="1108"/>
      <c r="AK14" s="1108"/>
      <c r="AL14" s="1108"/>
      <c r="AM14" s="1108"/>
      <c r="AN14" s="1108"/>
      <c r="AO14" s="1108"/>
      <c r="AP14" s="1108"/>
      <c r="AQ14" s="1108"/>
      <c r="AR14" s="1108"/>
      <c r="AS14" s="1108"/>
      <c r="AT14" s="1108"/>
      <c r="AU14" s="1108"/>
      <c r="AV14" s="1108"/>
      <c r="AW14" s="1108"/>
      <c r="AX14" s="1108"/>
      <c r="AY14" s="1108"/>
      <c r="AZ14" s="1108"/>
      <c r="BA14" s="1108"/>
      <c r="BB14" s="1108"/>
      <c r="BC14" s="1108"/>
      <c r="BD14" s="1108"/>
      <c r="BE14" s="1108"/>
      <c r="BF14" s="1108"/>
      <c r="BG14" s="1108"/>
      <c r="BH14" s="1108"/>
      <c r="BI14" s="1108"/>
      <c r="BJ14" s="1108"/>
      <c r="BK14" s="1108"/>
      <c r="BL14" s="1108"/>
      <c r="BM14" s="1108"/>
      <c r="BN14" s="1108"/>
      <c r="BO14" s="1108"/>
      <c r="BP14" s="1108"/>
      <c r="BQ14" s="1108"/>
      <c r="BR14" s="1108"/>
      <c r="BS14" s="1108"/>
      <c r="BT14" s="1108"/>
      <c r="BU14" s="1108"/>
      <c r="BV14" s="1108"/>
      <c r="BW14" s="1108"/>
      <c r="BX14" s="1108"/>
      <c r="BY14" s="1108"/>
      <c r="BZ14" s="1108"/>
      <c r="CA14" s="1108"/>
      <c r="CB14" s="1108"/>
      <c r="CC14" s="1108"/>
      <c r="CD14" s="1108"/>
      <c r="CE14" s="1108"/>
      <c r="CF14" s="1108"/>
      <c r="CG14" s="1108"/>
      <c r="CH14" s="1108"/>
      <c r="CI14" s="1108"/>
      <c r="CJ14" s="1108"/>
      <c r="CK14" s="1108"/>
      <c r="CL14" s="1108"/>
      <c r="CM14" s="1108"/>
      <c r="CN14" s="1108"/>
      <c r="CO14" s="1108"/>
      <c r="CP14" s="1108"/>
      <c r="CQ14" s="1108"/>
      <c r="CR14" s="1108"/>
      <c r="CS14" s="1120"/>
      <c r="CT14" s="1112"/>
      <c r="CU14" s="1108"/>
      <c r="CV14" s="1116"/>
      <c r="CW14" s="1119"/>
      <c r="CX14" s="1108"/>
      <c r="CY14" s="1108"/>
      <c r="CZ14" s="1108"/>
      <c r="DA14" s="1108"/>
      <c r="DB14" s="1108"/>
      <c r="DC14" s="1108"/>
      <c r="DD14" s="1108"/>
      <c r="DE14" s="1120"/>
      <c r="DF14" s="1112"/>
      <c r="DG14" s="1108"/>
      <c r="DH14" s="1116"/>
      <c r="DI14" s="1119"/>
      <c r="DJ14" s="1108"/>
      <c r="DK14" s="1108"/>
      <c r="DL14" s="1108"/>
      <c r="DM14" s="1108"/>
      <c r="DN14" s="1108"/>
      <c r="DO14" s="1108"/>
      <c r="DP14" s="1108"/>
      <c r="DQ14" s="1108"/>
      <c r="DR14" s="1108"/>
      <c r="DS14" s="1108"/>
      <c r="DT14" s="1108"/>
      <c r="DU14" s="1108"/>
      <c r="DV14" s="1108"/>
      <c r="DW14" s="1108"/>
      <c r="DX14" s="1108"/>
      <c r="DY14" s="1108"/>
      <c r="DZ14" s="1108"/>
      <c r="EA14" s="1108"/>
      <c r="EB14" s="1108"/>
      <c r="EC14" s="1108"/>
      <c r="ED14" s="1108"/>
      <c r="EE14" s="1108"/>
      <c r="EF14" s="1108"/>
      <c r="EG14" s="64" t="s">
        <v>385</v>
      </c>
      <c r="EH14" s="64" t="s">
        <v>385</v>
      </c>
      <c r="EI14" s="64" t="s">
        <v>385</v>
      </c>
      <c r="EJ14" s="61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</row>
    <row r="15" spans="1:169" s="1" customFormat="1" ht="12.75" customHeight="1" x14ac:dyDescent="0.3">
      <c r="B15" s="12" t="s">
        <v>9</v>
      </c>
      <c r="C15" s="11" t="s">
        <v>99</v>
      </c>
      <c r="D15" s="46" t="s">
        <v>99</v>
      </c>
      <c r="E15" s="43" t="s">
        <v>95</v>
      </c>
      <c r="F15" s="25" t="s">
        <v>27</v>
      </c>
      <c r="G15" s="79" t="s">
        <v>27</v>
      </c>
      <c r="H15" s="58" t="s">
        <v>96</v>
      </c>
      <c r="I15" s="42" t="s">
        <v>17</v>
      </c>
      <c r="J15" s="48" t="s">
        <v>17</v>
      </c>
      <c r="K15" s="58" t="s">
        <v>95</v>
      </c>
      <c r="L15" s="25" t="s">
        <v>17</v>
      </c>
      <c r="M15" s="81" t="s">
        <v>49</v>
      </c>
      <c r="N15" s="112" t="s">
        <v>49</v>
      </c>
      <c r="O15" s="1112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16"/>
      <c r="AA15" s="1119"/>
      <c r="AB15" s="1108"/>
      <c r="AC15" s="1108"/>
      <c r="AD15" s="1108"/>
      <c r="AE15" s="1108"/>
      <c r="AF15" s="1108"/>
      <c r="AG15" s="1108"/>
      <c r="AH15" s="1108"/>
      <c r="AI15" s="1108"/>
      <c r="AJ15" s="1108"/>
      <c r="AK15" s="1108"/>
      <c r="AL15" s="1108"/>
      <c r="AM15" s="1108"/>
      <c r="AN15" s="1108"/>
      <c r="AO15" s="1108"/>
      <c r="AP15" s="1108"/>
      <c r="AQ15" s="1108"/>
      <c r="AR15" s="1108"/>
      <c r="AS15" s="1108"/>
      <c r="AT15" s="1108"/>
      <c r="AU15" s="1108"/>
      <c r="AV15" s="1108"/>
      <c r="AW15" s="1108"/>
      <c r="AX15" s="1108"/>
      <c r="AY15" s="1108"/>
      <c r="AZ15" s="1108"/>
      <c r="BA15" s="1108"/>
      <c r="BB15" s="1108"/>
      <c r="BC15" s="1108"/>
      <c r="BD15" s="1108"/>
      <c r="BE15" s="1108"/>
      <c r="BF15" s="1108"/>
      <c r="BG15" s="1108"/>
      <c r="BH15" s="1108"/>
      <c r="BI15" s="1108"/>
      <c r="BJ15" s="1108"/>
      <c r="BK15" s="1108"/>
      <c r="BL15" s="1108"/>
      <c r="BM15" s="1108"/>
      <c r="BN15" s="1108"/>
      <c r="BO15" s="1108"/>
      <c r="BP15" s="1108"/>
      <c r="BQ15" s="1108"/>
      <c r="BR15" s="1108"/>
      <c r="BS15" s="1108"/>
      <c r="BT15" s="1108"/>
      <c r="BU15" s="1108"/>
      <c r="BV15" s="1108"/>
      <c r="BW15" s="1108"/>
      <c r="BX15" s="1108"/>
      <c r="BY15" s="1108"/>
      <c r="BZ15" s="1108"/>
      <c r="CA15" s="1108"/>
      <c r="CB15" s="1108"/>
      <c r="CC15" s="1108"/>
      <c r="CD15" s="1108"/>
      <c r="CE15" s="1108"/>
      <c r="CF15" s="1108"/>
      <c r="CG15" s="1108"/>
      <c r="CH15" s="1108"/>
      <c r="CI15" s="1108"/>
      <c r="CJ15" s="1108"/>
      <c r="CK15" s="1108"/>
      <c r="CL15" s="1108"/>
      <c r="CM15" s="1108"/>
      <c r="CN15" s="1108"/>
      <c r="CO15" s="1108"/>
      <c r="CP15" s="1108"/>
      <c r="CQ15" s="1108"/>
      <c r="CR15" s="1108"/>
      <c r="CS15" s="1120"/>
      <c r="CT15" s="1112"/>
      <c r="CU15" s="1108"/>
      <c r="CV15" s="1116"/>
      <c r="CW15" s="1119"/>
      <c r="CX15" s="1108"/>
      <c r="CY15" s="1108"/>
      <c r="CZ15" s="1108"/>
      <c r="DA15" s="1108"/>
      <c r="DB15" s="1108"/>
      <c r="DC15" s="1108"/>
      <c r="DD15" s="1108"/>
      <c r="DE15" s="1120"/>
      <c r="DF15" s="1112"/>
      <c r="DG15" s="1108"/>
      <c r="DH15" s="1116"/>
      <c r="DI15" s="1119"/>
      <c r="DJ15" s="1108"/>
      <c r="DK15" s="1108"/>
      <c r="DL15" s="1108"/>
      <c r="DM15" s="1108"/>
      <c r="DN15" s="1108"/>
      <c r="DO15" s="1108"/>
      <c r="DP15" s="1108"/>
      <c r="DQ15" s="1108"/>
      <c r="DR15" s="1108"/>
      <c r="DS15" s="1108"/>
      <c r="DT15" s="1108"/>
      <c r="DU15" s="1108"/>
      <c r="DV15" s="1108"/>
      <c r="DW15" s="1108"/>
      <c r="DX15" s="1108"/>
      <c r="DY15" s="1108"/>
      <c r="DZ15" s="1108"/>
      <c r="EA15" s="1108"/>
      <c r="EB15" s="1108"/>
      <c r="EC15" s="1108"/>
      <c r="ED15" s="1108"/>
      <c r="EE15" s="1108"/>
      <c r="EF15" s="1108"/>
      <c r="EG15" s="51" t="s">
        <v>333</v>
      </c>
      <c r="EH15" s="51" t="s">
        <v>333</v>
      </c>
      <c r="EI15" s="51" t="s">
        <v>333</v>
      </c>
      <c r="EJ15" s="61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</row>
    <row r="16" spans="1:169" s="1" customFormat="1" ht="12.75" customHeight="1" x14ac:dyDescent="0.3">
      <c r="B16" s="12" t="s">
        <v>97</v>
      </c>
      <c r="C16" s="11">
        <v>5.1999999999999998E-2</v>
      </c>
      <c r="D16" s="46">
        <v>5.1999999999999998E-2</v>
      </c>
      <c r="E16" s="43">
        <v>7.0999999999999994E-2</v>
      </c>
      <c r="F16" s="25" t="s">
        <v>45</v>
      </c>
      <c r="G16" s="79" t="s">
        <v>45</v>
      </c>
      <c r="H16" s="58" t="s">
        <v>45</v>
      </c>
      <c r="I16" s="42">
        <v>5.1999999999999998E-2</v>
      </c>
      <c r="J16" s="48">
        <v>5.1999999999999998E-2</v>
      </c>
      <c r="K16" s="58">
        <v>7.0999999999999994E-2</v>
      </c>
      <c r="L16" s="25">
        <v>5.1999999999999998E-2</v>
      </c>
      <c r="M16" s="81" t="s">
        <v>49</v>
      </c>
      <c r="N16" s="112" t="s">
        <v>49</v>
      </c>
      <c r="O16" s="1112"/>
      <c r="P16" s="1108"/>
      <c r="Q16" s="1108"/>
      <c r="R16" s="1108"/>
      <c r="S16" s="1108"/>
      <c r="T16" s="1108"/>
      <c r="U16" s="1108"/>
      <c r="V16" s="1108"/>
      <c r="W16" s="1108"/>
      <c r="X16" s="1108"/>
      <c r="Y16" s="1108"/>
      <c r="Z16" s="1116"/>
      <c r="AA16" s="1119"/>
      <c r="AB16" s="1108"/>
      <c r="AC16" s="1108"/>
      <c r="AD16" s="1108"/>
      <c r="AE16" s="1108"/>
      <c r="AF16" s="1108"/>
      <c r="AG16" s="1108"/>
      <c r="AH16" s="1108"/>
      <c r="AI16" s="1108"/>
      <c r="AJ16" s="1108"/>
      <c r="AK16" s="1108"/>
      <c r="AL16" s="1108"/>
      <c r="AM16" s="1108"/>
      <c r="AN16" s="1108"/>
      <c r="AO16" s="1108"/>
      <c r="AP16" s="1108"/>
      <c r="AQ16" s="1108"/>
      <c r="AR16" s="1108"/>
      <c r="AS16" s="1108"/>
      <c r="AT16" s="1108"/>
      <c r="AU16" s="1108"/>
      <c r="AV16" s="1108"/>
      <c r="AW16" s="1108"/>
      <c r="AX16" s="1108"/>
      <c r="AY16" s="1108"/>
      <c r="AZ16" s="1108"/>
      <c r="BA16" s="1108"/>
      <c r="BB16" s="1108"/>
      <c r="BC16" s="1108"/>
      <c r="BD16" s="1108"/>
      <c r="BE16" s="1108"/>
      <c r="BF16" s="1108"/>
      <c r="BG16" s="1108"/>
      <c r="BH16" s="1108"/>
      <c r="BI16" s="1108"/>
      <c r="BJ16" s="1108"/>
      <c r="BK16" s="1108"/>
      <c r="BL16" s="1108"/>
      <c r="BM16" s="1108"/>
      <c r="BN16" s="1108"/>
      <c r="BO16" s="1108"/>
      <c r="BP16" s="1108"/>
      <c r="BQ16" s="1108"/>
      <c r="BR16" s="1108"/>
      <c r="BS16" s="1108"/>
      <c r="BT16" s="1108"/>
      <c r="BU16" s="1108"/>
      <c r="BV16" s="1108"/>
      <c r="BW16" s="1108"/>
      <c r="BX16" s="1108"/>
      <c r="BY16" s="1108"/>
      <c r="BZ16" s="1108"/>
      <c r="CA16" s="1108"/>
      <c r="CB16" s="1108"/>
      <c r="CC16" s="1108"/>
      <c r="CD16" s="1108"/>
      <c r="CE16" s="1108"/>
      <c r="CF16" s="1108"/>
      <c r="CG16" s="1108"/>
      <c r="CH16" s="1108"/>
      <c r="CI16" s="1108"/>
      <c r="CJ16" s="1108"/>
      <c r="CK16" s="1108"/>
      <c r="CL16" s="1108"/>
      <c r="CM16" s="1108"/>
      <c r="CN16" s="1108"/>
      <c r="CO16" s="1108"/>
      <c r="CP16" s="1108"/>
      <c r="CQ16" s="1108"/>
      <c r="CR16" s="1108"/>
      <c r="CS16" s="1120"/>
      <c r="CT16" s="1112"/>
      <c r="CU16" s="1108"/>
      <c r="CV16" s="1116"/>
      <c r="CW16" s="1119"/>
      <c r="CX16" s="1108"/>
      <c r="CY16" s="1108"/>
      <c r="CZ16" s="1108"/>
      <c r="DA16" s="1108"/>
      <c r="DB16" s="1108"/>
      <c r="DC16" s="1108"/>
      <c r="DD16" s="1108"/>
      <c r="DE16" s="1120"/>
      <c r="DF16" s="1112"/>
      <c r="DG16" s="1108"/>
      <c r="DH16" s="1116"/>
      <c r="DI16" s="1119"/>
      <c r="DJ16" s="1108"/>
      <c r="DK16" s="1108"/>
      <c r="DL16" s="1108"/>
      <c r="DM16" s="1108"/>
      <c r="DN16" s="1108"/>
      <c r="DO16" s="1108"/>
      <c r="DP16" s="1108"/>
      <c r="DQ16" s="1108"/>
      <c r="DR16" s="1108"/>
      <c r="DS16" s="1108"/>
      <c r="DT16" s="1108"/>
      <c r="DU16" s="1108"/>
      <c r="DV16" s="1108"/>
      <c r="DW16" s="1108"/>
      <c r="DX16" s="1108"/>
      <c r="DY16" s="1108"/>
      <c r="DZ16" s="1108"/>
      <c r="EA16" s="1108"/>
      <c r="EB16" s="1108"/>
      <c r="EC16" s="1108"/>
      <c r="ED16" s="1108"/>
      <c r="EE16" s="1108"/>
      <c r="EF16" s="1108"/>
      <c r="EG16" s="51" t="s">
        <v>333</v>
      </c>
      <c r="EH16" s="51" t="s">
        <v>333</v>
      </c>
      <c r="EI16" s="51" t="s">
        <v>333</v>
      </c>
      <c r="EJ16" s="61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</row>
    <row r="17" spans="2:169" s="1" customFormat="1" ht="27.6" x14ac:dyDescent="0.3">
      <c r="B17" s="12" t="s">
        <v>98</v>
      </c>
      <c r="C17" s="25" t="s">
        <v>45</v>
      </c>
      <c r="D17" s="48" t="s">
        <v>45</v>
      </c>
      <c r="E17" s="43" t="s">
        <v>45</v>
      </c>
      <c r="F17" s="37" t="s">
        <v>100</v>
      </c>
      <c r="G17" s="80" t="s">
        <v>100</v>
      </c>
      <c r="H17" s="104" t="s">
        <v>101</v>
      </c>
      <c r="I17" s="42" t="s">
        <v>45</v>
      </c>
      <c r="J17" s="48" t="s">
        <v>45</v>
      </c>
      <c r="K17" s="58" t="s">
        <v>45</v>
      </c>
      <c r="L17" s="25" t="s">
        <v>45</v>
      </c>
      <c r="M17" s="81" t="s">
        <v>49</v>
      </c>
      <c r="N17" s="112" t="s">
        <v>49</v>
      </c>
      <c r="O17" s="1112"/>
      <c r="P17" s="1108"/>
      <c r="Q17" s="1108"/>
      <c r="R17" s="1108"/>
      <c r="S17" s="1108"/>
      <c r="T17" s="1108"/>
      <c r="U17" s="1108"/>
      <c r="V17" s="1108"/>
      <c r="W17" s="1108"/>
      <c r="X17" s="1108"/>
      <c r="Y17" s="1108"/>
      <c r="Z17" s="1116"/>
      <c r="AA17" s="1119"/>
      <c r="AB17" s="1108"/>
      <c r="AC17" s="1108"/>
      <c r="AD17" s="1108"/>
      <c r="AE17" s="1108"/>
      <c r="AF17" s="1108"/>
      <c r="AG17" s="1108"/>
      <c r="AH17" s="1108"/>
      <c r="AI17" s="1108"/>
      <c r="AJ17" s="1108"/>
      <c r="AK17" s="1108"/>
      <c r="AL17" s="1108"/>
      <c r="AM17" s="1108"/>
      <c r="AN17" s="1108"/>
      <c r="AO17" s="1108"/>
      <c r="AP17" s="1108"/>
      <c r="AQ17" s="1108"/>
      <c r="AR17" s="1108"/>
      <c r="AS17" s="1108"/>
      <c r="AT17" s="1108"/>
      <c r="AU17" s="1108"/>
      <c r="AV17" s="1108"/>
      <c r="AW17" s="1108"/>
      <c r="AX17" s="1108"/>
      <c r="AY17" s="1108"/>
      <c r="AZ17" s="1108"/>
      <c r="BA17" s="1108"/>
      <c r="BB17" s="1108"/>
      <c r="BC17" s="1108"/>
      <c r="BD17" s="1108"/>
      <c r="BE17" s="1108"/>
      <c r="BF17" s="1108"/>
      <c r="BG17" s="1108"/>
      <c r="BH17" s="1108"/>
      <c r="BI17" s="1108"/>
      <c r="BJ17" s="1108"/>
      <c r="BK17" s="1108"/>
      <c r="BL17" s="1108"/>
      <c r="BM17" s="1108"/>
      <c r="BN17" s="1108"/>
      <c r="BO17" s="1108"/>
      <c r="BP17" s="1108"/>
      <c r="BQ17" s="1108"/>
      <c r="BR17" s="1108"/>
      <c r="BS17" s="1108"/>
      <c r="BT17" s="1108"/>
      <c r="BU17" s="1108"/>
      <c r="BV17" s="1108"/>
      <c r="BW17" s="1108"/>
      <c r="BX17" s="1108"/>
      <c r="BY17" s="1108"/>
      <c r="BZ17" s="1108"/>
      <c r="CA17" s="1108"/>
      <c r="CB17" s="1108"/>
      <c r="CC17" s="1108"/>
      <c r="CD17" s="1108"/>
      <c r="CE17" s="1108"/>
      <c r="CF17" s="1108"/>
      <c r="CG17" s="1108"/>
      <c r="CH17" s="1108"/>
      <c r="CI17" s="1108"/>
      <c r="CJ17" s="1108"/>
      <c r="CK17" s="1108"/>
      <c r="CL17" s="1108"/>
      <c r="CM17" s="1108"/>
      <c r="CN17" s="1108"/>
      <c r="CO17" s="1108"/>
      <c r="CP17" s="1108"/>
      <c r="CQ17" s="1108"/>
      <c r="CR17" s="1108"/>
      <c r="CS17" s="1120"/>
      <c r="CT17" s="1112"/>
      <c r="CU17" s="1108"/>
      <c r="CV17" s="1116"/>
      <c r="CW17" s="1119"/>
      <c r="CX17" s="1108"/>
      <c r="CY17" s="1108"/>
      <c r="CZ17" s="1108"/>
      <c r="DA17" s="1108"/>
      <c r="DB17" s="1108"/>
      <c r="DC17" s="1108"/>
      <c r="DD17" s="1108"/>
      <c r="DE17" s="1120"/>
      <c r="DF17" s="1112"/>
      <c r="DG17" s="1108"/>
      <c r="DH17" s="1116"/>
      <c r="DI17" s="1119"/>
      <c r="DJ17" s="1108"/>
      <c r="DK17" s="1108"/>
      <c r="DL17" s="1108"/>
      <c r="DM17" s="1108"/>
      <c r="DN17" s="1108"/>
      <c r="DO17" s="1108"/>
      <c r="DP17" s="1108"/>
      <c r="DQ17" s="1108"/>
      <c r="DR17" s="1108"/>
      <c r="DS17" s="1108"/>
      <c r="DT17" s="1108"/>
      <c r="DU17" s="1108"/>
      <c r="DV17" s="1108"/>
      <c r="DW17" s="1108"/>
      <c r="DX17" s="1108"/>
      <c r="DY17" s="1108"/>
      <c r="DZ17" s="1108"/>
      <c r="EA17" s="1108"/>
      <c r="EB17" s="1108"/>
      <c r="EC17" s="1108"/>
      <c r="ED17" s="1108"/>
      <c r="EE17" s="1108"/>
      <c r="EF17" s="1108"/>
      <c r="EG17" s="51">
        <v>0.73</v>
      </c>
      <c r="EH17" s="51">
        <v>0.73</v>
      </c>
      <c r="EI17" s="51">
        <v>0.73</v>
      </c>
      <c r="EJ17" s="61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</row>
    <row r="18" spans="2:169" s="1" customFormat="1" ht="138" x14ac:dyDescent="0.3">
      <c r="B18" s="27" t="s">
        <v>10</v>
      </c>
      <c r="C18" s="29" t="s">
        <v>559</v>
      </c>
      <c r="D18" s="49" t="s">
        <v>559</v>
      </c>
      <c r="E18" s="108" t="s">
        <v>558</v>
      </c>
      <c r="F18" s="68" t="s">
        <v>45</v>
      </c>
      <c r="G18" s="85" t="s">
        <v>45</v>
      </c>
      <c r="H18" s="134" t="s">
        <v>45</v>
      </c>
      <c r="I18" s="128" t="s">
        <v>560</v>
      </c>
      <c r="J18" s="70" t="s">
        <v>559</v>
      </c>
      <c r="K18" s="59" t="s">
        <v>554</v>
      </c>
      <c r="L18" s="37" t="s">
        <v>557</v>
      </c>
      <c r="M18" s="81" t="s">
        <v>49</v>
      </c>
      <c r="N18" s="112" t="s">
        <v>49</v>
      </c>
      <c r="O18" s="1112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16"/>
      <c r="AA18" s="1119"/>
      <c r="AB18" s="1108"/>
      <c r="AC18" s="1108"/>
      <c r="AD18" s="1108"/>
      <c r="AE18" s="1108"/>
      <c r="AF18" s="1108"/>
      <c r="AG18" s="1108"/>
      <c r="AH18" s="1108"/>
      <c r="AI18" s="1108"/>
      <c r="AJ18" s="1108"/>
      <c r="AK18" s="1108"/>
      <c r="AL18" s="1108"/>
      <c r="AM18" s="1108"/>
      <c r="AN18" s="1108"/>
      <c r="AO18" s="1108"/>
      <c r="AP18" s="1108"/>
      <c r="AQ18" s="1108"/>
      <c r="AR18" s="1108"/>
      <c r="AS18" s="1108"/>
      <c r="AT18" s="1108"/>
      <c r="AU18" s="1108"/>
      <c r="AV18" s="1108"/>
      <c r="AW18" s="1108"/>
      <c r="AX18" s="1108"/>
      <c r="AY18" s="1108"/>
      <c r="AZ18" s="1108"/>
      <c r="BA18" s="1108"/>
      <c r="BB18" s="1108"/>
      <c r="BC18" s="1108"/>
      <c r="BD18" s="1108"/>
      <c r="BE18" s="1108"/>
      <c r="BF18" s="1108"/>
      <c r="BG18" s="1108"/>
      <c r="BH18" s="1108"/>
      <c r="BI18" s="1108"/>
      <c r="BJ18" s="1108"/>
      <c r="BK18" s="1108"/>
      <c r="BL18" s="1108"/>
      <c r="BM18" s="1108"/>
      <c r="BN18" s="1108"/>
      <c r="BO18" s="1108"/>
      <c r="BP18" s="1108"/>
      <c r="BQ18" s="1108"/>
      <c r="BR18" s="1108"/>
      <c r="BS18" s="1108"/>
      <c r="BT18" s="1108"/>
      <c r="BU18" s="1108"/>
      <c r="BV18" s="1108"/>
      <c r="BW18" s="1108"/>
      <c r="BX18" s="1108"/>
      <c r="BY18" s="1108"/>
      <c r="BZ18" s="1108"/>
      <c r="CA18" s="1108"/>
      <c r="CB18" s="1108"/>
      <c r="CC18" s="1108"/>
      <c r="CD18" s="1108"/>
      <c r="CE18" s="1108"/>
      <c r="CF18" s="1108"/>
      <c r="CG18" s="1108"/>
      <c r="CH18" s="1108"/>
      <c r="CI18" s="1108"/>
      <c r="CJ18" s="1108"/>
      <c r="CK18" s="1108"/>
      <c r="CL18" s="1108"/>
      <c r="CM18" s="1108"/>
      <c r="CN18" s="1108"/>
      <c r="CO18" s="1108"/>
      <c r="CP18" s="1108"/>
      <c r="CQ18" s="1108"/>
      <c r="CR18" s="1108"/>
      <c r="CS18" s="1120"/>
      <c r="CT18" s="1112"/>
      <c r="CU18" s="1108"/>
      <c r="CV18" s="1116"/>
      <c r="CW18" s="1119"/>
      <c r="CX18" s="1108"/>
      <c r="CY18" s="1108"/>
      <c r="CZ18" s="1108"/>
      <c r="DA18" s="1108"/>
      <c r="DB18" s="1108"/>
      <c r="DC18" s="1108"/>
      <c r="DD18" s="1108"/>
      <c r="DE18" s="1120"/>
      <c r="DF18" s="1112"/>
      <c r="DG18" s="1108"/>
      <c r="DH18" s="1116"/>
      <c r="DI18" s="1119"/>
      <c r="DJ18" s="1108"/>
      <c r="DK18" s="1108"/>
      <c r="DL18" s="1108"/>
      <c r="DM18" s="1108"/>
      <c r="DN18" s="1108"/>
      <c r="DO18" s="1108"/>
      <c r="DP18" s="1108"/>
      <c r="DQ18" s="1108"/>
      <c r="DR18" s="1108"/>
      <c r="DS18" s="1108"/>
      <c r="DT18" s="1108"/>
      <c r="DU18" s="1108"/>
      <c r="DV18" s="1108"/>
      <c r="DW18" s="1108"/>
      <c r="DX18" s="1108"/>
      <c r="DY18" s="1108"/>
      <c r="DZ18" s="1108"/>
      <c r="EA18" s="1108"/>
      <c r="EB18" s="1108"/>
      <c r="EC18" s="1108"/>
      <c r="ED18" s="1108"/>
      <c r="EE18" s="1108"/>
      <c r="EF18" s="1108"/>
      <c r="EG18" s="51" t="s">
        <v>333</v>
      </c>
      <c r="EH18" s="51" t="s">
        <v>333</v>
      </c>
      <c r="EI18" s="51" t="s">
        <v>333</v>
      </c>
      <c r="EJ18" s="61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</row>
    <row r="19" spans="2:169" s="1" customFormat="1" ht="12.75" customHeight="1" x14ac:dyDescent="0.3">
      <c r="B19" s="27" t="s">
        <v>303</v>
      </c>
      <c r="C19" s="29" t="s">
        <v>187</v>
      </c>
      <c r="D19" s="49" t="s">
        <v>187</v>
      </c>
      <c r="E19" s="108"/>
      <c r="F19" s="68"/>
      <c r="G19" s="85"/>
      <c r="H19" s="134"/>
      <c r="I19" s="128"/>
      <c r="J19" s="70"/>
      <c r="K19" s="59"/>
      <c r="L19" s="37"/>
      <c r="M19" s="81" t="s">
        <v>49</v>
      </c>
      <c r="N19" s="112" t="s">
        <v>49</v>
      </c>
      <c r="O19" s="1112"/>
      <c r="P19" s="1108"/>
      <c r="Q19" s="1108"/>
      <c r="R19" s="1108"/>
      <c r="S19" s="1108"/>
      <c r="T19" s="1108"/>
      <c r="U19" s="1108"/>
      <c r="V19" s="1108"/>
      <c r="W19" s="1108"/>
      <c r="X19" s="1108"/>
      <c r="Y19" s="1108"/>
      <c r="Z19" s="1116"/>
      <c r="AA19" s="1119"/>
      <c r="AB19" s="1108"/>
      <c r="AC19" s="1108"/>
      <c r="AD19" s="1108"/>
      <c r="AE19" s="1108"/>
      <c r="AF19" s="1108"/>
      <c r="AG19" s="1108"/>
      <c r="AH19" s="1108"/>
      <c r="AI19" s="1108"/>
      <c r="AJ19" s="1108"/>
      <c r="AK19" s="1108"/>
      <c r="AL19" s="1108"/>
      <c r="AM19" s="1108"/>
      <c r="AN19" s="1108"/>
      <c r="AO19" s="1108"/>
      <c r="AP19" s="1108"/>
      <c r="AQ19" s="1108"/>
      <c r="AR19" s="1108"/>
      <c r="AS19" s="1108"/>
      <c r="AT19" s="1108"/>
      <c r="AU19" s="1108"/>
      <c r="AV19" s="1108"/>
      <c r="AW19" s="1108"/>
      <c r="AX19" s="1108"/>
      <c r="AY19" s="1108"/>
      <c r="AZ19" s="1108"/>
      <c r="BA19" s="1108"/>
      <c r="BB19" s="1108"/>
      <c r="BC19" s="1108"/>
      <c r="BD19" s="1108"/>
      <c r="BE19" s="1108"/>
      <c r="BF19" s="1108"/>
      <c r="BG19" s="1108"/>
      <c r="BH19" s="1108"/>
      <c r="BI19" s="1108"/>
      <c r="BJ19" s="1108"/>
      <c r="BK19" s="1108"/>
      <c r="BL19" s="1108"/>
      <c r="BM19" s="1108"/>
      <c r="BN19" s="1108"/>
      <c r="BO19" s="1108"/>
      <c r="BP19" s="1108"/>
      <c r="BQ19" s="1108"/>
      <c r="BR19" s="1108"/>
      <c r="BS19" s="1108"/>
      <c r="BT19" s="1108"/>
      <c r="BU19" s="1108"/>
      <c r="BV19" s="1108"/>
      <c r="BW19" s="1108"/>
      <c r="BX19" s="1108"/>
      <c r="BY19" s="1108"/>
      <c r="BZ19" s="1108"/>
      <c r="CA19" s="1108"/>
      <c r="CB19" s="1108"/>
      <c r="CC19" s="1108"/>
      <c r="CD19" s="1108"/>
      <c r="CE19" s="1108"/>
      <c r="CF19" s="1108"/>
      <c r="CG19" s="1108"/>
      <c r="CH19" s="1108"/>
      <c r="CI19" s="1108"/>
      <c r="CJ19" s="1108"/>
      <c r="CK19" s="1108"/>
      <c r="CL19" s="1108"/>
      <c r="CM19" s="1108"/>
      <c r="CN19" s="1108"/>
      <c r="CO19" s="1108"/>
      <c r="CP19" s="1108"/>
      <c r="CQ19" s="1108"/>
      <c r="CR19" s="1108"/>
      <c r="CS19" s="1120"/>
      <c r="CT19" s="1112"/>
      <c r="CU19" s="1108"/>
      <c r="CV19" s="1116"/>
      <c r="CW19" s="1119"/>
      <c r="CX19" s="1108"/>
      <c r="CY19" s="1108"/>
      <c r="CZ19" s="1108"/>
      <c r="DA19" s="1108"/>
      <c r="DB19" s="1108"/>
      <c r="DC19" s="1108"/>
      <c r="DD19" s="1108"/>
      <c r="DE19" s="1120"/>
      <c r="DF19" s="1112"/>
      <c r="DG19" s="1108"/>
      <c r="DH19" s="1116"/>
      <c r="DI19" s="1119"/>
      <c r="DJ19" s="1108"/>
      <c r="DK19" s="1108"/>
      <c r="DL19" s="1108"/>
      <c r="DM19" s="1108"/>
      <c r="DN19" s="1108"/>
      <c r="DO19" s="1108"/>
      <c r="DP19" s="1108"/>
      <c r="DQ19" s="1108"/>
      <c r="DR19" s="1108"/>
      <c r="DS19" s="1108"/>
      <c r="DT19" s="1108"/>
      <c r="DU19" s="1108"/>
      <c r="DV19" s="1108"/>
      <c r="DW19" s="1108"/>
      <c r="DX19" s="1108"/>
      <c r="DY19" s="1108"/>
      <c r="DZ19" s="1108"/>
      <c r="EA19" s="1108"/>
      <c r="EB19" s="1108"/>
      <c r="EC19" s="1108"/>
      <c r="ED19" s="1108"/>
      <c r="EE19" s="1108"/>
      <c r="EF19" s="1108"/>
      <c r="EG19" s="51" t="s">
        <v>386</v>
      </c>
      <c r="EH19" s="51" t="s">
        <v>386</v>
      </c>
      <c r="EI19" s="51" t="s">
        <v>386</v>
      </c>
      <c r="EJ19" s="61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</row>
    <row r="20" spans="2:169" s="1" customFormat="1" ht="41.4" x14ac:dyDescent="0.3">
      <c r="B20" s="12" t="s">
        <v>11</v>
      </c>
      <c r="C20" s="11">
        <v>0.25</v>
      </c>
      <c r="D20" s="46">
        <v>0.25</v>
      </c>
      <c r="E20" s="43">
        <v>0.36</v>
      </c>
      <c r="F20" s="1130" t="s">
        <v>424</v>
      </c>
      <c r="G20" s="1117" t="s">
        <v>424</v>
      </c>
      <c r="H20" s="1163" t="s">
        <v>424</v>
      </c>
      <c r="I20" s="42" t="s">
        <v>253</v>
      </c>
      <c r="J20" s="48" t="s">
        <v>253</v>
      </c>
      <c r="K20" s="58" t="s">
        <v>252</v>
      </c>
      <c r="L20" s="25" t="s">
        <v>253</v>
      </c>
      <c r="M20" s="81" t="s">
        <v>49</v>
      </c>
      <c r="N20" s="112" t="s">
        <v>49</v>
      </c>
      <c r="O20" s="1112"/>
      <c r="P20" s="1108"/>
      <c r="Q20" s="1108"/>
      <c r="R20" s="1108"/>
      <c r="S20" s="1108"/>
      <c r="T20" s="1108"/>
      <c r="U20" s="1108"/>
      <c r="V20" s="1108"/>
      <c r="W20" s="1108"/>
      <c r="X20" s="1108"/>
      <c r="Y20" s="1108"/>
      <c r="Z20" s="1116"/>
      <c r="AA20" s="1119"/>
      <c r="AB20" s="1108"/>
      <c r="AC20" s="1108"/>
      <c r="AD20" s="1108"/>
      <c r="AE20" s="1108"/>
      <c r="AF20" s="1108"/>
      <c r="AG20" s="1108"/>
      <c r="AH20" s="1108"/>
      <c r="AI20" s="1108"/>
      <c r="AJ20" s="1108"/>
      <c r="AK20" s="1108"/>
      <c r="AL20" s="1108"/>
      <c r="AM20" s="1108"/>
      <c r="AN20" s="1108"/>
      <c r="AO20" s="1108"/>
      <c r="AP20" s="1108"/>
      <c r="AQ20" s="1108"/>
      <c r="AR20" s="1108"/>
      <c r="AS20" s="1108"/>
      <c r="AT20" s="1108"/>
      <c r="AU20" s="1108"/>
      <c r="AV20" s="1108"/>
      <c r="AW20" s="1108"/>
      <c r="AX20" s="1108"/>
      <c r="AY20" s="1108"/>
      <c r="AZ20" s="1108"/>
      <c r="BA20" s="1108"/>
      <c r="BB20" s="1108"/>
      <c r="BC20" s="1108"/>
      <c r="BD20" s="1108"/>
      <c r="BE20" s="1108"/>
      <c r="BF20" s="1108"/>
      <c r="BG20" s="1108"/>
      <c r="BH20" s="1108"/>
      <c r="BI20" s="1108"/>
      <c r="BJ20" s="1108"/>
      <c r="BK20" s="1108"/>
      <c r="BL20" s="1108"/>
      <c r="BM20" s="1108"/>
      <c r="BN20" s="1108"/>
      <c r="BO20" s="1108"/>
      <c r="BP20" s="1108"/>
      <c r="BQ20" s="1108"/>
      <c r="BR20" s="1108"/>
      <c r="BS20" s="1108"/>
      <c r="BT20" s="1108"/>
      <c r="BU20" s="1108"/>
      <c r="BV20" s="1108"/>
      <c r="BW20" s="1108"/>
      <c r="BX20" s="1108"/>
      <c r="BY20" s="1108"/>
      <c r="BZ20" s="1108"/>
      <c r="CA20" s="1108"/>
      <c r="CB20" s="1108"/>
      <c r="CC20" s="1108"/>
      <c r="CD20" s="1108"/>
      <c r="CE20" s="1108"/>
      <c r="CF20" s="1108"/>
      <c r="CG20" s="1108"/>
      <c r="CH20" s="1108"/>
      <c r="CI20" s="1108"/>
      <c r="CJ20" s="1108"/>
      <c r="CK20" s="1108"/>
      <c r="CL20" s="1108"/>
      <c r="CM20" s="1108"/>
      <c r="CN20" s="1108"/>
      <c r="CO20" s="1108"/>
      <c r="CP20" s="1108"/>
      <c r="CQ20" s="1108"/>
      <c r="CR20" s="1108"/>
      <c r="CS20" s="1120"/>
      <c r="CT20" s="1112"/>
      <c r="CU20" s="1108"/>
      <c r="CV20" s="1116"/>
      <c r="CW20" s="1119"/>
      <c r="CX20" s="1108"/>
      <c r="CY20" s="1108"/>
      <c r="CZ20" s="1108"/>
      <c r="DA20" s="1108"/>
      <c r="DB20" s="1108"/>
      <c r="DC20" s="1108"/>
      <c r="DD20" s="1108"/>
      <c r="DE20" s="1120"/>
      <c r="DF20" s="1112"/>
      <c r="DG20" s="1108"/>
      <c r="DH20" s="1116"/>
      <c r="DI20" s="1119"/>
      <c r="DJ20" s="1108"/>
      <c r="DK20" s="1108"/>
      <c r="DL20" s="1108"/>
      <c r="DM20" s="1108"/>
      <c r="DN20" s="1108"/>
      <c r="DO20" s="1108"/>
      <c r="DP20" s="1108"/>
      <c r="DQ20" s="1108"/>
      <c r="DR20" s="1108"/>
      <c r="DS20" s="1108"/>
      <c r="DT20" s="1108"/>
      <c r="DU20" s="1108"/>
      <c r="DV20" s="1108"/>
      <c r="DW20" s="1108"/>
      <c r="DX20" s="1108"/>
      <c r="DY20" s="1108"/>
      <c r="DZ20" s="1108"/>
      <c r="EA20" s="1108"/>
      <c r="EB20" s="1108"/>
      <c r="EC20" s="1108"/>
      <c r="ED20" s="1108"/>
      <c r="EE20" s="1108"/>
      <c r="EF20" s="1108"/>
      <c r="EG20" s="86" t="s">
        <v>387</v>
      </c>
      <c r="EH20" s="86" t="s">
        <v>387</v>
      </c>
      <c r="EI20" s="86" t="s">
        <v>390</v>
      </c>
      <c r="EJ20" s="61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</row>
    <row r="21" spans="2:169" s="1" customFormat="1" ht="41.4" x14ac:dyDescent="0.3">
      <c r="B21" s="12" t="s">
        <v>12</v>
      </c>
      <c r="C21" s="11">
        <v>0.2</v>
      </c>
      <c r="D21" s="46">
        <v>0.2</v>
      </c>
      <c r="E21" s="43">
        <v>0.25</v>
      </c>
      <c r="F21" s="1130"/>
      <c r="G21" s="1117"/>
      <c r="H21" s="1163"/>
      <c r="I21" s="42" t="s">
        <v>254</v>
      </c>
      <c r="J21" s="48" t="s">
        <v>254</v>
      </c>
      <c r="K21" s="58" t="s">
        <v>250</v>
      </c>
      <c r="L21" s="25" t="s">
        <v>254</v>
      </c>
      <c r="M21" s="81" t="s">
        <v>49</v>
      </c>
      <c r="N21" s="112" t="s">
        <v>49</v>
      </c>
      <c r="O21" s="1112"/>
      <c r="P21" s="1108"/>
      <c r="Q21" s="1108"/>
      <c r="R21" s="1108"/>
      <c r="S21" s="1108"/>
      <c r="T21" s="1108"/>
      <c r="U21" s="1108"/>
      <c r="V21" s="1108"/>
      <c r="W21" s="1108"/>
      <c r="X21" s="1108"/>
      <c r="Y21" s="1108"/>
      <c r="Z21" s="1116"/>
      <c r="AA21" s="1119"/>
      <c r="AB21" s="1108"/>
      <c r="AC21" s="1108"/>
      <c r="AD21" s="1108"/>
      <c r="AE21" s="1108"/>
      <c r="AF21" s="1108"/>
      <c r="AG21" s="1108"/>
      <c r="AH21" s="1108"/>
      <c r="AI21" s="1108"/>
      <c r="AJ21" s="1108"/>
      <c r="AK21" s="1108"/>
      <c r="AL21" s="1108"/>
      <c r="AM21" s="1108"/>
      <c r="AN21" s="1108"/>
      <c r="AO21" s="1108"/>
      <c r="AP21" s="1108"/>
      <c r="AQ21" s="1108"/>
      <c r="AR21" s="1108"/>
      <c r="AS21" s="1108"/>
      <c r="AT21" s="1108"/>
      <c r="AU21" s="1108"/>
      <c r="AV21" s="1108"/>
      <c r="AW21" s="1108"/>
      <c r="AX21" s="1108"/>
      <c r="AY21" s="1108"/>
      <c r="AZ21" s="1108"/>
      <c r="BA21" s="1108"/>
      <c r="BB21" s="1108"/>
      <c r="BC21" s="1108"/>
      <c r="BD21" s="1108"/>
      <c r="BE21" s="1108"/>
      <c r="BF21" s="1108"/>
      <c r="BG21" s="1108"/>
      <c r="BH21" s="1108"/>
      <c r="BI21" s="1108"/>
      <c r="BJ21" s="1108"/>
      <c r="BK21" s="1108"/>
      <c r="BL21" s="1108"/>
      <c r="BM21" s="1108"/>
      <c r="BN21" s="1108"/>
      <c r="BO21" s="1108"/>
      <c r="BP21" s="1108"/>
      <c r="BQ21" s="1108"/>
      <c r="BR21" s="1108"/>
      <c r="BS21" s="1108"/>
      <c r="BT21" s="1108"/>
      <c r="BU21" s="1108"/>
      <c r="BV21" s="1108"/>
      <c r="BW21" s="1108"/>
      <c r="BX21" s="1108"/>
      <c r="BY21" s="1108"/>
      <c r="BZ21" s="1108"/>
      <c r="CA21" s="1108"/>
      <c r="CB21" s="1108"/>
      <c r="CC21" s="1108"/>
      <c r="CD21" s="1108"/>
      <c r="CE21" s="1108"/>
      <c r="CF21" s="1108"/>
      <c r="CG21" s="1108"/>
      <c r="CH21" s="1108"/>
      <c r="CI21" s="1108"/>
      <c r="CJ21" s="1108"/>
      <c r="CK21" s="1108"/>
      <c r="CL21" s="1108"/>
      <c r="CM21" s="1108"/>
      <c r="CN21" s="1108"/>
      <c r="CO21" s="1108"/>
      <c r="CP21" s="1108"/>
      <c r="CQ21" s="1108"/>
      <c r="CR21" s="1108"/>
      <c r="CS21" s="1120"/>
      <c r="CT21" s="1112"/>
      <c r="CU21" s="1108"/>
      <c r="CV21" s="1116"/>
      <c r="CW21" s="1119"/>
      <c r="CX21" s="1108"/>
      <c r="CY21" s="1108"/>
      <c r="CZ21" s="1108"/>
      <c r="DA21" s="1108"/>
      <c r="DB21" s="1108"/>
      <c r="DC21" s="1108"/>
      <c r="DD21" s="1108"/>
      <c r="DE21" s="1120"/>
      <c r="DF21" s="1112"/>
      <c r="DG21" s="1108"/>
      <c r="DH21" s="1116"/>
      <c r="DI21" s="1119"/>
      <c r="DJ21" s="1108"/>
      <c r="DK21" s="1108"/>
      <c r="DL21" s="1108"/>
      <c r="DM21" s="1108"/>
      <c r="DN21" s="1108"/>
      <c r="DO21" s="1108"/>
      <c r="DP21" s="1108"/>
      <c r="DQ21" s="1108"/>
      <c r="DR21" s="1108"/>
      <c r="DS21" s="1108"/>
      <c r="DT21" s="1108"/>
      <c r="DU21" s="1108"/>
      <c r="DV21" s="1108"/>
      <c r="DW21" s="1108"/>
      <c r="DX21" s="1108"/>
      <c r="DY21" s="1108"/>
      <c r="DZ21" s="1108"/>
      <c r="EA21" s="1108"/>
      <c r="EB21" s="1108"/>
      <c r="EC21" s="1108"/>
      <c r="ED21" s="1108"/>
      <c r="EE21" s="1108"/>
      <c r="EF21" s="1108"/>
      <c r="EG21" s="86" t="s">
        <v>388</v>
      </c>
      <c r="EH21" s="86" t="s">
        <v>388</v>
      </c>
      <c r="EI21" s="86" t="s">
        <v>391</v>
      </c>
      <c r="EJ21" s="61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</row>
    <row r="22" spans="2:169" s="1" customFormat="1" ht="27.6" x14ac:dyDescent="0.3">
      <c r="B22" s="12" t="s">
        <v>13</v>
      </c>
      <c r="C22" s="11">
        <v>0.45</v>
      </c>
      <c r="D22" s="46">
        <v>0.45</v>
      </c>
      <c r="E22" s="43">
        <v>0.42</v>
      </c>
      <c r="F22" s="1130"/>
      <c r="G22" s="1117"/>
      <c r="H22" s="1163"/>
      <c r="I22" s="42" t="s">
        <v>255</v>
      </c>
      <c r="J22" s="48" t="s">
        <v>255</v>
      </c>
      <c r="K22" s="58" t="s">
        <v>251</v>
      </c>
      <c r="L22" s="25" t="s">
        <v>255</v>
      </c>
      <c r="M22" s="81" t="s">
        <v>49</v>
      </c>
      <c r="N22" s="112" t="s">
        <v>49</v>
      </c>
      <c r="O22" s="1112"/>
      <c r="P22" s="1108"/>
      <c r="Q22" s="1108"/>
      <c r="R22" s="1108"/>
      <c r="S22" s="1108"/>
      <c r="T22" s="1108"/>
      <c r="U22" s="1108"/>
      <c r="V22" s="1108"/>
      <c r="W22" s="1108"/>
      <c r="X22" s="1108"/>
      <c r="Y22" s="1108"/>
      <c r="Z22" s="1116"/>
      <c r="AA22" s="1119"/>
      <c r="AB22" s="1108"/>
      <c r="AC22" s="1108"/>
      <c r="AD22" s="1108"/>
      <c r="AE22" s="1108"/>
      <c r="AF22" s="1108"/>
      <c r="AG22" s="1108"/>
      <c r="AH22" s="1108"/>
      <c r="AI22" s="1108"/>
      <c r="AJ22" s="1108"/>
      <c r="AK22" s="1108"/>
      <c r="AL22" s="1108"/>
      <c r="AM22" s="1108"/>
      <c r="AN22" s="1108"/>
      <c r="AO22" s="1108"/>
      <c r="AP22" s="1108"/>
      <c r="AQ22" s="1108"/>
      <c r="AR22" s="1108"/>
      <c r="AS22" s="1108"/>
      <c r="AT22" s="1108"/>
      <c r="AU22" s="1108"/>
      <c r="AV22" s="1108"/>
      <c r="AW22" s="1108"/>
      <c r="AX22" s="1108"/>
      <c r="AY22" s="1108"/>
      <c r="AZ22" s="1108"/>
      <c r="BA22" s="1108"/>
      <c r="BB22" s="1108"/>
      <c r="BC22" s="1108"/>
      <c r="BD22" s="1108"/>
      <c r="BE22" s="1108"/>
      <c r="BF22" s="1108"/>
      <c r="BG22" s="1108"/>
      <c r="BH22" s="1108"/>
      <c r="BI22" s="1108"/>
      <c r="BJ22" s="1108"/>
      <c r="BK22" s="1108"/>
      <c r="BL22" s="1108"/>
      <c r="BM22" s="1108"/>
      <c r="BN22" s="1108"/>
      <c r="BO22" s="1108"/>
      <c r="BP22" s="1108"/>
      <c r="BQ22" s="1108"/>
      <c r="BR22" s="1108"/>
      <c r="BS22" s="1108"/>
      <c r="BT22" s="1108"/>
      <c r="BU22" s="1108"/>
      <c r="BV22" s="1108"/>
      <c r="BW22" s="1108"/>
      <c r="BX22" s="1108"/>
      <c r="BY22" s="1108"/>
      <c r="BZ22" s="1108"/>
      <c r="CA22" s="1108"/>
      <c r="CB22" s="1108"/>
      <c r="CC22" s="1108"/>
      <c r="CD22" s="1108"/>
      <c r="CE22" s="1108"/>
      <c r="CF22" s="1108"/>
      <c r="CG22" s="1108"/>
      <c r="CH22" s="1108"/>
      <c r="CI22" s="1108"/>
      <c r="CJ22" s="1108"/>
      <c r="CK22" s="1108"/>
      <c r="CL22" s="1108"/>
      <c r="CM22" s="1108"/>
      <c r="CN22" s="1108"/>
      <c r="CO22" s="1108"/>
      <c r="CP22" s="1108"/>
      <c r="CQ22" s="1108"/>
      <c r="CR22" s="1108"/>
      <c r="CS22" s="1120"/>
      <c r="CT22" s="1112"/>
      <c r="CU22" s="1108"/>
      <c r="CV22" s="1116"/>
      <c r="CW22" s="1119"/>
      <c r="CX22" s="1108"/>
      <c r="CY22" s="1108"/>
      <c r="CZ22" s="1108"/>
      <c r="DA22" s="1108"/>
      <c r="DB22" s="1108"/>
      <c r="DC22" s="1108"/>
      <c r="DD22" s="1108"/>
      <c r="DE22" s="1120"/>
      <c r="DF22" s="1112"/>
      <c r="DG22" s="1108"/>
      <c r="DH22" s="1116"/>
      <c r="DI22" s="1119"/>
      <c r="DJ22" s="1108"/>
      <c r="DK22" s="1108"/>
      <c r="DL22" s="1108"/>
      <c r="DM22" s="1108"/>
      <c r="DN22" s="1108"/>
      <c r="DO22" s="1108"/>
      <c r="DP22" s="1108"/>
      <c r="DQ22" s="1108"/>
      <c r="DR22" s="1108"/>
      <c r="DS22" s="1108"/>
      <c r="DT22" s="1108"/>
      <c r="DU22" s="1108"/>
      <c r="DV22" s="1108"/>
      <c r="DW22" s="1108"/>
      <c r="DX22" s="1108"/>
      <c r="DY22" s="1108"/>
      <c r="DZ22" s="1108"/>
      <c r="EA22" s="1108"/>
      <c r="EB22" s="1108"/>
      <c r="EC22" s="1108"/>
      <c r="ED22" s="1108"/>
      <c r="EE22" s="1108"/>
      <c r="EF22" s="1108"/>
      <c r="EG22" s="86" t="s">
        <v>389</v>
      </c>
      <c r="EH22" s="86" t="s">
        <v>389</v>
      </c>
      <c r="EI22" s="86" t="s">
        <v>392</v>
      </c>
      <c r="EJ22" s="61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</row>
    <row r="23" spans="2:169" s="1" customFormat="1" ht="15" customHeight="1" x14ac:dyDescent="0.3">
      <c r="B23" s="1161" t="s">
        <v>124</v>
      </c>
      <c r="C23" s="1130" t="s">
        <v>424</v>
      </c>
      <c r="D23" s="1117" t="s">
        <v>424</v>
      </c>
      <c r="E23" s="1131" t="s">
        <v>424</v>
      </c>
      <c r="F23" s="1130"/>
      <c r="G23" s="1117"/>
      <c r="H23" s="1163"/>
      <c r="I23" s="1119" t="s">
        <v>424</v>
      </c>
      <c r="J23" s="1108" t="s">
        <v>424</v>
      </c>
      <c r="K23" s="1116" t="s">
        <v>424</v>
      </c>
      <c r="L23" s="1112" t="s">
        <v>424</v>
      </c>
      <c r="M23" s="1117" t="s">
        <v>49</v>
      </c>
      <c r="N23" s="1163" t="s">
        <v>49</v>
      </c>
      <c r="O23" s="143" t="s">
        <v>115</v>
      </c>
      <c r="P23" s="144" t="s">
        <v>121</v>
      </c>
      <c r="Q23" s="144" t="s">
        <v>120</v>
      </c>
      <c r="R23" s="145" t="s">
        <v>122</v>
      </c>
      <c r="S23" s="143" t="s">
        <v>115</v>
      </c>
      <c r="T23" s="144" t="s">
        <v>121</v>
      </c>
      <c r="U23" s="144" t="s">
        <v>120</v>
      </c>
      <c r="V23" s="145" t="s">
        <v>122</v>
      </c>
      <c r="W23" s="155" t="s">
        <v>115</v>
      </c>
      <c r="X23" s="155" t="s">
        <v>121</v>
      </c>
      <c r="Y23" s="155" t="s">
        <v>123</v>
      </c>
      <c r="Z23" s="156" t="s">
        <v>122</v>
      </c>
      <c r="AA23" s="143" t="s">
        <v>115</v>
      </c>
      <c r="AB23" s="144" t="s">
        <v>121</v>
      </c>
      <c r="AC23" s="144" t="s">
        <v>120</v>
      </c>
      <c r="AD23" s="145" t="s">
        <v>122</v>
      </c>
      <c r="AE23" s="143" t="s">
        <v>115</v>
      </c>
      <c r="AF23" s="144" t="s">
        <v>121</v>
      </c>
      <c r="AG23" s="144" t="s">
        <v>120</v>
      </c>
      <c r="AH23" s="145" t="s">
        <v>122</v>
      </c>
      <c r="AI23" s="155" t="s">
        <v>115</v>
      </c>
      <c r="AJ23" s="155" t="s">
        <v>121</v>
      </c>
      <c r="AK23" s="155" t="s">
        <v>123</v>
      </c>
      <c r="AL23" s="166" t="s">
        <v>122</v>
      </c>
      <c r="AM23" s="143" t="s">
        <v>115</v>
      </c>
      <c r="AN23" s="144" t="s">
        <v>121</v>
      </c>
      <c r="AO23" s="144" t="s">
        <v>120</v>
      </c>
      <c r="AP23" s="145" t="s">
        <v>122</v>
      </c>
      <c r="AQ23" s="143" t="s">
        <v>115</v>
      </c>
      <c r="AR23" s="144" t="s">
        <v>121</v>
      </c>
      <c r="AS23" s="144" t="s">
        <v>120</v>
      </c>
      <c r="AT23" s="145" t="s">
        <v>122</v>
      </c>
      <c r="AU23" s="155" t="s">
        <v>115</v>
      </c>
      <c r="AV23" s="155" t="s">
        <v>121</v>
      </c>
      <c r="AW23" s="155" t="s">
        <v>123</v>
      </c>
      <c r="AX23" s="166" t="s">
        <v>122</v>
      </c>
      <c r="AY23" s="155" t="s">
        <v>115</v>
      </c>
      <c r="AZ23" s="155" t="s">
        <v>121</v>
      </c>
      <c r="BA23" s="155" t="s">
        <v>123</v>
      </c>
      <c r="BB23" s="166" t="s">
        <v>122</v>
      </c>
      <c r="BC23" s="155" t="s">
        <v>115</v>
      </c>
      <c r="BD23" s="155" t="s">
        <v>121</v>
      </c>
      <c r="BE23" s="155" t="s">
        <v>123</v>
      </c>
      <c r="BF23" s="166" t="s">
        <v>122</v>
      </c>
      <c r="BG23" s="1108"/>
      <c r="BH23" s="1108"/>
      <c r="BI23" s="1108"/>
      <c r="BJ23" s="1108"/>
      <c r="BK23" s="1108"/>
      <c r="BL23" s="1108"/>
      <c r="BM23" s="1108"/>
      <c r="BN23" s="1108"/>
      <c r="BO23" s="1108"/>
      <c r="BP23" s="1108"/>
      <c r="BQ23" s="1108"/>
      <c r="BR23" s="1108"/>
      <c r="BS23" s="1108"/>
      <c r="BT23" s="1108"/>
      <c r="BU23" s="1108"/>
      <c r="BV23" s="1108"/>
      <c r="BW23" s="1108"/>
      <c r="BX23" s="1108"/>
      <c r="BY23" s="1108"/>
      <c r="BZ23" s="1108"/>
      <c r="CA23" s="1108"/>
      <c r="CB23" s="1108"/>
      <c r="CC23" s="1108"/>
      <c r="CD23" s="1108"/>
      <c r="CE23" s="1108"/>
      <c r="CF23" s="1108"/>
      <c r="CG23" s="1108"/>
      <c r="CH23" s="1108"/>
      <c r="CI23" s="1108"/>
      <c r="CJ23" s="1108"/>
      <c r="CK23" s="1108"/>
      <c r="CL23" s="1108"/>
      <c r="CM23" s="1108"/>
      <c r="CN23" s="1108"/>
      <c r="CO23" s="1108"/>
      <c r="CP23" s="1108"/>
      <c r="CQ23" s="1108"/>
      <c r="CR23" s="1108"/>
      <c r="CS23" s="1120"/>
      <c r="CT23" s="1112"/>
      <c r="CU23" s="1108"/>
      <c r="CV23" s="1116"/>
      <c r="CW23" s="1119"/>
      <c r="CX23" s="1108"/>
      <c r="CY23" s="1108"/>
      <c r="CZ23" s="1108"/>
      <c r="DA23" s="1108"/>
      <c r="DB23" s="1108"/>
      <c r="DC23" s="1108"/>
      <c r="DD23" s="1108"/>
      <c r="DE23" s="1120"/>
      <c r="DF23" s="1112"/>
      <c r="DG23" s="1108"/>
      <c r="DH23" s="1116"/>
      <c r="DI23" s="1119"/>
      <c r="DJ23" s="1108"/>
      <c r="DK23" s="1108"/>
      <c r="DL23" s="1108"/>
      <c r="DM23" s="1108"/>
      <c r="DN23" s="1108"/>
      <c r="DO23" s="1108"/>
      <c r="DP23" s="1108"/>
      <c r="DQ23" s="1108"/>
      <c r="DR23" s="1108"/>
      <c r="DS23" s="1108"/>
      <c r="DT23" s="1108"/>
      <c r="DU23" s="1108"/>
      <c r="DV23" s="1108"/>
      <c r="DW23" s="1108"/>
      <c r="DX23" s="1108"/>
      <c r="DY23" s="1108"/>
      <c r="DZ23" s="1108"/>
      <c r="EA23" s="1108"/>
      <c r="EB23" s="1108"/>
      <c r="EC23" s="1108"/>
      <c r="ED23" s="1108"/>
      <c r="EE23" s="1108"/>
      <c r="EF23" s="1108"/>
      <c r="EG23" s="88">
        <v>0.45</v>
      </c>
      <c r="EH23" s="88">
        <v>0.45</v>
      </c>
      <c r="EI23" s="88">
        <v>0.45</v>
      </c>
      <c r="EJ23" s="61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</row>
    <row r="24" spans="2:169" s="1" customFormat="1" ht="12.75" customHeight="1" x14ac:dyDescent="0.3">
      <c r="B24" s="1161"/>
      <c r="C24" s="1130"/>
      <c r="D24" s="1117"/>
      <c r="E24" s="1131"/>
      <c r="F24" s="1130"/>
      <c r="G24" s="1117"/>
      <c r="H24" s="1163"/>
      <c r="I24" s="1119"/>
      <c r="J24" s="1108"/>
      <c r="K24" s="1116"/>
      <c r="L24" s="1112"/>
      <c r="M24" s="1117"/>
      <c r="N24" s="1163"/>
      <c r="O24" s="146" t="s">
        <v>102</v>
      </c>
      <c r="P24" s="147">
        <f>11589.54/AreatoSI</f>
        <v>124748.770330874</v>
      </c>
      <c r="Q24" s="147">
        <f>6035.13/AreatoSI</f>
        <v>64961.598673197346</v>
      </c>
      <c r="R24" s="148">
        <v>52.07</v>
      </c>
      <c r="S24" s="146" t="s">
        <v>102</v>
      </c>
      <c r="T24" s="147">
        <f>11589.54/AreatoSI</f>
        <v>124748.770330874</v>
      </c>
      <c r="U24" s="147">
        <f>6035.13/AreatoSI</f>
        <v>64961.598673197346</v>
      </c>
      <c r="V24" s="148">
        <v>52.07</v>
      </c>
      <c r="W24" s="157" t="s">
        <v>102</v>
      </c>
      <c r="X24" s="158">
        <f>11589.54/AreatoSI</f>
        <v>124748.770330874</v>
      </c>
      <c r="Y24" s="158">
        <f>4636.15/AreatoSI</f>
        <v>49903.103278428775</v>
      </c>
      <c r="Z24" s="159">
        <v>40</v>
      </c>
      <c r="AA24" s="146" t="s">
        <v>102</v>
      </c>
      <c r="AB24" s="147">
        <f>11589.54/AreatoSI</f>
        <v>124748.770330874</v>
      </c>
      <c r="AC24" s="147">
        <f>'All Tests-ORIGINAL'!$AB24*0.3</f>
        <v>37424.631099262202</v>
      </c>
      <c r="AD24" s="148">
        <v>30</v>
      </c>
      <c r="AE24" s="146" t="s">
        <v>102</v>
      </c>
      <c r="AF24" s="147">
        <f>11589.54/AreatoSI</f>
        <v>124748.770330874</v>
      </c>
      <c r="AG24" s="147">
        <f>'All Tests-ORIGINAL'!$AF24*0.3</f>
        <v>37424.631099262202</v>
      </c>
      <c r="AH24" s="148">
        <v>30</v>
      </c>
      <c r="AI24" s="157" t="s">
        <v>102</v>
      </c>
      <c r="AJ24" s="158">
        <f>11589.54/AreatoSI</f>
        <v>124748.770330874</v>
      </c>
      <c r="AK24" s="158">
        <f>SUM(AK25:AK28)</f>
        <v>36177.852737649933</v>
      </c>
      <c r="AL24" s="167">
        <f>('All Tests-ORIGINAL'!$AK24/'All Tests-ORIGINAL'!$AJ24)*100</f>
        <v>29.000568616183227</v>
      </c>
      <c r="AM24" s="146" t="s">
        <v>102</v>
      </c>
      <c r="AN24" s="147">
        <f>11589.54/AreatoSI</f>
        <v>124748.770330874</v>
      </c>
      <c r="AO24" s="147">
        <f>SUM(AO25:AO28)</f>
        <v>57384.435428593068</v>
      </c>
      <c r="AP24" s="148">
        <f>('All Tests-ORIGINAL'!$AO24/'All Tests-ORIGINAL'!$AN24)*100</f>
        <v>46.000000862847003</v>
      </c>
      <c r="AQ24" s="146" t="s">
        <v>102</v>
      </c>
      <c r="AR24" s="147">
        <f>11589.54/AreatoSI</f>
        <v>124748.770330874</v>
      </c>
      <c r="AS24" s="147">
        <f>SUM(AS25:AS28)</f>
        <v>57384.435428593068</v>
      </c>
      <c r="AT24" s="148">
        <f>('All Tests-ORIGINAL'!$AS24/'All Tests-ORIGINAL'!$AR24)*100</f>
        <v>46.000000862847003</v>
      </c>
      <c r="AU24" s="157" t="s">
        <v>102</v>
      </c>
      <c r="AV24" s="158">
        <f>11589.54/AreatoSI</f>
        <v>124748.770330874</v>
      </c>
      <c r="AW24" s="147" t="e">
        <f>SUM(AW25:AW28)</f>
        <v>#REF!</v>
      </c>
      <c r="AX24" s="170" t="e">
        <f>'All Tests-ORIGINAL'!$AW24/'All Tests-ORIGINAL'!$AV24*100</f>
        <v>#REF!</v>
      </c>
      <c r="AY24" s="157" t="s">
        <v>102</v>
      </c>
      <c r="AZ24" s="158">
        <f>11589.54/AreatoSI</f>
        <v>124748.770330874</v>
      </c>
      <c r="BA24" s="147" t="e">
        <f>SUM(BA25:BA28)</f>
        <v>#REF!</v>
      </c>
      <c r="BB24" s="170" t="e">
        <f>'All Tests-ORIGINAL'!$BA24/'All Tests-ORIGINAL'!$AZ24*100</f>
        <v>#REF!</v>
      </c>
      <c r="BC24" s="157" t="s">
        <v>102</v>
      </c>
      <c r="BD24" s="158">
        <v>124748.770330874</v>
      </c>
      <c r="BE24" s="147">
        <v>49935.023880855202</v>
      </c>
      <c r="BF24" s="173">
        <v>40.028469818509151</v>
      </c>
      <c r="BG24" s="1108"/>
      <c r="BH24" s="1108"/>
      <c r="BI24" s="1108"/>
      <c r="BJ24" s="1108"/>
      <c r="BK24" s="1108"/>
      <c r="BL24" s="1108"/>
      <c r="BM24" s="1108"/>
      <c r="BN24" s="1108"/>
      <c r="BO24" s="1108"/>
      <c r="BP24" s="1108"/>
      <c r="BQ24" s="1108"/>
      <c r="BR24" s="1108"/>
      <c r="BS24" s="1108"/>
      <c r="BT24" s="1108"/>
      <c r="BU24" s="1108"/>
      <c r="BV24" s="1108"/>
      <c r="BW24" s="1108"/>
      <c r="BX24" s="1108"/>
      <c r="BY24" s="1108"/>
      <c r="BZ24" s="1108"/>
      <c r="CA24" s="1108"/>
      <c r="CB24" s="1108"/>
      <c r="CC24" s="1108"/>
      <c r="CD24" s="1108"/>
      <c r="CE24" s="1108"/>
      <c r="CF24" s="1108"/>
      <c r="CG24" s="1108"/>
      <c r="CH24" s="1108"/>
      <c r="CI24" s="1108"/>
      <c r="CJ24" s="1108"/>
      <c r="CK24" s="1108"/>
      <c r="CL24" s="1108"/>
      <c r="CM24" s="1108"/>
      <c r="CN24" s="1108"/>
      <c r="CO24" s="1108"/>
      <c r="CP24" s="1108"/>
      <c r="CQ24" s="1108"/>
      <c r="CR24" s="1108"/>
      <c r="CS24" s="1120"/>
      <c r="CT24" s="1112"/>
      <c r="CU24" s="1108"/>
      <c r="CV24" s="1116"/>
      <c r="CW24" s="1119"/>
      <c r="CX24" s="1108"/>
      <c r="CY24" s="1108"/>
      <c r="CZ24" s="1108"/>
      <c r="DA24" s="1108"/>
      <c r="DB24" s="1108"/>
      <c r="DC24" s="1108"/>
      <c r="DD24" s="1108"/>
      <c r="DE24" s="1120"/>
      <c r="DF24" s="1112"/>
      <c r="DG24" s="1108"/>
      <c r="DH24" s="1116"/>
      <c r="DI24" s="1119"/>
      <c r="DJ24" s="1108"/>
      <c r="DK24" s="1108"/>
      <c r="DL24" s="1108"/>
      <c r="DM24" s="1108"/>
      <c r="DN24" s="1108"/>
      <c r="DO24" s="1108"/>
      <c r="DP24" s="1108"/>
      <c r="DQ24" s="1108"/>
      <c r="DR24" s="1108"/>
      <c r="DS24" s="1108"/>
      <c r="DT24" s="1108"/>
      <c r="DU24" s="1108"/>
      <c r="DV24" s="1108"/>
      <c r="DW24" s="1108"/>
      <c r="DX24" s="1108"/>
      <c r="DY24" s="1108"/>
      <c r="DZ24" s="1108"/>
      <c r="EA24" s="1108"/>
      <c r="EB24" s="1108"/>
      <c r="EC24" s="1108"/>
      <c r="ED24" s="1108"/>
      <c r="EE24" s="1108"/>
      <c r="EF24" s="1108"/>
      <c r="EG24" s="51" t="s">
        <v>393</v>
      </c>
      <c r="EH24" s="51" t="s">
        <v>393</v>
      </c>
      <c r="EI24" s="51" t="s">
        <v>393</v>
      </c>
      <c r="EJ24" s="61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</row>
    <row r="25" spans="2:169" s="1" customFormat="1" ht="12.75" customHeight="1" x14ac:dyDescent="0.3">
      <c r="B25" s="1161"/>
      <c r="C25" s="1130"/>
      <c r="D25" s="1117"/>
      <c r="E25" s="1131"/>
      <c r="F25" s="1130"/>
      <c r="G25" s="1117"/>
      <c r="H25" s="1163"/>
      <c r="I25" s="1119"/>
      <c r="J25" s="1108"/>
      <c r="K25" s="1116"/>
      <c r="L25" s="1112"/>
      <c r="M25" s="1117"/>
      <c r="N25" s="1163"/>
      <c r="O25" s="149" t="s">
        <v>116</v>
      </c>
      <c r="P25" s="150">
        <f>3476.86/AreatoSI</f>
        <v>37424.60957144136</v>
      </c>
      <c r="Q25" s="150">
        <f>1810.54/AreatoSI</f>
        <v>19488.49036586962</v>
      </c>
      <c r="R25" s="151">
        <v>52.07</v>
      </c>
      <c r="S25" s="149" t="s">
        <v>116</v>
      </c>
      <c r="T25" s="150">
        <f>3476.86/AreatoSI</f>
        <v>37424.60957144136</v>
      </c>
      <c r="U25" s="150">
        <f>1810.54/AreatoSI</f>
        <v>19488.49036586962</v>
      </c>
      <c r="V25" s="151">
        <v>52.07</v>
      </c>
      <c r="W25" s="160" t="s">
        <v>116</v>
      </c>
      <c r="X25" s="161">
        <f>3476.86/AreatoSI</f>
        <v>37424.60957144136</v>
      </c>
      <c r="Y25" s="161">
        <f>1390.85/AreatoSI</f>
        <v>14970.984803080715</v>
      </c>
      <c r="Z25" s="162">
        <v>40</v>
      </c>
      <c r="AA25" s="149" t="s">
        <v>116</v>
      </c>
      <c r="AB25" s="150">
        <f>3476.86/AreatoSI</f>
        <v>37424.60957144136</v>
      </c>
      <c r="AC25" s="150">
        <f>AC27</f>
        <v>9822.7341889629442</v>
      </c>
      <c r="AD25" s="151">
        <f>('All Tests-ORIGINAL'!$AC25/'All Tests-ORIGINAL'!$AB25)*100</f>
        <v>26.246724552227935</v>
      </c>
      <c r="AE25" s="149" t="s">
        <v>116</v>
      </c>
      <c r="AF25" s="150">
        <f>3476.86/AreatoSI</f>
        <v>37424.60957144136</v>
      </c>
      <c r="AG25" s="150">
        <f>AG27</f>
        <v>9822.7341889629442</v>
      </c>
      <c r="AH25" s="151">
        <f>('All Tests-ORIGINAL'!$AG25/'All Tests-ORIGINAL'!$AF25)*100</f>
        <v>26.246724552227935</v>
      </c>
      <c r="AI25" s="160" t="s">
        <v>116</v>
      </c>
      <c r="AJ25" s="161">
        <f>3476.86/AreatoSI</f>
        <v>37424.60957144136</v>
      </c>
      <c r="AK25" s="161">
        <f>'All Tests-ORIGINAL'!$AC25</f>
        <v>9822.7341889629442</v>
      </c>
      <c r="AL25" s="168">
        <f>('All Tests-ORIGINAL'!$AK25/'All Tests-ORIGINAL'!$AJ25)*100</f>
        <v>26.246724552227935</v>
      </c>
      <c r="AM25" s="149" t="s">
        <v>116</v>
      </c>
      <c r="AN25" s="150">
        <f>3476.86/AreatoSI</f>
        <v>37424.60957144136</v>
      </c>
      <c r="AO25" s="150">
        <f>('All Tests-ORIGINAL'!$AP25/100)*'All Tests-ORIGINAL'!$AN25</f>
        <v>18712.30478572068</v>
      </c>
      <c r="AP25" s="151">
        <v>50</v>
      </c>
      <c r="AQ25" s="149" t="s">
        <v>116</v>
      </c>
      <c r="AR25" s="150">
        <f>3476.86/AreatoSI</f>
        <v>37424.60957144136</v>
      </c>
      <c r="AS25" s="150">
        <f>('All Tests-ORIGINAL'!$AT25/100)*'All Tests-ORIGINAL'!$AR25</f>
        <v>18712.30478572068</v>
      </c>
      <c r="AT25" s="151">
        <v>50</v>
      </c>
      <c r="AU25" s="160" t="s">
        <v>116</v>
      </c>
      <c r="AV25" s="161">
        <f>3476.86/AreatoSI</f>
        <v>37424.60957144136</v>
      </c>
      <c r="AW25" s="150" t="e">
        <f>#REF!*(40/#REF!)</f>
        <v>#REF!</v>
      </c>
      <c r="AX25" s="171" t="e">
        <f>'All Tests-ORIGINAL'!$AW25/'All Tests-ORIGINAL'!$AV25*100</f>
        <v>#REF!</v>
      </c>
      <c r="AY25" s="160" t="s">
        <v>116</v>
      </c>
      <c r="AZ25" s="161">
        <f>3476.86/AreatoSI</f>
        <v>37424.60957144136</v>
      </c>
      <c r="BA25" s="150" t="e">
        <f>'All Tests-ORIGINAL'!$AW25*(40/AX$24)</f>
        <v>#REF!</v>
      </c>
      <c r="BB25" s="171" t="e">
        <f>'All Tests-ORIGINAL'!$BA25/'All Tests-ORIGINAL'!$AZ25*100</f>
        <v>#REF!</v>
      </c>
      <c r="BC25" s="160" t="s">
        <v>116</v>
      </c>
      <c r="BD25" s="161">
        <v>37424.60957144136</v>
      </c>
      <c r="BE25" s="150">
        <v>16647.958032753242</v>
      </c>
      <c r="BF25" s="174">
        <v>44.483985867570048</v>
      </c>
      <c r="BG25" s="1108"/>
      <c r="BH25" s="1108"/>
      <c r="BI25" s="1108"/>
      <c r="BJ25" s="1108"/>
      <c r="BK25" s="1108"/>
      <c r="BL25" s="1108"/>
      <c r="BM25" s="1108"/>
      <c r="BN25" s="1108"/>
      <c r="BO25" s="1108"/>
      <c r="BP25" s="1108"/>
      <c r="BQ25" s="1108"/>
      <c r="BR25" s="1108"/>
      <c r="BS25" s="1108"/>
      <c r="BT25" s="1108"/>
      <c r="BU25" s="1108"/>
      <c r="BV25" s="1108"/>
      <c r="BW25" s="1108"/>
      <c r="BX25" s="1108"/>
      <c r="BY25" s="1108"/>
      <c r="BZ25" s="1108"/>
      <c r="CA25" s="1108"/>
      <c r="CB25" s="1108"/>
      <c r="CC25" s="1108"/>
      <c r="CD25" s="1108"/>
      <c r="CE25" s="1108"/>
      <c r="CF25" s="1108"/>
      <c r="CG25" s="1108"/>
      <c r="CH25" s="1108"/>
      <c r="CI25" s="1108"/>
      <c r="CJ25" s="1108"/>
      <c r="CK25" s="1108"/>
      <c r="CL25" s="1108"/>
      <c r="CM25" s="1108"/>
      <c r="CN25" s="1108"/>
      <c r="CO25" s="1108"/>
      <c r="CP25" s="1108"/>
      <c r="CQ25" s="1108"/>
      <c r="CR25" s="1108"/>
      <c r="CS25" s="1120"/>
      <c r="CT25" s="1112"/>
      <c r="CU25" s="1108"/>
      <c r="CV25" s="1116"/>
      <c r="CW25" s="1119"/>
      <c r="CX25" s="1108"/>
      <c r="CY25" s="1108"/>
      <c r="CZ25" s="1108"/>
      <c r="DA25" s="1108"/>
      <c r="DB25" s="1108"/>
      <c r="DC25" s="1108"/>
      <c r="DD25" s="1108"/>
      <c r="DE25" s="1120"/>
      <c r="DF25" s="1112"/>
      <c r="DG25" s="1108"/>
      <c r="DH25" s="1116"/>
      <c r="DI25" s="1119"/>
      <c r="DJ25" s="1108"/>
      <c r="DK25" s="1108"/>
      <c r="DL25" s="1108"/>
      <c r="DM25" s="1108"/>
      <c r="DN25" s="1108"/>
      <c r="DO25" s="1108"/>
      <c r="DP25" s="1108"/>
      <c r="DQ25" s="1108"/>
      <c r="DR25" s="1108"/>
      <c r="DS25" s="1108"/>
      <c r="DT25" s="1108"/>
      <c r="DU25" s="1108"/>
      <c r="DV25" s="1108"/>
      <c r="DW25" s="1108"/>
      <c r="DX25" s="1108"/>
      <c r="DY25" s="1108"/>
      <c r="DZ25" s="1108"/>
      <c r="EA25" s="1108"/>
      <c r="EB25" s="1108"/>
      <c r="EC25" s="1108"/>
      <c r="ED25" s="1108"/>
      <c r="EE25" s="1108"/>
      <c r="EF25" s="1108"/>
      <c r="EG25" s="51" t="s">
        <v>394</v>
      </c>
      <c r="EH25" s="51" t="s">
        <v>394</v>
      </c>
      <c r="EI25" s="51" t="s">
        <v>394</v>
      </c>
      <c r="EJ25" s="61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</row>
    <row r="26" spans="2:169" s="1" customFormat="1" ht="12.75" customHeight="1" x14ac:dyDescent="0.3">
      <c r="B26" s="1161"/>
      <c r="C26" s="1130"/>
      <c r="D26" s="1117"/>
      <c r="E26" s="1131"/>
      <c r="F26" s="1130"/>
      <c r="G26" s="1117"/>
      <c r="H26" s="1163"/>
      <c r="I26" s="1119"/>
      <c r="J26" s="1108"/>
      <c r="K26" s="1116"/>
      <c r="L26" s="1112"/>
      <c r="M26" s="1117"/>
      <c r="N26" s="1163"/>
      <c r="O26" s="146" t="s">
        <v>117</v>
      </c>
      <c r="P26" s="147">
        <f>2317.91/AreatoSI</f>
        <v>24949.77559399563</v>
      </c>
      <c r="Q26" s="147">
        <f>1207.03/AreatoSI</f>
        <v>12992.362790281135</v>
      </c>
      <c r="R26" s="148">
        <v>52.07</v>
      </c>
      <c r="S26" s="146" t="s">
        <v>117</v>
      </c>
      <c r="T26" s="147">
        <f>2317.91/AreatoSI</f>
        <v>24949.77559399563</v>
      </c>
      <c r="U26" s="147">
        <f>1207.03/AreatoSI</f>
        <v>12992.362790281135</v>
      </c>
      <c r="V26" s="148">
        <v>52.07</v>
      </c>
      <c r="W26" s="157" t="s">
        <v>117</v>
      </c>
      <c r="X26" s="158">
        <f>2317.91/AreatoSI</f>
        <v>24949.77559399563</v>
      </c>
      <c r="Y26" s="158">
        <f>927.23/AreatoSI</f>
        <v>9980.620655685756</v>
      </c>
      <c r="Z26" s="159">
        <v>40</v>
      </c>
      <c r="AA26" s="146" t="s">
        <v>117</v>
      </c>
      <c r="AB26" s="147">
        <f>2317.91/AreatoSI</f>
        <v>24949.77559399563</v>
      </c>
      <c r="AC26" s="147">
        <f>AC27*0.667</f>
        <v>6551.7637040382842</v>
      </c>
      <c r="AD26" s="148">
        <f>('All Tests-ORIGINAL'!$AC26/'All Tests-ORIGINAL'!$AB26)*100</f>
        <v>26.259810150817632</v>
      </c>
      <c r="AE26" s="146" t="s">
        <v>117</v>
      </c>
      <c r="AF26" s="147">
        <f>2317.91/AreatoSI</f>
        <v>24949.77559399563</v>
      </c>
      <c r="AG26" s="147">
        <f>AG27*0.667</f>
        <v>6551.7637040382842</v>
      </c>
      <c r="AH26" s="148">
        <f>('All Tests-ORIGINAL'!$AG26/'All Tests-ORIGINAL'!$AF26)*100</f>
        <v>26.259810150817632</v>
      </c>
      <c r="AI26" s="157" t="s">
        <v>117</v>
      </c>
      <c r="AJ26" s="158">
        <f>2317.91/AreatoSI</f>
        <v>24949.77559399563</v>
      </c>
      <c r="AK26" s="158">
        <f>'All Tests-ORIGINAL'!$AC26</f>
        <v>6551.7637040382842</v>
      </c>
      <c r="AL26" s="167">
        <f>('All Tests-ORIGINAL'!$AK26/'All Tests-ORIGINAL'!$AJ26)*100</f>
        <v>26.259810150817632</v>
      </c>
      <c r="AM26" s="146" t="s">
        <v>117</v>
      </c>
      <c r="AN26" s="147">
        <f>2317.91/AreatoSI</f>
        <v>24949.77559399563</v>
      </c>
      <c r="AO26" s="147">
        <f>('All Tests-ORIGINAL'!$AP26/100)*'All Tests-ORIGINAL'!$AN26</f>
        <v>11227.399017298034</v>
      </c>
      <c r="AP26" s="148">
        <v>45</v>
      </c>
      <c r="AQ26" s="146" t="s">
        <v>117</v>
      </c>
      <c r="AR26" s="147">
        <f>2317.91/AreatoSI</f>
        <v>24949.77559399563</v>
      </c>
      <c r="AS26" s="147">
        <f>('All Tests-ORIGINAL'!$AT26/100)*'All Tests-ORIGINAL'!$AR26</f>
        <v>11227.399017298034</v>
      </c>
      <c r="AT26" s="148">
        <v>45</v>
      </c>
      <c r="AU26" s="157" t="s">
        <v>117</v>
      </c>
      <c r="AV26" s="158">
        <f>2317.91/AreatoSI</f>
        <v>24949.77559399563</v>
      </c>
      <c r="AW26" s="147" t="e">
        <f>#REF!*(40/#REF!)</f>
        <v>#REF!</v>
      </c>
      <c r="AX26" s="170" t="e">
        <f>'All Tests-ORIGINAL'!$AW26/'All Tests-ORIGINAL'!$AV26*100</f>
        <v>#REF!</v>
      </c>
      <c r="AY26" s="157" t="s">
        <v>117</v>
      </c>
      <c r="AZ26" s="158">
        <f>2317.91/AreatoSI</f>
        <v>24949.77559399563</v>
      </c>
      <c r="BA26" s="147" t="e">
        <f>'All Tests-ORIGINAL'!$AW26*(40/AX$24)</f>
        <v>#REF!</v>
      </c>
      <c r="BB26" s="170" t="e">
        <f>'All Tests-ORIGINAL'!$BA26/'All Tests-ORIGINAL'!$AZ26*100</f>
        <v>#REF!</v>
      </c>
      <c r="BC26" s="157" t="s">
        <v>117</v>
      </c>
      <c r="BD26" s="158">
        <v>24949.77559399563</v>
      </c>
      <c r="BE26" s="147">
        <v>9988.789184301113</v>
      </c>
      <c r="BF26" s="173">
        <v>40.035587280813054</v>
      </c>
      <c r="BG26" s="1108"/>
      <c r="BH26" s="1108"/>
      <c r="BI26" s="1108"/>
      <c r="BJ26" s="1108"/>
      <c r="BK26" s="1108"/>
      <c r="BL26" s="1108"/>
      <c r="BM26" s="1108"/>
      <c r="BN26" s="1108"/>
      <c r="BO26" s="1108"/>
      <c r="BP26" s="1108"/>
      <c r="BQ26" s="1108"/>
      <c r="BR26" s="1108"/>
      <c r="BS26" s="1108"/>
      <c r="BT26" s="1108"/>
      <c r="BU26" s="1108"/>
      <c r="BV26" s="1108"/>
      <c r="BW26" s="1108"/>
      <c r="BX26" s="1108"/>
      <c r="BY26" s="1108"/>
      <c r="BZ26" s="1108"/>
      <c r="CA26" s="1108"/>
      <c r="CB26" s="1108"/>
      <c r="CC26" s="1108"/>
      <c r="CD26" s="1108"/>
      <c r="CE26" s="1108"/>
      <c r="CF26" s="1108"/>
      <c r="CG26" s="1108"/>
      <c r="CH26" s="1108"/>
      <c r="CI26" s="1108"/>
      <c r="CJ26" s="1108"/>
      <c r="CK26" s="1108"/>
      <c r="CL26" s="1108"/>
      <c r="CM26" s="1108"/>
      <c r="CN26" s="1108"/>
      <c r="CO26" s="1108"/>
      <c r="CP26" s="1108"/>
      <c r="CQ26" s="1108"/>
      <c r="CR26" s="1108"/>
      <c r="CS26" s="1120"/>
      <c r="CT26" s="1112"/>
      <c r="CU26" s="1108"/>
      <c r="CV26" s="1116"/>
      <c r="CW26" s="1119"/>
      <c r="CX26" s="1108"/>
      <c r="CY26" s="1108"/>
      <c r="CZ26" s="1108"/>
      <c r="DA26" s="1108"/>
      <c r="DB26" s="1108"/>
      <c r="DC26" s="1108"/>
      <c r="DD26" s="1108"/>
      <c r="DE26" s="1120"/>
      <c r="DF26" s="1112"/>
      <c r="DG26" s="1108"/>
      <c r="DH26" s="1116"/>
      <c r="DI26" s="1119"/>
      <c r="DJ26" s="1108"/>
      <c r="DK26" s="1108"/>
      <c r="DL26" s="1108"/>
      <c r="DM26" s="1108"/>
      <c r="DN26" s="1108"/>
      <c r="DO26" s="1108"/>
      <c r="DP26" s="1108"/>
      <c r="DQ26" s="1108"/>
      <c r="DR26" s="1108"/>
      <c r="DS26" s="1108"/>
      <c r="DT26" s="1108"/>
      <c r="DU26" s="1108"/>
      <c r="DV26" s="1108"/>
      <c r="DW26" s="1108"/>
      <c r="DX26" s="1108"/>
      <c r="DY26" s="1108"/>
      <c r="DZ26" s="1108"/>
      <c r="EA26" s="1108"/>
      <c r="EB26" s="1108"/>
      <c r="EC26" s="1108"/>
      <c r="ED26" s="1108"/>
      <c r="EE26" s="1108"/>
      <c r="EF26" s="1108"/>
      <c r="EG26" s="51" t="s">
        <v>395</v>
      </c>
      <c r="EH26" s="51" t="s">
        <v>395</v>
      </c>
      <c r="EI26" s="51" t="s">
        <v>395</v>
      </c>
      <c r="EJ26" s="61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</row>
    <row r="27" spans="2:169" s="1" customFormat="1" ht="12.75" customHeight="1" x14ac:dyDescent="0.3">
      <c r="B27" s="1161"/>
      <c r="C27" s="1130"/>
      <c r="D27" s="1117"/>
      <c r="E27" s="1131"/>
      <c r="F27" s="1130"/>
      <c r="G27" s="1117"/>
      <c r="H27" s="1163"/>
      <c r="I27" s="1119"/>
      <c r="J27" s="1108"/>
      <c r="K27" s="1116"/>
      <c r="L27" s="1112"/>
      <c r="M27" s="1117"/>
      <c r="N27" s="1163"/>
      <c r="O27" s="149" t="s">
        <v>118</v>
      </c>
      <c r="P27" s="150">
        <f>3476.86/AreatoSI</f>
        <v>37424.60957144136</v>
      </c>
      <c r="Q27" s="150">
        <f>1810.54/AreatoSI</f>
        <v>19488.49036586962</v>
      </c>
      <c r="R27" s="151">
        <v>52.07</v>
      </c>
      <c r="S27" s="149" t="s">
        <v>118</v>
      </c>
      <c r="T27" s="150">
        <f>3476.86/AreatoSI</f>
        <v>37424.60957144136</v>
      </c>
      <c r="U27" s="150">
        <f>1810.54/AreatoSI</f>
        <v>19488.49036586962</v>
      </c>
      <c r="V27" s="151">
        <v>52.07</v>
      </c>
      <c r="W27" s="160" t="s">
        <v>118</v>
      </c>
      <c r="X27" s="161">
        <f>3476.86/AreatoSI</f>
        <v>37424.60957144136</v>
      </c>
      <c r="Y27" s="161">
        <f>1390.85/AreatoSI</f>
        <v>14970.984803080715</v>
      </c>
      <c r="Z27" s="162">
        <v>40</v>
      </c>
      <c r="AA27" s="149" t="s">
        <v>118</v>
      </c>
      <c r="AB27" s="150">
        <f>3476.86/AreatoSI</f>
        <v>37424.60957144136</v>
      </c>
      <c r="AC27" s="150">
        <f>(AC24-AC28)/2.667</f>
        <v>9822.7341889629442</v>
      </c>
      <c r="AD27" s="165">
        <f>('All Tests-ORIGINAL'!$AC27/'All Tests-ORIGINAL'!$AB27)*100</f>
        <v>26.246724552227935</v>
      </c>
      <c r="AE27" s="149" t="s">
        <v>118</v>
      </c>
      <c r="AF27" s="150">
        <f>3476.86/AreatoSI</f>
        <v>37424.60957144136</v>
      </c>
      <c r="AG27" s="150">
        <f>(AG24-AG28)/2.667</f>
        <v>9822.7341889629442</v>
      </c>
      <c r="AH27" s="165">
        <f>('All Tests-ORIGINAL'!$AG27/'All Tests-ORIGINAL'!$AF27)*100</f>
        <v>26.246724552227935</v>
      </c>
      <c r="AI27" s="160" t="s">
        <v>118</v>
      </c>
      <c r="AJ27" s="161">
        <f>3476.86/AreatoSI</f>
        <v>37424.60957144136</v>
      </c>
      <c r="AK27" s="161">
        <f>'All Tests-ORIGINAL'!$AC27</f>
        <v>9822.7341889629442</v>
      </c>
      <c r="AL27" s="168">
        <f>('All Tests-ORIGINAL'!$AK27/'All Tests-ORIGINAL'!$AJ27)*100</f>
        <v>26.246724552227935</v>
      </c>
      <c r="AM27" s="149" t="s">
        <v>118</v>
      </c>
      <c r="AN27" s="150">
        <f>3476.86/AreatoSI</f>
        <v>37424.60957144136</v>
      </c>
      <c r="AO27" s="150">
        <f>('All Tests-ORIGINAL'!$AP27/100)*'All Tests-ORIGINAL'!$AN27</f>
        <v>14969.843828576544</v>
      </c>
      <c r="AP27" s="165">
        <v>40</v>
      </c>
      <c r="AQ27" s="149" t="s">
        <v>118</v>
      </c>
      <c r="AR27" s="150">
        <f>3476.86/AreatoSI</f>
        <v>37424.60957144136</v>
      </c>
      <c r="AS27" s="150">
        <f>('All Tests-ORIGINAL'!$AT27/100)*'All Tests-ORIGINAL'!$AR27</f>
        <v>14969.843828576544</v>
      </c>
      <c r="AT27" s="165">
        <v>40</v>
      </c>
      <c r="AU27" s="160" t="s">
        <v>118</v>
      </c>
      <c r="AV27" s="161">
        <f>3476.86/AreatoSI</f>
        <v>37424.60957144136</v>
      </c>
      <c r="AW27" s="150" t="e">
        <f>#REF!*(40/#REF!)</f>
        <v>#REF!</v>
      </c>
      <c r="AX27" s="171" t="e">
        <f>'All Tests-ORIGINAL'!$AW27/'All Tests-ORIGINAL'!$AV27*100</f>
        <v>#REF!</v>
      </c>
      <c r="AY27" s="160" t="s">
        <v>118</v>
      </c>
      <c r="AZ27" s="161">
        <f>3476.86/AreatoSI</f>
        <v>37424.60957144136</v>
      </c>
      <c r="BA27" s="150" t="e">
        <f>'All Tests-ORIGINAL'!$AW27*(40/AX$24)</f>
        <v>#REF!</v>
      </c>
      <c r="BB27" s="171" t="e">
        <f>'All Tests-ORIGINAL'!$BA27/'All Tests-ORIGINAL'!$AZ27*100</f>
        <v>#REF!</v>
      </c>
      <c r="BC27" s="160" t="s">
        <v>118</v>
      </c>
      <c r="BD27" s="161">
        <v>37424.60957144136</v>
      </c>
      <c r="BE27" s="150">
        <v>13318.366426202594</v>
      </c>
      <c r="BF27" s="174">
        <v>35.587188694056039</v>
      </c>
      <c r="BG27" s="1108"/>
      <c r="BH27" s="1108"/>
      <c r="BI27" s="1108"/>
      <c r="BJ27" s="1108"/>
      <c r="BK27" s="1108"/>
      <c r="BL27" s="1108"/>
      <c r="BM27" s="1108"/>
      <c r="BN27" s="1108"/>
      <c r="BO27" s="1108"/>
      <c r="BP27" s="1108"/>
      <c r="BQ27" s="1108"/>
      <c r="BR27" s="1108"/>
      <c r="BS27" s="1108"/>
      <c r="BT27" s="1108"/>
      <c r="BU27" s="1108"/>
      <c r="BV27" s="1108"/>
      <c r="BW27" s="1108"/>
      <c r="BX27" s="1108"/>
      <c r="BY27" s="1108"/>
      <c r="BZ27" s="1108"/>
      <c r="CA27" s="1108"/>
      <c r="CB27" s="1108"/>
      <c r="CC27" s="1108"/>
      <c r="CD27" s="1108"/>
      <c r="CE27" s="1108"/>
      <c r="CF27" s="1108"/>
      <c r="CG27" s="1108"/>
      <c r="CH27" s="1108"/>
      <c r="CI27" s="1108"/>
      <c r="CJ27" s="1108"/>
      <c r="CK27" s="1108"/>
      <c r="CL27" s="1108"/>
      <c r="CM27" s="1108"/>
      <c r="CN27" s="1108"/>
      <c r="CO27" s="1108"/>
      <c r="CP27" s="1108"/>
      <c r="CQ27" s="1108"/>
      <c r="CR27" s="1108"/>
      <c r="CS27" s="1120"/>
      <c r="CT27" s="1112"/>
      <c r="CU27" s="1108"/>
      <c r="CV27" s="1116"/>
      <c r="CW27" s="1119"/>
      <c r="CX27" s="1108"/>
      <c r="CY27" s="1108"/>
      <c r="CZ27" s="1108"/>
      <c r="DA27" s="1108"/>
      <c r="DB27" s="1108"/>
      <c r="DC27" s="1108"/>
      <c r="DD27" s="1108"/>
      <c r="DE27" s="1120"/>
      <c r="DF27" s="1112"/>
      <c r="DG27" s="1108"/>
      <c r="DH27" s="1116"/>
      <c r="DI27" s="1119"/>
      <c r="DJ27" s="1108"/>
      <c r="DK27" s="1108"/>
      <c r="DL27" s="1108"/>
      <c r="DM27" s="1108"/>
      <c r="DN27" s="1108"/>
      <c r="DO27" s="1108"/>
      <c r="DP27" s="1108"/>
      <c r="DQ27" s="1108"/>
      <c r="DR27" s="1108"/>
      <c r="DS27" s="1108"/>
      <c r="DT27" s="1108"/>
      <c r="DU27" s="1108"/>
      <c r="DV27" s="1108"/>
      <c r="DW27" s="1108"/>
      <c r="DX27" s="1108"/>
      <c r="DY27" s="1108"/>
      <c r="DZ27" s="1108"/>
      <c r="EA27" s="1108"/>
      <c r="EB27" s="1108"/>
      <c r="EC27" s="1108"/>
      <c r="ED27" s="1108"/>
      <c r="EE27" s="1108"/>
      <c r="EF27" s="1108"/>
      <c r="EG27" s="51" t="s">
        <v>396</v>
      </c>
      <c r="EH27" s="51" t="s">
        <v>396</v>
      </c>
      <c r="EI27" s="51" t="s">
        <v>396</v>
      </c>
      <c r="EJ27" s="61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</row>
    <row r="28" spans="2:169" s="4" customFormat="1" ht="12.75" customHeight="1" x14ac:dyDescent="0.3">
      <c r="B28" s="1161"/>
      <c r="C28" s="1130"/>
      <c r="D28" s="1117"/>
      <c r="E28" s="1131"/>
      <c r="F28" s="1130"/>
      <c r="G28" s="1117"/>
      <c r="H28" s="1163"/>
      <c r="I28" s="1119"/>
      <c r="J28" s="1108"/>
      <c r="K28" s="1116"/>
      <c r="L28" s="1112"/>
      <c r="M28" s="1117"/>
      <c r="N28" s="1163"/>
      <c r="O28" s="152" t="s">
        <v>119</v>
      </c>
      <c r="P28" s="153">
        <f>2317.91/AreatoSI</f>
        <v>24949.77559399563</v>
      </c>
      <c r="Q28" s="153">
        <f>1207.03/AreatoSI</f>
        <v>12992.362790281135</v>
      </c>
      <c r="R28" s="154">
        <v>52.07</v>
      </c>
      <c r="S28" s="152" t="s">
        <v>119</v>
      </c>
      <c r="T28" s="153">
        <f>2317.91/AreatoSI</f>
        <v>24949.77559399563</v>
      </c>
      <c r="U28" s="153">
        <f>1207.03/AreatoSI</f>
        <v>12992.362790281135</v>
      </c>
      <c r="V28" s="154">
        <v>52.07</v>
      </c>
      <c r="W28" s="163" t="s">
        <v>119</v>
      </c>
      <c r="X28" s="164">
        <f>2317.91/AreatoSI</f>
        <v>24949.77559399563</v>
      </c>
      <c r="Y28" s="164">
        <f>927.23/AreatoSI</f>
        <v>9980.620655685756</v>
      </c>
      <c r="Z28" s="119">
        <v>40</v>
      </c>
      <c r="AA28" s="152" t="s">
        <v>119</v>
      </c>
      <c r="AB28" s="153">
        <f>2317.91/AreatoSI</f>
        <v>24949.77559399563</v>
      </c>
      <c r="AC28" s="153">
        <f>'All Tests-ORIGINAL'!$AB28*0.45</f>
        <v>11227.399017298034</v>
      </c>
      <c r="AD28" s="154">
        <v>45</v>
      </c>
      <c r="AE28" s="152" t="s">
        <v>119</v>
      </c>
      <c r="AF28" s="153">
        <f>2317.91/AreatoSI</f>
        <v>24949.77559399563</v>
      </c>
      <c r="AG28" s="153">
        <f>'All Tests-ORIGINAL'!$AF28*0.45</f>
        <v>11227.399017298034</v>
      </c>
      <c r="AH28" s="154">
        <v>45</v>
      </c>
      <c r="AI28" s="163" t="s">
        <v>119</v>
      </c>
      <c r="AJ28" s="164">
        <f>2317.91/AreatoSI</f>
        <v>24949.77559399563</v>
      </c>
      <c r="AK28" s="164">
        <f>927.23/AreatoSI</f>
        <v>9980.620655685756</v>
      </c>
      <c r="AL28" s="115">
        <v>40</v>
      </c>
      <c r="AM28" s="152" t="s">
        <v>119</v>
      </c>
      <c r="AN28" s="153">
        <f>2317.91/AreatoSI</f>
        <v>24949.77559399563</v>
      </c>
      <c r="AO28" s="169">
        <f>('All Tests-ORIGINAL'!$AP28/100)*'All Tests-ORIGINAL'!$AN28</f>
        <v>12474.887796997815</v>
      </c>
      <c r="AP28" s="154">
        <v>50</v>
      </c>
      <c r="AQ28" s="152" t="s">
        <v>119</v>
      </c>
      <c r="AR28" s="153">
        <f>2317.91/AreatoSI</f>
        <v>24949.77559399563</v>
      </c>
      <c r="AS28" s="169">
        <f>('All Tests-ORIGINAL'!$AT28/100)*'All Tests-ORIGINAL'!$AR28</f>
        <v>12474.887796997815</v>
      </c>
      <c r="AT28" s="154">
        <v>50</v>
      </c>
      <c r="AU28" s="163" t="s">
        <v>119</v>
      </c>
      <c r="AV28" s="164">
        <f>2317.91/AreatoSI</f>
        <v>24949.77559399563</v>
      </c>
      <c r="AW28" s="172">
        <f>('All Tests-ORIGINAL'!$AX28/100)*'All Tests-ORIGINAL'!$AV28</f>
        <v>9979.9102375982529</v>
      </c>
      <c r="AX28" s="120">
        <v>40</v>
      </c>
      <c r="AY28" s="163" t="s">
        <v>119</v>
      </c>
      <c r="AZ28" s="164">
        <f>2317.91/AreatoSI</f>
        <v>24949.77559399563</v>
      </c>
      <c r="BA28" s="172">
        <f>('All Tests-ORIGINAL'!$BB28/100)*'All Tests-ORIGINAL'!$AZ28</f>
        <v>9979.9102375982529</v>
      </c>
      <c r="BB28" s="120">
        <v>40</v>
      </c>
      <c r="BC28" s="163" t="s">
        <v>119</v>
      </c>
      <c r="BD28" s="164">
        <v>24949.77559399563</v>
      </c>
      <c r="BE28" s="172">
        <v>9979.9102375982529</v>
      </c>
      <c r="BF28" s="115">
        <v>40</v>
      </c>
      <c r="BG28" s="1108"/>
      <c r="BH28" s="1108"/>
      <c r="BI28" s="1108"/>
      <c r="BJ28" s="1108"/>
      <c r="BK28" s="1108"/>
      <c r="BL28" s="1108"/>
      <c r="BM28" s="1108"/>
      <c r="BN28" s="1108"/>
      <c r="BO28" s="1108"/>
      <c r="BP28" s="1108"/>
      <c r="BQ28" s="1108"/>
      <c r="BR28" s="1108"/>
      <c r="BS28" s="1108"/>
      <c r="BT28" s="1108"/>
      <c r="BU28" s="1108"/>
      <c r="BV28" s="1108"/>
      <c r="BW28" s="1108"/>
      <c r="BX28" s="1108"/>
      <c r="BY28" s="1108"/>
      <c r="BZ28" s="1108"/>
      <c r="CA28" s="1108"/>
      <c r="CB28" s="1108"/>
      <c r="CC28" s="1108"/>
      <c r="CD28" s="1108"/>
      <c r="CE28" s="1108"/>
      <c r="CF28" s="1108"/>
      <c r="CG28" s="1108"/>
      <c r="CH28" s="1108"/>
      <c r="CI28" s="1108"/>
      <c r="CJ28" s="1108"/>
      <c r="CK28" s="1108"/>
      <c r="CL28" s="1108"/>
      <c r="CM28" s="1108"/>
      <c r="CN28" s="1108"/>
      <c r="CO28" s="1108"/>
      <c r="CP28" s="1108"/>
      <c r="CQ28" s="1108"/>
      <c r="CR28" s="1108"/>
      <c r="CS28" s="1120"/>
      <c r="CT28" s="1112"/>
      <c r="CU28" s="1108"/>
      <c r="CV28" s="1116"/>
      <c r="CW28" s="1119"/>
      <c r="CX28" s="1108"/>
      <c r="CY28" s="1108"/>
      <c r="CZ28" s="1108"/>
      <c r="DA28" s="1108"/>
      <c r="DB28" s="1108"/>
      <c r="DC28" s="1108"/>
      <c r="DD28" s="1108"/>
      <c r="DE28" s="1120"/>
      <c r="DF28" s="1112"/>
      <c r="DG28" s="1108"/>
      <c r="DH28" s="1116"/>
      <c r="DI28" s="1119"/>
      <c r="DJ28" s="1108"/>
      <c r="DK28" s="1108"/>
      <c r="DL28" s="1108"/>
      <c r="DM28" s="1108"/>
      <c r="DN28" s="1108"/>
      <c r="DO28" s="1108"/>
      <c r="DP28" s="1108"/>
      <c r="DQ28" s="1108"/>
      <c r="DR28" s="1108"/>
      <c r="DS28" s="1108"/>
      <c r="DT28" s="1108"/>
      <c r="DU28" s="1108"/>
      <c r="DV28" s="1108"/>
      <c r="DW28" s="1108"/>
      <c r="DX28" s="1108"/>
      <c r="DY28" s="1108"/>
      <c r="DZ28" s="1108"/>
      <c r="EA28" s="1108"/>
      <c r="EB28" s="1108"/>
      <c r="EC28" s="1108"/>
      <c r="ED28" s="1108"/>
      <c r="EE28" s="1108"/>
      <c r="EF28" s="1108"/>
      <c r="EG28" s="51"/>
      <c r="EH28" s="51"/>
      <c r="EI28" s="51"/>
      <c r="EJ28" s="61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</row>
    <row r="29" spans="2:169" s="4" customFormat="1" ht="55.2" x14ac:dyDescent="0.3">
      <c r="B29" s="27" t="s">
        <v>47</v>
      </c>
      <c r="C29" s="1130"/>
      <c r="D29" s="1117"/>
      <c r="E29" s="1131"/>
      <c r="F29" s="38" t="s">
        <v>48</v>
      </c>
      <c r="G29" s="100" t="s">
        <v>48</v>
      </c>
      <c r="H29" s="101" t="s">
        <v>49</v>
      </c>
      <c r="I29" s="1119"/>
      <c r="J29" s="1108"/>
      <c r="K29" s="1116"/>
      <c r="L29" s="1112"/>
      <c r="M29" s="1117"/>
      <c r="N29" s="1163"/>
      <c r="O29" s="1112" t="s">
        <v>424</v>
      </c>
      <c r="P29" s="1108"/>
      <c r="Q29" s="1108"/>
      <c r="R29" s="1108"/>
      <c r="S29" s="1108" t="s">
        <v>424</v>
      </c>
      <c r="T29" s="1108"/>
      <c r="U29" s="1108"/>
      <c r="V29" s="1108"/>
      <c r="W29" s="1108" t="s">
        <v>424</v>
      </c>
      <c r="X29" s="1108"/>
      <c r="Y29" s="1108"/>
      <c r="Z29" s="1116"/>
      <c r="AA29" s="1119" t="s">
        <v>424</v>
      </c>
      <c r="AB29" s="1108"/>
      <c r="AC29" s="1108"/>
      <c r="AD29" s="1108"/>
      <c r="AE29" s="1108" t="s">
        <v>424</v>
      </c>
      <c r="AF29" s="1108"/>
      <c r="AG29" s="1108"/>
      <c r="AH29" s="1108"/>
      <c r="AI29" s="1108" t="s">
        <v>424</v>
      </c>
      <c r="AJ29" s="1108"/>
      <c r="AK29" s="1108"/>
      <c r="AL29" s="1108"/>
      <c r="AM29" s="1108" t="s">
        <v>424</v>
      </c>
      <c r="AN29" s="1108"/>
      <c r="AO29" s="1108"/>
      <c r="AP29" s="1108"/>
      <c r="AQ29" s="1108" t="s">
        <v>424</v>
      </c>
      <c r="AR29" s="1108"/>
      <c r="AS29" s="1108"/>
      <c r="AT29" s="1108"/>
      <c r="AU29" s="1108" t="s">
        <v>424</v>
      </c>
      <c r="AV29" s="1108"/>
      <c r="AW29" s="1108"/>
      <c r="AX29" s="1108"/>
      <c r="AY29" s="1108" t="s">
        <v>424</v>
      </c>
      <c r="AZ29" s="1108"/>
      <c r="BA29" s="1108"/>
      <c r="BB29" s="1108"/>
      <c r="BC29" s="1108" t="s">
        <v>424</v>
      </c>
      <c r="BD29" s="1108"/>
      <c r="BE29" s="1108"/>
      <c r="BF29" s="1108"/>
      <c r="BG29" s="1108"/>
      <c r="BH29" s="1108"/>
      <c r="BI29" s="1108"/>
      <c r="BJ29" s="1108"/>
      <c r="BK29" s="1108"/>
      <c r="BL29" s="1108"/>
      <c r="BM29" s="1108"/>
      <c r="BN29" s="1108"/>
      <c r="BO29" s="1108"/>
      <c r="BP29" s="1108"/>
      <c r="BQ29" s="1108"/>
      <c r="BR29" s="1108"/>
      <c r="BS29" s="1108"/>
      <c r="BT29" s="1108"/>
      <c r="BU29" s="1108"/>
      <c r="BV29" s="1108"/>
      <c r="BW29" s="1108"/>
      <c r="BX29" s="1108"/>
      <c r="BY29" s="1108"/>
      <c r="BZ29" s="1108"/>
      <c r="CA29" s="1108"/>
      <c r="CB29" s="1108"/>
      <c r="CC29" s="1108"/>
      <c r="CD29" s="1108"/>
      <c r="CE29" s="1108"/>
      <c r="CF29" s="1108"/>
      <c r="CG29" s="1108"/>
      <c r="CH29" s="1108"/>
      <c r="CI29" s="1108"/>
      <c r="CJ29" s="1108"/>
      <c r="CK29" s="1108"/>
      <c r="CL29" s="1108"/>
      <c r="CM29" s="1108"/>
      <c r="CN29" s="1108"/>
      <c r="CO29" s="1108"/>
      <c r="CP29" s="1108"/>
      <c r="CQ29" s="1108"/>
      <c r="CR29" s="1108"/>
      <c r="CS29" s="1120"/>
      <c r="CT29" s="1112"/>
      <c r="CU29" s="1108"/>
      <c r="CV29" s="1116"/>
      <c r="CW29" s="1119"/>
      <c r="CX29" s="1108"/>
      <c r="CY29" s="1108"/>
      <c r="CZ29" s="1108"/>
      <c r="DA29" s="1108"/>
      <c r="DB29" s="1108"/>
      <c r="DC29" s="1108"/>
      <c r="DD29" s="1108"/>
      <c r="DE29" s="1120"/>
      <c r="DF29" s="1112"/>
      <c r="DG29" s="1108"/>
      <c r="DH29" s="1116"/>
      <c r="DI29" s="1119"/>
      <c r="DJ29" s="1108"/>
      <c r="DK29" s="1108"/>
      <c r="DL29" s="1108"/>
      <c r="DM29" s="1108"/>
      <c r="DN29" s="1108"/>
      <c r="DO29" s="1108"/>
      <c r="DP29" s="1108"/>
      <c r="DQ29" s="1108"/>
      <c r="DR29" s="1108"/>
      <c r="DS29" s="1108"/>
      <c r="DT29" s="1108"/>
      <c r="DU29" s="1108"/>
      <c r="DV29" s="1108"/>
      <c r="DW29" s="1108"/>
      <c r="DX29" s="1108"/>
      <c r="DY29" s="1108"/>
      <c r="DZ29" s="1108"/>
      <c r="EA29" s="1108"/>
      <c r="EB29" s="1108"/>
      <c r="EC29" s="1108"/>
      <c r="ED29" s="1108"/>
      <c r="EE29" s="1108"/>
      <c r="EF29" s="1108"/>
      <c r="EG29" s="51" t="s">
        <v>49</v>
      </c>
      <c r="EH29" s="51" t="s">
        <v>49</v>
      </c>
      <c r="EI29" s="51" t="s">
        <v>49</v>
      </c>
      <c r="EJ29" s="61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</row>
    <row r="30" spans="2:169" x14ac:dyDescent="0.3">
      <c r="B30" s="12" t="s">
        <v>42</v>
      </c>
      <c r="C30" s="11" t="s">
        <v>45</v>
      </c>
      <c r="D30" s="46" t="s">
        <v>45</v>
      </c>
      <c r="E30" s="43" t="s">
        <v>45</v>
      </c>
      <c r="F30" s="25" t="s">
        <v>45</v>
      </c>
      <c r="G30" s="79" t="s">
        <v>45</v>
      </c>
      <c r="H30" s="58" t="s">
        <v>45</v>
      </c>
      <c r="I30" s="42" t="s">
        <v>45</v>
      </c>
      <c r="J30" s="48" t="s">
        <v>45</v>
      </c>
      <c r="K30" s="58" t="s">
        <v>45</v>
      </c>
      <c r="L30" s="25" t="s">
        <v>45</v>
      </c>
      <c r="M30" s="48" t="s">
        <v>45</v>
      </c>
      <c r="N30" s="58" t="s">
        <v>45</v>
      </c>
      <c r="O30" s="1127" t="s">
        <v>45</v>
      </c>
      <c r="P30" s="1128"/>
      <c r="Q30" s="1128"/>
      <c r="R30" s="1128"/>
      <c r="S30" s="1128" t="s">
        <v>45</v>
      </c>
      <c r="T30" s="1128"/>
      <c r="U30" s="1128"/>
      <c r="V30" s="1128"/>
      <c r="W30" s="1128" t="s">
        <v>45</v>
      </c>
      <c r="X30" s="1128"/>
      <c r="Y30" s="1128"/>
      <c r="Z30" s="1129"/>
      <c r="AA30" s="1110" t="s">
        <v>45</v>
      </c>
      <c r="AB30" s="1128"/>
      <c r="AC30" s="1128"/>
      <c r="AD30" s="1128"/>
      <c r="AE30" s="1128" t="s">
        <v>45</v>
      </c>
      <c r="AF30" s="1128"/>
      <c r="AG30" s="1128"/>
      <c r="AH30" s="1128"/>
      <c r="AI30" s="1128" t="s">
        <v>45</v>
      </c>
      <c r="AJ30" s="1128"/>
      <c r="AK30" s="1128"/>
      <c r="AL30" s="1128"/>
      <c r="AM30" s="1128" t="s">
        <v>45</v>
      </c>
      <c r="AN30" s="1128"/>
      <c r="AO30" s="1128"/>
      <c r="AP30" s="1128"/>
      <c r="AQ30" s="1128" t="s">
        <v>45</v>
      </c>
      <c r="AR30" s="1128"/>
      <c r="AS30" s="1128"/>
      <c r="AT30" s="1128"/>
      <c r="AU30" s="1128" t="s">
        <v>45</v>
      </c>
      <c r="AV30" s="1128"/>
      <c r="AW30" s="1128"/>
      <c r="AX30" s="1128"/>
      <c r="AY30" s="1128" t="s">
        <v>45</v>
      </c>
      <c r="AZ30" s="1128"/>
      <c r="BA30" s="1128"/>
      <c r="BB30" s="1128"/>
      <c r="BC30" s="1128" t="s">
        <v>45</v>
      </c>
      <c r="BD30" s="1128"/>
      <c r="BE30" s="1128"/>
      <c r="BF30" s="1128"/>
      <c r="BG30" s="48">
        <v>0.55000000000000004</v>
      </c>
      <c r="BH30" s="48">
        <v>0.55000000000000004</v>
      </c>
      <c r="BI30" s="48">
        <v>0.57999999999999996</v>
      </c>
      <c r="BJ30" s="1108"/>
      <c r="BK30" s="1108"/>
      <c r="BL30" s="1108"/>
      <c r="BM30" s="1108"/>
      <c r="BN30" s="1108"/>
      <c r="BO30" s="1108"/>
      <c r="BP30" s="48" t="s">
        <v>45</v>
      </c>
      <c r="BQ30" s="48" t="s">
        <v>45</v>
      </c>
      <c r="BR30" s="48" t="s">
        <v>45</v>
      </c>
      <c r="BS30" s="1128" t="s">
        <v>45</v>
      </c>
      <c r="BT30" s="1128"/>
      <c r="BU30" s="1128"/>
      <c r="BV30" s="1128"/>
      <c r="BW30" s="1128"/>
      <c r="BX30" s="1128"/>
      <c r="BY30" s="1128"/>
      <c r="BZ30" s="1128" t="s">
        <v>45</v>
      </c>
      <c r="CA30" s="1128"/>
      <c r="CB30" s="1128"/>
      <c r="CC30" s="1128"/>
      <c r="CD30" s="1128"/>
      <c r="CE30" s="1128"/>
      <c r="CF30" s="1128"/>
      <c r="CG30" s="1128" t="s">
        <v>45</v>
      </c>
      <c r="CH30" s="1128"/>
      <c r="CI30" s="1128"/>
      <c r="CJ30" s="1128"/>
      <c r="CK30" s="1128"/>
      <c r="CL30" s="1128"/>
      <c r="CM30" s="1128"/>
      <c r="CN30" s="48" t="s">
        <v>45</v>
      </c>
      <c r="CO30" s="48" t="s">
        <v>45</v>
      </c>
      <c r="CP30" s="48" t="s">
        <v>45</v>
      </c>
      <c r="CQ30" s="48" t="s">
        <v>45</v>
      </c>
      <c r="CR30" s="48" t="s">
        <v>45</v>
      </c>
      <c r="CS30" s="43" t="s">
        <v>45</v>
      </c>
      <c r="CT30" s="25" t="s">
        <v>45</v>
      </c>
      <c r="CU30" s="79" t="s">
        <v>45</v>
      </c>
      <c r="CV30" s="58" t="s">
        <v>45</v>
      </c>
      <c r="CW30" s="1119"/>
      <c r="CX30" s="1108"/>
      <c r="CY30" s="1108"/>
      <c r="CZ30" s="1108"/>
      <c r="DA30" s="1108"/>
      <c r="DB30" s="1108"/>
      <c r="DC30" s="48"/>
      <c r="DD30" s="48"/>
      <c r="DE30" s="43"/>
      <c r="DF30" s="25" t="s">
        <v>45</v>
      </c>
      <c r="DG30" s="79" t="s">
        <v>45</v>
      </c>
      <c r="DH30" s="94" t="s">
        <v>45</v>
      </c>
      <c r="DI30" s="1110" t="s">
        <v>45</v>
      </c>
      <c r="DJ30" s="1128"/>
      <c r="DK30" s="1128" t="s">
        <v>45</v>
      </c>
      <c r="DL30" s="1128"/>
      <c r="DM30" s="1128" t="s">
        <v>45</v>
      </c>
      <c r="DN30" s="1128"/>
      <c r="DO30" s="1128"/>
      <c r="DP30" s="1128"/>
      <c r="DQ30" s="1128" t="s">
        <v>45</v>
      </c>
      <c r="DR30" s="1128"/>
      <c r="DS30" s="1128" t="s">
        <v>45</v>
      </c>
      <c r="DT30" s="1128"/>
      <c r="DU30" s="1128" t="s">
        <v>45</v>
      </c>
      <c r="DV30" s="1128"/>
      <c r="DW30" s="1128"/>
      <c r="DX30" s="1128"/>
      <c r="DY30" s="48" t="s">
        <v>45</v>
      </c>
      <c r="DZ30" s="48" t="s">
        <v>45</v>
      </c>
      <c r="EA30" s="1128" t="s">
        <v>45</v>
      </c>
      <c r="EB30" s="1128"/>
      <c r="EC30" s="48" t="s">
        <v>45</v>
      </c>
      <c r="ED30" s="48" t="s">
        <v>45</v>
      </c>
      <c r="EE30" s="1128" t="s">
        <v>45</v>
      </c>
      <c r="EF30" s="1128"/>
      <c r="EG30" s="48" t="s">
        <v>45</v>
      </c>
      <c r="EH30" s="48" t="s">
        <v>45</v>
      </c>
      <c r="EI30" s="1128" t="s">
        <v>45</v>
      </c>
      <c r="EJ30" s="1129"/>
    </row>
    <row r="31" spans="2:169" x14ac:dyDescent="0.3">
      <c r="B31" s="12" t="s">
        <v>43</v>
      </c>
      <c r="C31" s="11" t="s">
        <v>45</v>
      </c>
      <c r="D31" s="46" t="s">
        <v>45</v>
      </c>
      <c r="E31" s="43" t="s">
        <v>45</v>
      </c>
      <c r="F31" s="25" t="s">
        <v>45</v>
      </c>
      <c r="G31" s="79" t="s">
        <v>45</v>
      </c>
      <c r="H31" s="58" t="s">
        <v>45</v>
      </c>
      <c r="I31" s="42" t="s">
        <v>45</v>
      </c>
      <c r="J31" s="48" t="s">
        <v>45</v>
      </c>
      <c r="K31" s="58" t="s">
        <v>45</v>
      </c>
      <c r="L31" s="25" t="s">
        <v>45</v>
      </c>
      <c r="M31" s="48" t="s">
        <v>45</v>
      </c>
      <c r="N31" s="58" t="s">
        <v>45</v>
      </c>
      <c r="O31" s="1127" t="s">
        <v>45</v>
      </c>
      <c r="P31" s="1128"/>
      <c r="Q31" s="1128"/>
      <c r="R31" s="1128"/>
      <c r="S31" s="1128" t="s">
        <v>45</v>
      </c>
      <c r="T31" s="1128"/>
      <c r="U31" s="1128"/>
      <c r="V31" s="1128"/>
      <c r="W31" s="1128" t="s">
        <v>45</v>
      </c>
      <c r="X31" s="1128"/>
      <c r="Y31" s="1128"/>
      <c r="Z31" s="1129"/>
      <c r="AA31" s="1110" t="s">
        <v>45</v>
      </c>
      <c r="AB31" s="1128"/>
      <c r="AC31" s="1128"/>
      <c r="AD31" s="1128"/>
      <c r="AE31" s="1128" t="s">
        <v>45</v>
      </c>
      <c r="AF31" s="1128"/>
      <c r="AG31" s="1128"/>
      <c r="AH31" s="1128"/>
      <c r="AI31" s="1128" t="s">
        <v>45</v>
      </c>
      <c r="AJ31" s="1128"/>
      <c r="AK31" s="1128"/>
      <c r="AL31" s="1128"/>
      <c r="AM31" s="1128" t="s">
        <v>45</v>
      </c>
      <c r="AN31" s="1128"/>
      <c r="AO31" s="1128"/>
      <c r="AP31" s="1128"/>
      <c r="AQ31" s="1128" t="s">
        <v>45</v>
      </c>
      <c r="AR31" s="1128"/>
      <c r="AS31" s="1128"/>
      <c r="AT31" s="1128"/>
      <c r="AU31" s="1128" t="s">
        <v>45</v>
      </c>
      <c r="AV31" s="1128"/>
      <c r="AW31" s="1128"/>
      <c r="AX31" s="1128"/>
      <c r="AY31" s="1128" t="s">
        <v>45</v>
      </c>
      <c r="AZ31" s="1128"/>
      <c r="BA31" s="1128"/>
      <c r="BB31" s="1128"/>
      <c r="BC31" s="1128" t="s">
        <v>45</v>
      </c>
      <c r="BD31" s="1128"/>
      <c r="BE31" s="1128"/>
      <c r="BF31" s="1128"/>
      <c r="BG31" s="48">
        <v>0.2</v>
      </c>
      <c r="BH31" s="48">
        <v>0.2</v>
      </c>
      <c r="BI31" s="48">
        <v>0.25</v>
      </c>
      <c r="BJ31" s="1108"/>
      <c r="BK31" s="1108"/>
      <c r="BL31" s="1108"/>
      <c r="BM31" s="1108"/>
      <c r="BN31" s="1108"/>
      <c r="BO31" s="1108"/>
      <c r="BP31" s="48" t="s">
        <v>45</v>
      </c>
      <c r="BQ31" s="48" t="s">
        <v>45</v>
      </c>
      <c r="BR31" s="48" t="s">
        <v>45</v>
      </c>
      <c r="BS31" s="1128" t="s">
        <v>45</v>
      </c>
      <c r="BT31" s="1128"/>
      <c r="BU31" s="1128"/>
      <c r="BV31" s="1128"/>
      <c r="BW31" s="1128"/>
      <c r="BX31" s="1128"/>
      <c r="BY31" s="1128"/>
      <c r="BZ31" s="1128" t="s">
        <v>45</v>
      </c>
      <c r="CA31" s="1128"/>
      <c r="CB31" s="1128"/>
      <c r="CC31" s="1128"/>
      <c r="CD31" s="1128"/>
      <c r="CE31" s="1128"/>
      <c r="CF31" s="1128"/>
      <c r="CG31" s="1128" t="s">
        <v>45</v>
      </c>
      <c r="CH31" s="1128"/>
      <c r="CI31" s="1128"/>
      <c r="CJ31" s="1128"/>
      <c r="CK31" s="1128"/>
      <c r="CL31" s="1128"/>
      <c r="CM31" s="1128"/>
      <c r="CN31" s="48" t="s">
        <v>45</v>
      </c>
      <c r="CO31" s="48" t="s">
        <v>45</v>
      </c>
      <c r="CP31" s="48" t="s">
        <v>45</v>
      </c>
      <c r="CQ31" s="48" t="s">
        <v>45</v>
      </c>
      <c r="CR31" s="48" t="s">
        <v>45</v>
      </c>
      <c r="CS31" s="43" t="s">
        <v>45</v>
      </c>
      <c r="CT31" s="25" t="s">
        <v>45</v>
      </c>
      <c r="CU31" s="79" t="s">
        <v>45</v>
      </c>
      <c r="CV31" s="58" t="s">
        <v>45</v>
      </c>
      <c r="CW31" s="1119"/>
      <c r="CX31" s="1108"/>
      <c r="CY31" s="1108"/>
      <c r="CZ31" s="1108"/>
      <c r="DA31" s="1108"/>
      <c r="DB31" s="1108"/>
      <c r="DC31" s="48"/>
      <c r="DD31" s="48"/>
      <c r="DE31" s="43"/>
      <c r="DF31" s="25" t="s">
        <v>45</v>
      </c>
      <c r="DG31" s="79" t="s">
        <v>45</v>
      </c>
      <c r="DH31" s="94" t="s">
        <v>45</v>
      </c>
      <c r="DI31" s="1110" t="s">
        <v>45</v>
      </c>
      <c r="DJ31" s="1128"/>
      <c r="DK31" s="1128" t="s">
        <v>45</v>
      </c>
      <c r="DL31" s="1128"/>
      <c r="DM31" s="1128" t="s">
        <v>45</v>
      </c>
      <c r="DN31" s="1128"/>
      <c r="DO31" s="1128"/>
      <c r="DP31" s="1128"/>
      <c r="DQ31" s="1128" t="s">
        <v>45</v>
      </c>
      <c r="DR31" s="1128"/>
      <c r="DS31" s="1128" t="s">
        <v>45</v>
      </c>
      <c r="DT31" s="1128"/>
      <c r="DU31" s="1128" t="s">
        <v>45</v>
      </c>
      <c r="DV31" s="1128"/>
      <c r="DW31" s="1128"/>
      <c r="DX31" s="1128"/>
      <c r="DY31" s="48" t="s">
        <v>45</v>
      </c>
      <c r="DZ31" s="48" t="s">
        <v>45</v>
      </c>
      <c r="EA31" s="1128" t="s">
        <v>45</v>
      </c>
      <c r="EB31" s="1128"/>
      <c r="EC31" s="48" t="s">
        <v>45</v>
      </c>
      <c r="ED31" s="48" t="s">
        <v>45</v>
      </c>
      <c r="EE31" s="1128" t="s">
        <v>45</v>
      </c>
      <c r="EF31" s="1128"/>
      <c r="EG31" s="48" t="s">
        <v>45</v>
      </c>
      <c r="EH31" s="48" t="s">
        <v>45</v>
      </c>
      <c r="EI31" s="1128" t="s">
        <v>45</v>
      </c>
      <c r="EJ31" s="1129"/>
    </row>
    <row r="32" spans="2:169" x14ac:dyDescent="0.3">
      <c r="B32" s="12" t="s">
        <v>44</v>
      </c>
      <c r="C32" s="11" t="s">
        <v>45</v>
      </c>
      <c r="D32" s="46" t="s">
        <v>45</v>
      </c>
      <c r="E32" s="43" t="s">
        <v>45</v>
      </c>
      <c r="F32" s="25" t="s">
        <v>45</v>
      </c>
      <c r="G32" s="79" t="s">
        <v>45</v>
      </c>
      <c r="H32" s="58" t="s">
        <v>45</v>
      </c>
      <c r="I32" s="42" t="s">
        <v>45</v>
      </c>
      <c r="J32" s="48" t="s">
        <v>45</v>
      </c>
      <c r="K32" s="58" t="s">
        <v>45</v>
      </c>
      <c r="L32" s="25" t="s">
        <v>45</v>
      </c>
      <c r="M32" s="48" t="s">
        <v>45</v>
      </c>
      <c r="N32" s="58" t="s">
        <v>45</v>
      </c>
      <c r="O32" s="1127" t="s">
        <v>45</v>
      </c>
      <c r="P32" s="1128"/>
      <c r="Q32" s="1128"/>
      <c r="R32" s="1128"/>
      <c r="S32" s="1128" t="s">
        <v>45</v>
      </c>
      <c r="T32" s="1128"/>
      <c r="U32" s="1128"/>
      <c r="V32" s="1128"/>
      <c r="W32" s="1128" t="s">
        <v>45</v>
      </c>
      <c r="X32" s="1128"/>
      <c r="Y32" s="1128"/>
      <c r="Z32" s="1129"/>
      <c r="AA32" s="1110" t="s">
        <v>45</v>
      </c>
      <c r="AB32" s="1128"/>
      <c r="AC32" s="1128"/>
      <c r="AD32" s="1128"/>
      <c r="AE32" s="1128" t="s">
        <v>45</v>
      </c>
      <c r="AF32" s="1128"/>
      <c r="AG32" s="1128"/>
      <c r="AH32" s="1128"/>
      <c r="AI32" s="1128" t="s">
        <v>45</v>
      </c>
      <c r="AJ32" s="1128"/>
      <c r="AK32" s="1128"/>
      <c r="AL32" s="1128"/>
      <c r="AM32" s="1128" t="s">
        <v>45</v>
      </c>
      <c r="AN32" s="1128"/>
      <c r="AO32" s="1128"/>
      <c r="AP32" s="1128"/>
      <c r="AQ32" s="1128" t="s">
        <v>45</v>
      </c>
      <c r="AR32" s="1128"/>
      <c r="AS32" s="1128"/>
      <c r="AT32" s="1128"/>
      <c r="AU32" s="1128" t="s">
        <v>45</v>
      </c>
      <c r="AV32" s="1128"/>
      <c r="AW32" s="1128"/>
      <c r="AX32" s="1128"/>
      <c r="AY32" s="1128" t="s">
        <v>45</v>
      </c>
      <c r="AZ32" s="1128"/>
      <c r="BA32" s="1128"/>
      <c r="BB32" s="1128"/>
      <c r="BC32" s="1128" t="s">
        <v>45</v>
      </c>
      <c r="BD32" s="1128"/>
      <c r="BE32" s="1128"/>
      <c r="BF32" s="1128"/>
      <c r="BG32" s="48">
        <v>0.4</v>
      </c>
      <c r="BH32" s="48">
        <v>0.4</v>
      </c>
      <c r="BI32" s="48">
        <v>0.49</v>
      </c>
      <c r="BJ32" s="1108"/>
      <c r="BK32" s="1108"/>
      <c r="BL32" s="1108"/>
      <c r="BM32" s="1108"/>
      <c r="BN32" s="1108"/>
      <c r="BO32" s="1108"/>
      <c r="BP32" s="48" t="s">
        <v>45</v>
      </c>
      <c r="BQ32" s="48" t="s">
        <v>45</v>
      </c>
      <c r="BR32" s="48" t="s">
        <v>45</v>
      </c>
      <c r="BS32" s="1128" t="s">
        <v>45</v>
      </c>
      <c r="BT32" s="1128"/>
      <c r="BU32" s="1128"/>
      <c r="BV32" s="1128"/>
      <c r="BW32" s="1128"/>
      <c r="BX32" s="1128"/>
      <c r="BY32" s="1128"/>
      <c r="BZ32" s="1128" t="s">
        <v>45</v>
      </c>
      <c r="CA32" s="1128"/>
      <c r="CB32" s="1128"/>
      <c r="CC32" s="1128"/>
      <c r="CD32" s="1128"/>
      <c r="CE32" s="1128"/>
      <c r="CF32" s="1128"/>
      <c r="CG32" s="1128" t="s">
        <v>45</v>
      </c>
      <c r="CH32" s="1128"/>
      <c r="CI32" s="1128"/>
      <c r="CJ32" s="1128"/>
      <c r="CK32" s="1128"/>
      <c r="CL32" s="1128"/>
      <c r="CM32" s="1128"/>
      <c r="CN32" s="48" t="s">
        <v>45</v>
      </c>
      <c r="CO32" s="48" t="s">
        <v>45</v>
      </c>
      <c r="CP32" s="48" t="s">
        <v>45</v>
      </c>
      <c r="CQ32" s="48" t="s">
        <v>45</v>
      </c>
      <c r="CR32" s="48" t="s">
        <v>45</v>
      </c>
      <c r="CS32" s="43" t="s">
        <v>45</v>
      </c>
      <c r="CT32" s="25" t="s">
        <v>45</v>
      </c>
      <c r="CU32" s="79" t="s">
        <v>45</v>
      </c>
      <c r="CV32" s="58" t="s">
        <v>45</v>
      </c>
      <c r="CW32" s="1119"/>
      <c r="CX32" s="1108"/>
      <c r="CY32" s="1108"/>
      <c r="CZ32" s="1108"/>
      <c r="DA32" s="1108"/>
      <c r="DB32" s="1108"/>
      <c r="DC32" s="48"/>
      <c r="DD32" s="48"/>
      <c r="DE32" s="43"/>
      <c r="DF32" s="25" t="s">
        <v>45</v>
      </c>
      <c r="DG32" s="79" t="s">
        <v>45</v>
      </c>
      <c r="DH32" s="94" t="s">
        <v>45</v>
      </c>
      <c r="DI32" s="1110" t="s">
        <v>45</v>
      </c>
      <c r="DJ32" s="1128"/>
      <c r="DK32" s="1128" t="s">
        <v>45</v>
      </c>
      <c r="DL32" s="1128"/>
      <c r="DM32" s="1128" t="s">
        <v>45</v>
      </c>
      <c r="DN32" s="1128"/>
      <c r="DO32" s="1128"/>
      <c r="DP32" s="1128"/>
      <c r="DQ32" s="1128" t="s">
        <v>45</v>
      </c>
      <c r="DR32" s="1128"/>
      <c r="DS32" s="1128" t="s">
        <v>45</v>
      </c>
      <c r="DT32" s="1128"/>
      <c r="DU32" s="1128" t="s">
        <v>45</v>
      </c>
      <c r="DV32" s="1128"/>
      <c r="DW32" s="1128"/>
      <c r="DX32" s="1128"/>
      <c r="DY32" s="48" t="s">
        <v>45</v>
      </c>
      <c r="DZ32" s="48" t="s">
        <v>45</v>
      </c>
      <c r="EA32" s="1128" t="s">
        <v>45</v>
      </c>
      <c r="EB32" s="1128"/>
      <c r="EC32" s="48" t="s">
        <v>45</v>
      </c>
      <c r="ED32" s="48" t="s">
        <v>45</v>
      </c>
      <c r="EE32" s="1128" t="s">
        <v>45</v>
      </c>
      <c r="EF32" s="1128"/>
      <c r="EG32" s="48" t="s">
        <v>45</v>
      </c>
      <c r="EH32" s="48" t="s">
        <v>45</v>
      </c>
      <c r="EI32" s="1128" t="s">
        <v>45</v>
      </c>
      <c r="EJ32" s="1129"/>
    </row>
    <row r="33" spans="1:169" ht="110.4" x14ac:dyDescent="0.3">
      <c r="B33" s="12" t="s">
        <v>46</v>
      </c>
      <c r="C33" s="11" t="s">
        <v>45</v>
      </c>
      <c r="D33" s="46" t="s">
        <v>45</v>
      </c>
      <c r="E33" s="43" t="s">
        <v>45</v>
      </c>
      <c r="F33" s="25" t="s">
        <v>45</v>
      </c>
      <c r="G33" s="79" t="s">
        <v>45</v>
      </c>
      <c r="H33" s="58" t="s">
        <v>45</v>
      </c>
      <c r="I33" s="42" t="s">
        <v>45</v>
      </c>
      <c r="J33" s="48" t="s">
        <v>45</v>
      </c>
      <c r="K33" s="58" t="s">
        <v>45</v>
      </c>
      <c r="L33" s="25" t="s">
        <v>45</v>
      </c>
      <c r="M33" s="48" t="s">
        <v>45</v>
      </c>
      <c r="N33" s="58" t="s">
        <v>45</v>
      </c>
      <c r="O33" s="1127" t="s">
        <v>45</v>
      </c>
      <c r="P33" s="1128"/>
      <c r="Q33" s="1128"/>
      <c r="R33" s="1128"/>
      <c r="S33" s="1128" t="s">
        <v>45</v>
      </c>
      <c r="T33" s="1128"/>
      <c r="U33" s="1128"/>
      <c r="V33" s="1128"/>
      <c r="W33" s="1128" t="s">
        <v>45</v>
      </c>
      <c r="X33" s="1128"/>
      <c r="Y33" s="1128"/>
      <c r="Z33" s="1129"/>
      <c r="AA33" s="1110" t="s">
        <v>45</v>
      </c>
      <c r="AB33" s="1128"/>
      <c r="AC33" s="1128"/>
      <c r="AD33" s="1128"/>
      <c r="AE33" s="1128" t="s">
        <v>45</v>
      </c>
      <c r="AF33" s="1128"/>
      <c r="AG33" s="1128"/>
      <c r="AH33" s="1128"/>
      <c r="AI33" s="1128" t="s">
        <v>45</v>
      </c>
      <c r="AJ33" s="1128"/>
      <c r="AK33" s="1128"/>
      <c r="AL33" s="1128"/>
      <c r="AM33" s="1128" t="s">
        <v>45</v>
      </c>
      <c r="AN33" s="1128"/>
      <c r="AO33" s="1128"/>
      <c r="AP33" s="1128"/>
      <c r="AQ33" s="1128" t="s">
        <v>45</v>
      </c>
      <c r="AR33" s="1128"/>
      <c r="AS33" s="1128"/>
      <c r="AT33" s="1128"/>
      <c r="AU33" s="1128" t="s">
        <v>45</v>
      </c>
      <c r="AV33" s="1128"/>
      <c r="AW33" s="1128"/>
      <c r="AX33" s="1128"/>
      <c r="AY33" s="1128" t="s">
        <v>45</v>
      </c>
      <c r="AZ33" s="1128"/>
      <c r="BA33" s="1128"/>
      <c r="BB33" s="1128"/>
      <c r="BC33" s="1128" t="s">
        <v>45</v>
      </c>
      <c r="BD33" s="1128"/>
      <c r="BE33" s="1128"/>
      <c r="BF33" s="1128"/>
      <c r="BG33" s="91">
        <v>7.0000000000000007E-2</v>
      </c>
      <c r="BH33" s="91">
        <v>7.0000000000000007E-2</v>
      </c>
      <c r="BI33" s="91">
        <v>0.05</v>
      </c>
      <c r="BJ33" s="91">
        <v>0.15</v>
      </c>
      <c r="BK33" s="91">
        <v>0.15</v>
      </c>
      <c r="BL33" s="92" t="s">
        <v>487</v>
      </c>
      <c r="BM33" s="91">
        <v>0.05</v>
      </c>
      <c r="BN33" s="91">
        <v>0.05</v>
      </c>
      <c r="BO33" s="92" t="s">
        <v>487</v>
      </c>
      <c r="BP33" s="48" t="s">
        <v>45</v>
      </c>
      <c r="BQ33" s="48" t="s">
        <v>45</v>
      </c>
      <c r="BR33" s="48" t="s">
        <v>45</v>
      </c>
      <c r="BS33" s="1128" t="s">
        <v>45</v>
      </c>
      <c r="BT33" s="1128"/>
      <c r="BU33" s="1128"/>
      <c r="BV33" s="1128"/>
      <c r="BW33" s="1128"/>
      <c r="BX33" s="1128"/>
      <c r="BY33" s="1128"/>
      <c r="BZ33" s="1128" t="s">
        <v>45</v>
      </c>
      <c r="CA33" s="1128"/>
      <c r="CB33" s="1128"/>
      <c r="CC33" s="1128"/>
      <c r="CD33" s="1128"/>
      <c r="CE33" s="1128"/>
      <c r="CF33" s="1128"/>
      <c r="CG33" s="1128" t="s">
        <v>45</v>
      </c>
      <c r="CH33" s="1128"/>
      <c r="CI33" s="1128"/>
      <c r="CJ33" s="1128"/>
      <c r="CK33" s="1128"/>
      <c r="CL33" s="1128"/>
      <c r="CM33" s="1128"/>
      <c r="CN33" s="48" t="s">
        <v>45</v>
      </c>
      <c r="CO33" s="48" t="s">
        <v>45</v>
      </c>
      <c r="CP33" s="48" t="s">
        <v>45</v>
      </c>
      <c r="CQ33" s="48" t="s">
        <v>45</v>
      </c>
      <c r="CR33" s="48" t="s">
        <v>45</v>
      </c>
      <c r="CS33" s="43" t="s">
        <v>45</v>
      </c>
      <c r="CT33" s="25" t="s">
        <v>45</v>
      </c>
      <c r="CU33" s="79" t="s">
        <v>45</v>
      </c>
      <c r="CV33" s="58" t="s">
        <v>45</v>
      </c>
      <c r="CW33" s="1119"/>
      <c r="CX33" s="1108"/>
      <c r="CY33" s="1108"/>
      <c r="CZ33" s="1108"/>
      <c r="DA33" s="1108"/>
      <c r="DB33" s="1108"/>
      <c r="DC33" s="48"/>
      <c r="DD33" s="48"/>
      <c r="DE33" s="43"/>
      <c r="DF33" s="25" t="s">
        <v>45</v>
      </c>
      <c r="DG33" s="79" t="s">
        <v>45</v>
      </c>
      <c r="DH33" s="94" t="s">
        <v>45</v>
      </c>
      <c r="DI33" s="1110" t="s">
        <v>45</v>
      </c>
      <c r="DJ33" s="1128"/>
      <c r="DK33" s="1128" t="s">
        <v>45</v>
      </c>
      <c r="DL33" s="1128"/>
      <c r="DM33" s="1128" t="s">
        <v>45</v>
      </c>
      <c r="DN33" s="1128"/>
      <c r="DO33" s="1128"/>
      <c r="DP33" s="1128"/>
      <c r="DQ33" s="1128" t="s">
        <v>45</v>
      </c>
      <c r="DR33" s="1128"/>
      <c r="DS33" s="1128" t="s">
        <v>45</v>
      </c>
      <c r="DT33" s="1128"/>
      <c r="DU33" s="1128" t="s">
        <v>45</v>
      </c>
      <c r="DV33" s="1128"/>
      <c r="DW33" s="1128"/>
      <c r="DX33" s="1128"/>
      <c r="DY33" s="48" t="s">
        <v>45</v>
      </c>
      <c r="DZ33" s="48" t="s">
        <v>45</v>
      </c>
      <c r="EA33" s="1128" t="s">
        <v>45</v>
      </c>
      <c r="EB33" s="1128"/>
      <c r="EC33" s="48" t="s">
        <v>45</v>
      </c>
      <c r="ED33" s="48" t="s">
        <v>45</v>
      </c>
      <c r="EE33" s="1128" t="s">
        <v>45</v>
      </c>
      <c r="EF33" s="1128"/>
      <c r="EG33" s="48" t="s">
        <v>45</v>
      </c>
      <c r="EH33" s="48" t="s">
        <v>45</v>
      </c>
      <c r="EI33" s="1128" t="s">
        <v>45</v>
      </c>
      <c r="EJ33" s="1129"/>
    </row>
    <row r="34" spans="1:169" x14ac:dyDescent="0.3">
      <c r="B34" s="31" t="s">
        <v>315</v>
      </c>
      <c r="C34" s="11"/>
      <c r="D34" s="46"/>
      <c r="E34" s="43"/>
      <c r="F34" s="25"/>
      <c r="G34" s="79"/>
      <c r="H34" s="58"/>
      <c r="I34" s="42"/>
      <c r="J34" s="48"/>
      <c r="K34" s="58"/>
      <c r="L34" s="25"/>
      <c r="M34" s="48"/>
      <c r="N34" s="58"/>
      <c r="O34" s="4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4"/>
      <c r="AA34" s="39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1"/>
      <c r="BH34" s="91"/>
      <c r="BI34" s="91"/>
      <c r="BJ34" s="91">
        <v>0.8</v>
      </c>
      <c r="BK34" s="91">
        <v>0.8</v>
      </c>
      <c r="BL34" s="91">
        <v>0.75</v>
      </c>
      <c r="BM34" s="91">
        <v>0.55000000000000004</v>
      </c>
      <c r="BN34" s="91">
        <v>0.55000000000000004</v>
      </c>
      <c r="BO34" s="91">
        <v>0.75</v>
      </c>
      <c r="BP34" s="48"/>
      <c r="BQ34" s="48"/>
      <c r="BR34" s="48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48"/>
      <c r="CO34" s="48"/>
      <c r="CP34" s="48"/>
      <c r="CQ34" s="48"/>
      <c r="CR34" s="48"/>
      <c r="CS34" s="43"/>
      <c r="CT34" s="25"/>
      <c r="CU34" s="79"/>
      <c r="CV34" s="58"/>
      <c r="CW34" s="1119"/>
      <c r="CX34" s="1108"/>
      <c r="CY34" s="1108"/>
      <c r="CZ34" s="1108"/>
      <c r="DA34" s="1108"/>
      <c r="DB34" s="1108"/>
      <c r="DC34" s="48"/>
      <c r="DD34" s="48"/>
      <c r="DE34" s="43"/>
      <c r="DF34" s="25"/>
      <c r="DG34" s="79"/>
      <c r="DH34" s="102"/>
      <c r="DI34" s="65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48"/>
      <c r="DZ34" s="48"/>
      <c r="EA34" s="90"/>
      <c r="EB34" s="90"/>
      <c r="EC34" s="48"/>
      <c r="ED34" s="48"/>
      <c r="EE34" s="90"/>
      <c r="EF34" s="90"/>
      <c r="EG34" s="48"/>
      <c r="EH34" s="48"/>
      <c r="EI34" s="90"/>
      <c r="EJ34" s="94"/>
    </row>
    <row r="35" spans="1:169" x14ac:dyDescent="0.3">
      <c r="A35" t="s">
        <v>59</v>
      </c>
      <c r="B35" s="12"/>
      <c r="C35" s="32"/>
      <c r="D35" s="45"/>
      <c r="E35" s="107"/>
      <c r="F35" s="52"/>
      <c r="G35" s="53"/>
      <c r="H35" s="60"/>
      <c r="I35" s="66"/>
      <c r="J35" s="53"/>
      <c r="K35" s="60"/>
      <c r="L35" s="52"/>
      <c r="M35" s="53"/>
      <c r="N35" s="60"/>
      <c r="O35" s="52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60"/>
      <c r="AA35" s="66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3"/>
      <c r="CT35" s="25"/>
      <c r="CU35" s="79"/>
      <c r="CV35" s="58"/>
      <c r="CW35" s="1119"/>
      <c r="CX35" s="1108"/>
      <c r="CY35" s="1108"/>
      <c r="CZ35" s="1108"/>
      <c r="DA35" s="1108"/>
      <c r="DB35" s="1108"/>
      <c r="DC35" s="48"/>
      <c r="DD35" s="48"/>
      <c r="DE35" s="43"/>
      <c r="DF35" s="25"/>
      <c r="DG35" s="79"/>
      <c r="DH35" s="104"/>
      <c r="DI35" s="42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58"/>
    </row>
    <row r="36" spans="1:169" ht="69" x14ac:dyDescent="0.3">
      <c r="B36" s="12" t="s">
        <v>134</v>
      </c>
      <c r="C36" s="32"/>
      <c r="D36" s="45"/>
      <c r="E36" s="107"/>
      <c r="F36" s="52"/>
      <c r="G36" s="53"/>
      <c r="H36" s="60"/>
      <c r="I36" s="66"/>
      <c r="J36" s="53"/>
      <c r="K36" s="60"/>
      <c r="L36" s="52"/>
      <c r="M36" s="53"/>
      <c r="N36" s="60"/>
      <c r="O36" s="52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60"/>
      <c r="AA36" s="66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48"/>
      <c r="BH36" s="48"/>
      <c r="BI36" s="48"/>
      <c r="BJ36" s="48"/>
      <c r="BK36" s="48"/>
      <c r="BL36" s="48"/>
      <c r="BM36" s="48"/>
      <c r="BN36" s="48"/>
      <c r="BO36" s="48"/>
      <c r="BP36" s="70" t="s">
        <v>524</v>
      </c>
      <c r="BQ36" s="70" t="s">
        <v>524</v>
      </c>
      <c r="BR36" s="70" t="s">
        <v>524</v>
      </c>
      <c r="BS36" s="70" t="s">
        <v>525</v>
      </c>
      <c r="BT36" s="70" t="s">
        <v>526</v>
      </c>
      <c r="BU36" s="70" t="s">
        <v>561</v>
      </c>
      <c r="BV36" s="70" t="s">
        <v>527</v>
      </c>
      <c r="BW36" s="70" t="s">
        <v>528</v>
      </c>
      <c r="BX36" s="70" t="s">
        <v>528</v>
      </c>
      <c r="BY36" s="70" t="s">
        <v>529</v>
      </c>
      <c r="BZ36" s="70" t="s">
        <v>525</v>
      </c>
      <c r="CA36" s="70" t="s">
        <v>526</v>
      </c>
      <c r="CB36" s="70" t="s">
        <v>561</v>
      </c>
      <c r="CC36" s="70" t="s">
        <v>527</v>
      </c>
      <c r="CD36" s="70" t="s">
        <v>528</v>
      </c>
      <c r="CE36" s="70" t="s">
        <v>528</v>
      </c>
      <c r="CF36" s="70" t="s">
        <v>529</v>
      </c>
      <c r="CG36" s="70" t="s">
        <v>525</v>
      </c>
      <c r="CH36" s="70" t="s">
        <v>526</v>
      </c>
      <c r="CI36" s="70" t="s">
        <v>561</v>
      </c>
      <c r="CJ36" s="70" t="s">
        <v>527</v>
      </c>
      <c r="CK36" s="70" t="s">
        <v>528</v>
      </c>
      <c r="CL36" s="70" t="s">
        <v>528</v>
      </c>
      <c r="CM36" s="70" t="s">
        <v>529</v>
      </c>
      <c r="CN36" s="1108" t="s">
        <v>424</v>
      </c>
      <c r="CO36" s="1108" t="s">
        <v>424</v>
      </c>
      <c r="CP36" s="1108" t="s">
        <v>424</v>
      </c>
      <c r="CQ36" s="1108" t="s">
        <v>424</v>
      </c>
      <c r="CR36" s="1108" t="s">
        <v>424</v>
      </c>
      <c r="CS36" s="1120" t="s">
        <v>424</v>
      </c>
      <c r="CT36" s="1112" t="s">
        <v>424</v>
      </c>
      <c r="CU36" s="1108" t="s">
        <v>424</v>
      </c>
      <c r="CV36" s="1116" t="s">
        <v>424</v>
      </c>
      <c r="CW36" s="1119"/>
      <c r="CX36" s="1108"/>
      <c r="CY36" s="1108"/>
      <c r="CZ36" s="1108"/>
      <c r="DA36" s="1108"/>
      <c r="DB36" s="1108"/>
      <c r="DC36" s="1108" t="s">
        <v>424</v>
      </c>
      <c r="DD36" s="1108" t="s">
        <v>424</v>
      </c>
      <c r="DE36" s="1120" t="s">
        <v>424</v>
      </c>
      <c r="DF36" s="1112" t="s">
        <v>424</v>
      </c>
      <c r="DG36" s="1108" t="s">
        <v>424</v>
      </c>
      <c r="DH36" s="1116" t="s">
        <v>424</v>
      </c>
      <c r="DI36" s="69" t="s">
        <v>424</v>
      </c>
      <c r="DJ36" s="51"/>
      <c r="DK36" s="64" t="s">
        <v>424</v>
      </c>
      <c r="DL36" s="51"/>
      <c r="DM36" s="64" t="s">
        <v>424</v>
      </c>
      <c r="DN36" s="51"/>
      <c r="DO36" s="51"/>
      <c r="DP36" s="51"/>
      <c r="DQ36" s="1108" t="s">
        <v>424</v>
      </c>
      <c r="DR36" s="1108"/>
      <c r="DS36" s="1108" t="s">
        <v>424</v>
      </c>
      <c r="DT36" s="1108"/>
      <c r="DU36" s="1108" t="s">
        <v>424</v>
      </c>
      <c r="DV36" s="1108"/>
      <c r="DW36" s="1108"/>
      <c r="DX36" s="1108"/>
      <c r="DY36" s="1108" t="s">
        <v>424</v>
      </c>
      <c r="DZ36" s="1108" t="s">
        <v>424</v>
      </c>
      <c r="EA36" s="1108" t="s">
        <v>424</v>
      </c>
      <c r="EB36" s="1108"/>
      <c r="EC36" s="1108" t="s">
        <v>424</v>
      </c>
      <c r="ED36" s="1108" t="s">
        <v>424</v>
      </c>
      <c r="EE36" s="1108" t="s">
        <v>424</v>
      </c>
      <c r="EF36" s="1108"/>
      <c r="EG36" s="1108" t="s">
        <v>424</v>
      </c>
      <c r="EH36" s="1108" t="s">
        <v>424</v>
      </c>
      <c r="EI36" s="1108" t="s">
        <v>424</v>
      </c>
      <c r="EJ36" s="1116"/>
    </row>
    <row r="37" spans="1:169" ht="15" customHeight="1" x14ac:dyDescent="0.3">
      <c r="B37" s="33" t="s">
        <v>50</v>
      </c>
      <c r="C37" s="1130" t="s">
        <v>424</v>
      </c>
      <c r="D37" s="1117" t="s">
        <v>424</v>
      </c>
      <c r="E37" s="1131" t="s">
        <v>424</v>
      </c>
      <c r="F37" s="1130" t="s">
        <v>424</v>
      </c>
      <c r="G37" s="1117" t="s">
        <v>424</v>
      </c>
      <c r="H37" s="1163" t="s">
        <v>424</v>
      </c>
      <c r="I37" s="1164" t="s">
        <v>424</v>
      </c>
      <c r="J37" s="1117" t="s">
        <v>424</v>
      </c>
      <c r="K37" s="1163" t="s">
        <v>424</v>
      </c>
      <c r="L37" s="1130" t="s">
        <v>424</v>
      </c>
      <c r="M37" s="1117" t="s">
        <v>424</v>
      </c>
      <c r="N37" s="1163" t="s">
        <v>424</v>
      </c>
      <c r="O37" s="1130" t="s">
        <v>424</v>
      </c>
      <c r="P37" s="1117"/>
      <c r="Q37" s="1117"/>
      <c r="R37" s="1117"/>
      <c r="S37" s="1117" t="s">
        <v>424</v>
      </c>
      <c r="T37" s="1117"/>
      <c r="U37" s="1117"/>
      <c r="V37" s="1117"/>
      <c r="W37" s="1117" t="s">
        <v>424</v>
      </c>
      <c r="X37" s="1117"/>
      <c r="Y37" s="1117"/>
      <c r="Z37" s="1163"/>
      <c r="AA37" s="1164" t="s">
        <v>424</v>
      </c>
      <c r="AB37" s="1117"/>
      <c r="AC37" s="1117"/>
      <c r="AD37" s="1117"/>
      <c r="AE37" s="1117" t="s">
        <v>424</v>
      </c>
      <c r="AF37" s="1117"/>
      <c r="AG37" s="1117"/>
      <c r="AH37" s="1117"/>
      <c r="AI37" s="1117" t="s">
        <v>424</v>
      </c>
      <c r="AJ37" s="1117"/>
      <c r="AK37" s="1117"/>
      <c r="AL37" s="1117"/>
      <c r="AM37" s="1117" t="s">
        <v>424</v>
      </c>
      <c r="AN37" s="1117"/>
      <c r="AO37" s="1117"/>
      <c r="AP37" s="1117"/>
      <c r="AQ37" s="1117" t="s">
        <v>424</v>
      </c>
      <c r="AR37" s="1117"/>
      <c r="AS37" s="1117"/>
      <c r="AT37" s="1117"/>
      <c r="AU37" s="1108" t="s">
        <v>424</v>
      </c>
      <c r="AV37" s="1108"/>
      <c r="AW37" s="1108"/>
      <c r="AX37" s="1108"/>
      <c r="AY37" s="1108" t="s">
        <v>424</v>
      </c>
      <c r="AZ37" s="1108"/>
      <c r="BA37" s="1108"/>
      <c r="BB37" s="1108"/>
      <c r="BC37" s="1117" t="s">
        <v>424</v>
      </c>
      <c r="BD37" s="1117"/>
      <c r="BE37" s="1117"/>
      <c r="BF37" s="1117"/>
      <c r="BG37" s="1117" t="s">
        <v>424</v>
      </c>
      <c r="BH37" s="1117" t="s">
        <v>424</v>
      </c>
      <c r="BI37" s="1117" t="s">
        <v>424</v>
      </c>
      <c r="BJ37" s="1108" t="s">
        <v>424</v>
      </c>
      <c r="BK37" s="1108" t="s">
        <v>424</v>
      </c>
      <c r="BL37" s="1108" t="s">
        <v>424</v>
      </c>
      <c r="BM37" s="1108" t="s">
        <v>424</v>
      </c>
      <c r="BN37" s="1108" t="s">
        <v>424</v>
      </c>
      <c r="BO37" s="1108" t="s">
        <v>424</v>
      </c>
      <c r="BP37" s="48" t="s">
        <v>319</v>
      </c>
      <c r="BQ37" s="48" t="s">
        <v>125</v>
      </c>
      <c r="BR37" s="48" t="s">
        <v>125</v>
      </c>
      <c r="BS37" s="48" t="s">
        <v>163</v>
      </c>
      <c r="BT37" s="48" t="s">
        <v>164</v>
      </c>
      <c r="BU37" s="48" t="s">
        <v>164</v>
      </c>
      <c r="BV37" s="48" t="s">
        <v>165</v>
      </c>
      <c r="BW37" s="48" t="s">
        <v>164</v>
      </c>
      <c r="BX37" s="48" t="s">
        <v>164</v>
      </c>
      <c r="BY37" s="48" t="s">
        <v>164</v>
      </c>
      <c r="BZ37" s="48" t="s">
        <v>163</v>
      </c>
      <c r="CA37" s="48" t="s">
        <v>164</v>
      </c>
      <c r="CB37" s="48" t="s">
        <v>164</v>
      </c>
      <c r="CC37" s="48" t="s">
        <v>165</v>
      </c>
      <c r="CD37" s="48" t="s">
        <v>164</v>
      </c>
      <c r="CE37" s="48" t="s">
        <v>164</v>
      </c>
      <c r="CF37" s="48" t="s">
        <v>164</v>
      </c>
      <c r="CG37" s="48" t="s">
        <v>163</v>
      </c>
      <c r="CH37" s="48" t="s">
        <v>164</v>
      </c>
      <c r="CI37" s="48" t="s">
        <v>164</v>
      </c>
      <c r="CJ37" s="48" t="s">
        <v>165</v>
      </c>
      <c r="CK37" s="48" t="s">
        <v>164</v>
      </c>
      <c r="CL37" s="48" t="s">
        <v>164</v>
      </c>
      <c r="CM37" s="48" t="s">
        <v>164</v>
      </c>
      <c r="CN37" s="1108"/>
      <c r="CO37" s="1108"/>
      <c r="CP37" s="1108"/>
      <c r="CQ37" s="1108"/>
      <c r="CR37" s="1108"/>
      <c r="CS37" s="1120"/>
      <c r="CT37" s="1112"/>
      <c r="CU37" s="1108"/>
      <c r="CV37" s="1116"/>
      <c r="CW37" s="1119"/>
      <c r="CX37" s="1108"/>
      <c r="CY37" s="1108"/>
      <c r="CZ37" s="1108"/>
      <c r="DA37" s="1108"/>
      <c r="DB37" s="1108"/>
      <c r="DC37" s="1108"/>
      <c r="DD37" s="1108"/>
      <c r="DE37" s="1120"/>
      <c r="DF37" s="1112"/>
      <c r="DG37" s="1108"/>
      <c r="DH37" s="1116"/>
      <c r="DI37" s="57"/>
      <c r="DJ37" s="51"/>
      <c r="DK37" s="51"/>
      <c r="DL37" s="51"/>
      <c r="DM37" s="51"/>
      <c r="DN37" s="51"/>
      <c r="DO37" s="51"/>
      <c r="DP37" s="51"/>
      <c r="DQ37" s="1108"/>
      <c r="DR37" s="1108"/>
      <c r="DS37" s="1108"/>
      <c r="DT37" s="1108"/>
      <c r="DU37" s="1108"/>
      <c r="DV37" s="1108"/>
      <c r="DW37" s="1108"/>
      <c r="DX37" s="1108"/>
      <c r="DY37" s="1108"/>
      <c r="DZ37" s="1108"/>
      <c r="EA37" s="1108"/>
      <c r="EB37" s="1108"/>
      <c r="EC37" s="1108"/>
      <c r="ED37" s="1108"/>
      <c r="EE37" s="1108"/>
      <c r="EF37" s="1108"/>
      <c r="EG37" s="1108"/>
      <c r="EH37" s="1108"/>
      <c r="EI37" s="1108"/>
      <c r="EJ37" s="1116"/>
    </row>
    <row r="38" spans="1:169" s="7" customFormat="1" ht="15" customHeight="1" x14ac:dyDescent="0.3">
      <c r="B38" s="12" t="s">
        <v>51</v>
      </c>
      <c r="C38" s="1130"/>
      <c r="D38" s="1117"/>
      <c r="E38" s="1131"/>
      <c r="F38" s="1130"/>
      <c r="G38" s="1117"/>
      <c r="H38" s="1163"/>
      <c r="I38" s="1164"/>
      <c r="J38" s="1117"/>
      <c r="K38" s="1163"/>
      <c r="L38" s="1130"/>
      <c r="M38" s="1117"/>
      <c r="N38" s="1163"/>
      <c r="O38" s="1130"/>
      <c r="P38" s="1117"/>
      <c r="Q38" s="1117"/>
      <c r="R38" s="1117"/>
      <c r="S38" s="1117"/>
      <c r="T38" s="1117"/>
      <c r="U38" s="1117"/>
      <c r="V38" s="1117"/>
      <c r="W38" s="1117"/>
      <c r="X38" s="1117"/>
      <c r="Y38" s="1117"/>
      <c r="Z38" s="1163"/>
      <c r="AA38" s="1164"/>
      <c r="AB38" s="1117"/>
      <c r="AC38" s="1117"/>
      <c r="AD38" s="1117"/>
      <c r="AE38" s="1117"/>
      <c r="AF38" s="1117"/>
      <c r="AG38" s="1117"/>
      <c r="AH38" s="1117"/>
      <c r="AI38" s="1117"/>
      <c r="AJ38" s="1117"/>
      <c r="AK38" s="1117"/>
      <c r="AL38" s="1117"/>
      <c r="AM38" s="1117"/>
      <c r="AN38" s="1117"/>
      <c r="AO38" s="1117"/>
      <c r="AP38" s="1117"/>
      <c r="AQ38" s="1117"/>
      <c r="AR38" s="1117"/>
      <c r="AS38" s="1117"/>
      <c r="AT38" s="1117"/>
      <c r="AU38" s="1108"/>
      <c r="AV38" s="1108"/>
      <c r="AW38" s="1108"/>
      <c r="AX38" s="1108"/>
      <c r="AY38" s="1108"/>
      <c r="AZ38" s="1108"/>
      <c r="BA38" s="1108"/>
      <c r="BB38" s="1108"/>
      <c r="BC38" s="1117"/>
      <c r="BD38" s="1117"/>
      <c r="BE38" s="1117"/>
      <c r="BF38" s="1117"/>
      <c r="BG38" s="1117"/>
      <c r="BH38" s="1117"/>
      <c r="BI38" s="1117"/>
      <c r="BJ38" s="1108"/>
      <c r="BK38" s="1108"/>
      <c r="BL38" s="1108"/>
      <c r="BM38" s="1108"/>
      <c r="BN38" s="1108"/>
      <c r="BO38" s="1108"/>
      <c r="BP38" s="95" t="s">
        <v>126</v>
      </c>
      <c r="BQ38" s="95" t="s">
        <v>126</v>
      </c>
      <c r="BR38" s="95" t="s">
        <v>126</v>
      </c>
      <c r="BS38" s="48" t="s">
        <v>126</v>
      </c>
      <c r="BT38" s="48" t="s">
        <v>126</v>
      </c>
      <c r="BU38" s="48" t="s">
        <v>126</v>
      </c>
      <c r="BV38" s="48" t="s">
        <v>142</v>
      </c>
      <c r="BW38" s="48" t="s">
        <v>126</v>
      </c>
      <c r="BX38" s="48" t="s">
        <v>126</v>
      </c>
      <c r="BY38" s="48" t="s">
        <v>126</v>
      </c>
      <c r="BZ38" s="48" t="s">
        <v>126</v>
      </c>
      <c r="CA38" s="48" t="s">
        <v>126</v>
      </c>
      <c r="CB38" s="48" t="s">
        <v>126</v>
      </c>
      <c r="CC38" s="48" t="s">
        <v>142</v>
      </c>
      <c r="CD38" s="48" t="s">
        <v>126</v>
      </c>
      <c r="CE38" s="48" t="s">
        <v>126</v>
      </c>
      <c r="CF38" s="48" t="s">
        <v>126</v>
      </c>
      <c r="CG38" s="48" t="s">
        <v>126</v>
      </c>
      <c r="CH38" s="48" t="s">
        <v>126</v>
      </c>
      <c r="CI38" s="48" t="s">
        <v>126</v>
      </c>
      <c r="CJ38" s="48" t="s">
        <v>142</v>
      </c>
      <c r="CK38" s="48" t="s">
        <v>126</v>
      </c>
      <c r="CL38" s="48" t="s">
        <v>126</v>
      </c>
      <c r="CM38" s="48" t="s">
        <v>126</v>
      </c>
      <c r="CN38" s="1108"/>
      <c r="CO38" s="1108"/>
      <c r="CP38" s="1108"/>
      <c r="CQ38" s="1108"/>
      <c r="CR38" s="1108"/>
      <c r="CS38" s="1120"/>
      <c r="CT38" s="1112"/>
      <c r="CU38" s="1108"/>
      <c r="CV38" s="1116"/>
      <c r="CW38" s="1119"/>
      <c r="CX38" s="1108"/>
      <c r="CY38" s="1108"/>
      <c r="CZ38" s="1108"/>
      <c r="DA38" s="1108"/>
      <c r="DB38" s="1108"/>
      <c r="DC38" s="1108"/>
      <c r="DD38" s="1108"/>
      <c r="DE38" s="1120"/>
      <c r="DF38" s="1112"/>
      <c r="DG38" s="1108"/>
      <c r="DH38" s="1116"/>
      <c r="DI38" s="57"/>
      <c r="DJ38" s="51"/>
      <c r="DK38" s="51"/>
      <c r="DL38" s="51"/>
      <c r="DM38" s="51"/>
      <c r="DN38" s="51"/>
      <c r="DO38" s="51"/>
      <c r="DP38" s="51"/>
      <c r="DQ38" s="1108"/>
      <c r="DR38" s="1108"/>
      <c r="DS38" s="1108"/>
      <c r="DT38" s="1108"/>
      <c r="DU38" s="1108"/>
      <c r="DV38" s="1108"/>
      <c r="DW38" s="1108"/>
      <c r="DX38" s="1108"/>
      <c r="DY38" s="1108"/>
      <c r="DZ38" s="1108"/>
      <c r="EA38" s="1108"/>
      <c r="EB38" s="1108"/>
      <c r="EC38" s="1108"/>
      <c r="ED38" s="1108"/>
      <c r="EE38" s="1108"/>
      <c r="EF38" s="1108"/>
      <c r="EG38" s="1108"/>
      <c r="EH38" s="1108"/>
      <c r="EI38" s="1108"/>
      <c r="EJ38" s="1116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</row>
    <row r="39" spans="1:169" s="7" customFormat="1" ht="15" customHeight="1" x14ac:dyDescent="0.3">
      <c r="B39" s="12" t="s">
        <v>52</v>
      </c>
      <c r="C39" s="1130"/>
      <c r="D39" s="1117"/>
      <c r="E39" s="1131"/>
      <c r="F39" s="1130"/>
      <c r="G39" s="1117"/>
      <c r="H39" s="1163"/>
      <c r="I39" s="1164"/>
      <c r="J39" s="1117"/>
      <c r="K39" s="1163"/>
      <c r="L39" s="1130"/>
      <c r="M39" s="1117"/>
      <c r="N39" s="1163"/>
      <c r="O39" s="1130"/>
      <c r="P39" s="1117"/>
      <c r="Q39" s="1117"/>
      <c r="R39" s="1117"/>
      <c r="S39" s="1117"/>
      <c r="T39" s="1117"/>
      <c r="U39" s="1117"/>
      <c r="V39" s="1117"/>
      <c r="W39" s="1117"/>
      <c r="X39" s="1117"/>
      <c r="Y39" s="1117"/>
      <c r="Z39" s="1163"/>
      <c r="AA39" s="1164"/>
      <c r="AB39" s="1117"/>
      <c r="AC39" s="1117"/>
      <c r="AD39" s="1117"/>
      <c r="AE39" s="1117"/>
      <c r="AF39" s="1117"/>
      <c r="AG39" s="1117"/>
      <c r="AH39" s="1117"/>
      <c r="AI39" s="1117"/>
      <c r="AJ39" s="1117"/>
      <c r="AK39" s="1117"/>
      <c r="AL39" s="1117"/>
      <c r="AM39" s="1117"/>
      <c r="AN39" s="1117"/>
      <c r="AO39" s="1117"/>
      <c r="AP39" s="1117"/>
      <c r="AQ39" s="1117"/>
      <c r="AR39" s="1117"/>
      <c r="AS39" s="1117"/>
      <c r="AT39" s="1117"/>
      <c r="AU39" s="1108"/>
      <c r="AV39" s="1108"/>
      <c r="AW39" s="1108"/>
      <c r="AX39" s="1108"/>
      <c r="AY39" s="1108"/>
      <c r="AZ39" s="1108"/>
      <c r="BA39" s="1108"/>
      <c r="BB39" s="1108"/>
      <c r="BC39" s="1117"/>
      <c r="BD39" s="1117"/>
      <c r="BE39" s="1117"/>
      <c r="BF39" s="1117"/>
      <c r="BG39" s="1117"/>
      <c r="BH39" s="1117"/>
      <c r="BI39" s="1117"/>
      <c r="BJ39" s="1108"/>
      <c r="BK39" s="1108"/>
      <c r="BL39" s="1108"/>
      <c r="BM39" s="1108"/>
      <c r="BN39" s="1108"/>
      <c r="BO39" s="1108"/>
      <c r="BP39" s="95" t="s">
        <v>127</v>
      </c>
      <c r="BQ39" s="95" t="s">
        <v>127</v>
      </c>
      <c r="BR39" s="95" t="s">
        <v>127</v>
      </c>
      <c r="BS39" s="48" t="s">
        <v>143</v>
      </c>
      <c r="BT39" s="48" t="s">
        <v>143</v>
      </c>
      <c r="BU39" s="48" t="s">
        <v>143</v>
      </c>
      <c r="BV39" s="48" t="s">
        <v>144</v>
      </c>
      <c r="BW39" s="48" t="s">
        <v>126</v>
      </c>
      <c r="BX39" s="48" t="s">
        <v>126</v>
      </c>
      <c r="BY39" s="48" t="s">
        <v>126</v>
      </c>
      <c r="BZ39" s="48" t="s">
        <v>143</v>
      </c>
      <c r="CA39" s="48" t="s">
        <v>143</v>
      </c>
      <c r="CB39" s="48" t="s">
        <v>143</v>
      </c>
      <c r="CC39" s="48" t="s">
        <v>144</v>
      </c>
      <c r="CD39" s="48" t="s">
        <v>126</v>
      </c>
      <c r="CE39" s="48" t="s">
        <v>126</v>
      </c>
      <c r="CF39" s="48" t="s">
        <v>126</v>
      </c>
      <c r="CG39" s="48" t="s">
        <v>143</v>
      </c>
      <c r="CH39" s="48" t="s">
        <v>143</v>
      </c>
      <c r="CI39" s="48" t="s">
        <v>143</v>
      </c>
      <c r="CJ39" s="48" t="s">
        <v>144</v>
      </c>
      <c r="CK39" s="48" t="s">
        <v>126</v>
      </c>
      <c r="CL39" s="48" t="s">
        <v>126</v>
      </c>
      <c r="CM39" s="48" t="s">
        <v>126</v>
      </c>
      <c r="CN39" s="1108"/>
      <c r="CO39" s="1108"/>
      <c r="CP39" s="1108"/>
      <c r="CQ39" s="1108"/>
      <c r="CR39" s="1108"/>
      <c r="CS39" s="1120"/>
      <c r="CT39" s="1112"/>
      <c r="CU39" s="1108"/>
      <c r="CV39" s="1116"/>
      <c r="CW39" s="1119"/>
      <c r="CX39" s="1108"/>
      <c r="CY39" s="1108"/>
      <c r="CZ39" s="1108"/>
      <c r="DA39" s="1108"/>
      <c r="DB39" s="1108"/>
      <c r="DC39" s="1108"/>
      <c r="DD39" s="1108"/>
      <c r="DE39" s="1120"/>
      <c r="DF39" s="1112"/>
      <c r="DG39" s="1108"/>
      <c r="DH39" s="1116"/>
      <c r="DI39" s="57"/>
      <c r="DJ39" s="51"/>
      <c r="DK39" s="51"/>
      <c r="DL39" s="51"/>
      <c r="DM39" s="51"/>
      <c r="DN39" s="51"/>
      <c r="DO39" s="51"/>
      <c r="DP39" s="51"/>
      <c r="DQ39" s="1108"/>
      <c r="DR39" s="1108"/>
      <c r="DS39" s="1108"/>
      <c r="DT39" s="1108"/>
      <c r="DU39" s="1108"/>
      <c r="DV39" s="1108"/>
      <c r="DW39" s="1108"/>
      <c r="DX39" s="1108"/>
      <c r="DY39" s="1108"/>
      <c r="DZ39" s="1108"/>
      <c r="EA39" s="1108"/>
      <c r="EB39" s="1108"/>
      <c r="EC39" s="1108"/>
      <c r="ED39" s="1108"/>
      <c r="EE39" s="1108"/>
      <c r="EF39" s="1108"/>
      <c r="EG39" s="1108"/>
      <c r="EH39" s="1108"/>
      <c r="EI39" s="1108"/>
      <c r="EJ39" s="1116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</row>
    <row r="40" spans="1:169" x14ac:dyDescent="0.3">
      <c r="B40" s="12" t="s">
        <v>140</v>
      </c>
      <c r="C40" s="1130"/>
      <c r="D40" s="1117"/>
      <c r="E40" s="1131"/>
      <c r="F40" s="1130"/>
      <c r="G40" s="1117"/>
      <c r="H40" s="1163"/>
      <c r="I40" s="1164"/>
      <c r="J40" s="1117"/>
      <c r="K40" s="1163"/>
      <c r="L40" s="1130"/>
      <c r="M40" s="1117"/>
      <c r="N40" s="1163"/>
      <c r="O40" s="1130"/>
      <c r="P40" s="1117"/>
      <c r="Q40" s="1117"/>
      <c r="R40" s="1117"/>
      <c r="S40" s="1117"/>
      <c r="T40" s="1117"/>
      <c r="U40" s="1117"/>
      <c r="V40" s="1117"/>
      <c r="W40" s="1117"/>
      <c r="X40" s="1117"/>
      <c r="Y40" s="1117"/>
      <c r="Z40" s="1163"/>
      <c r="AA40" s="1164"/>
      <c r="AB40" s="1117"/>
      <c r="AC40" s="1117"/>
      <c r="AD40" s="1117"/>
      <c r="AE40" s="1117"/>
      <c r="AF40" s="1117"/>
      <c r="AG40" s="1117"/>
      <c r="AH40" s="1117"/>
      <c r="AI40" s="1117"/>
      <c r="AJ40" s="1117"/>
      <c r="AK40" s="1117"/>
      <c r="AL40" s="1117"/>
      <c r="AM40" s="1117"/>
      <c r="AN40" s="1117"/>
      <c r="AO40" s="1117"/>
      <c r="AP40" s="1117"/>
      <c r="AQ40" s="1117"/>
      <c r="AR40" s="1117"/>
      <c r="AS40" s="1117"/>
      <c r="AT40" s="1117"/>
      <c r="AU40" s="1108"/>
      <c r="AV40" s="1108"/>
      <c r="AW40" s="1108"/>
      <c r="AX40" s="1108"/>
      <c r="AY40" s="1108"/>
      <c r="AZ40" s="1108"/>
      <c r="BA40" s="1108"/>
      <c r="BB40" s="1108"/>
      <c r="BC40" s="1117"/>
      <c r="BD40" s="1117"/>
      <c r="BE40" s="1117"/>
      <c r="BF40" s="1117"/>
      <c r="BG40" s="1117"/>
      <c r="BH40" s="1117"/>
      <c r="BI40" s="1117"/>
      <c r="BJ40" s="1108"/>
      <c r="BK40" s="1108"/>
      <c r="BL40" s="1108"/>
      <c r="BM40" s="1108"/>
      <c r="BN40" s="1108"/>
      <c r="BO40" s="1108"/>
      <c r="BP40" s="48" t="s">
        <v>318</v>
      </c>
      <c r="BQ40" s="48" t="s">
        <v>128</v>
      </c>
      <c r="BR40" s="48" t="s">
        <v>128</v>
      </c>
      <c r="BS40" s="48" t="s">
        <v>320</v>
      </c>
      <c r="BT40" s="48" t="s">
        <v>146</v>
      </c>
      <c r="BU40" s="48" t="s">
        <v>146</v>
      </c>
      <c r="BV40" s="48" t="s">
        <v>145</v>
      </c>
      <c r="BW40" s="48" t="s">
        <v>147</v>
      </c>
      <c r="BX40" s="48" t="s">
        <v>147</v>
      </c>
      <c r="BY40" s="48" t="s">
        <v>148</v>
      </c>
      <c r="BZ40" s="48" t="s">
        <v>145</v>
      </c>
      <c r="CA40" s="48" t="s">
        <v>146</v>
      </c>
      <c r="CB40" s="48" t="s">
        <v>146</v>
      </c>
      <c r="CC40" s="48" t="s">
        <v>145</v>
      </c>
      <c r="CD40" s="48" t="s">
        <v>147</v>
      </c>
      <c r="CE40" s="48" t="s">
        <v>147</v>
      </c>
      <c r="CF40" s="48" t="s">
        <v>148</v>
      </c>
      <c r="CG40" s="48" t="s">
        <v>145</v>
      </c>
      <c r="CH40" s="48" t="s">
        <v>146</v>
      </c>
      <c r="CI40" s="48" t="s">
        <v>146</v>
      </c>
      <c r="CJ40" s="48" t="s">
        <v>145</v>
      </c>
      <c r="CK40" s="48" t="s">
        <v>147</v>
      </c>
      <c r="CL40" s="48" t="s">
        <v>147</v>
      </c>
      <c r="CM40" s="48" t="s">
        <v>148</v>
      </c>
      <c r="CN40" s="1108"/>
      <c r="CO40" s="1108"/>
      <c r="CP40" s="1108"/>
      <c r="CQ40" s="1108"/>
      <c r="CR40" s="1108"/>
      <c r="CS40" s="1120"/>
      <c r="CT40" s="1112"/>
      <c r="CU40" s="1108"/>
      <c r="CV40" s="1116"/>
      <c r="CW40" s="1119"/>
      <c r="CX40" s="1108"/>
      <c r="CY40" s="1108"/>
      <c r="CZ40" s="1108"/>
      <c r="DA40" s="1108"/>
      <c r="DB40" s="1108"/>
      <c r="DC40" s="1108"/>
      <c r="DD40" s="1108"/>
      <c r="DE40" s="1120"/>
      <c r="DF40" s="1112"/>
      <c r="DG40" s="1108"/>
      <c r="DH40" s="1116"/>
      <c r="DI40" s="69" t="s">
        <v>536</v>
      </c>
      <c r="DJ40" s="51" t="s">
        <v>537</v>
      </c>
      <c r="DK40" s="64" t="s">
        <v>538</v>
      </c>
      <c r="DL40" s="51" t="s">
        <v>537</v>
      </c>
      <c r="DM40" s="51" t="s">
        <v>539</v>
      </c>
      <c r="DN40" s="51" t="s">
        <v>540</v>
      </c>
      <c r="DO40" s="51" t="s">
        <v>541</v>
      </c>
      <c r="DP40" s="51"/>
      <c r="DQ40" s="1108"/>
      <c r="DR40" s="1108"/>
      <c r="DS40" s="1108"/>
      <c r="DT40" s="1108"/>
      <c r="DU40" s="1108"/>
      <c r="DV40" s="1108"/>
      <c r="DW40" s="1108"/>
      <c r="DX40" s="1108"/>
      <c r="DY40" s="1108"/>
      <c r="DZ40" s="1108"/>
      <c r="EA40" s="1108"/>
      <c r="EB40" s="1108"/>
      <c r="EC40" s="1108"/>
      <c r="ED40" s="1108"/>
      <c r="EE40" s="1108"/>
      <c r="EF40" s="1108"/>
      <c r="EG40" s="1108"/>
      <c r="EH40" s="1108"/>
      <c r="EI40" s="1108"/>
      <c r="EJ40" s="1116"/>
    </row>
    <row r="41" spans="1:169" ht="110.4" x14ac:dyDescent="0.3">
      <c r="B41" s="12" t="s">
        <v>53</v>
      </c>
      <c r="C41" s="1130"/>
      <c r="D41" s="1117"/>
      <c r="E41" s="1131"/>
      <c r="F41" s="1130"/>
      <c r="G41" s="1117"/>
      <c r="H41" s="1163"/>
      <c r="I41" s="1164"/>
      <c r="J41" s="1117"/>
      <c r="K41" s="1163"/>
      <c r="L41" s="1130"/>
      <c r="M41" s="1117"/>
      <c r="N41" s="1163"/>
      <c r="O41" s="1130"/>
      <c r="P41" s="1117"/>
      <c r="Q41" s="1117"/>
      <c r="R41" s="1117"/>
      <c r="S41" s="1117"/>
      <c r="T41" s="1117"/>
      <c r="U41" s="1117"/>
      <c r="V41" s="1117"/>
      <c r="W41" s="1117"/>
      <c r="X41" s="1117"/>
      <c r="Y41" s="1117"/>
      <c r="Z41" s="1163"/>
      <c r="AA41" s="1164"/>
      <c r="AB41" s="1117"/>
      <c r="AC41" s="1117"/>
      <c r="AD41" s="1117"/>
      <c r="AE41" s="1117"/>
      <c r="AF41" s="1117"/>
      <c r="AG41" s="1117"/>
      <c r="AH41" s="1117"/>
      <c r="AI41" s="1117"/>
      <c r="AJ41" s="1117"/>
      <c r="AK41" s="1117"/>
      <c r="AL41" s="1117"/>
      <c r="AM41" s="1117"/>
      <c r="AN41" s="1117"/>
      <c r="AO41" s="1117"/>
      <c r="AP41" s="1117"/>
      <c r="AQ41" s="1117"/>
      <c r="AR41" s="1117"/>
      <c r="AS41" s="1117"/>
      <c r="AT41" s="1117"/>
      <c r="AU41" s="1108"/>
      <c r="AV41" s="1108"/>
      <c r="AW41" s="1108"/>
      <c r="AX41" s="1108"/>
      <c r="AY41" s="1108"/>
      <c r="AZ41" s="1108"/>
      <c r="BA41" s="1108"/>
      <c r="BB41" s="1108"/>
      <c r="BC41" s="1117"/>
      <c r="BD41" s="1117"/>
      <c r="BE41" s="1117"/>
      <c r="BF41" s="1117"/>
      <c r="BG41" s="1117"/>
      <c r="BH41" s="1117"/>
      <c r="BI41" s="1117"/>
      <c r="BJ41" s="1108"/>
      <c r="BK41" s="1108"/>
      <c r="BL41" s="1108"/>
      <c r="BM41" s="1108"/>
      <c r="BN41" s="1108"/>
      <c r="BO41" s="1108"/>
      <c r="BP41" s="48" t="s">
        <v>136</v>
      </c>
      <c r="BQ41" s="48" t="s">
        <v>136</v>
      </c>
      <c r="BR41" s="48" t="s">
        <v>145</v>
      </c>
      <c r="BS41" s="48" t="s">
        <v>161</v>
      </c>
      <c r="BT41" s="48" t="s">
        <v>145</v>
      </c>
      <c r="BU41" s="48" t="s">
        <v>149</v>
      </c>
      <c r="BV41" s="48" t="s">
        <v>136</v>
      </c>
      <c r="BW41" s="48" t="s">
        <v>148</v>
      </c>
      <c r="BX41" s="48" t="s">
        <v>148</v>
      </c>
      <c r="BY41" s="48" t="s">
        <v>146</v>
      </c>
      <c r="BZ41" s="48" t="s">
        <v>161</v>
      </c>
      <c r="CA41" s="48" t="s">
        <v>145</v>
      </c>
      <c r="CB41" s="48" t="s">
        <v>149</v>
      </c>
      <c r="CC41" s="48" t="s">
        <v>136</v>
      </c>
      <c r="CD41" s="48" t="s">
        <v>148</v>
      </c>
      <c r="CE41" s="48" t="s">
        <v>148</v>
      </c>
      <c r="CF41" s="48" t="s">
        <v>146</v>
      </c>
      <c r="CG41" s="48" t="s">
        <v>136</v>
      </c>
      <c r="CH41" s="48" t="s">
        <v>136</v>
      </c>
      <c r="CI41" s="48" t="s">
        <v>149</v>
      </c>
      <c r="CJ41" s="48" t="s">
        <v>159</v>
      </c>
      <c r="CK41" s="48" t="s">
        <v>150</v>
      </c>
      <c r="CL41" s="48" t="s">
        <v>150</v>
      </c>
      <c r="CM41" s="48" t="s">
        <v>146</v>
      </c>
      <c r="CN41" s="82" t="s">
        <v>298</v>
      </c>
      <c r="CO41" s="82" t="s">
        <v>298</v>
      </c>
      <c r="CP41" s="82" t="s">
        <v>403</v>
      </c>
      <c r="CQ41" s="82" t="s">
        <v>404</v>
      </c>
      <c r="CR41" s="82" t="s">
        <v>404</v>
      </c>
      <c r="CS41" s="108" t="s">
        <v>405</v>
      </c>
      <c r="CT41" s="25" t="s">
        <v>168</v>
      </c>
      <c r="CU41" s="79" t="s">
        <v>168</v>
      </c>
      <c r="CV41" s="58" t="s">
        <v>160</v>
      </c>
      <c r="CW41" s="1119"/>
      <c r="CX41" s="1108"/>
      <c r="CY41" s="1108"/>
      <c r="CZ41" s="64" t="s">
        <v>407</v>
      </c>
      <c r="DA41" s="64" t="s">
        <v>407</v>
      </c>
      <c r="DB41" s="64" t="s">
        <v>406</v>
      </c>
      <c r="DC41" s="1108"/>
      <c r="DD41" s="1108"/>
      <c r="DE41" s="1120"/>
      <c r="DF41" s="1112"/>
      <c r="DG41" s="1108"/>
      <c r="DH41" s="1116"/>
      <c r="DI41" s="57"/>
      <c r="DJ41" s="51"/>
      <c r="DK41" s="51"/>
      <c r="DL41" s="51"/>
      <c r="DM41" s="51"/>
      <c r="DN41" s="51"/>
      <c r="DO41" s="51"/>
      <c r="DP41" s="51"/>
      <c r="DQ41" s="1108"/>
      <c r="DR41" s="1108"/>
      <c r="DS41" s="1108"/>
      <c r="DT41" s="1108"/>
      <c r="DU41" s="1108"/>
      <c r="DV41" s="1108"/>
      <c r="DW41" s="1108"/>
      <c r="DX41" s="1108"/>
      <c r="DY41" s="1108"/>
      <c r="DZ41" s="1108"/>
      <c r="EA41" s="1108"/>
      <c r="EB41" s="1108"/>
      <c r="EC41" s="1108"/>
      <c r="ED41" s="1108"/>
      <c r="EE41" s="1108"/>
      <c r="EF41" s="1108"/>
      <c r="EG41" s="1108"/>
      <c r="EH41" s="1108"/>
      <c r="EI41" s="1108"/>
      <c r="EJ41" s="1116"/>
    </row>
    <row r="42" spans="1:169" ht="15" customHeight="1" x14ac:dyDescent="0.3">
      <c r="B42" s="12" t="s">
        <v>138</v>
      </c>
      <c r="C42" s="1130"/>
      <c r="D42" s="1117"/>
      <c r="E42" s="1131"/>
      <c r="F42" s="1130"/>
      <c r="G42" s="1117"/>
      <c r="H42" s="1163"/>
      <c r="I42" s="1164"/>
      <c r="J42" s="1117"/>
      <c r="K42" s="1163"/>
      <c r="L42" s="1130"/>
      <c r="M42" s="1117"/>
      <c r="N42" s="1163"/>
      <c r="O42" s="1130"/>
      <c r="P42" s="1117"/>
      <c r="Q42" s="1117"/>
      <c r="R42" s="1117"/>
      <c r="S42" s="1117"/>
      <c r="T42" s="1117"/>
      <c r="U42" s="1117"/>
      <c r="V42" s="1117"/>
      <c r="W42" s="1117"/>
      <c r="X42" s="1117"/>
      <c r="Y42" s="1117"/>
      <c r="Z42" s="1163"/>
      <c r="AA42" s="1164"/>
      <c r="AB42" s="1117"/>
      <c r="AC42" s="1117"/>
      <c r="AD42" s="1117"/>
      <c r="AE42" s="1117"/>
      <c r="AF42" s="1117"/>
      <c r="AG42" s="1117"/>
      <c r="AH42" s="1117"/>
      <c r="AI42" s="1117"/>
      <c r="AJ42" s="1117"/>
      <c r="AK42" s="1117"/>
      <c r="AL42" s="1117"/>
      <c r="AM42" s="1117"/>
      <c r="AN42" s="1117"/>
      <c r="AO42" s="1117"/>
      <c r="AP42" s="1117"/>
      <c r="AQ42" s="1117"/>
      <c r="AR42" s="1117"/>
      <c r="AS42" s="1117"/>
      <c r="AT42" s="1117"/>
      <c r="AU42" s="1108"/>
      <c r="AV42" s="1108"/>
      <c r="AW42" s="1108"/>
      <c r="AX42" s="1108"/>
      <c r="AY42" s="1108"/>
      <c r="AZ42" s="1108"/>
      <c r="BA42" s="1108"/>
      <c r="BB42" s="1108"/>
      <c r="BC42" s="1117"/>
      <c r="BD42" s="1117"/>
      <c r="BE42" s="1117"/>
      <c r="BF42" s="1117"/>
      <c r="BG42" s="1117"/>
      <c r="BH42" s="1117"/>
      <c r="BI42" s="1117"/>
      <c r="BJ42" s="1108"/>
      <c r="BK42" s="1108"/>
      <c r="BL42" s="1108"/>
      <c r="BM42" s="1108"/>
      <c r="BN42" s="1108"/>
      <c r="BO42" s="1108"/>
      <c r="BP42" s="48" t="s">
        <v>129</v>
      </c>
      <c r="BQ42" s="48" t="s">
        <v>129</v>
      </c>
      <c r="BR42" s="48" t="s">
        <v>129</v>
      </c>
      <c r="BS42" s="48" t="s">
        <v>322</v>
      </c>
      <c r="BT42" s="48" t="s">
        <v>129</v>
      </c>
      <c r="BU42" s="48" t="s">
        <v>129</v>
      </c>
      <c r="BV42" s="48" t="s">
        <v>321</v>
      </c>
      <c r="BW42" s="48" t="s">
        <v>129</v>
      </c>
      <c r="BX42" s="48" t="s">
        <v>129</v>
      </c>
      <c r="BY42" s="48" t="s">
        <v>129</v>
      </c>
      <c r="BZ42" s="48" t="s">
        <v>322</v>
      </c>
      <c r="CA42" s="48" t="s">
        <v>129</v>
      </c>
      <c r="CB42" s="48" t="s">
        <v>129</v>
      </c>
      <c r="CC42" s="48" t="s">
        <v>321</v>
      </c>
      <c r="CD42" s="48" t="s">
        <v>129</v>
      </c>
      <c r="CE42" s="48" t="s">
        <v>129</v>
      </c>
      <c r="CF42" s="48" t="s">
        <v>129</v>
      </c>
      <c r="CG42" s="48" t="s">
        <v>317</v>
      </c>
      <c r="CH42" s="48" t="s">
        <v>129</v>
      </c>
      <c r="CI42" s="48" t="s">
        <v>129</v>
      </c>
      <c r="CJ42" s="48" t="s">
        <v>151</v>
      </c>
      <c r="CK42" s="48" t="s">
        <v>129</v>
      </c>
      <c r="CL42" s="48" t="s">
        <v>129</v>
      </c>
      <c r="CM42" s="48" t="s">
        <v>129</v>
      </c>
      <c r="CN42" s="1108" t="s">
        <v>424</v>
      </c>
      <c r="CO42" s="1108" t="s">
        <v>424</v>
      </c>
      <c r="CP42" s="1108" t="s">
        <v>424</v>
      </c>
      <c r="CQ42" s="1108" t="s">
        <v>424</v>
      </c>
      <c r="CR42" s="1108" t="s">
        <v>424</v>
      </c>
      <c r="CS42" s="1120" t="s">
        <v>424</v>
      </c>
      <c r="CT42" s="1112" t="s">
        <v>424</v>
      </c>
      <c r="CU42" s="1108" t="s">
        <v>424</v>
      </c>
      <c r="CV42" s="1116" t="s">
        <v>424</v>
      </c>
      <c r="CW42" s="1119"/>
      <c r="CX42" s="1108"/>
      <c r="CY42" s="1108"/>
      <c r="CZ42" s="1117"/>
      <c r="DA42" s="1117"/>
      <c r="DB42" s="1117"/>
      <c r="DC42" s="1108"/>
      <c r="DD42" s="1108"/>
      <c r="DE42" s="1120"/>
      <c r="DF42" s="1112"/>
      <c r="DG42" s="1108"/>
      <c r="DH42" s="1116"/>
      <c r="DI42" s="57"/>
      <c r="DJ42" s="51"/>
      <c r="DK42" s="51"/>
      <c r="DL42" s="51"/>
      <c r="DM42" s="51"/>
      <c r="DN42" s="51"/>
      <c r="DO42" s="51"/>
      <c r="DP42" s="51"/>
      <c r="DQ42" s="1108"/>
      <c r="DR42" s="1108"/>
      <c r="DS42" s="1108"/>
      <c r="DT42" s="1108"/>
      <c r="DU42" s="1108"/>
      <c r="DV42" s="1108"/>
      <c r="DW42" s="1108"/>
      <c r="DX42" s="1108"/>
      <c r="DY42" s="1108"/>
      <c r="DZ42" s="1108"/>
      <c r="EA42" s="1108"/>
      <c r="EB42" s="1108"/>
      <c r="EC42" s="1108"/>
      <c r="ED42" s="1108"/>
      <c r="EE42" s="1108"/>
      <c r="EF42" s="1108"/>
      <c r="EG42" s="1108"/>
      <c r="EH42" s="1108"/>
      <c r="EI42" s="1108"/>
      <c r="EJ42" s="1116"/>
    </row>
    <row r="43" spans="1:169" x14ac:dyDescent="0.3">
      <c r="B43" s="12" t="s">
        <v>139</v>
      </c>
      <c r="C43" s="1130"/>
      <c r="D43" s="1117"/>
      <c r="E43" s="1131"/>
      <c r="F43" s="1130"/>
      <c r="G43" s="1117"/>
      <c r="H43" s="1163"/>
      <c r="I43" s="1164"/>
      <c r="J43" s="1117"/>
      <c r="K43" s="1163"/>
      <c r="L43" s="1130"/>
      <c r="M43" s="1117"/>
      <c r="N43" s="1163"/>
      <c r="O43" s="1130"/>
      <c r="P43" s="1117"/>
      <c r="Q43" s="1117"/>
      <c r="R43" s="1117"/>
      <c r="S43" s="1117"/>
      <c r="T43" s="1117"/>
      <c r="U43" s="1117"/>
      <c r="V43" s="1117"/>
      <c r="W43" s="1117"/>
      <c r="X43" s="1117"/>
      <c r="Y43" s="1117"/>
      <c r="Z43" s="1163"/>
      <c r="AA43" s="1164"/>
      <c r="AB43" s="1117"/>
      <c r="AC43" s="1117"/>
      <c r="AD43" s="1117"/>
      <c r="AE43" s="1117"/>
      <c r="AF43" s="1117"/>
      <c r="AG43" s="1117"/>
      <c r="AH43" s="1117"/>
      <c r="AI43" s="1117"/>
      <c r="AJ43" s="1117"/>
      <c r="AK43" s="1117"/>
      <c r="AL43" s="1117"/>
      <c r="AM43" s="1117"/>
      <c r="AN43" s="1117"/>
      <c r="AO43" s="1117"/>
      <c r="AP43" s="1117"/>
      <c r="AQ43" s="1117"/>
      <c r="AR43" s="1117"/>
      <c r="AS43" s="1117"/>
      <c r="AT43" s="1117"/>
      <c r="AU43" s="1108"/>
      <c r="AV43" s="1108"/>
      <c r="AW43" s="1108"/>
      <c r="AX43" s="1108"/>
      <c r="AY43" s="1108"/>
      <c r="AZ43" s="1108"/>
      <c r="BA43" s="1108"/>
      <c r="BB43" s="1108"/>
      <c r="BC43" s="1117"/>
      <c r="BD43" s="1117"/>
      <c r="BE43" s="1117"/>
      <c r="BF43" s="1117"/>
      <c r="BG43" s="1117"/>
      <c r="BH43" s="1117"/>
      <c r="BI43" s="1117"/>
      <c r="BJ43" s="1108"/>
      <c r="BK43" s="1108"/>
      <c r="BL43" s="1108"/>
      <c r="BM43" s="1108"/>
      <c r="BN43" s="1108"/>
      <c r="BO43" s="1108"/>
      <c r="BP43" s="48" t="s">
        <v>162</v>
      </c>
      <c r="BQ43" s="48" t="s">
        <v>162</v>
      </c>
      <c r="BR43" s="48" t="s">
        <v>162</v>
      </c>
      <c r="BS43" s="48" t="s">
        <v>152</v>
      </c>
      <c r="BT43" s="48" t="s">
        <v>153</v>
      </c>
      <c r="BU43" s="48" t="s">
        <v>152</v>
      </c>
      <c r="BV43" s="48" t="s">
        <v>154</v>
      </c>
      <c r="BW43" s="48">
        <v>0</v>
      </c>
      <c r="BX43" s="48">
        <v>0</v>
      </c>
      <c r="BY43" s="48" t="s">
        <v>45</v>
      </c>
      <c r="BZ43" s="48" t="s">
        <v>152</v>
      </c>
      <c r="CA43" s="48" t="s">
        <v>153</v>
      </c>
      <c r="CB43" s="48" t="s">
        <v>152</v>
      </c>
      <c r="CC43" s="48" t="s">
        <v>154</v>
      </c>
      <c r="CD43" s="48">
        <v>0</v>
      </c>
      <c r="CE43" s="48">
        <v>0</v>
      </c>
      <c r="CF43" s="48" t="s">
        <v>45</v>
      </c>
      <c r="CG43" s="48" t="s">
        <v>152</v>
      </c>
      <c r="CH43" s="48" t="s">
        <v>153</v>
      </c>
      <c r="CI43" s="48" t="s">
        <v>152</v>
      </c>
      <c r="CJ43" s="48" t="s">
        <v>154</v>
      </c>
      <c r="CK43" s="48">
        <v>0</v>
      </c>
      <c r="CL43" s="48">
        <v>0</v>
      </c>
      <c r="CM43" s="48" t="s">
        <v>154</v>
      </c>
      <c r="CN43" s="1108"/>
      <c r="CO43" s="1108"/>
      <c r="CP43" s="1108"/>
      <c r="CQ43" s="1108"/>
      <c r="CR43" s="1108"/>
      <c r="CS43" s="1120"/>
      <c r="CT43" s="1112"/>
      <c r="CU43" s="1108"/>
      <c r="CV43" s="1116"/>
      <c r="CW43" s="1119"/>
      <c r="CX43" s="1108"/>
      <c r="CY43" s="1108"/>
      <c r="CZ43" s="1117"/>
      <c r="DA43" s="1117"/>
      <c r="DB43" s="1117"/>
      <c r="DC43" s="1108"/>
      <c r="DD43" s="1108"/>
      <c r="DE43" s="1120"/>
      <c r="DF43" s="1112"/>
      <c r="DG43" s="1108"/>
      <c r="DH43" s="1116"/>
      <c r="DI43" s="57"/>
      <c r="DJ43" s="51"/>
      <c r="DK43" s="51"/>
      <c r="DL43" s="51"/>
      <c r="DM43" s="51"/>
      <c r="DN43" s="51"/>
      <c r="DO43" s="51"/>
      <c r="DP43" s="51"/>
      <c r="DQ43" s="1108"/>
      <c r="DR43" s="1108"/>
      <c r="DS43" s="1108"/>
      <c r="DT43" s="1108"/>
      <c r="DU43" s="1108"/>
      <c r="DV43" s="1108"/>
      <c r="DW43" s="1108"/>
      <c r="DX43" s="1108"/>
      <c r="DY43" s="1108"/>
      <c r="DZ43" s="1108"/>
      <c r="EA43" s="1108"/>
      <c r="EB43" s="1108"/>
      <c r="EC43" s="1108"/>
      <c r="ED43" s="1108"/>
      <c r="EE43" s="1108"/>
      <c r="EF43" s="1108"/>
      <c r="EG43" s="1108"/>
      <c r="EH43" s="1108"/>
      <c r="EI43" s="1108"/>
      <c r="EJ43" s="1116"/>
    </row>
    <row r="44" spans="1:169" s="7" customFormat="1" ht="15" customHeight="1" x14ac:dyDescent="0.3">
      <c r="B44" s="34" t="s">
        <v>256</v>
      </c>
      <c r="C44" s="1130"/>
      <c r="D44" s="1117"/>
      <c r="E44" s="1131"/>
      <c r="F44" s="1130"/>
      <c r="G44" s="1117"/>
      <c r="H44" s="1163"/>
      <c r="I44" s="1164"/>
      <c r="J44" s="1117"/>
      <c r="K44" s="1163"/>
      <c r="L44" s="1130"/>
      <c r="M44" s="1117"/>
      <c r="N44" s="1163"/>
      <c r="O44" s="1130"/>
      <c r="P44" s="1117"/>
      <c r="Q44" s="1117"/>
      <c r="R44" s="1117"/>
      <c r="S44" s="1117"/>
      <c r="T44" s="1117"/>
      <c r="U44" s="1117"/>
      <c r="V44" s="1117"/>
      <c r="W44" s="1117"/>
      <c r="X44" s="1117"/>
      <c r="Y44" s="1117"/>
      <c r="Z44" s="1163"/>
      <c r="AA44" s="1164"/>
      <c r="AB44" s="1117"/>
      <c r="AC44" s="1117"/>
      <c r="AD44" s="1117"/>
      <c r="AE44" s="1117"/>
      <c r="AF44" s="1117"/>
      <c r="AG44" s="1117"/>
      <c r="AH44" s="1117"/>
      <c r="AI44" s="1117"/>
      <c r="AJ44" s="1117"/>
      <c r="AK44" s="1117"/>
      <c r="AL44" s="1117"/>
      <c r="AM44" s="1117"/>
      <c r="AN44" s="1117"/>
      <c r="AO44" s="1117"/>
      <c r="AP44" s="1117"/>
      <c r="AQ44" s="1117"/>
      <c r="AR44" s="1117"/>
      <c r="AS44" s="1117"/>
      <c r="AT44" s="1117"/>
      <c r="AU44" s="1108"/>
      <c r="AV44" s="1108"/>
      <c r="AW44" s="1108"/>
      <c r="AX44" s="1108"/>
      <c r="AY44" s="1108"/>
      <c r="AZ44" s="1108"/>
      <c r="BA44" s="1108"/>
      <c r="BB44" s="1108"/>
      <c r="BC44" s="1117"/>
      <c r="BD44" s="1117"/>
      <c r="BE44" s="1117"/>
      <c r="BF44" s="1117"/>
      <c r="BG44" s="1117"/>
      <c r="BH44" s="1117"/>
      <c r="BI44" s="1117"/>
      <c r="BJ44" s="1108"/>
      <c r="BK44" s="1108"/>
      <c r="BL44" s="1108"/>
      <c r="BM44" s="1108"/>
      <c r="BN44" s="1108"/>
      <c r="BO44" s="1108"/>
      <c r="BP44" s="48"/>
      <c r="BQ44" s="48"/>
      <c r="BR44" s="95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1108"/>
      <c r="CO44" s="1108"/>
      <c r="CP44" s="1108"/>
      <c r="CQ44" s="1108"/>
      <c r="CR44" s="1108"/>
      <c r="CS44" s="1120"/>
      <c r="CT44" s="1112"/>
      <c r="CU44" s="1108"/>
      <c r="CV44" s="1116"/>
      <c r="CW44" s="1119"/>
      <c r="CX44" s="1108"/>
      <c r="CY44" s="1108"/>
      <c r="CZ44" s="1117"/>
      <c r="DA44" s="1117"/>
      <c r="DB44" s="1117"/>
      <c r="DC44" s="1108"/>
      <c r="DD44" s="1108"/>
      <c r="DE44" s="1120"/>
      <c r="DF44" s="1112"/>
      <c r="DG44" s="1108"/>
      <c r="DH44" s="1116"/>
      <c r="DI44" s="57"/>
      <c r="DJ44" s="51"/>
      <c r="DK44" s="51"/>
      <c r="DL44" s="51"/>
      <c r="DM44" s="51"/>
      <c r="DN44" s="51"/>
      <c r="DO44" s="51"/>
      <c r="DP44" s="51"/>
      <c r="DQ44" s="1108"/>
      <c r="DR44" s="1108"/>
      <c r="DS44" s="1108"/>
      <c r="DT44" s="1108"/>
      <c r="DU44" s="1108"/>
      <c r="DV44" s="1108"/>
      <c r="DW44" s="1108"/>
      <c r="DX44" s="1108"/>
      <c r="DY44" s="1108"/>
      <c r="DZ44" s="1108"/>
      <c r="EA44" s="1108"/>
      <c r="EB44" s="1108"/>
      <c r="EC44" s="1108"/>
      <c r="ED44" s="1108"/>
      <c r="EE44" s="1108"/>
      <c r="EF44" s="1108"/>
      <c r="EG44" s="1108"/>
      <c r="EH44" s="1108"/>
      <c r="EI44" s="1108"/>
      <c r="EJ44" s="1116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</row>
    <row r="45" spans="1:169" x14ac:dyDescent="0.3">
      <c r="B45" s="12" t="s">
        <v>137</v>
      </c>
      <c r="C45" s="1130"/>
      <c r="D45" s="1117"/>
      <c r="E45" s="1131"/>
      <c r="F45" s="1130"/>
      <c r="G45" s="1117"/>
      <c r="H45" s="1163"/>
      <c r="I45" s="1164"/>
      <c r="J45" s="1117"/>
      <c r="K45" s="1163"/>
      <c r="L45" s="1130"/>
      <c r="M45" s="1117"/>
      <c r="N45" s="1163"/>
      <c r="O45" s="1130"/>
      <c r="P45" s="1117"/>
      <c r="Q45" s="1117"/>
      <c r="R45" s="1117"/>
      <c r="S45" s="1117"/>
      <c r="T45" s="1117"/>
      <c r="U45" s="1117"/>
      <c r="V45" s="1117"/>
      <c r="W45" s="1117"/>
      <c r="X45" s="1117"/>
      <c r="Y45" s="1117"/>
      <c r="Z45" s="1163"/>
      <c r="AA45" s="1164"/>
      <c r="AB45" s="1117"/>
      <c r="AC45" s="1117"/>
      <c r="AD45" s="1117"/>
      <c r="AE45" s="1117"/>
      <c r="AF45" s="1117"/>
      <c r="AG45" s="1117"/>
      <c r="AH45" s="1117"/>
      <c r="AI45" s="1117"/>
      <c r="AJ45" s="1117"/>
      <c r="AK45" s="1117"/>
      <c r="AL45" s="1117"/>
      <c r="AM45" s="1117"/>
      <c r="AN45" s="1117"/>
      <c r="AO45" s="1117"/>
      <c r="AP45" s="1117"/>
      <c r="AQ45" s="1117"/>
      <c r="AR45" s="1117"/>
      <c r="AS45" s="1117"/>
      <c r="AT45" s="1117"/>
      <c r="AU45" s="1108"/>
      <c r="AV45" s="1108"/>
      <c r="AW45" s="1108"/>
      <c r="AX45" s="1108"/>
      <c r="AY45" s="1108"/>
      <c r="AZ45" s="1108"/>
      <c r="BA45" s="1108"/>
      <c r="BB45" s="1108"/>
      <c r="BC45" s="1117"/>
      <c r="BD45" s="1117"/>
      <c r="BE45" s="1117"/>
      <c r="BF45" s="1117"/>
      <c r="BG45" s="1117"/>
      <c r="BH45" s="1117"/>
      <c r="BI45" s="1117"/>
      <c r="BJ45" s="1108"/>
      <c r="BK45" s="1108"/>
      <c r="BL45" s="1108"/>
      <c r="BM45" s="1108"/>
      <c r="BN45" s="1108"/>
      <c r="BO45" s="1108"/>
      <c r="BP45" s="48" t="s">
        <v>155</v>
      </c>
      <c r="BQ45" s="48" t="s">
        <v>155</v>
      </c>
      <c r="BR45" s="48" t="s">
        <v>156</v>
      </c>
      <c r="BS45" s="48" t="s">
        <v>45</v>
      </c>
      <c r="BT45" s="48" t="s">
        <v>45</v>
      </c>
      <c r="BU45" s="48" t="s">
        <v>45</v>
      </c>
      <c r="BV45" s="48" t="s">
        <v>45</v>
      </c>
      <c r="BW45" s="48" t="s">
        <v>45</v>
      </c>
      <c r="BX45" s="48" t="s">
        <v>45</v>
      </c>
      <c r="BY45" s="48" t="s">
        <v>157</v>
      </c>
      <c r="BZ45" s="48" t="s">
        <v>45</v>
      </c>
      <c r="CA45" s="48" t="s">
        <v>45</v>
      </c>
      <c r="CB45" s="48" t="s">
        <v>45</v>
      </c>
      <c r="CC45" s="48" t="s">
        <v>45</v>
      </c>
      <c r="CD45" s="48" t="s">
        <v>45</v>
      </c>
      <c r="CE45" s="48" t="s">
        <v>45</v>
      </c>
      <c r="CF45" s="48" t="s">
        <v>157</v>
      </c>
      <c r="CG45" s="48" t="s">
        <v>45</v>
      </c>
      <c r="CH45" s="48" t="s">
        <v>45</v>
      </c>
      <c r="CI45" s="48" t="s">
        <v>45</v>
      </c>
      <c r="CJ45" s="48" t="s">
        <v>45</v>
      </c>
      <c r="CK45" s="48" t="s">
        <v>45</v>
      </c>
      <c r="CL45" s="48" t="s">
        <v>45</v>
      </c>
      <c r="CM45" s="48" t="s">
        <v>507</v>
      </c>
      <c r="CN45" s="1108"/>
      <c r="CO45" s="1108"/>
      <c r="CP45" s="1108"/>
      <c r="CQ45" s="1108"/>
      <c r="CR45" s="1108"/>
      <c r="CS45" s="1120"/>
      <c r="CT45" s="1112"/>
      <c r="CU45" s="1108"/>
      <c r="CV45" s="1116"/>
      <c r="CW45" s="1119"/>
      <c r="CX45" s="1108"/>
      <c r="CY45" s="1108"/>
      <c r="CZ45" s="1117"/>
      <c r="DA45" s="1117"/>
      <c r="DB45" s="1117"/>
      <c r="DC45" s="1108"/>
      <c r="DD45" s="1108"/>
      <c r="DE45" s="1120"/>
      <c r="DF45" s="1112"/>
      <c r="DG45" s="1108"/>
      <c r="DH45" s="1116"/>
      <c r="DI45" s="57"/>
      <c r="DJ45" s="51"/>
      <c r="DK45" s="51"/>
      <c r="DL45" s="51"/>
      <c r="DM45" s="51"/>
      <c r="DN45" s="51"/>
      <c r="DO45" s="51"/>
      <c r="DP45" s="51"/>
      <c r="DQ45" s="1108"/>
      <c r="DR45" s="1108"/>
      <c r="DS45" s="1108"/>
      <c r="DT45" s="1108"/>
      <c r="DU45" s="1108"/>
      <c r="DV45" s="1108"/>
      <c r="DW45" s="1108"/>
      <c r="DX45" s="1108"/>
      <c r="DY45" s="1108"/>
      <c r="DZ45" s="1108"/>
      <c r="EA45" s="1108"/>
      <c r="EB45" s="1108"/>
      <c r="EC45" s="1108"/>
      <c r="ED45" s="1108"/>
      <c r="EE45" s="1108"/>
      <c r="EF45" s="1108"/>
      <c r="EG45" s="1108"/>
      <c r="EH45" s="1108"/>
      <c r="EI45" s="1108"/>
      <c r="EJ45" s="1116"/>
    </row>
    <row r="46" spans="1:169" x14ac:dyDescent="0.3">
      <c r="B46" s="12" t="s">
        <v>54</v>
      </c>
      <c r="C46" s="1130"/>
      <c r="D46" s="1117"/>
      <c r="E46" s="1131"/>
      <c r="F46" s="1130"/>
      <c r="G46" s="1117"/>
      <c r="H46" s="1163"/>
      <c r="I46" s="1164"/>
      <c r="J46" s="1117"/>
      <c r="K46" s="1163"/>
      <c r="L46" s="1130"/>
      <c r="M46" s="1117"/>
      <c r="N46" s="1163"/>
      <c r="O46" s="1130"/>
      <c r="P46" s="1117"/>
      <c r="Q46" s="1117"/>
      <c r="R46" s="1117"/>
      <c r="S46" s="1117"/>
      <c r="T46" s="1117"/>
      <c r="U46" s="1117"/>
      <c r="V46" s="1117"/>
      <c r="W46" s="1117"/>
      <c r="X46" s="1117"/>
      <c r="Y46" s="1117"/>
      <c r="Z46" s="1163"/>
      <c r="AA46" s="1164"/>
      <c r="AB46" s="1117"/>
      <c r="AC46" s="1117"/>
      <c r="AD46" s="1117"/>
      <c r="AE46" s="1117"/>
      <c r="AF46" s="1117"/>
      <c r="AG46" s="1117"/>
      <c r="AH46" s="1117"/>
      <c r="AI46" s="1117"/>
      <c r="AJ46" s="1117"/>
      <c r="AK46" s="1117"/>
      <c r="AL46" s="1117"/>
      <c r="AM46" s="1117"/>
      <c r="AN46" s="1117"/>
      <c r="AO46" s="1117"/>
      <c r="AP46" s="1117"/>
      <c r="AQ46" s="1117"/>
      <c r="AR46" s="1117"/>
      <c r="AS46" s="1117"/>
      <c r="AT46" s="1117"/>
      <c r="AU46" s="1108"/>
      <c r="AV46" s="1108"/>
      <c r="AW46" s="1108"/>
      <c r="AX46" s="1108"/>
      <c r="AY46" s="1108"/>
      <c r="AZ46" s="1108"/>
      <c r="BA46" s="1108"/>
      <c r="BB46" s="1108"/>
      <c r="BC46" s="1117"/>
      <c r="BD46" s="1117"/>
      <c r="BE46" s="1117"/>
      <c r="BF46" s="1117"/>
      <c r="BG46" s="1117"/>
      <c r="BH46" s="1117"/>
      <c r="BI46" s="1117"/>
      <c r="BJ46" s="1108"/>
      <c r="BK46" s="1108"/>
      <c r="BL46" s="1108"/>
      <c r="BM46" s="1108"/>
      <c r="BN46" s="1108"/>
      <c r="BO46" s="1108"/>
      <c r="BP46" s="48" t="s">
        <v>135</v>
      </c>
      <c r="BQ46" s="48" t="s">
        <v>135</v>
      </c>
      <c r="BR46" s="48" t="s">
        <v>135</v>
      </c>
      <c r="BS46" s="48" t="s">
        <v>141</v>
      </c>
      <c r="BT46" s="48" t="s">
        <v>166</v>
      </c>
      <c r="BU46" s="48" t="s">
        <v>135</v>
      </c>
      <c r="BV46" s="48" t="s">
        <v>167</v>
      </c>
      <c r="BW46" s="48" t="s">
        <v>135</v>
      </c>
      <c r="BX46" s="48" t="s">
        <v>135</v>
      </c>
      <c r="BY46" s="48" t="s">
        <v>167</v>
      </c>
      <c r="BZ46" s="48" t="s">
        <v>141</v>
      </c>
      <c r="CA46" s="48" t="s">
        <v>166</v>
      </c>
      <c r="CB46" s="48" t="s">
        <v>135</v>
      </c>
      <c r="CC46" s="48" t="s">
        <v>167</v>
      </c>
      <c r="CD46" s="48" t="s">
        <v>135</v>
      </c>
      <c r="CE46" s="48" t="s">
        <v>135</v>
      </c>
      <c r="CF46" s="48" t="s">
        <v>167</v>
      </c>
      <c r="CG46" s="48" t="s">
        <v>141</v>
      </c>
      <c r="CH46" s="48" t="s">
        <v>166</v>
      </c>
      <c r="CI46" s="48" t="s">
        <v>135</v>
      </c>
      <c r="CJ46" s="48" t="s">
        <v>167</v>
      </c>
      <c r="CK46" s="48" t="s">
        <v>135</v>
      </c>
      <c r="CL46" s="48" t="s">
        <v>135</v>
      </c>
      <c r="CM46" s="48" t="s">
        <v>167</v>
      </c>
      <c r="CN46" s="1108"/>
      <c r="CO46" s="1108"/>
      <c r="CP46" s="1108"/>
      <c r="CQ46" s="1108"/>
      <c r="CR46" s="1108"/>
      <c r="CS46" s="1120"/>
      <c r="CT46" s="1112"/>
      <c r="CU46" s="1108"/>
      <c r="CV46" s="1116"/>
      <c r="CW46" s="1119"/>
      <c r="CX46" s="1108"/>
      <c r="CY46" s="1108"/>
      <c r="CZ46" s="1117"/>
      <c r="DA46" s="1117"/>
      <c r="DB46" s="1117"/>
      <c r="DC46" s="1108"/>
      <c r="DD46" s="1108"/>
      <c r="DE46" s="1120"/>
      <c r="DF46" s="1112"/>
      <c r="DG46" s="1108"/>
      <c r="DH46" s="1116"/>
      <c r="DI46" s="57"/>
      <c r="DJ46" s="51"/>
      <c r="DK46" s="51"/>
      <c r="DL46" s="51"/>
      <c r="DM46" s="51"/>
      <c r="DN46" s="51"/>
      <c r="DO46" s="51"/>
      <c r="DP46" s="51"/>
      <c r="DQ46" s="1108"/>
      <c r="DR46" s="1108"/>
      <c r="DS46" s="1108"/>
      <c r="DT46" s="1108"/>
      <c r="DU46" s="1108"/>
      <c r="DV46" s="1108"/>
      <c r="DW46" s="1108"/>
      <c r="DX46" s="1108"/>
      <c r="DY46" s="1108"/>
      <c r="DZ46" s="1108"/>
      <c r="EA46" s="1108"/>
      <c r="EB46" s="1108"/>
      <c r="EC46" s="1108"/>
      <c r="ED46" s="1108"/>
      <c r="EE46" s="1108"/>
      <c r="EF46" s="1108"/>
      <c r="EG46" s="1108"/>
      <c r="EH46" s="1108"/>
      <c r="EI46" s="1108"/>
      <c r="EJ46" s="1116"/>
    </row>
    <row r="47" spans="1:169" x14ac:dyDescent="0.3">
      <c r="B47" s="12" t="s">
        <v>130</v>
      </c>
      <c r="C47" s="1130"/>
      <c r="D47" s="1117"/>
      <c r="E47" s="1131"/>
      <c r="F47" s="1130"/>
      <c r="G47" s="1117"/>
      <c r="H47" s="1163"/>
      <c r="I47" s="1164"/>
      <c r="J47" s="1117"/>
      <c r="K47" s="1163"/>
      <c r="L47" s="1130"/>
      <c r="M47" s="1117"/>
      <c r="N47" s="1163"/>
      <c r="O47" s="1130"/>
      <c r="P47" s="1117"/>
      <c r="Q47" s="1117"/>
      <c r="R47" s="1117"/>
      <c r="S47" s="1117"/>
      <c r="T47" s="1117"/>
      <c r="U47" s="1117"/>
      <c r="V47" s="1117"/>
      <c r="W47" s="1117"/>
      <c r="X47" s="1117"/>
      <c r="Y47" s="1117"/>
      <c r="Z47" s="1163"/>
      <c r="AA47" s="1164"/>
      <c r="AB47" s="1117"/>
      <c r="AC47" s="1117"/>
      <c r="AD47" s="1117"/>
      <c r="AE47" s="1117"/>
      <c r="AF47" s="1117"/>
      <c r="AG47" s="1117"/>
      <c r="AH47" s="1117"/>
      <c r="AI47" s="1117"/>
      <c r="AJ47" s="1117"/>
      <c r="AK47" s="1117"/>
      <c r="AL47" s="1117"/>
      <c r="AM47" s="1117"/>
      <c r="AN47" s="1117"/>
      <c r="AO47" s="1117"/>
      <c r="AP47" s="1117"/>
      <c r="AQ47" s="1117"/>
      <c r="AR47" s="1117"/>
      <c r="AS47" s="1117"/>
      <c r="AT47" s="1117"/>
      <c r="AU47" s="1108"/>
      <c r="AV47" s="1108"/>
      <c r="AW47" s="1108"/>
      <c r="AX47" s="1108"/>
      <c r="AY47" s="1108"/>
      <c r="AZ47" s="1108"/>
      <c r="BA47" s="1108"/>
      <c r="BB47" s="1108"/>
      <c r="BC47" s="1117"/>
      <c r="BD47" s="1117"/>
      <c r="BE47" s="1117"/>
      <c r="BF47" s="1117"/>
      <c r="BG47" s="1117"/>
      <c r="BH47" s="1117"/>
      <c r="BI47" s="1117"/>
      <c r="BJ47" s="1108"/>
      <c r="BK47" s="1108"/>
      <c r="BL47" s="1108"/>
      <c r="BM47" s="1108"/>
      <c r="BN47" s="1108"/>
      <c r="BO47" s="1108"/>
      <c r="BP47" s="48" t="s">
        <v>135</v>
      </c>
      <c r="BQ47" s="48" t="s">
        <v>135</v>
      </c>
      <c r="BR47" s="48" t="s">
        <v>135</v>
      </c>
      <c r="BS47" s="48" t="s">
        <v>141</v>
      </c>
      <c r="BT47" s="48" t="s">
        <v>166</v>
      </c>
      <c r="BU47" s="48" t="s">
        <v>135</v>
      </c>
      <c r="BV47" s="48" t="s">
        <v>167</v>
      </c>
      <c r="BW47" s="48" t="s">
        <v>135</v>
      </c>
      <c r="BX47" s="48" t="s">
        <v>135</v>
      </c>
      <c r="BY47" s="48" t="s">
        <v>167</v>
      </c>
      <c r="BZ47" s="48" t="s">
        <v>141</v>
      </c>
      <c r="CA47" s="48" t="s">
        <v>166</v>
      </c>
      <c r="CB47" s="48" t="s">
        <v>135</v>
      </c>
      <c r="CC47" s="48" t="s">
        <v>167</v>
      </c>
      <c r="CD47" s="48" t="s">
        <v>135</v>
      </c>
      <c r="CE47" s="48" t="s">
        <v>135</v>
      </c>
      <c r="CF47" s="48" t="s">
        <v>167</v>
      </c>
      <c r="CG47" s="48" t="s">
        <v>141</v>
      </c>
      <c r="CH47" s="48" t="s">
        <v>166</v>
      </c>
      <c r="CI47" s="48" t="s">
        <v>135</v>
      </c>
      <c r="CJ47" s="48" t="s">
        <v>167</v>
      </c>
      <c r="CK47" s="48" t="s">
        <v>135</v>
      </c>
      <c r="CL47" s="48" t="s">
        <v>135</v>
      </c>
      <c r="CM47" s="48" t="s">
        <v>167</v>
      </c>
      <c r="CN47" s="1108"/>
      <c r="CO47" s="1108"/>
      <c r="CP47" s="1108"/>
      <c r="CQ47" s="1108"/>
      <c r="CR47" s="1108"/>
      <c r="CS47" s="1120"/>
      <c r="CT47" s="1112"/>
      <c r="CU47" s="1108"/>
      <c r="CV47" s="1116"/>
      <c r="CW47" s="1119"/>
      <c r="CX47" s="1108"/>
      <c r="CY47" s="1108"/>
      <c r="CZ47" s="1117"/>
      <c r="DA47" s="1117"/>
      <c r="DB47" s="1117"/>
      <c r="DC47" s="1108"/>
      <c r="DD47" s="1108"/>
      <c r="DE47" s="1120"/>
      <c r="DF47" s="1112"/>
      <c r="DG47" s="1108"/>
      <c r="DH47" s="1116"/>
      <c r="DI47" s="57"/>
      <c r="DJ47" s="51"/>
      <c r="DK47" s="51"/>
      <c r="DL47" s="51"/>
      <c r="DM47" s="51"/>
      <c r="DN47" s="51"/>
      <c r="DO47" s="51"/>
      <c r="DP47" s="51"/>
      <c r="DQ47" s="1108"/>
      <c r="DR47" s="1108"/>
      <c r="DS47" s="1108"/>
      <c r="DT47" s="1108"/>
      <c r="DU47" s="1108"/>
      <c r="DV47" s="1108"/>
      <c r="DW47" s="1108"/>
      <c r="DX47" s="1108"/>
      <c r="DY47" s="1108"/>
      <c r="DZ47" s="1108"/>
      <c r="EA47" s="1108"/>
      <c r="EB47" s="1108"/>
      <c r="EC47" s="1108"/>
      <c r="ED47" s="1108"/>
      <c r="EE47" s="1108"/>
      <c r="EF47" s="1108"/>
      <c r="EG47" s="1108"/>
      <c r="EH47" s="1108"/>
      <c r="EI47" s="1108"/>
      <c r="EJ47" s="1116"/>
    </row>
    <row r="48" spans="1:169" x14ac:dyDescent="0.3">
      <c r="B48" s="12" t="s">
        <v>55</v>
      </c>
      <c r="C48" s="1130"/>
      <c r="D48" s="1117"/>
      <c r="E48" s="1131"/>
      <c r="F48" s="1130"/>
      <c r="G48" s="1117"/>
      <c r="H48" s="1163"/>
      <c r="I48" s="1164"/>
      <c r="J48" s="1117"/>
      <c r="K48" s="1163"/>
      <c r="L48" s="1130"/>
      <c r="M48" s="1117"/>
      <c r="N48" s="1163"/>
      <c r="O48" s="1130"/>
      <c r="P48" s="1117"/>
      <c r="Q48" s="1117"/>
      <c r="R48" s="1117"/>
      <c r="S48" s="1117"/>
      <c r="T48" s="1117"/>
      <c r="U48" s="1117"/>
      <c r="V48" s="1117"/>
      <c r="W48" s="1117"/>
      <c r="X48" s="1117"/>
      <c r="Y48" s="1117"/>
      <c r="Z48" s="1163"/>
      <c r="AA48" s="1164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117"/>
      <c r="AL48" s="1117"/>
      <c r="AM48" s="1117"/>
      <c r="AN48" s="1117"/>
      <c r="AO48" s="1117"/>
      <c r="AP48" s="1117"/>
      <c r="AQ48" s="1117"/>
      <c r="AR48" s="1117"/>
      <c r="AS48" s="1117"/>
      <c r="AT48" s="1117"/>
      <c r="AU48" s="1108"/>
      <c r="AV48" s="1108"/>
      <c r="AW48" s="1108"/>
      <c r="AX48" s="1108"/>
      <c r="AY48" s="1108"/>
      <c r="AZ48" s="1108"/>
      <c r="BA48" s="1108"/>
      <c r="BB48" s="1108"/>
      <c r="BC48" s="1117"/>
      <c r="BD48" s="1117"/>
      <c r="BE48" s="1117"/>
      <c r="BF48" s="1117"/>
      <c r="BG48" s="1117"/>
      <c r="BH48" s="1117"/>
      <c r="BI48" s="1117"/>
      <c r="BJ48" s="1108"/>
      <c r="BK48" s="1108"/>
      <c r="BL48" s="1108"/>
      <c r="BM48" s="1108"/>
      <c r="BN48" s="1108"/>
      <c r="BO48" s="1108"/>
      <c r="BP48" s="48" t="s">
        <v>135</v>
      </c>
      <c r="BQ48" s="48" t="s">
        <v>135</v>
      </c>
      <c r="BR48" s="48" t="s">
        <v>135</v>
      </c>
      <c r="BS48" s="48" t="s">
        <v>141</v>
      </c>
      <c r="BT48" s="48" t="s">
        <v>166</v>
      </c>
      <c r="BU48" s="48" t="s">
        <v>135</v>
      </c>
      <c r="BV48" s="48" t="s">
        <v>167</v>
      </c>
      <c r="BW48" s="48" t="s">
        <v>135</v>
      </c>
      <c r="BX48" s="48" t="s">
        <v>135</v>
      </c>
      <c r="BY48" s="48" t="s">
        <v>167</v>
      </c>
      <c r="BZ48" s="48" t="s">
        <v>141</v>
      </c>
      <c r="CA48" s="48" t="s">
        <v>166</v>
      </c>
      <c r="CB48" s="48" t="s">
        <v>135</v>
      </c>
      <c r="CC48" s="48" t="s">
        <v>167</v>
      </c>
      <c r="CD48" s="48" t="s">
        <v>135</v>
      </c>
      <c r="CE48" s="48" t="s">
        <v>135</v>
      </c>
      <c r="CF48" s="48" t="s">
        <v>167</v>
      </c>
      <c r="CG48" s="48" t="s">
        <v>141</v>
      </c>
      <c r="CH48" s="48" t="s">
        <v>166</v>
      </c>
      <c r="CI48" s="48" t="s">
        <v>135</v>
      </c>
      <c r="CJ48" s="48" t="s">
        <v>167</v>
      </c>
      <c r="CK48" s="48" t="s">
        <v>135</v>
      </c>
      <c r="CL48" s="48" t="s">
        <v>135</v>
      </c>
      <c r="CM48" s="48" t="s">
        <v>167</v>
      </c>
      <c r="CN48" s="48"/>
      <c r="CO48" s="48"/>
      <c r="CP48" s="48"/>
      <c r="CQ48" s="48"/>
      <c r="CR48" s="48"/>
      <c r="CS48" s="43"/>
      <c r="CT48" s="25" t="s">
        <v>135</v>
      </c>
      <c r="CU48" s="79" t="s">
        <v>135</v>
      </c>
      <c r="CV48" s="58" t="s">
        <v>135</v>
      </c>
      <c r="CW48" s="1119"/>
      <c r="CX48" s="1108"/>
      <c r="CY48" s="1108"/>
      <c r="CZ48" s="1117"/>
      <c r="DA48" s="1117"/>
      <c r="DB48" s="1117"/>
      <c r="DC48" s="1108"/>
      <c r="DD48" s="1108"/>
      <c r="DE48" s="1120"/>
      <c r="DF48" s="1112"/>
      <c r="DG48" s="1108"/>
      <c r="DH48" s="1116"/>
      <c r="DI48" s="57"/>
      <c r="DJ48" s="51"/>
      <c r="DK48" s="51"/>
      <c r="DL48" s="51"/>
      <c r="DM48" s="51"/>
      <c r="DN48" s="51"/>
      <c r="DO48" s="51"/>
      <c r="DP48" s="51"/>
      <c r="DQ48" s="1108"/>
      <c r="DR48" s="1108"/>
      <c r="DS48" s="1108"/>
      <c r="DT48" s="1108"/>
      <c r="DU48" s="1108"/>
      <c r="DV48" s="1108"/>
      <c r="DW48" s="1108"/>
      <c r="DX48" s="1108"/>
      <c r="DY48" s="1108"/>
      <c r="DZ48" s="1108"/>
      <c r="EA48" s="1108"/>
      <c r="EB48" s="1108"/>
      <c r="EC48" s="1108"/>
      <c r="ED48" s="1108"/>
      <c r="EE48" s="1108"/>
      <c r="EF48" s="1108"/>
      <c r="EG48" s="1108"/>
      <c r="EH48" s="1108"/>
      <c r="EI48" s="1108"/>
      <c r="EJ48" s="1116"/>
    </row>
    <row r="49" spans="1:169" ht="15" customHeight="1" x14ac:dyDescent="0.3">
      <c r="B49" s="12" t="s">
        <v>132</v>
      </c>
      <c r="C49" s="1130"/>
      <c r="D49" s="1117"/>
      <c r="E49" s="1131"/>
      <c r="F49" s="1130"/>
      <c r="G49" s="1117"/>
      <c r="H49" s="1163"/>
      <c r="I49" s="1164"/>
      <c r="J49" s="1117"/>
      <c r="K49" s="1163"/>
      <c r="L49" s="1130"/>
      <c r="M49" s="1117"/>
      <c r="N49" s="1163"/>
      <c r="O49" s="1130"/>
      <c r="P49" s="1117"/>
      <c r="Q49" s="1117"/>
      <c r="R49" s="1117"/>
      <c r="S49" s="1117"/>
      <c r="T49" s="1117"/>
      <c r="U49" s="1117"/>
      <c r="V49" s="1117"/>
      <c r="W49" s="1117"/>
      <c r="X49" s="1117"/>
      <c r="Y49" s="1117"/>
      <c r="Z49" s="1163"/>
      <c r="AA49" s="1164"/>
      <c r="AB49" s="1117"/>
      <c r="AC49" s="1117"/>
      <c r="AD49" s="1117"/>
      <c r="AE49" s="1117"/>
      <c r="AF49" s="1117"/>
      <c r="AG49" s="1117"/>
      <c r="AH49" s="1117"/>
      <c r="AI49" s="1117"/>
      <c r="AJ49" s="1117"/>
      <c r="AK49" s="1117"/>
      <c r="AL49" s="1117"/>
      <c r="AM49" s="1117"/>
      <c r="AN49" s="1117"/>
      <c r="AO49" s="1117"/>
      <c r="AP49" s="1117"/>
      <c r="AQ49" s="1117"/>
      <c r="AR49" s="1117"/>
      <c r="AS49" s="1117"/>
      <c r="AT49" s="1117"/>
      <c r="AU49" s="1108"/>
      <c r="AV49" s="1108"/>
      <c r="AW49" s="1108"/>
      <c r="AX49" s="1108"/>
      <c r="AY49" s="1108"/>
      <c r="AZ49" s="1108"/>
      <c r="BA49" s="1108"/>
      <c r="BB49" s="1108"/>
      <c r="BC49" s="1117"/>
      <c r="BD49" s="1117"/>
      <c r="BE49" s="1117"/>
      <c r="BF49" s="1117"/>
      <c r="BG49" s="1117"/>
      <c r="BH49" s="1117"/>
      <c r="BI49" s="1117"/>
      <c r="BJ49" s="1108"/>
      <c r="BK49" s="1108"/>
      <c r="BL49" s="1108"/>
      <c r="BM49" s="1108"/>
      <c r="BN49" s="1108"/>
      <c r="BO49" s="1108"/>
      <c r="BP49" s="48" t="s">
        <v>135</v>
      </c>
      <c r="BQ49" s="48" t="s">
        <v>135</v>
      </c>
      <c r="BR49" s="48" t="s">
        <v>135</v>
      </c>
      <c r="BS49" s="48" t="s">
        <v>141</v>
      </c>
      <c r="BT49" s="48" t="s">
        <v>166</v>
      </c>
      <c r="BU49" s="48" t="s">
        <v>135</v>
      </c>
      <c r="BV49" s="48" t="s">
        <v>167</v>
      </c>
      <c r="BW49" s="48" t="s">
        <v>135</v>
      </c>
      <c r="BX49" s="48" t="s">
        <v>135</v>
      </c>
      <c r="BY49" s="48" t="s">
        <v>167</v>
      </c>
      <c r="BZ49" s="48" t="s">
        <v>141</v>
      </c>
      <c r="CA49" s="48" t="s">
        <v>166</v>
      </c>
      <c r="CB49" s="48" t="s">
        <v>135</v>
      </c>
      <c r="CC49" s="48" t="s">
        <v>167</v>
      </c>
      <c r="CD49" s="48" t="s">
        <v>135</v>
      </c>
      <c r="CE49" s="48" t="s">
        <v>135</v>
      </c>
      <c r="CF49" s="48" t="s">
        <v>167</v>
      </c>
      <c r="CG49" s="48" t="s">
        <v>141</v>
      </c>
      <c r="CH49" s="48" t="s">
        <v>166</v>
      </c>
      <c r="CI49" s="48" t="s">
        <v>135</v>
      </c>
      <c r="CJ49" s="48" t="s">
        <v>167</v>
      </c>
      <c r="CK49" s="48" t="s">
        <v>135</v>
      </c>
      <c r="CL49" s="48" t="s">
        <v>135</v>
      </c>
      <c r="CM49" s="48" t="s">
        <v>167</v>
      </c>
      <c r="CN49" s="1108" t="s">
        <v>424</v>
      </c>
      <c r="CO49" s="1108" t="s">
        <v>424</v>
      </c>
      <c r="CP49" s="1108" t="s">
        <v>424</v>
      </c>
      <c r="CQ49" s="1108" t="s">
        <v>424</v>
      </c>
      <c r="CR49" s="1108" t="s">
        <v>424</v>
      </c>
      <c r="CS49" s="1120" t="s">
        <v>424</v>
      </c>
      <c r="CT49" s="1112" t="s">
        <v>424</v>
      </c>
      <c r="CU49" s="1108" t="s">
        <v>424</v>
      </c>
      <c r="CV49" s="1116" t="s">
        <v>424</v>
      </c>
      <c r="CW49" s="1119"/>
      <c r="CX49" s="1108"/>
      <c r="CY49" s="1108"/>
      <c r="CZ49" s="1117"/>
      <c r="DA49" s="1117"/>
      <c r="DB49" s="1117"/>
      <c r="DC49" s="1108"/>
      <c r="DD49" s="1108"/>
      <c r="DE49" s="1120"/>
      <c r="DF49" s="1112"/>
      <c r="DG49" s="1108"/>
      <c r="DH49" s="1116"/>
      <c r="DI49" s="57"/>
      <c r="DJ49" s="51"/>
      <c r="DK49" s="51"/>
      <c r="DL49" s="51"/>
      <c r="DM49" s="51"/>
      <c r="DN49" s="51"/>
      <c r="DO49" s="51"/>
      <c r="DP49" s="51"/>
      <c r="DQ49" s="1108"/>
      <c r="DR49" s="1108"/>
      <c r="DS49" s="1108"/>
      <c r="DT49" s="1108"/>
      <c r="DU49" s="1108"/>
      <c r="DV49" s="1108"/>
      <c r="DW49" s="1108"/>
      <c r="DX49" s="1108"/>
      <c r="DY49" s="1108"/>
      <c r="DZ49" s="1108"/>
      <c r="EA49" s="1108"/>
      <c r="EB49" s="1108"/>
      <c r="EC49" s="1108"/>
      <c r="ED49" s="1108"/>
      <c r="EE49" s="1108"/>
      <c r="EF49" s="1108"/>
      <c r="EG49" s="1108"/>
      <c r="EH49" s="1108"/>
      <c r="EI49" s="1108"/>
      <c r="EJ49" s="1116"/>
    </row>
    <row r="50" spans="1:169" ht="15" hidden="1" customHeight="1" x14ac:dyDescent="0.3">
      <c r="B50" s="34" t="s">
        <v>257</v>
      </c>
      <c r="C50" s="1130"/>
      <c r="D50" s="1117"/>
      <c r="E50" s="1131"/>
      <c r="F50" s="1130"/>
      <c r="G50" s="1117"/>
      <c r="H50" s="1163"/>
      <c r="I50" s="1164"/>
      <c r="J50" s="1117"/>
      <c r="K50" s="1163"/>
      <c r="L50" s="1130"/>
      <c r="M50" s="1117"/>
      <c r="N50" s="1163"/>
      <c r="O50" s="1130"/>
      <c r="P50" s="1117"/>
      <c r="Q50" s="1117"/>
      <c r="R50" s="1117"/>
      <c r="S50" s="1117"/>
      <c r="T50" s="1117"/>
      <c r="U50" s="1117"/>
      <c r="V50" s="1117"/>
      <c r="W50" s="1117"/>
      <c r="X50" s="1117"/>
      <c r="Y50" s="1117"/>
      <c r="Z50" s="1163"/>
      <c r="AA50" s="1164"/>
      <c r="AB50" s="1117"/>
      <c r="AC50" s="1117"/>
      <c r="AD50" s="1117"/>
      <c r="AE50" s="1117"/>
      <c r="AF50" s="1117"/>
      <c r="AG50" s="1117"/>
      <c r="AH50" s="1117"/>
      <c r="AI50" s="1117"/>
      <c r="AJ50" s="1117"/>
      <c r="AK50" s="1117"/>
      <c r="AL50" s="1117"/>
      <c r="AM50" s="1117"/>
      <c r="AN50" s="1117"/>
      <c r="AO50" s="1117"/>
      <c r="AP50" s="1117"/>
      <c r="AQ50" s="1117"/>
      <c r="AR50" s="1117"/>
      <c r="AS50" s="1117"/>
      <c r="AT50" s="1117"/>
      <c r="AU50" s="1108"/>
      <c r="AV50" s="1108"/>
      <c r="AW50" s="1108"/>
      <c r="AX50" s="1108"/>
      <c r="AY50" s="1108"/>
      <c r="AZ50" s="1108"/>
      <c r="BA50" s="1108"/>
      <c r="BB50" s="1108"/>
      <c r="BC50" s="1117"/>
      <c r="BD50" s="1117"/>
      <c r="BE50" s="1117"/>
      <c r="BF50" s="1117"/>
      <c r="BG50" s="1117"/>
      <c r="BH50" s="1117"/>
      <c r="BI50" s="1117"/>
      <c r="BJ50" s="1108"/>
      <c r="BK50" s="1108"/>
      <c r="BL50" s="1108"/>
      <c r="BM50" s="1108"/>
      <c r="BN50" s="1108"/>
      <c r="BO50" s="1108"/>
      <c r="BP50" s="48" t="s">
        <v>135</v>
      </c>
      <c r="BQ50" s="48" t="s">
        <v>135</v>
      </c>
      <c r="BR50" s="48" t="s">
        <v>135</v>
      </c>
      <c r="BS50" s="48" t="s">
        <v>141</v>
      </c>
      <c r="BT50" s="48" t="s">
        <v>166</v>
      </c>
      <c r="BU50" s="48" t="s">
        <v>135</v>
      </c>
      <c r="BV50" s="48" t="s">
        <v>167</v>
      </c>
      <c r="BW50" s="48" t="s">
        <v>135</v>
      </c>
      <c r="BX50" s="48" t="s">
        <v>135</v>
      </c>
      <c r="BY50" s="48" t="s">
        <v>167</v>
      </c>
      <c r="BZ50" s="48" t="s">
        <v>141</v>
      </c>
      <c r="CA50" s="48" t="s">
        <v>166</v>
      </c>
      <c r="CB50" s="48" t="s">
        <v>135</v>
      </c>
      <c r="CC50" s="48" t="s">
        <v>167</v>
      </c>
      <c r="CD50" s="48" t="s">
        <v>135</v>
      </c>
      <c r="CE50" s="48" t="s">
        <v>135</v>
      </c>
      <c r="CF50" s="48" t="s">
        <v>167</v>
      </c>
      <c r="CG50" s="48" t="s">
        <v>141</v>
      </c>
      <c r="CH50" s="48" t="s">
        <v>166</v>
      </c>
      <c r="CI50" s="48" t="s">
        <v>135</v>
      </c>
      <c r="CJ50" s="48" t="s">
        <v>167</v>
      </c>
      <c r="CK50" s="48" t="s">
        <v>135</v>
      </c>
      <c r="CL50" s="48" t="s">
        <v>135</v>
      </c>
      <c r="CM50" s="48" t="s">
        <v>167</v>
      </c>
      <c r="CN50" s="1108"/>
      <c r="CO50" s="1108"/>
      <c r="CP50" s="1108"/>
      <c r="CQ50" s="1108"/>
      <c r="CR50" s="1108"/>
      <c r="CS50" s="1120"/>
      <c r="CT50" s="1112"/>
      <c r="CU50" s="1108"/>
      <c r="CV50" s="1116"/>
      <c r="CW50" s="1119"/>
      <c r="CX50" s="1108"/>
      <c r="CY50" s="1108"/>
      <c r="CZ50" s="1117"/>
      <c r="DA50" s="1117"/>
      <c r="DB50" s="1117"/>
      <c r="DC50" s="1108"/>
      <c r="DD50" s="1108"/>
      <c r="DE50" s="1120"/>
      <c r="DF50" s="1112"/>
      <c r="DG50" s="1108"/>
      <c r="DH50" s="1116"/>
      <c r="DI50" s="57"/>
      <c r="DJ50" s="51"/>
      <c r="DK50" s="51"/>
      <c r="DL50" s="51"/>
      <c r="DM50" s="51"/>
      <c r="DN50" s="51"/>
      <c r="DO50" s="51"/>
      <c r="DP50" s="51"/>
      <c r="DQ50" s="1108"/>
      <c r="DR50" s="1108"/>
      <c r="DS50" s="1108"/>
      <c r="DT50" s="1108"/>
      <c r="DU50" s="1108"/>
      <c r="DV50" s="1108"/>
      <c r="DW50" s="1108"/>
      <c r="DX50" s="1108"/>
      <c r="DY50" s="1108"/>
      <c r="DZ50" s="1108"/>
      <c r="EA50" s="1108"/>
      <c r="EB50" s="1108"/>
      <c r="EC50" s="1108"/>
      <c r="ED50" s="1108"/>
      <c r="EE50" s="1108"/>
      <c r="EF50" s="1108"/>
      <c r="EG50" s="1108"/>
      <c r="EH50" s="1108"/>
      <c r="EI50" s="1108"/>
      <c r="EJ50" s="1116"/>
    </row>
    <row r="51" spans="1:169" x14ac:dyDescent="0.3">
      <c r="B51" s="12" t="s">
        <v>133</v>
      </c>
      <c r="C51" s="1130"/>
      <c r="D51" s="1117"/>
      <c r="E51" s="1131"/>
      <c r="F51" s="1130"/>
      <c r="G51" s="1117"/>
      <c r="H51" s="1163"/>
      <c r="I51" s="1164"/>
      <c r="J51" s="1117"/>
      <c r="K51" s="1163"/>
      <c r="L51" s="1130"/>
      <c r="M51" s="1117"/>
      <c r="N51" s="1163"/>
      <c r="O51" s="1130"/>
      <c r="P51" s="1117"/>
      <c r="Q51" s="1117"/>
      <c r="R51" s="1117"/>
      <c r="S51" s="1117"/>
      <c r="T51" s="1117"/>
      <c r="U51" s="1117"/>
      <c r="V51" s="1117"/>
      <c r="W51" s="1117"/>
      <c r="X51" s="1117"/>
      <c r="Y51" s="1117"/>
      <c r="Z51" s="1163"/>
      <c r="AA51" s="1164"/>
      <c r="AB51" s="1117"/>
      <c r="AC51" s="1117"/>
      <c r="AD51" s="1117"/>
      <c r="AE51" s="1117"/>
      <c r="AF51" s="1117"/>
      <c r="AG51" s="1117"/>
      <c r="AH51" s="1117"/>
      <c r="AI51" s="1117"/>
      <c r="AJ51" s="1117"/>
      <c r="AK51" s="1117"/>
      <c r="AL51" s="1117"/>
      <c r="AM51" s="1117"/>
      <c r="AN51" s="1117"/>
      <c r="AO51" s="1117"/>
      <c r="AP51" s="1117"/>
      <c r="AQ51" s="1117"/>
      <c r="AR51" s="1117"/>
      <c r="AS51" s="1117"/>
      <c r="AT51" s="1117"/>
      <c r="AU51" s="1108"/>
      <c r="AV51" s="1108"/>
      <c r="AW51" s="1108"/>
      <c r="AX51" s="1108"/>
      <c r="AY51" s="1108"/>
      <c r="AZ51" s="1108"/>
      <c r="BA51" s="1108"/>
      <c r="BB51" s="1108"/>
      <c r="BC51" s="1117"/>
      <c r="BD51" s="1117"/>
      <c r="BE51" s="1117"/>
      <c r="BF51" s="1117"/>
      <c r="BG51" s="1117"/>
      <c r="BH51" s="1117"/>
      <c r="BI51" s="1117"/>
      <c r="BJ51" s="1108"/>
      <c r="BK51" s="1108"/>
      <c r="BL51" s="1108"/>
      <c r="BM51" s="1108"/>
      <c r="BN51" s="1108"/>
      <c r="BO51" s="1108"/>
      <c r="BP51" s="48" t="s">
        <v>135</v>
      </c>
      <c r="BQ51" s="48" t="s">
        <v>135</v>
      </c>
      <c r="BR51" s="48" t="s">
        <v>135</v>
      </c>
      <c r="BS51" s="48" t="s">
        <v>141</v>
      </c>
      <c r="BT51" s="48" t="s">
        <v>166</v>
      </c>
      <c r="BU51" s="48" t="s">
        <v>135</v>
      </c>
      <c r="BV51" s="48" t="s">
        <v>167</v>
      </c>
      <c r="BW51" s="48" t="s">
        <v>135</v>
      </c>
      <c r="BX51" s="48" t="s">
        <v>135</v>
      </c>
      <c r="BY51" s="48" t="s">
        <v>167</v>
      </c>
      <c r="BZ51" s="48" t="s">
        <v>141</v>
      </c>
      <c r="CA51" s="48" t="s">
        <v>166</v>
      </c>
      <c r="CB51" s="48" t="s">
        <v>135</v>
      </c>
      <c r="CC51" s="48" t="s">
        <v>167</v>
      </c>
      <c r="CD51" s="48" t="s">
        <v>135</v>
      </c>
      <c r="CE51" s="48" t="s">
        <v>135</v>
      </c>
      <c r="CF51" s="48" t="s">
        <v>167</v>
      </c>
      <c r="CG51" s="48" t="s">
        <v>141</v>
      </c>
      <c r="CH51" s="48" t="s">
        <v>166</v>
      </c>
      <c r="CI51" s="48" t="s">
        <v>135</v>
      </c>
      <c r="CJ51" s="48" t="s">
        <v>167</v>
      </c>
      <c r="CK51" s="48" t="s">
        <v>135</v>
      </c>
      <c r="CL51" s="48" t="s">
        <v>135</v>
      </c>
      <c r="CM51" s="48" t="s">
        <v>167</v>
      </c>
      <c r="CN51" s="1108"/>
      <c r="CO51" s="1108"/>
      <c r="CP51" s="1108"/>
      <c r="CQ51" s="1108"/>
      <c r="CR51" s="1108"/>
      <c r="CS51" s="1120"/>
      <c r="CT51" s="1112"/>
      <c r="CU51" s="1108"/>
      <c r="CV51" s="1116"/>
      <c r="CW51" s="1119"/>
      <c r="CX51" s="1108"/>
      <c r="CY51" s="1108"/>
      <c r="CZ51" s="1117"/>
      <c r="DA51" s="1117"/>
      <c r="DB51" s="1117"/>
      <c r="DC51" s="48"/>
      <c r="DD51" s="48"/>
      <c r="DE51" s="43"/>
      <c r="DF51" s="25" t="s">
        <v>45</v>
      </c>
      <c r="DG51" s="79" t="s">
        <v>45</v>
      </c>
      <c r="DH51" s="94" t="s">
        <v>45</v>
      </c>
      <c r="DI51" s="57"/>
      <c r="DJ51" s="51"/>
      <c r="DK51" s="51"/>
      <c r="DL51" s="51"/>
      <c r="DM51" s="51"/>
      <c r="DN51" s="51"/>
      <c r="DO51" s="51"/>
      <c r="DP51" s="51"/>
      <c r="DQ51" s="1108"/>
      <c r="DR51" s="1108"/>
      <c r="DS51" s="1108"/>
      <c r="DT51" s="1108"/>
      <c r="DU51" s="1108"/>
      <c r="DV51" s="1108"/>
      <c r="DW51" s="1108"/>
      <c r="DX51" s="1108"/>
      <c r="DY51" s="48" t="s">
        <v>45</v>
      </c>
      <c r="DZ51" s="48" t="s">
        <v>45</v>
      </c>
      <c r="EA51" s="1128" t="s">
        <v>45</v>
      </c>
      <c r="EB51" s="1128"/>
      <c r="EC51" s="48" t="s">
        <v>45</v>
      </c>
      <c r="ED51" s="48" t="s">
        <v>45</v>
      </c>
      <c r="EE51" s="1128" t="s">
        <v>45</v>
      </c>
      <c r="EF51" s="1128"/>
      <c r="EG51" s="48" t="s">
        <v>45</v>
      </c>
      <c r="EH51" s="48" t="s">
        <v>45</v>
      </c>
      <c r="EI51" s="1128" t="s">
        <v>45</v>
      </c>
      <c r="EJ51" s="1129"/>
    </row>
    <row r="52" spans="1:169" ht="15" customHeight="1" x14ac:dyDescent="0.3">
      <c r="B52" s="35" t="s">
        <v>299</v>
      </c>
      <c r="C52" s="50"/>
      <c r="D52" s="51"/>
      <c r="E52" s="63"/>
      <c r="F52" s="50"/>
      <c r="G52" s="51"/>
      <c r="H52" s="61"/>
      <c r="I52" s="57"/>
      <c r="J52" s="51"/>
      <c r="K52" s="61"/>
      <c r="L52" s="50"/>
      <c r="M52" s="51"/>
      <c r="N52" s="61"/>
      <c r="O52" s="50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61"/>
      <c r="AA52" s="4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1117"/>
      <c r="BH52" s="1117"/>
      <c r="BI52" s="1117"/>
      <c r="BJ52" s="51"/>
      <c r="BK52" s="51"/>
      <c r="BL52" s="51"/>
      <c r="BM52" s="51"/>
      <c r="BN52" s="51"/>
      <c r="BO52" s="51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1108"/>
      <c r="CO52" s="1108"/>
      <c r="CP52" s="1108"/>
      <c r="CQ52" s="1108"/>
      <c r="CR52" s="1108"/>
      <c r="CS52" s="1120"/>
      <c r="CT52" s="1112"/>
      <c r="CU52" s="1108"/>
      <c r="CV52" s="1116"/>
      <c r="CW52" s="69"/>
      <c r="CX52" s="96"/>
      <c r="CY52" s="96"/>
      <c r="CZ52" s="48" t="s">
        <v>477</v>
      </c>
      <c r="DA52" s="48"/>
      <c r="DB52" s="48"/>
      <c r="DC52" s="48"/>
      <c r="DD52" s="48"/>
      <c r="DE52" s="43"/>
      <c r="DF52" s="25"/>
      <c r="DG52" s="79"/>
      <c r="DH52" s="102"/>
      <c r="DI52" s="57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48"/>
      <c r="DZ52" s="48"/>
      <c r="EA52" s="90"/>
      <c r="EB52" s="90"/>
      <c r="EC52" s="48"/>
      <c r="ED52" s="48"/>
      <c r="EE52" s="90"/>
      <c r="EF52" s="90"/>
      <c r="EG52" s="48"/>
      <c r="EH52" s="48"/>
      <c r="EI52" s="90"/>
      <c r="EJ52" s="94"/>
    </row>
    <row r="53" spans="1:169" ht="55.2" x14ac:dyDescent="0.3">
      <c r="B53" s="36" t="s">
        <v>408</v>
      </c>
      <c r="C53" s="1112" t="s">
        <v>424</v>
      </c>
      <c r="D53" s="1108" t="s">
        <v>424</v>
      </c>
      <c r="E53" s="1120" t="s">
        <v>424</v>
      </c>
      <c r="F53" s="1112" t="s">
        <v>424</v>
      </c>
      <c r="G53" s="1108" t="s">
        <v>424</v>
      </c>
      <c r="H53" s="1116" t="s">
        <v>424</v>
      </c>
      <c r="I53" s="1119" t="s">
        <v>424</v>
      </c>
      <c r="J53" s="1108" t="s">
        <v>424</v>
      </c>
      <c r="K53" s="1116" t="s">
        <v>424</v>
      </c>
      <c r="L53" s="1112" t="s">
        <v>424</v>
      </c>
      <c r="M53" s="1108" t="s">
        <v>424</v>
      </c>
      <c r="N53" s="1116" t="s">
        <v>424</v>
      </c>
      <c r="O53" s="1112" t="s">
        <v>424</v>
      </c>
      <c r="P53" s="1108"/>
      <c r="Q53" s="1108"/>
      <c r="R53" s="1108"/>
      <c r="S53" s="1108" t="s">
        <v>424</v>
      </c>
      <c r="T53" s="1108"/>
      <c r="U53" s="1108"/>
      <c r="V53" s="1108"/>
      <c r="W53" s="1108" t="s">
        <v>424</v>
      </c>
      <c r="X53" s="1108"/>
      <c r="Y53" s="1108"/>
      <c r="Z53" s="1116"/>
      <c r="AA53" s="1112" t="s">
        <v>424</v>
      </c>
      <c r="AB53" s="1108"/>
      <c r="AC53" s="1108"/>
      <c r="AD53" s="1108"/>
      <c r="AE53" s="1108" t="s">
        <v>424</v>
      </c>
      <c r="AF53" s="1108"/>
      <c r="AG53" s="1108"/>
      <c r="AH53" s="1108"/>
      <c r="AI53" s="1108" t="s">
        <v>424</v>
      </c>
      <c r="AJ53" s="1108"/>
      <c r="AK53" s="1108"/>
      <c r="AL53" s="1116"/>
      <c r="AM53" s="1112" t="s">
        <v>424</v>
      </c>
      <c r="AN53" s="1108"/>
      <c r="AO53" s="1108"/>
      <c r="AP53" s="1108"/>
      <c r="AQ53" s="1108" t="s">
        <v>424</v>
      </c>
      <c r="AR53" s="1108"/>
      <c r="AS53" s="1108"/>
      <c r="AT53" s="1108"/>
      <c r="AU53" s="1108" t="s">
        <v>424</v>
      </c>
      <c r="AV53" s="1108"/>
      <c r="AW53" s="1108"/>
      <c r="AX53" s="1108"/>
      <c r="AY53" s="1108" t="s">
        <v>424</v>
      </c>
      <c r="AZ53" s="1108"/>
      <c r="BA53" s="1108"/>
      <c r="BB53" s="1108"/>
      <c r="BC53" s="1108" t="s">
        <v>424</v>
      </c>
      <c r="BD53" s="1108"/>
      <c r="BE53" s="1108"/>
      <c r="BF53" s="1116"/>
      <c r="BG53" s="1117"/>
      <c r="BH53" s="1117"/>
      <c r="BI53" s="1117"/>
      <c r="BJ53" s="51"/>
      <c r="BK53" s="51"/>
      <c r="BL53" s="51"/>
      <c r="BM53" s="51"/>
      <c r="BN53" s="51"/>
      <c r="BO53" s="51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1117" t="s">
        <v>424</v>
      </c>
      <c r="CH53" s="1117"/>
      <c r="CI53" s="1117"/>
      <c r="CJ53" s="1117"/>
      <c r="CK53" s="1117"/>
      <c r="CL53" s="1117"/>
      <c r="CM53" s="1117"/>
      <c r="CN53" s="1108"/>
      <c r="CO53" s="1108"/>
      <c r="CP53" s="1108"/>
      <c r="CQ53" s="1108"/>
      <c r="CR53" s="1108"/>
      <c r="CS53" s="1120"/>
      <c r="CT53" s="1112"/>
      <c r="CU53" s="1108"/>
      <c r="CV53" s="1116"/>
      <c r="CW53" s="128" t="s">
        <v>519</v>
      </c>
      <c r="CX53" s="70" t="s">
        <v>519</v>
      </c>
      <c r="CY53" s="70" t="s">
        <v>510</v>
      </c>
      <c r="CZ53" s="48" t="s">
        <v>508</v>
      </c>
      <c r="DA53" s="48" t="s">
        <v>508</v>
      </c>
      <c r="DB53" s="70" t="s">
        <v>509</v>
      </c>
      <c r="DC53" s="48"/>
      <c r="DD53" s="48"/>
      <c r="DE53" s="43"/>
      <c r="DF53" s="25"/>
      <c r="DG53" s="79"/>
      <c r="DH53" s="102"/>
      <c r="DI53" s="57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48"/>
      <c r="DZ53" s="48"/>
      <c r="EA53" s="90"/>
      <c r="EB53" s="90"/>
      <c r="EC53" s="48"/>
      <c r="ED53" s="48"/>
      <c r="EE53" s="90"/>
      <c r="EF53" s="90"/>
      <c r="EG53" s="48"/>
      <c r="EH53" s="48"/>
      <c r="EI53" s="90"/>
      <c r="EJ53" s="94"/>
    </row>
    <row r="54" spans="1:169" ht="15" customHeight="1" x14ac:dyDescent="0.3">
      <c r="B54" s="12" t="s">
        <v>489</v>
      </c>
      <c r="C54" s="1112"/>
      <c r="D54" s="1108"/>
      <c r="E54" s="1120"/>
      <c r="F54" s="1112"/>
      <c r="G54" s="1108"/>
      <c r="H54" s="1116"/>
      <c r="I54" s="1119"/>
      <c r="J54" s="1108"/>
      <c r="K54" s="1116"/>
      <c r="L54" s="1112"/>
      <c r="M54" s="1108"/>
      <c r="N54" s="1116"/>
      <c r="O54" s="1112"/>
      <c r="P54" s="1108"/>
      <c r="Q54" s="1108"/>
      <c r="R54" s="1108"/>
      <c r="S54" s="1108"/>
      <c r="T54" s="1108"/>
      <c r="U54" s="1108"/>
      <c r="V54" s="1108"/>
      <c r="W54" s="1108"/>
      <c r="X54" s="1108"/>
      <c r="Y54" s="1108"/>
      <c r="Z54" s="1116"/>
      <c r="AA54" s="1112"/>
      <c r="AB54" s="1108"/>
      <c r="AC54" s="1108"/>
      <c r="AD54" s="1108"/>
      <c r="AE54" s="1108"/>
      <c r="AF54" s="1108"/>
      <c r="AG54" s="1108"/>
      <c r="AH54" s="1108"/>
      <c r="AI54" s="1108"/>
      <c r="AJ54" s="1108"/>
      <c r="AK54" s="1108"/>
      <c r="AL54" s="1116"/>
      <c r="AM54" s="1112"/>
      <c r="AN54" s="1108"/>
      <c r="AO54" s="1108"/>
      <c r="AP54" s="1108"/>
      <c r="AQ54" s="1108"/>
      <c r="AR54" s="1108"/>
      <c r="AS54" s="1108"/>
      <c r="AT54" s="1108"/>
      <c r="AU54" s="1108"/>
      <c r="AV54" s="1108"/>
      <c r="AW54" s="1108"/>
      <c r="AX54" s="1108"/>
      <c r="AY54" s="1108"/>
      <c r="AZ54" s="1108"/>
      <c r="BA54" s="1108"/>
      <c r="BB54" s="1108"/>
      <c r="BC54" s="1108"/>
      <c r="BD54" s="1108"/>
      <c r="BE54" s="1108"/>
      <c r="BF54" s="1116"/>
      <c r="BG54" s="1117"/>
      <c r="BH54" s="1117"/>
      <c r="BI54" s="1117"/>
      <c r="BJ54" s="1108" t="s">
        <v>424</v>
      </c>
      <c r="BK54" s="1108"/>
      <c r="BL54" s="1108"/>
      <c r="BM54" s="1108"/>
      <c r="BN54" s="1108"/>
      <c r="BO54" s="110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1117"/>
      <c r="CH54" s="1117"/>
      <c r="CI54" s="1117"/>
      <c r="CJ54" s="1117"/>
      <c r="CK54" s="1117"/>
      <c r="CL54" s="1117"/>
      <c r="CM54" s="1117"/>
      <c r="CN54" s="1108"/>
      <c r="CO54" s="1108"/>
      <c r="CP54" s="1108"/>
      <c r="CQ54" s="1108"/>
      <c r="CR54" s="1108"/>
      <c r="CS54" s="1120"/>
      <c r="CT54" s="1112"/>
      <c r="CU54" s="1108"/>
      <c r="CV54" s="1116"/>
      <c r="CW54" s="65" t="s">
        <v>488</v>
      </c>
      <c r="CX54" s="90" t="s">
        <v>488</v>
      </c>
      <c r="CY54" s="90" t="s">
        <v>488</v>
      </c>
      <c r="CZ54" s="90" t="s">
        <v>488</v>
      </c>
      <c r="DA54" s="90" t="s">
        <v>488</v>
      </c>
      <c r="DB54" s="90" t="s">
        <v>488</v>
      </c>
      <c r="DC54" s="48"/>
      <c r="DD54" s="48"/>
      <c r="DE54" s="43"/>
      <c r="DF54" s="25"/>
      <c r="DG54" s="79"/>
      <c r="DH54" s="102"/>
      <c r="DI54" s="57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48"/>
      <c r="DZ54" s="48"/>
      <c r="EA54" s="90"/>
      <c r="EB54" s="90"/>
      <c r="EC54" s="48"/>
      <c r="ED54" s="48"/>
      <c r="EE54" s="90"/>
      <c r="EF54" s="90"/>
      <c r="EG54" s="48" t="s">
        <v>49</v>
      </c>
      <c r="EH54" s="48" t="s">
        <v>49</v>
      </c>
      <c r="EI54" s="48" t="s">
        <v>49</v>
      </c>
      <c r="EJ54" s="94"/>
    </row>
    <row r="55" spans="1:169" x14ac:dyDescent="0.3">
      <c r="B55" s="12" t="s">
        <v>490</v>
      </c>
      <c r="C55" s="1112"/>
      <c r="D55" s="1108"/>
      <c r="E55" s="1120"/>
      <c r="F55" s="1112"/>
      <c r="G55" s="1108"/>
      <c r="H55" s="1116"/>
      <c r="I55" s="1119"/>
      <c r="J55" s="1108"/>
      <c r="K55" s="1116"/>
      <c r="L55" s="1112"/>
      <c r="M55" s="1108"/>
      <c r="N55" s="1116"/>
      <c r="O55" s="1112"/>
      <c r="P55" s="1108"/>
      <c r="Q55" s="1108"/>
      <c r="R55" s="1108"/>
      <c r="S55" s="1108"/>
      <c r="T55" s="1108"/>
      <c r="U55" s="1108"/>
      <c r="V55" s="1108"/>
      <c r="W55" s="1108"/>
      <c r="X55" s="1108"/>
      <c r="Y55" s="1108"/>
      <c r="Z55" s="1116"/>
      <c r="AA55" s="1112"/>
      <c r="AB55" s="1108"/>
      <c r="AC55" s="1108"/>
      <c r="AD55" s="1108"/>
      <c r="AE55" s="1108"/>
      <c r="AF55" s="1108"/>
      <c r="AG55" s="1108"/>
      <c r="AH55" s="1108"/>
      <c r="AI55" s="1108"/>
      <c r="AJ55" s="1108"/>
      <c r="AK55" s="1108"/>
      <c r="AL55" s="1116"/>
      <c r="AM55" s="1112"/>
      <c r="AN55" s="1108"/>
      <c r="AO55" s="1108"/>
      <c r="AP55" s="1108"/>
      <c r="AQ55" s="1108"/>
      <c r="AR55" s="1108"/>
      <c r="AS55" s="1108"/>
      <c r="AT55" s="1108"/>
      <c r="AU55" s="1108"/>
      <c r="AV55" s="1108"/>
      <c r="AW55" s="1108"/>
      <c r="AX55" s="1108"/>
      <c r="AY55" s="1108"/>
      <c r="AZ55" s="1108"/>
      <c r="BA55" s="1108"/>
      <c r="BB55" s="1108"/>
      <c r="BC55" s="1108"/>
      <c r="BD55" s="1108"/>
      <c r="BE55" s="1108"/>
      <c r="BF55" s="1116"/>
      <c r="BG55" s="1117"/>
      <c r="BH55" s="1117"/>
      <c r="BI55" s="1117"/>
      <c r="BJ55" s="1108"/>
      <c r="BK55" s="1108"/>
      <c r="BL55" s="1108"/>
      <c r="BM55" s="1108"/>
      <c r="BN55" s="1108"/>
      <c r="BO55" s="110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1117"/>
      <c r="CH55" s="1117"/>
      <c r="CI55" s="1117"/>
      <c r="CJ55" s="1117"/>
      <c r="CK55" s="1117"/>
      <c r="CL55" s="1117"/>
      <c r="CM55" s="1117"/>
      <c r="CN55" s="1108"/>
      <c r="CO55" s="1108"/>
      <c r="CP55" s="1108"/>
      <c r="CQ55" s="1108"/>
      <c r="CR55" s="1108"/>
      <c r="CS55" s="1120"/>
      <c r="CT55" s="1112"/>
      <c r="CU55" s="1108"/>
      <c r="CV55" s="1116"/>
      <c r="CW55" s="65" t="s">
        <v>492</v>
      </c>
      <c r="CX55" s="90" t="s">
        <v>492</v>
      </c>
      <c r="CY55" s="90" t="s">
        <v>488</v>
      </c>
      <c r="CZ55" s="90" t="s">
        <v>492</v>
      </c>
      <c r="DA55" s="90" t="s">
        <v>492</v>
      </c>
      <c r="DB55" s="90" t="s">
        <v>488</v>
      </c>
      <c r="DC55" s="48"/>
      <c r="DD55" s="48"/>
      <c r="DE55" s="43"/>
      <c r="DF55" s="25"/>
      <c r="DG55" s="79"/>
      <c r="DH55" s="102"/>
      <c r="DI55" s="57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48"/>
      <c r="DZ55" s="48"/>
      <c r="EA55" s="90"/>
      <c r="EB55" s="90"/>
      <c r="EC55" s="48"/>
      <c r="ED55" s="48"/>
      <c r="EE55" s="90"/>
      <c r="EF55" s="90"/>
      <c r="EG55" s="48" t="s">
        <v>45</v>
      </c>
      <c r="EH55" s="48" t="s">
        <v>45</v>
      </c>
      <c r="EI55" s="48" t="s">
        <v>45</v>
      </c>
      <c r="EJ55" s="94"/>
    </row>
    <row r="56" spans="1:169" x14ac:dyDescent="0.3">
      <c r="B56" s="12" t="s">
        <v>491</v>
      </c>
      <c r="C56" s="1112"/>
      <c r="D56" s="1108"/>
      <c r="E56" s="1120"/>
      <c r="F56" s="1112"/>
      <c r="G56" s="1108"/>
      <c r="H56" s="1116"/>
      <c r="I56" s="1119"/>
      <c r="J56" s="1108"/>
      <c r="K56" s="1116"/>
      <c r="L56" s="1112"/>
      <c r="M56" s="1108"/>
      <c r="N56" s="1116"/>
      <c r="O56" s="1112"/>
      <c r="P56" s="1108"/>
      <c r="Q56" s="1108"/>
      <c r="R56" s="1108"/>
      <c r="S56" s="1108"/>
      <c r="T56" s="1108"/>
      <c r="U56" s="1108"/>
      <c r="V56" s="1108"/>
      <c r="W56" s="1108"/>
      <c r="X56" s="1108"/>
      <c r="Y56" s="1108"/>
      <c r="Z56" s="1116"/>
      <c r="AA56" s="1112"/>
      <c r="AB56" s="1108"/>
      <c r="AC56" s="1108"/>
      <c r="AD56" s="1108"/>
      <c r="AE56" s="1108"/>
      <c r="AF56" s="1108"/>
      <c r="AG56" s="1108"/>
      <c r="AH56" s="1108"/>
      <c r="AI56" s="1108"/>
      <c r="AJ56" s="1108"/>
      <c r="AK56" s="1108"/>
      <c r="AL56" s="1116"/>
      <c r="AM56" s="1112"/>
      <c r="AN56" s="1108"/>
      <c r="AO56" s="1108"/>
      <c r="AP56" s="1108"/>
      <c r="AQ56" s="1108"/>
      <c r="AR56" s="1108"/>
      <c r="AS56" s="1108"/>
      <c r="AT56" s="1108"/>
      <c r="AU56" s="1108"/>
      <c r="AV56" s="1108"/>
      <c r="AW56" s="1108"/>
      <c r="AX56" s="1108"/>
      <c r="AY56" s="1108"/>
      <c r="AZ56" s="1108"/>
      <c r="BA56" s="1108"/>
      <c r="BB56" s="1108"/>
      <c r="BC56" s="1108"/>
      <c r="BD56" s="1108"/>
      <c r="BE56" s="1108"/>
      <c r="BF56" s="1116"/>
      <c r="BG56" s="1117"/>
      <c r="BH56" s="1117"/>
      <c r="BI56" s="1117"/>
      <c r="BJ56" s="1108"/>
      <c r="BK56" s="1108"/>
      <c r="BL56" s="1108"/>
      <c r="BM56" s="1108"/>
      <c r="BN56" s="1108"/>
      <c r="BO56" s="110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1117"/>
      <c r="CH56" s="1117"/>
      <c r="CI56" s="1117"/>
      <c r="CJ56" s="1117"/>
      <c r="CK56" s="1117"/>
      <c r="CL56" s="1117"/>
      <c r="CM56" s="1117"/>
      <c r="CN56" s="1108"/>
      <c r="CO56" s="1108"/>
      <c r="CP56" s="1108"/>
      <c r="CQ56" s="1108"/>
      <c r="CR56" s="1108"/>
      <c r="CS56" s="1120"/>
      <c r="CT56" s="1112"/>
      <c r="CU56" s="1108"/>
      <c r="CV56" s="1116"/>
      <c r="CW56" s="65" t="s">
        <v>49</v>
      </c>
      <c r="CX56" s="90" t="s">
        <v>49</v>
      </c>
      <c r="CY56" s="90" t="s">
        <v>488</v>
      </c>
      <c r="CZ56" s="90" t="s">
        <v>488</v>
      </c>
      <c r="DA56" s="90" t="s">
        <v>488</v>
      </c>
      <c r="DB56" s="90" t="s">
        <v>488</v>
      </c>
      <c r="DC56" s="48"/>
      <c r="DD56" s="48"/>
      <c r="DE56" s="43"/>
      <c r="DF56" s="25"/>
      <c r="DG56" s="79"/>
      <c r="DH56" s="102"/>
      <c r="DI56" s="57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48"/>
      <c r="DZ56" s="48"/>
      <c r="EA56" s="90"/>
      <c r="EB56" s="90"/>
      <c r="EC56" s="48"/>
      <c r="ED56" s="48"/>
      <c r="EE56" s="90"/>
      <c r="EF56" s="90"/>
      <c r="EG56" s="48" t="s">
        <v>49</v>
      </c>
      <c r="EH56" s="48" t="s">
        <v>49</v>
      </c>
      <c r="EI56" s="48" t="s">
        <v>49</v>
      </c>
      <c r="EJ56" s="94"/>
    </row>
    <row r="57" spans="1:169" ht="27.6" x14ac:dyDescent="0.3">
      <c r="B57" s="12" t="s">
        <v>300</v>
      </c>
      <c r="C57" s="1112"/>
      <c r="D57" s="1108"/>
      <c r="E57" s="1120"/>
      <c r="F57" s="1112"/>
      <c r="G57" s="1108"/>
      <c r="H57" s="1116"/>
      <c r="I57" s="1119"/>
      <c r="J57" s="1108"/>
      <c r="K57" s="1116"/>
      <c r="L57" s="1112"/>
      <c r="M57" s="1108"/>
      <c r="N57" s="1116"/>
      <c r="O57" s="1112"/>
      <c r="P57" s="1108"/>
      <c r="Q57" s="1108"/>
      <c r="R57" s="1108"/>
      <c r="S57" s="1108"/>
      <c r="T57" s="1108"/>
      <c r="U57" s="1108"/>
      <c r="V57" s="1108"/>
      <c r="W57" s="1108"/>
      <c r="X57" s="1108"/>
      <c r="Y57" s="1108"/>
      <c r="Z57" s="1116"/>
      <c r="AA57" s="1112"/>
      <c r="AB57" s="1108"/>
      <c r="AC57" s="1108"/>
      <c r="AD57" s="1108"/>
      <c r="AE57" s="1108"/>
      <c r="AF57" s="1108"/>
      <c r="AG57" s="1108"/>
      <c r="AH57" s="1108"/>
      <c r="AI57" s="1108"/>
      <c r="AJ57" s="1108"/>
      <c r="AK57" s="1108"/>
      <c r="AL57" s="1116"/>
      <c r="AM57" s="1112"/>
      <c r="AN57" s="1108"/>
      <c r="AO57" s="1108"/>
      <c r="AP57" s="1108"/>
      <c r="AQ57" s="1108"/>
      <c r="AR57" s="1108"/>
      <c r="AS57" s="1108"/>
      <c r="AT57" s="1108"/>
      <c r="AU57" s="1108"/>
      <c r="AV57" s="1108"/>
      <c r="AW57" s="1108"/>
      <c r="AX57" s="1108"/>
      <c r="AY57" s="1108"/>
      <c r="AZ57" s="1108"/>
      <c r="BA57" s="1108"/>
      <c r="BB57" s="1108"/>
      <c r="BC57" s="1108"/>
      <c r="BD57" s="1108"/>
      <c r="BE57" s="1108"/>
      <c r="BF57" s="1116"/>
      <c r="BG57" s="51"/>
      <c r="BH57" s="51"/>
      <c r="BI57" s="51"/>
      <c r="BJ57" s="51"/>
      <c r="BK57" s="51"/>
      <c r="BL57" s="51"/>
      <c r="BM57" s="51"/>
      <c r="BN57" s="51"/>
      <c r="BO57" s="51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1117"/>
      <c r="CH57" s="1117"/>
      <c r="CI57" s="1117"/>
      <c r="CJ57" s="1117"/>
      <c r="CK57" s="1117"/>
      <c r="CL57" s="1117"/>
      <c r="CM57" s="1117"/>
      <c r="CN57" s="1108"/>
      <c r="CO57" s="1108"/>
      <c r="CP57" s="1108"/>
      <c r="CQ57" s="1108"/>
      <c r="CR57" s="1108"/>
      <c r="CS57" s="1120"/>
      <c r="CT57" s="1112"/>
      <c r="CU57" s="1108"/>
      <c r="CV57" s="1116"/>
      <c r="CW57" s="129" t="s">
        <v>511</v>
      </c>
      <c r="CX57" s="97" t="s">
        <v>511</v>
      </c>
      <c r="CY57" s="97" t="s">
        <v>512</v>
      </c>
      <c r="CZ57" s="90" t="s">
        <v>473</v>
      </c>
      <c r="DA57" s="90" t="s">
        <v>473</v>
      </c>
      <c r="DB57" s="93" t="s">
        <v>479</v>
      </c>
      <c r="DC57" s="48"/>
      <c r="DD57" s="48"/>
      <c r="DE57" s="43"/>
      <c r="DF57" s="25"/>
      <c r="DG57" s="79"/>
      <c r="DH57" s="102"/>
      <c r="DI57" s="57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48"/>
      <c r="DZ57" s="48"/>
      <c r="EA57" s="90"/>
      <c r="EB57" s="90"/>
      <c r="EC57" s="48"/>
      <c r="ED57" s="48"/>
      <c r="EE57" s="90"/>
      <c r="EF57" s="90"/>
      <c r="EG57" s="48" t="s">
        <v>49</v>
      </c>
      <c r="EH57" s="48" t="s">
        <v>49</v>
      </c>
      <c r="EI57" s="48" t="s">
        <v>49</v>
      </c>
      <c r="EJ57" s="94"/>
    </row>
    <row r="58" spans="1:169" ht="41.4" x14ac:dyDescent="0.3">
      <c r="B58" s="12" t="s">
        <v>475</v>
      </c>
      <c r="C58" s="1112"/>
      <c r="D58" s="1108"/>
      <c r="E58" s="1120"/>
      <c r="F58" s="1112"/>
      <c r="G58" s="1108"/>
      <c r="H58" s="1116"/>
      <c r="I58" s="1119"/>
      <c r="J58" s="1108"/>
      <c r="K58" s="1116"/>
      <c r="L58" s="1112"/>
      <c r="M58" s="1108"/>
      <c r="N58" s="1116"/>
      <c r="O58" s="1112"/>
      <c r="P58" s="1108"/>
      <c r="Q58" s="1108"/>
      <c r="R58" s="1108"/>
      <c r="S58" s="1108"/>
      <c r="T58" s="1108"/>
      <c r="U58" s="1108"/>
      <c r="V58" s="1108"/>
      <c r="W58" s="1108"/>
      <c r="X58" s="1108"/>
      <c r="Y58" s="1108"/>
      <c r="Z58" s="1116"/>
      <c r="AA58" s="1112"/>
      <c r="AB58" s="1108"/>
      <c r="AC58" s="1108"/>
      <c r="AD58" s="1108"/>
      <c r="AE58" s="1108"/>
      <c r="AF58" s="1108"/>
      <c r="AG58" s="1108"/>
      <c r="AH58" s="1108"/>
      <c r="AI58" s="1108"/>
      <c r="AJ58" s="1108"/>
      <c r="AK58" s="1108"/>
      <c r="AL58" s="1116"/>
      <c r="AM58" s="1112"/>
      <c r="AN58" s="1108"/>
      <c r="AO58" s="1108"/>
      <c r="AP58" s="1108"/>
      <c r="AQ58" s="1108"/>
      <c r="AR58" s="1108"/>
      <c r="AS58" s="1108"/>
      <c r="AT58" s="1108"/>
      <c r="AU58" s="1108"/>
      <c r="AV58" s="1108"/>
      <c r="AW58" s="1108"/>
      <c r="AX58" s="1108"/>
      <c r="AY58" s="1108"/>
      <c r="AZ58" s="1108"/>
      <c r="BA58" s="1108"/>
      <c r="BB58" s="1108"/>
      <c r="BC58" s="1108"/>
      <c r="BD58" s="1108"/>
      <c r="BE58" s="1108"/>
      <c r="BF58" s="1116"/>
      <c r="BG58" s="51"/>
      <c r="BH58" s="51"/>
      <c r="BI58" s="51"/>
      <c r="BJ58" s="51"/>
      <c r="BK58" s="51"/>
      <c r="BL58" s="51"/>
      <c r="BM58" s="51"/>
      <c r="BN58" s="51"/>
      <c r="BO58" s="51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1117"/>
      <c r="CH58" s="1117"/>
      <c r="CI58" s="1117"/>
      <c r="CJ58" s="1117"/>
      <c r="CK58" s="1117"/>
      <c r="CL58" s="1117"/>
      <c r="CM58" s="1117"/>
      <c r="CN58" s="1108"/>
      <c r="CO58" s="1108"/>
      <c r="CP58" s="1108"/>
      <c r="CQ58" s="1108"/>
      <c r="CR58" s="1108"/>
      <c r="CS58" s="1120"/>
      <c r="CT58" s="1112"/>
      <c r="CU58" s="1108"/>
      <c r="CV58" s="1116"/>
      <c r="CW58" s="129" t="s">
        <v>513</v>
      </c>
      <c r="CX58" s="97" t="s">
        <v>513</v>
      </c>
      <c r="CY58" s="97" t="s">
        <v>514</v>
      </c>
      <c r="CZ58" s="90" t="s">
        <v>474</v>
      </c>
      <c r="DA58" s="90" t="s">
        <v>474</v>
      </c>
      <c r="DB58" s="93" t="s">
        <v>478</v>
      </c>
      <c r="DC58" s="48"/>
      <c r="DD58" s="48"/>
      <c r="DE58" s="43"/>
      <c r="DF58" s="25"/>
      <c r="DG58" s="79"/>
      <c r="DH58" s="102"/>
      <c r="DI58" s="57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48"/>
      <c r="DZ58" s="48"/>
      <c r="EA58" s="90"/>
      <c r="EB58" s="90"/>
      <c r="EC58" s="48"/>
      <c r="ED58" s="48"/>
      <c r="EE58" s="90"/>
      <c r="EF58" s="90"/>
      <c r="EG58" s="48" t="s">
        <v>49</v>
      </c>
      <c r="EH58" s="48" t="s">
        <v>49</v>
      </c>
      <c r="EI58" s="48" t="s">
        <v>49</v>
      </c>
      <c r="EJ58" s="94"/>
    </row>
    <row r="59" spans="1:169" ht="27.6" x14ac:dyDescent="0.3">
      <c r="B59" s="12" t="s">
        <v>476</v>
      </c>
      <c r="C59" s="1112"/>
      <c r="D59" s="1108"/>
      <c r="E59" s="1120"/>
      <c r="F59" s="1112"/>
      <c r="G59" s="1108"/>
      <c r="H59" s="1116"/>
      <c r="I59" s="1119"/>
      <c r="J59" s="1108"/>
      <c r="K59" s="1116"/>
      <c r="L59" s="1112"/>
      <c r="M59" s="1108"/>
      <c r="N59" s="1116"/>
      <c r="O59" s="1112"/>
      <c r="P59" s="1108"/>
      <c r="Q59" s="1108"/>
      <c r="R59" s="1108"/>
      <c r="S59" s="1108"/>
      <c r="T59" s="1108"/>
      <c r="U59" s="1108"/>
      <c r="V59" s="1108"/>
      <c r="W59" s="1108"/>
      <c r="X59" s="1108"/>
      <c r="Y59" s="1108"/>
      <c r="Z59" s="1116"/>
      <c r="AA59" s="1112"/>
      <c r="AB59" s="1108"/>
      <c r="AC59" s="1108"/>
      <c r="AD59" s="1108"/>
      <c r="AE59" s="1108"/>
      <c r="AF59" s="1108"/>
      <c r="AG59" s="1108"/>
      <c r="AH59" s="1108"/>
      <c r="AI59" s="1108"/>
      <c r="AJ59" s="1108"/>
      <c r="AK59" s="1108"/>
      <c r="AL59" s="1116"/>
      <c r="AM59" s="1112"/>
      <c r="AN59" s="1108"/>
      <c r="AO59" s="1108"/>
      <c r="AP59" s="1108"/>
      <c r="AQ59" s="1108"/>
      <c r="AR59" s="1108"/>
      <c r="AS59" s="1108"/>
      <c r="AT59" s="1108"/>
      <c r="AU59" s="1108"/>
      <c r="AV59" s="1108"/>
      <c r="AW59" s="1108"/>
      <c r="AX59" s="1108"/>
      <c r="AY59" s="1108"/>
      <c r="AZ59" s="1108"/>
      <c r="BA59" s="1108"/>
      <c r="BB59" s="1108"/>
      <c r="BC59" s="1108"/>
      <c r="BD59" s="1108"/>
      <c r="BE59" s="1108"/>
      <c r="BF59" s="1116"/>
      <c r="BG59" s="51"/>
      <c r="BH59" s="51"/>
      <c r="BI59" s="51"/>
      <c r="BJ59" s="51"/>
      <c r="BK59" s="51"/>
      <c r="BL59" s="51"/>
      <c r="BM59" s="51"/>
      <c r="BN59" s="51"/>
      <c r="BO59" s="51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1117"/>
      <c r="CH59" s="1117"/>
      <c r="CI59" s="1117"/>
      <c r="CJ59" s="1117"/>
      <c r="CK59" s="1117"/>
      <c r="CL59" s="1117"/>
      <c r="CM59" s="1117"/>
      <c r="CN59" s="1108"/>
      <c r="CO59" s="1108"/>
      <c r="CP59" s="1108"/>
      <c r="CQ59" s="1108"/>
      <c r="CR59" s="1108"/>
      <c r="CS59" s="1120"/>
      <c r="CT59" s="1112"/>
      <c r="CU59" s="1108"/>
      <c r="CV59" s="1116"/>
      <c r="CW59" s="129" t="s">
        <v>45</v>
      </c>
      <c r="CX59" s="97" t="s">
        <v>45</v>
      </c>
      <c r="CY59" s="97" t="s">
        <v>45</v>
      </c>
      <c r="CZ59" s="90" t="s">
        <v>481</v>
      </c>
      <c r="DA59" s="90" t="s">
        <v>481</v>
      </c>
      <c r="DB59" s="93" t="s">
        <v>480</v>
      </c>
      <c r="DC59" s="48"/>
      <c r="DD59" s="48"/>
      <c r="DE59" s="43"/>
      <c r="DF59" s="25"/>
      <c r="DG59" s="79"/>
      <c r="DH59" s="102"/>
      <c r="DI59" s="57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48"/>
      <c r="DZ59" s="48"/>
      <c r="EA59" s="90"/>
      <c r="EB59" s="90"/>
      <c r="EC59" s="48"/>
      <c r="ED59" s="48"/>
      <c r="EE59" s="90"/>
      <c r="EF59" s="90"/>
      <c r="EG59" s="48" t="s">
        <v>49</v>
      </c>
      <c r="EH59" s="48" t="s">
        <v>49</v>
      </c>
      <c r="EI59" s="48" t="s">
        <v>49</v>
      </c>
      <c r="EJ59" s="94"/>
    </row>
    <row r="60" spans="1:169" ht="69" x14ac:dyDescent="0.3">
      <c r="B60" s="12" t="s">
        <v>301</v>
      </c>
      <c r="C60" s="1112"/>
      <c r="D60" s="1108"/>
      <c r="E60" s="1120"/>
      <c r="F60" s="1112"/>
      <c r="G60" s="1108"/>
      <c r="H60" s="1116"/>
      <c r="I60" s="1119"/>
      <c r="J60" s="1108"/>
      <c r="K60" s="1116"/>
      <c r="L60" s="1112"/>
      <c r="M60" s="1108"/>
      <c r="N60" s="1116"/>
      <c r="O60" s="1112"/>
      <c r="P60" s="1108"/>
      <c r="Q60" s="1108"/>
      <c r="R60" s="1108"/>
      <c r="S60" s="1108"/>
      <c r="T60" s="1108"/>
      <c r="U60" s="1108"/>
      <c r="V60" s="1108"/>
      <c r="W60" s="1108"/>
      <c r="X60" s="1108"/>
      <c r="Y60" s="1108"/>
      <c r="Z60" s="1116"/>
      <c r="AA60" s="1112"/>
      <c r="AB60" s="1108"/>
      <c r="AC60" s="1108"/>
      <c r="AD60" s="1108"/>
      <c r="AE60" s="1108"/>
      <c r="AF60" s="1108"/>
      <c r="AG60" s="1108"/>
      <c r="AH60" s="1108"/>
      <c r="AI60" s="1108"/>
      <c r="AJ60" s="1108"/>
      <c r="AK60" s="1108"/>
      <c r="AL60" s="1116"/>
      <c r="AM60" s="1112"/>
      <c r="AN60" s="1108"/>
      <c r="AO60" s="1108"/>
      <c r="AP60" s="1108"/>
      <c r="AQ60" s="1108"/>
      <c r="AR60" s="1108"/>
      <c r="AS60" s="1108"/>
      <c r="AT60" s="1108"/>
      <c r="AU60" s="1108"/>
      <c r="AV60" s="1108"/>
      <c r="AW60" s="1108"/>
      <c r="AX60" s="1108"/>
      <c r="AY60" s="1108"/>
      <c r="AZ60" s="1108"/>
      <c r="BA60" s="1108"/>
      <c r="BB60" s="1108"/>
      <c r="BC60" s="1108"/>
      <c r="BD60" s="1108"/>
      <c r="BE60" s="1108"/>
      <c r="BF60" s="1116"/>
      <c r="BG60" s="51"/>
      <c r="BH60" s="51"/>
      <c r="BI60" s="51"/>
      <c r="BJ60" s="51"/>
      <c r="BK60" s="51"/>
      <c r="BL60" s="51"/>
      <c r="BM60" s="51"/>
      <c r="BN60" s="51"/>
      <c r="BO60" s="51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1117"/>
      <c r="CH60" s="1117"/>
      <c r="CI60" s="1117"/>
      <c r="CJ60" s="1117"/>
      <c r="CK60" s="1117"/>
      <c r="CL60" s="1117"/>
      <c r="CM60" s="1117"/>
      <c r="CN60" s="1108"/>
      <c r="CO60" s="1108"/>
      <c r="CP60" s="1108"/>
      <c r="CQ60" s="1108"/>
      <c r="CR60" s="1108"/>
      <c r="CS60" s="1120"/>
      <c r="CT60" s="1112"/>
      <c r="CU60" s="1108"/>
      <c r="CV60" s="1116"/>
      <c r="CW60" s="129" t="s">
        <v>515</v>
      </c>
      <c r="CX60" s="97" t="s">
        <v>516</v>
      </c>
      <c r="CY60" s="97" t="s">
        <v>517</v>
      </c>
      <c r="CZ60" s="93" t="s">
        <v>483</v>
      </c>
      <c r="DA60" s="93" t="s">
        <v>482</v>
      </c>
      <c r="DB60" s="93" t="s">
        <v>486</v>
      </c>
      <c r="DC60" s="48"/>
      <c r="DD60" s="48"/>
      <c r="DE60" s="43"/>
      <c r="DF60" s="25"/>
      <c r="DG60" s="79"/>
      <c r="DH60" s="102"/>
      <c r="DI60" s="57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48"/>
      <c r="DZ60" s="48"/>
      <c r="EA60" s="90"/>
      <c r="EB60" s="90"/>
      <c r="EC60" s="48"/>
      <c r="ED60" s="48"/>
      <c r="EE60" s="90"/>
      <c r="EF60" s="90"/>
      <c r="EG60" s="48" t="s">
        <v>333</v>
      </c>
      <c r="EH60" s="48" t="s">
        <v>333</v>
      </c>
      <c r="EI60" s="48" t="s">
        <v>333</v>
      </c>
      <c r="EJ60" s="94"/>
    </row>
    <row r="61" spans="1:169" ht="55.2" x14ac:dyDescent="0.3">
      <c r="B61" s="12" t="s">
        <v>302</v>
      </c>
      <c r="C61" s="1112"/>
      <c r="D61" s="1108"/>
      <c r="E61" s="1120"/>
      <c r="F61" s="1112"/>
      <c r="G61" s="1108"/>
      <c r="H61" s="1116"/>
      <c r="I61" s="1119"/>
      <c r="J61" s="1108"/>
      <c r="K61" s="1116"/>
      <c r="L61" s="1112"/>
      <c r="M61" s="1108"/>
      <c r="N61" s="1116"/>
      <c r="O61" s="1112"/>
      <c r="P61" s="1108"/>
      <c r="Q61" s="1108"/>
      <c r="R61" s="1108"/>
      <c r="S61" s="1108"/>
      <c r="T61" s="1108"/>
      <c r="U61" s="1108"/>
      <c r="V61" s="1108"/>
      <c r="W61" s="1108"/>
      <c r="X61" s="1108"/>
      <c r="Y61" s="1108"/>
      <c r="Z61" s="1116"/>
      <c r="AA61" s="1112"/>
      <c r="AB61" s="1108"/>
      <c r="AC61" s="1108"/>
      <c r="AD61" s="1108"/>
      <c r="AE61" s="1108"/>
      <c r="AF61" s="1108"/>
      <c r="AG61" s="1108"/>
      <c r="AH61" s="1108"/>
      <c r="AI61" s="1108"/>
      <c r="AJ61" s="1108"/>
      <c r="AK61" s="1108"/>
      <c r="AL61" s="1116"/>
      <c r="AM61" s="1112"/>
      <c r="AN61" s="1108"/>
      <c r="AO61" s="1108"/>
      <c r="AP61" s="1108"/>
      <c r="AQ61" s="1108"/>
      <c r="AR61" s="1108"/>
      <c r="AS61" s="1108"/>
      <c r="AT61" s="1108"/>
      <c r="AU61" s="1108"/>
      <c r="AV61" s="1108"/>
      <c r="AW61" s="1108"/>
      <c r="AX61" s="1108"/>
      <c r="AY61" s="1108"/>
      <c r="AZ61" s="1108"/>
      <c r="BA61" s="1108"/>
      <c r="BB61" s="1108"/>
      <c r="BC61" s="1108"/>
      <c r="BD61" s="1108"/>
      <c r="BE61" s="1108"/>
      <c r="BF61" s="1116"/>
      <c r="BG61" s="51"/>
      <c r="BH61" s="51"/>
      <c r="BI61" s="51"/>
      <c r="BJ61" s="51"/>
      <c r="BK61" s="51"/>
      <c r="BL61" s="51"/>
      <c r="BM61" s="51"/>
      <c r="BN61" s="51"/>
      <c r="BO61" s="51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1117"/>
      <c r="CH61" s="1117"/>
      <c r="CI61" s="1117"/>
      <c r="CJ61" s="1117"/>
      <c r="CK61" s="1117"/>
      <c r="CL61" s="1117"/>
      <c r="CM61" s="1117"/>
      <c r="CN61" s="1108"/>
      <c r="CO61" s="1108"/>
      <c r="CP61" s="1108"/>
      <c r="CQ61" s="1108"/>
      <c r="CR61" s="1108"/>
      <c r="CS61" s="1120"/>
      <c r="CT61" s="1112"/>
      <c r="CU61" s="1108"/>
      <c r="CV61" s="1116"/>
      <c r="CW61" s="129" t="s">
        <v>49</v>
      </c>
      <c r="CX61" s="97" t="s">
        <v>49</v>
      </c>
      <c r="CY61" s="97" t="s">
        <v>518</v>
      </c>
      <c r="CZ61" s="93" t="s">
        <v>484</v>
      </c>
      <c r="DA61" s="93" t="s">
        <v>484</v>
      </c>
      <c r="DB61" s="93" t="s">
        <v>485</v>
      </c>
      <c r="DC61" s="48"/>
      <c r="DD61" s="48"/>
      <c r="DE61" s="43"/>
      <c r="DF61" s="25"/>
      <c r="DG61" s="79"/>
      <c r="DH61" s="102"/>
      <c r="DI61" s="57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48"/>
      <c r="DZ61" s="48"/>
      <c r="EA61" s="90"/>
      <c r="EB61" s="90"/>
      <c r="EC61" s="48"/>
      <c r="ED61" s="48"/>
      <c r="EE61" s="90"/>
      <c r="EF61" s="90"/>
      <c r="EG61" s="48" t="s">
        <v>333</v>
      </c>
      <c r="EH61" s="48" t="s">
        <v>333</v>
      </c>
      <c r="EI61" s="48" t="s">
        <v>333</v>
      </c>
      <c r="EJ61" s="94"/>
    </row>
    <row r="62" spans="1:169" x14ac:dyDescent="0.3">
      <c r="A62" t="s">
        <v>63</v>
      </c>
      <c r="B62" s="12"/>
      <c r="C62" s="52"/>
      <c r="D62" s="53"/>
      <c r="E62" s="107"/>
      <c r="F62" s="52"/>
      <c r="G62" s="53"/>
      <c r="H62" s="60"/>
      <c r="I62" s="66"/>
      <c r="J62" s="53"/>
      <c r="K62" s="60"/>
      <c r="L62" s="52"/>
      <c r="M62" s="53"/>
      <c r="N62" s="60"/>
      <c r="O62" s="52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60"/>
      <c r="AA62" s="66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3"/>
      <c r="CT62" s="25"/>
      <c r="CU62" s="79"/>
      <c r="CV62" s="58"/>
      <c r="CW62" s="42"/>
      <c r="CX62" s="48"/>
      <c r="CY62" s="48"/>
      <c r="CZ62" s="48"/>
      <c r="DA62" s="48"/>
      <c r="DB62" s="48"/>
      <c r="DC62" s="48"/>
      <c r="DD62" s="48"/>
      <c r="DE62" s="43"/>
      <c r="DF62" s="25"/>
      <c r="DG62" s="79"/>
      <c r="DH62" s="104"/>
      <c r="DI62" s="42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98" t="s">
        <v>401</v>
      </c>
      <c r="EH62" s="48"/>
      <c r="EI62" s="48"/>
      <c r="EJ62" s="58"/>
    </row>
    <row r="63" spans="1:169" s="4" customFormat="1" ht="27.6" x14ac:dyDescent="0.3">
      <c r="B63" s="27" t="s">
        <v>64</v>
      </c>
      <c r="C63" s="1130" t="s">
        <v>423</v>
      </c>
      <c r="D63" s="1117" t="s">
        <v>423</v>
      </c>
      <c r="E63" s="1131" t="s">
        <v>423</v>
      </c>
      <c r="F63" s="1130" t="s">
        <v>423</v>
      </c>
      <c r="G63" s="1117" t="s">
        <v>423</v>
      </c>
      <c r="H63" s="1163" t="s">
        <v>423</v>
      </c>
      <c r="I63" s="1164" t="s">
        <v>423</v>
      </c>
      <c r="J63" s="1117" t="s">
        <v>423</v>
      </c>
      <c r="K63" s="1163" t="s">
        <v>423</v>
      </c>
      <c r="L63" s="1130" t="s">
        <v>423</v>
      </c>
      <c r="M63" s="1117" t="s">
        <v>423</v>
      </c>
      <c r="N63" s="1163" t="s">
        <v>423</v>
      </c>
      <c r="O63" s="1130" t="s">
        <v>424</v>
      </c>
      <c r="P63" s="1117"/>
      <c r="Q63" s="1117"/>
      <c r="R63" s="1117"/>
      <c r="S63" s="1108" t="s">
        <v>424</v>
      </c>
      <c r="T63" s="1108"/>
      <c r="U63" s="1108"/>
      <c r="V63" s="1108"/>
      <c r="W63" s="1108" t="s">
        <v>424</v>
      </c>
      <c r="X63" s="1108"/>
      <c r="Y63" s="1108"/>
      <c r="Z63" s="1116"/>
      <c r="AA63" s="1119" t="s">
        <v>424</v>
      </c>
      <c r="AB63" s="1108"/>
      <c r="AC63" s="1108"/>
      <c r="AD63" s="1108"/>
      <c r="AE63" s="1108" t="s">
        <v>424</v>
      </c>
      <c r="AF63" s="1108"/>
      <c r="AG63" s="1108"/>
      <c r="AH63" s="1108"/>
      <c r="AI63" s="1108" t="s">
        <v>424</v>
      </c>
      <c r="AJ63" s="1108"/>
      <c r="AK63" s="1108"/>
      <c r="AL63" s="1108"/>
      <c r="AM63" s="1108" t="s">
        <v>424</v>
      </c>
      <c r="AN63" s="1108"/>
      <c r="AO63" s="1108"/>
      <c r="AP63" s="1108"/>
      <c r="AQ63" s="1108" t="s">
        <v>424</v>
      </c>
      <c r="AR63" s="1108"/>
      <c r="AS63" s="1108"/>
      <c r="AT63" s="1108"/>
      <c r="AU63" s="1117"/>
      <c r="AV63" s="1117"/>
      <c r="AW63" s="1117"/>
      <c r="AX63" s="1117"/>
      <c r="AY63" s="1117"/>
      <c r="AZ63" s="1117"/>
      <c r="BA63" s="1117"/>
      <c r="BB63" s="1117"/>
      <c r="BC63" s="1117"/>
      <c r="BD63" s="1117"/>
      <c r="BE63" s="1117"/>
      <c r="BF63" s="1117"/>
      <c r="BG63" s="89"/>
      <c r="BH63" s="89"/>
      <c r="BI63" s="89"/>
      <c r="BJ63" s="89"/>
      <c r="BK63" s="89"/>
      <c r="BL63" s="89"/>
      <c r="BM63" s="89"/>
      <c r="BN63" s="89"/>
      <c r="BO63" s="89"/>
      <c r="BP63" s="1108" t="s">
        <v>424</v>
      </c>
      <c r="BQ63" s="1108" t="s">
        <v>424</v>
      </c>
      <c r="BR63" s="1108" t="s">
        <v>424</v>
      </c>
      <c r="BS63" s="1108" t="s">
        <v>424</v>
      </c>
      <c r="BT63" s="1108"/>
      <c r="BU63" s="1108"/>
      <c r="BV63" s="1108"/>
      <c r="BW63" s="1108"/>
      <c r="BX63" s="1108"/>
      <c r="BY63" s="1108"/>
      <c r="BZ63" s="1108" t="s">
        <v>424</v>
      </c>
      <c r="CA63" s="1108"/>
      <c r="CB63" s="1108"/>
      <c r="CC63" s="1108"/>
      <c r="CD63" s="1108"/>
      <c r="CE63" s="1108"/>
      <c r="CF63" s="1108"/>
      <c r="CG63" s="1108" t="s">
        <v>424</v>
      </c>
      <c r="CH63" s="1108"/>
      <c r="CI63" s="1108"/>
      <c r="CJ63" s="1108"/>
      <c r="CK63" s="1108"/>
      <c r="CL63" s="1108"/>
      <c r="CM63" s="1108"/>
      <c r="CN63" s="1108" t="s">
        <v>424</v>
      </c>
      <c r="CO63" s="1108" t="s">
        <v>424</v>
      </c>
      <c r="CP63" s="1108" t="s">
        <v>424</v>
      </c>
      <c r="CQ63" s="1108" t="s">
        <v>424</v>
      </c>
      <c r="CR63" s="1108" t="s">
        <v>424</v>
      </c>
      <c r="CS63" s="1120" t="s">
        <v>424</v>
      </c>
      <c r="CT63" s="1112" t="s">
        <v>424</v>
      </c>
      <c r="CU63" s="1108" t="s">
        <v>424</v>
      </c>
      <c r="CV63" s="1116" t="s">
        <v>424</v>
      </c>
      <c r="CW63" s="1119" t="s">
        <v>424</v>
      </c>
      <c r="CX63" s="1108" t="s">
        <v>424</v>
      </c>
      <c r="CY63" s="1108" t="s">
        <v>424</v>
      </c>
      <c r="CZ63" s="1108" t="s">
        <v>424</v>
      </c>
      <c r="DA63" s="1108" t="s">
        <v>424</v>
      </c>
      <c r="DB63" s="1108" t="s">
        <v>424</v>
      </c>
      <c r="DC63" s="1108" t="s">
        <v>424</v>
      </c>
      <c r="DD63" s="1108" t="s">
        <v>424</v>
      </c>
      <c r="DE63" s="1120" t="s">
        <v>424</v>
      </c>
      <c r="DF63" s="135" t="s">
        <v>530</v>
      </c>
      <c r="DG63" s="99" t="s">
        <v>530</v>
      </c>
      <c r="DH63" s="103" t="s">
        <v>184</v>
      </c>
      <c r="DI63" s="130" t="s">
        <v>197</v>
      </c>
      <c r="DJ63" s="89" t="s">
        <v>325</v>
      </c>
      <c r="DK63" s="89" t="s">
        <v>197</v>
      </c>
      <c r="DL63" s="89" t="s">
        <v>325</v>
      </c>
      <c r="DM63" s="1134" t="s">
        <v>196</v>
      </c>
      <c r="DN63" s="1134"/>
      <c r="DO63" s="1132" t="s">
        <v>359</v>
      </c>
      <c r="DP63" s="1132"/>
      <c r="DQ63" s="82" t="s">
        <v>215</v>
      </c>
      <c r="DR63" s="82" t="s">
        <v>326</v>
      </c>
      <c r="DS63" s="82" t="s">
        <v>215</v>
      </c>
      <c r="DT63" s="82" t="s">
        <v>409</v>
      </c>
      <c r="DU63" s="89" t="s">
        <v>177</v>
      </c>
      <c r="DV63" s="89"/>
      <c r="DW63" s="89" t="s">
        <v>347</v>
      </c>
      <c r="DX63" s="82"/>
      <c r="DY63" s="89" t="s">
        <v>241</v>
      </c>
      <c r="DZ63" s="89" t="s">
        <v>241</v>
      </c>
      <c r="EA63" s="1134" t="s">
        <v>245</v>
      </c>
      <c r="EB63" s="1134"/>
      <c r="EC63" s="89" t="s">
        <v>363</v>
      </c>
      <c r="ED63" s="89" t="s">
        <v>363</v>
      </c>
      <c r="EE63" s="1134" t="s">
        <v>363</v>
      </c>
      <c r="EF63" s="1134"/>
      <c r="EG63" s="89" t="s">
        <v>325</v>
      </c>
      <c r="EH63" s="89" t="s">
        <v>325</v>
      </c>
      <c r="EI63" s="1134" t="s">
        <v>325</v>
      </c>
      <c r="EJ63" s="1172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</row>
    <row r="64" spans="1:169" s="1" customFormat="1" ht="26.25" customHeight="1" x14ac:dyDescent="0.3">
      <c r="B64" s="12" t="s">
        <v>192</v>
      </c>
      <c r="C64" s="1130"/>
      <c r="D64" s="1117"/>
      <c r="E64" s="1131"/>
      <c r="F64" s="1130"/>
      <c r="G64" s="1117"/>
      <c r="H64" s="1163"/>
      <c r="I64" s="1164"/>
      <c r="J64" s="1117"/>
      <c r="K64" s="1163"/>
      <c r="L64" s="1130"/>
      <c r="M64" s="1117"/>
      <c r="N64" s="1163"/>
      <c r="O64" s="1130"/>
      <c r="P64" s="1117"/>
      <c r="Q64" s="1117"/>
      <c r="R64" s="1117"/>
      <c r="S64" s="1108"/>
      <c r="T64" s="1108"/>
      <c r="U64" s="1108"/>
      <c r="V64" s="1108"/>
      <c r="W64" s="1108"/>
      <c r="X64" s="1108"/>
      <c r="Y64" s="1108"/>
      <c r="Z64" s="1116"/>
      <c r="AA64" s="1119"/>
      <c r="AB64" s="1108"/>
      <c r="AC64" s="1108"/>
      <c r="AD64" s="1108"/>
      <c r="AE64" s="1108"/>
      <c r="AF64" s="1108"/>
      <c r="AG64" s="1108"/>
      <c r="AH64" s="1108"/>
      <c r="AI64" s="1108"/>
      <c r="AJ64" s="1108"/>
      <c r="AK64" s="1108"/>
      <c r="AL64" s="1108"/>
      <c r="AM64" s="1108"/>
      <c r="AN64" s="1108"/>
      <c r="AO64" s="1108"/>
      <c r="AP64" s="1108"/>
      <c r="AQ64" s="1108"/>
      <c r="AR64" s="1108"/>
      <c r="AS64" s="1108"/>
      <c r="AT64" s="1108"/>
      <c r="AU64" s="1117"/>
      <c r="AV64" s="1117"/>
      <c r="AW64" s="1117"/>
      <c r="AX64" s="1117"/>
      <c r="AY64" s="1117"/>
      <c r="AZ64" s="1117"/>
      <c r="BA64" s="1117"/>
      <c r="BB64" s="1117"/>
      <c r="BC64" s="1117"/>
      <c r="BD64" s="1117"/>
      <c r="BE64" s="1117"/>
      <c r="BF64" s="1117"/>
      <c r="BG64" s="48"/>
      <c r="BH64" s="48"/>
      <c r="BI64" s="48"/>
      <c r="BJ64" s="48"/>
      <c r="BK64" s="48"/>
      <c r="BL64" s="48"/>
      <c r="BM64" s="48"/>
      <c r="BN64" s="48"/>
      <c r="BO64" s="48"/>
      <c r="BP64" s="1108"/>
      <c r="BQ64" s="1108"/>
      <c r="BR64" s="1108"/>
      <c r="BS64" s="1108"/>
      <c r="BT64" s="1108"/>
      <c r="BU64" s="1108"/>
      <c r="BV64" s="1108"/>
      <c r="BW64" s="1108"/>
      <c r="BX64" s="1108"/>
      <c r="BY64" s="1108"/>
      <c r="BZ64" s="1108"/>
      <c r="CA64" s="1108"/>
      <c r="CB64" s="1108"/>
      <c r="CC64" s="1108"/>
      <c r="CD64" s="1108"/>
      <c r="CE64" s="1108"/>
      <c r="CF64" s="1108"/>
      <c r="CG64" s="1108"/>
      <c r="CH64" s="1108"/>
      <c r="CI64" s="1108"/>
      <c r="CJ64" s="1108"/>
      <c r="CK64" s="1108"/>
      <c r="CL64" s="1108"/>
      <c r="CM64" s="1108"/>
      <c r="CN64" s="1108"/>
      <c r="CO64" s="1108"/>
      <c r="CP64" s="1108"/>
      <c r="CQ64" s="1108"/>
      <c r="CR64" s="1108"/>
      <c r="CS64" s="1120"/>
      <c r="CT64" s="1112"/>
      <c r="CU64" s="1108"/>
      <c r="CV64" s="1116"/>
      <c r="CW64" s="1119"/>
      <c r="CX64" s="1108"/>
      <c r="CY64" s="1108"/>
      <c r="CZ64" s="1108"/>
      <c r="DA64" s="1108"/>
      <c r="DB64" s="1108"/>
      <c r="DC64" s="1108"/>
      <c r="DD64" s="1108"/>
      <c r="DE64" s="1120"/>
      <c r="DF64" s="25" t="s">
        <v>531</v>
      </c>
      <c r="DG64" s="79" t="s">
        <v>531</v>
      </c>
      <c r="DH64" s="104" t="s">
        <v>181</v>
      </c>
      <c r="DI64" s="128" t="s">
        <v>198</v>
      </c>
      <c r="DJ64" s="89" t="s">
        <v>326</v>
      </c>
      <c r="DK64" s="70" t="s">
        <v>198</v>
      </c>
      <c r="DL64" s="82" t="s">
        <v>326</v>
      </c>
      <c r="DM64" s="1132" t="s">
        <v>198</v>
      </c>
      <c r="DN64" s="1132"/>
      <c r="DO64" s="89" t="s">
        <v>326</v>
      </c>
      <c r="DP64" s="48"/>
      <c r="DQ64" s="48" t="s">
        <v>169</v>
      </c>
      <c r="DR64" s="48" t="s">
        <v>49</v>
      </c>
      <c r="DS64" s="48" t="s">
        <v>169</v>
      </c>
      <c r="DT64" s="48" t="s">
        <v>49</v>
      </c>
      <c r="DU64" s="89" t="s">
        <v>198</v>
      </c>
      <c r="DV64" s="48"/>
      <c r="DW64" s="89" t="s">
        <v>49</v>
      </c>
      <c r="DX64" s="48"/>
      <c r="DY64" s="48" t="s">
        <v>242</v>
      </c>
      <c r="DZ64" s="48" t="s">
        <v>242</v>
      </c>
      <c r="EA64" s="1134" t="s">
        <v>181</v>
      </c>
      <c r="EB64" s="1134"/>
      <c r="EC64" s="48" t="s">
        <v>239</v>
      </c>
      <c r="ED64" s="48" t="s">
        <v>239</v>
      </c>
      <c r="EE64" s="1134" t="s">
        <v>239</v>
      </c>
      <c r="EF64" s="1134"/>
      <c r="EG64" s="48" t="s">
        <v>181</v>
      </c>
      <c r="EH64" s="48" t="s">
        <v>181</v>
      </c>
      <c r="EI64" s="1134" t="s">
        <v>181</v>
      </c>
      <c r="EJ64" s="1172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</row>
    <row r="65" spans="2:169" s="1" customFormat="1" ht="15" customHeight="1" x14ac:dyDescent="0.3">
      <c r="B65" s="12" t="s">
        <v>193</v>
      </c>
      <c r="C65" s="1130"/>
      <c r="D65" s="1117"/>
      <c r="E65" s="1131"/>
      <c r="F65" s="1130"/>
      <c r="G65" s="1117"/>
      <c r="H65" s="1163"/>
      <c r="I65" s="1164"/>
      <c r="J65" s="1117"/>
      <c r="K65" s="1163"/>
      <c r="L65" s="1130"/>
      <c r="M65" s="1117"/>
      <c r="N65" s="1163"/>
      <c r="O65" s="1130"/>
      <c r="P65" s="1117"/>
      <c r="Q65" s="1117"/>
      <c r="R65" s="1117"/>
      <c r="S65" s="1108"/>
      <c r="T65" s="1108"/>
      <c r="U65" s="1108"/>
      <c r="V65" s="1108"/>
      <c r="W65" s="1108"/>
      <c r="X65" s="1108"/>
      <c r="Y65" s="1108"/>
      <c r="Z65" s="1116"/>
      <c r="AA65" s="1119"/>
      <c r="AB65" s="1108"/>
      <c r="AC65" s="1108"/>
      <c r="AD65" s="1108"/>
      <c r="AE65" s="1108"/>
      <c r="AF65" s="1108"/>
      <c r="AG65" s="1108"/>
      <c r="AH65" s="1108"/>
      <c r="AI65" s="1108"/>
      <c r="AJ65" s="1108"/>
      <c r="AK65" s="1108"/>
      <c r="AL65" s="1108"/>
      <c r="AM65" s="1108"/>
      <c r="AN65" s="1108"/>
      <c r="AO65" s="1108"/>
      <c r="AP65" s="1108"/>
      <c r="AQ65" s="1108"/>
      <c r="AR65" s="1108"/>
      <c r="AS65" s="1108"/>
      <c r="AT65" s="1108"/>
      <c r="AU65" s="1117"/>
      <c r="AV65" s="1117"/>
      <c r="AW65" s="1117"/>
      <c r="AX65" s="1117"/>
      <c r="AY65" s="1117"/>
      <c r="AZ65" s="1117"/>
      <c r="BA65" s="1117"/>
      <c r="BB65" s="1117"/>
      <c r="BC65" s="1117"/>
      <c r="BD65" s="1117"/>
      <c r="BE65" s="1117"/>
      <c r="BF65" s="1117"/>
      <c r="BG65" s="48"/>
      <c r="BH65" s="48"/>
      <c r="BI65" s="48"/>
      <c r="BJ65" s="48"/>
      <c r="BK65" s="48"/>
      <c r="BL65" s="48"/>
      <c r="BM65" s="48"/>
      <c r="BN65" s="48"/>
      <c r="BO65" s="48"/>
      <c r="BP65" s="1108"/>
      <c r="BQ65" s="1108"/>
      <c r="BR65" s="1108"/>
      <c r="BS65" s="1108"/>
      <c r="BT65" s="1108"/>
      <c r="BU65" s="1108"/>
      <c r="BV65" s="1108"/>
      <c r="BW65" s="1108"/>
      <c r="BX65" s="1108"/>
      <c r="BY65" s="1108"/>
      <c r="BZ65" s="1108"/>
      <c r="CA65" s="1108"/>
      <c r="CB65" s="1108"/>
      <c r="CC65" s="1108"/>
      <c r="CD65" s="1108"/>
      <c r="CE65" s="1108"/>
      <c r="CF65" s="1108"/>
      <c r="CG65" s="1108"/>
      <c r="CH65" s="1108"/>
      <c r="CI65" s="1108"/>
      <c r="CJ65" s="1108"/>
      <c r="CK65" s="1108"/>
      <c r="CL65" s="1108"/>
      <c r="CM65" s="1108"/>
      <c r="CN65" s="1108"/>
      <c r="CO65" s="1108"/>
      <c r="CP65" s="1108"/>
      <c r="CQ65" s="1108"/>
      <c r="CR65" s="1108"/>
      <c r="CS65" s="1120"/>
      <c r="CT65" s="1112"/>
      <c r="CU65" s="1108"/>
      <c r="CV65" s="1116"/>
      <c r="CW65" s="1119"/>
      <c r="CX65" s="1108"/>
      <c r="CY65" s="1108"/>
      <c r="CZ65" s="1108"/>
      <c r="DA65" s="1108"/>
      <c r="DB65" s="1108"/>
      <c r="DC65" s="1108"/>
      <c r="DD65" s="1108"/>
      <c r="DE65" s="1120"/>
      <c r="DF65" s="25" t="s">
        <v>170</v>
      </c>
      <c r="DG65" s="79" t="s">
        <v>170</v>
      </c>
      <c r="DH65" s="104" t="s">
        <v>182</v>
      </c>
      <c r="DI65" s="42" t="s">
        <v>170</v>
      </c>
      <c r="DJ65" s="48" t="s">
        <v>170</v>
      </c>
      <c r="DK65" s="48" t="s">
        <v>170</v>
      </c>
      <c r="DL65" s="48" t="s">
        <v>170</v>
      </c>
      <c r="DM65" s="48" t="s">
        <v>170</v>
      </c>
      <c r="DN65" s="48"/>
      <c r="DO65" s="48" t="s">
        <v>170</v>
      </c>
      <c r="DP65" s="48"/>
      <c r="DQ65" s="48" t="s">
        <v>178</v>
      </c>
      <c r="DR65" s="48" t="s">
        <v>170</v>
      </c>
      <c r="DS65" s="48" t="s">
        <v>178</v>
      </c>
      <c r="DT65" s="48" t="s">
        <v>178</v>
      </c>
      <c r="DU65" s="48" t="s">
        <v>178</v>
      </c>
      <c r="DV65" s="48"/>
      <c r="DW65" s="48" t="s">
        <v>178</v>
      </c>
      <c r="DX65" s="48"/>
      <c r="DY65" s="48" t="s">
        <v>45</v>
      </c>
      <c r="DZ65" s="48" t="s">
        <v>45</v>
      </c>
      <c r="EA65" s="1128" t="s">
        <v>45</v>
      </c>
      <c r="EB65" s="1128"/>
      <c r="EC65" s="48" t="s">
        <v>364</v>
      </c>
      <c r="ED65" s="48" t="s">
        <v>364</v>
      </c>
      <c r="EE65" s="1128" t="s">
        <v>364</v>
      </c>
      <c r="EF65" s="1128"/>
      <c r="EG65" s="48" t="s">
        <v>170</v>
      </c>
      <c r="EH65" s="48" t="s">
        <v>170</v>
      </c>
      <c r="EI65" s="1128" t="s">
        <v>170</v>
      </c>
      <c r="EJ65" s="1129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</row>
    <row r="66" spans="2:169" s="1" customFormat="1" ht="38.25" customHeight="1" x14ac:dyDescent="0.3">
      <c r="B66" s="12" t="s">
        <v>72</v>
      </c>
      <c r="C66" s="1130"/>
      <c r="D66" s="1117"/>
      <c r="E66" s="1131"/>
      <c r="F66" s="1130"/>
      <c r="G66" s="1117"/>
      <c r="H66" s="1163"/>
      <c r="I66" s="1164"/>
      <c r="J66" s="1117"/>
      <c r="K66" s="1163"/>
      <c r="L66" s="1130"/>
      <c r="M66" s="1117"/>
      <c r="N66" s="1163"/>
      <c r="O66" s="1130"/>
      <c r="P66" s="1117"/>
      <c r="Q66" s="1117"/>
      <c r="R66" s="1117"/>
      <c r="S66" s="1108"/>
      <c r="T66" s="1108"/>
      <c r="U66" s="1108"/>
      <c r="V66" s="1108"/>
      <c r="W66" s="1108"/>
      <c r="X66" s="1108"/>
      <c r="Y66" s="1108"/>
      <c r="Z66" s="1116"/>
      <c r="AA66" s="1119"/>
      <c r="AB66" s="1108"/>
      <c r="AC66" s="1108"/>
      <c r="AD66" s="1108"/>
      <c r="AE66" s="1108"/>
      <c r="AF66" s="1108"/>
      <c r="AG66" s="1108"/>
      <c r="AH66" s="1108"/>
      <c r="AI66" s="1108"/>
      <c r="AJ66" s="1108"/>
      <c r="AK66" s="1108"/>
      <c r="AL66" s="1108"/>
      <c r="AM66" s="1108"/>
      <c r="AN66" s="1108"/>
      <c r="AO66" s="1108"/>
      <c r="AP66" s="1108"/>
      <c r="AQ66" s="1108"/>
      <c r="AR66" s="1108"/>
      <c r="AS66" s="1108"/>
      <c r="AT66" s="1108"/>
      <c r="AU66" s="1117"/>
      <c r="AV66" s="1117"/>
      <c r="AW66" s="1117"/>
      <c r="AX66" s="1117"/>
      <c r="AY66" s="1117"/>
      <c r="AZ66" s="1117"/>
      <c r="BA66" s="1117"/>
      <c r="BB66" s="1117"/>
      <c r="BC66" s="1117"/>
      <c r="BD66" s="1117"/>
      <c r="BE66" s="1117"/>
      <c r="BF66" s="1117"/>
      <c r="BG66" s="48"/>
      <c r="BH66" s="48"/>
      <c r="BI66" s="48"/>
      <c r="BJ66" s="48"/>
      <c r="BK66" s="48"/>
      <c r="BL66" s="48"/>
      <c r="BM66" s="48"/>
      <c r="BN66" s="48"/>
      <c r="BO66" s="48"/>
      <c r="BP66" s="1108"/>
      <c r="BQ66" s="1108"/>
      <c r="BR66" s="1108"/>
      <c r="BS66" s="1108"/>
      <c r="BT66" s="1108"/>
      <c r="BU66" s="1108"/>
      <c r="BV66" s="1108"/>
      <c r="BW66" s="1108"/>
      <c r="BX66" s="1108"/>
      <c r="BY66" s="1108"/>
      <c r="BZ66" s="1108"/>
      <c r="CA66" s="1108"/>
      <c r="CB66" s="1108"/>
      <c r="CC66" s="1108"/>
      <c r="CD66" s="1108"/>
      <c r="CE66" s="1108"/>
      <c r="CF66" s="1108"/>
      <c r="CG66" s="1108"/>
      <c r="CH66" s="1108"/>
      <c r="CI66" s="1108"/>
      <c r="CJ66" s="1108"/>
      <c r="CK66" s="1108"/>
      <c r="CL66" s="1108"/>
      <c r="CM66" s="1108"/>
      <c r="CN66" s="1108"/>
      <c r="CO66" s="1108"/>
      <c r="CP66" s="1108"/>
      <c r="CQ66" s="1108"/>
      <c r="CR66" s="1108"/>
      <c r="CS66" s="1120"/>
      <c r="CT66" s="1112"/>
      <c r="CU66" s="1108"/>
      <c r="CV66" s="1116"/>
      <c r="CW66" s="1119"/>
      <c r="CX66" s="1108"/>
      <c r="CY66" s="1108"/>
      <c r="CZ66" s="1108"/>
      <c r="DA66" s="1108"/>
      <c r="DB66" s="1108"/>
      <c r="DC66" s="1108"/>
      <c r="DD66" s="1108"/>
      <c r="DE66" s="1120"/>
      <c r="DF66" s="25" t="s">
        <v>532</v>
      </c>
      <c r="DG66" s="79" t="s">
        <v>532</v>
      </c>
      <c r="DH66" s="104" t="s">
        <v>194</v>
      </c>
      <c r="DI66" s="42" t="s">
        <v>335</v>
      </c>
      <c r="DJ66" s="48" t="s">
        <v>334</v>
      </c>
      <c r="DK66" s="70" t="s">
        <v>493</v>
      </c>
      <c r="DL66" s="48" t="s">
        <v>334</v>
      </c>
      <c r="DM66" s="70" t="s">
        <v>194</v>
      </c>
      <c r="DN66" s="82" t="s">
        <v>195</v>
      </c>
      <c r="DO66" s="70" t="s">
        <v>332</v>
      </c>
      <c r="DP66" s="70" t="s">
        <v>195</v>
      </c>
      <c r="DQ66" s="48" t="s">
        <v>410</v>
      </c>
      <c r="DR66" s="48" t="s">
        <v>411</v>
      </c>
      <c r="DS66" s="48" t="s">
        <v>410</v>
      </c>
      <c r="DT66" s="48" t="s">
        <v>411</v>
      </c>
      <c r="DU66" s="70" t="s">
        <v>194</v>
      </c>
      <c r="DV66" s="82" t="s">
        <v>195</v>
      </c>
      <c r="DW66" s="70" t="s">
        <v>332</v>
      </c>
      <c r="DX66" s="70" t="s">
        <v>195</v>
      </c>
      <c r="DY66" s="48" t="s">
        <v>45</v>
      </c>
      <c r="DZ66" s="48" t="s">
        <v>45</v>
      </c>
      <c r="EA66" s="1128" t="s">
        <v>45</v>
      </c>
      <c r="EB66" s="1128"/>
      <c r="EC66" s="48" t="s">
        <v>365</v>
      </c>
      <c r="ED66" s="48" t="s">
        <v>366</v>
      </c>
      <c r="EE66" s="1135" t="s">
        <v>373</v>
      </c>
      <c r="EF66" s="1135"/>
      <c r="EG66" s="48" t="s">
        <v>397</v>
      </c>
      <c r="EH66" s="48" t="s">
        <v>397</v>
      </c>
      <c r="EI66" s="1135" t="s">
        <v>397</v>
      </c>
      <c r="EJ66" s="1173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</row>
    <row r="67" spans="2:169" s="1" customFormat="1" ht="41.4" x14ac:dyDescent="0.3">
      <c r="B67" s="12" t="s">
        <v>73</v>
      </c>
      <c r="C67" s="1130"/>
      <c r="D67" s="1117"/>
      <c r="E67" s="1131"/>
      <c r="F67" s="1130"/>
      <c r="G67" s="1117"/>
      <c r="H67" s="1163"/>
      <c r="I67" s="1164"/>
      <c r="J67" s="1117"/>
      <c r="K67" s="1163"/>
      <c r="L67" s="1130"/>
      <c r="M67" s="1117"/>
      <c r="N67" s="1163"/>
      <c r="O67" s="1130"/>
      <c r="P67" s="1117"/>
      <c r="Q67" s="1117"/>
      <c r="R67" s="1117"/>
      <c r="S67" s="1108"/>
      <c r="T67" s="1108"/>
      <c r="U67" s="1108"/>
      <c r="V67" s="1108"/>
      <c r="W67" s="1108"/>
      <c r="X67" s="1108"/>
      <c r="Y67" s="1108"/>
      <c r="Z67" s="1116"/>
      <c r="AA67" s="1119"/>
      <c r="AB67" s="1108"/>
      <c r="AC67" s="1108"/>
      <c r="AD67" s="1108"/>
      <c r="AE67" s="1108"/>
      <c r="AF67" s="1108"/>
      <c r="AG67" s="1108"/>
      <c r="AH67" s="1108"/>
      <c r="AI67" s="1108"/>
      <c r="AJ67" s="1108"/>
      <c r="AK67" s="1108"/>
      <c r="AL67" s="1108"/>
      <c r="AM67" s="1108"/>
      <c r="AN67" s="1108"/>
      <c r="AO67" s="1108"/>
      <c r="AP67" s="1108"/>
      <c r="AQ67" s="1108"/>
      <c r="AR67" s="1108"/>
      <c r="AS67" s="1108"/>
      <c r="AT67" s="1108"/>
      <c r="AU67" s="1117"/>
      <c r="AV67" s="1117"/>
      <c r="AW67" s="1117"/>
      <c r="AX67" s="1117"/>
      <c r="AY67" s="1117"/>
      <c r="AZ67" s="1117"/>
      <c r="BA67" s="1117"/>
      <c r="BB67" s="1117"/>
      <c r="BC67" s="1117"/>
      <c r="BD67" s="1117"/>
      <c r="BE67" s="1117"/>
      <c r="BF67" s="1117"/>
      <c r="BG67" s="48"/>
      <c r="BH67" s="48"/>
      <c r="BI67" s="48"/>
      <c r="BJ67" s="48"/>
      <c r="BK67" s="48"/>
      <c r="BL67" s="48"/>
      <c r="BM67" s="48"/>
      <c r="BN67" s="48"/>
      <c r="BO67" s="48"/>
      <c r="BP67" s="1108"/>
      <c r="BQ67" s="1108"/>
      <c r="BR67" s="1108"/>
      <c r="BS67" s="1108"/>
      <c r="BT67" s="1108"/>
      <c r="BU67" s="1108"/>
      <c r="BV67" s="1108"/>
      <c r="BW67" s="1108"/>
      <c r="BX67" s="1108"/>
      <c r="BY67" s="1108"/>
      <c r="BZ67" s="1108"/>
      <c r="CA67" s="1108"/>
      <c r="CB67" s="1108"/>
      <c r="CC67" s="1108"/>
      <c r="CD67" s="1108"/>
      <c r="CE67" s="1108"/>
      <c r="CF67" s="1108"/>
      <c r="CG67" s="1108"/>
      <c r="CH67" s="1108"/>
      <c r="CI67" s="1108"/>
      <c r="CJ67" s="1108"/>
      <c r="CK67" s="1108"/>
      <c r="CL67" s="1108"/>
      <c r="CM67" s="1108"/>
      <c r="CN67" s="1108"/>
      <c r="CO67" s="1108"/>
      <c r="CP67" s="1108"/>
      <c r="CQ67" s="1108"/>
      <c r="CR67" s="1108"/>
      <c r="CS67" s="1120"/>
      <c r="CT67" s="1112"/>
      <c r="CU67" s="1108"/>
      <c r="CV67" s="1116"/>
      <c r="CW67" s="1119"/>
      <c r="CX67" s="1108"/>
      <c r="CY67" s="1108"/>
      <c r="CZ67" s="1108"/>
      <c r="DA67" s="1108"/>
      <c r="DB67" s="1108"/>
      <c r="DC67" s="1108"/>
      <c r="DD67" s="1108"/>
      <c r="DE67" s="1120"/>
      <c r="DF67" s="136" t="s">
        <v>533</v>
      </c>
      <c r="DG67" s="105" t="s">
        <v>533</v>
      </c>
      <c r="DH67" s="104" t="s">
        <v>194</v>
      </c>
      <c r="DI67" s="131">
        <v>0.85</v>
      </c>
      <c r="DJ67" s="48" t="s">
        <v>333</v>
      </c>
      <c r="DK67" s="70" t="s">
        <v>494</v>
      </c>
      <c r="DL67" s="48" t="s">
        <v>333</v>
      </c>
      <c r="DM67" s="70" t="s">
        <v>194</v>
      </c>
      <c r="DN67" s="82" t="s">
        <v>195</v>
      </c>
      <c r="DO67" s="70" t="s">
        <v>49</v>
      </c>
      <c r="DP67" s="82" t="s">
        <v>49</v>
      </c>
      <c r="DQ67" s="91">
        <v>0.85</v>
      </c>
      <c r="DR67" s="91">
        <v>0.8</v>
      </c>
      <c r="DS67" s="91">
        <v>0.85</v>
      </c>
      <c r="DT67" s="91">
        <v>0.8</v>
      </c>
      <c r="DU67" s="70" t="s">
        <v>194</v>
      </c>
      <c r="DV67" s="82" t="s">
        <v>195</v>
      </c>
      <c r="DW67" s="70" t="s">
        <v>333</v>
      </c>
      <c r="DX67" s="82" t="s">
        <v>195</v>
      </c>
      <c r="DY67" s="91">
        <v>0.84</v>
      </c>
      <c r="DZ67" s="91">
        <v>0.84</v>
      </c>
      <c r="EA67" s="70" t="s">
        <v>194</v>
      </c>
      <c r="EB67" s="82" t="s">
        <v>195</v>
      </c>
      <c r="EC67" s="91">
        <v>0.9</v>
      </c>
      <c r="ED67" s="91">
        <v>0.9</v>
      </c>
      <c r="EE67" s="70" t="s">
        <v>194</v>
      </c>
      <c r="EF67" s="82" t="s">
        <v>195</v>
      </c>
      <c r="EG67" s="91">
        <v>0.8</v>
      </c>
      <c r="EH67" s="91">
        <v>0.8</v>
      </c>
      <c r="EI67" s="92">
        <v>0.8</v>
      </c>
      <c r="EJ67" s="59" t="s">
        <v>329</v>
      </c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</row>
    <row r="68" spans="2:169" s="1" customFormat="1" ht="27.6" x14ac:dyDescent="0.3">
      <c r="B68" s="12" t="s">
        <v>323</v>
      </c>
      <c r="C68" s="1130"/>
      <c r="D68" s="1117"/>
      <c r="E68" s="1131"/>
      <c r="F68" s="1130"/>
      <c r="G68" s="1117"/>
      <c r="H68" s="1163"/>
      <c r="I68" s="1164"/>
      <c r="J68" s="1117"/>
      <c r="K68" s="1163"/>
      <c r="L68" s="1130"/>
      <c r="M68" s="1117"/>
      <c r="N68" s="1163"/>
      <c r="O68" s="1130"/>
      <c r="P68" s="1117"/>
      <c r="Q68" s="1117"/>
      <c r="R68" s="1117"/>
      <c r="S68" s="1108"/>
      <c r="T68" s="1108"/>
      <c r="U68" s="1108"/>
      <c r="V68" s="1108"/>
      <c r="W68" s="1108"/>
      <c r="X68" s="1108"/>
      <c r="Y68" s="1108"/>
      <c r="Z68" s="1116"/>
      <c r="AA68" s="1119"/>
      <c r="AB68" s="1108"/>
      <c r="AC68" s="1108"/>
      <c r="AD68" s="1108"/>
      <c r="AE68" s="1108"/>
      <c r="AF68" s="1108"/>
      <c r="AG68" s="1108"/>
      <c r="AH68" s="1108"/>
      <c r="AI68" s="1108"/>
      <c r="AJ68" s="1108"/>
      <c r="AK68" s="1108"/>
      <c r="AL68" s="1108"/>
      <c r="AM68" s="1108"/>
      <c r="AN68" s="1108"/>
      <c r="AO68" s="1108"/>
      <c r="AP68" s="1108"/>
      <c r="AQ68" s="1108"/>
      <c r="AR68" s="1108"/>
      <c r="AS68" s="1108"/>
      <c r="AT68" s="1108"/>
      <c r="AU68" s="1117"/>
      <c r="AV68" s="1117"/>
      <c r="AW68" s="1117"/>
      <c r="AX68" s="1117"/>
      <c r="AY68" s="1117"/>
      <c r="AZ68" s="1117"/>
      <c r="BA68" s="1117"/>
      <c r="BB68" s="1117"/>
      <c r="BC68" s="1117"/>
      <c r="BD68" s="1117"/>
      <c r="BE68" s="1117"/>
      <c r="BF68" s="1117"/>
      <c r="BG68" s="48"/>
      <c r="BH68" s="48"/>
      <c r="BI68" s="48"/>
      <c r="BJ68" s="48"/>
      <c r="BK68" s="48"/>
      <c r="BL68" s="48"/>
      <c r="BM68" s="48"/>
      <c r="BN68" s="48"/>
      <c r="BO68" s="48"/>
      <c r="BP68" s="1108"/>
      <c r="BQ68" s="1108"/>
      <c r="BR68" s="1108"/>
      <c r="BS68" s="1108"/>
      <c r="BT68" s="1108"/>
      <c r="BU68" s="1108"/>
      <c r="BV68" s="1108"/>
      <c r="BW68" s="1108"/>
      <c r="BX68" s="1108"/>
      <c r="BY68" s="1108"/>
      <c r="BZ68" s="1108"/>
      <c r="CA68" s="1108"/>
      <c r="CB68" s="1108"/>
      <c r="CC68" s="1108"/>
      <c r="CD68" s="1108"/>
      <c r="CE68" s="1108"/>
      <c r="CF68" s="1108"/>
      <c r="CG68" s="1108"/>
      <c r="CH68" s="1108"/>
      <c r="CI68" s="1108"/>
      <c r="CJ68" s="1108"/>
      <c r="CK68" s="1108"/>
      <c r="CL68" s="1108"/>
      <c r="CM68" s="1108"/>
      <c r="CN68" s="1108"/>
      <c r="CO68" s="1108"/>
      <c r="CP68" s="1108"/>
      <c r="CQ68" s="1108"/>
      <c r="CR68" s="1108"/>
      <c r="CS68" s="1120"/>
      <c r="CT68" s="1112"/>
      <c r="CU68" s="1108"/>
      <c r="CV68" s="1116"/>
      <c r="CW68" s="1119"/>
      <c r="CX68" s="1108"/>
      <c r="CY68" s="1108"/>
      <c r="CZ68" s="1108"/>
      <c r="DA68" s="1108"/>
      <c r="DB68" s="1108"/>
      <c r="DC68" s="1108"/>
      <c r="DD68" s="1108"/>
      <c r="DE68" s="1120"/>
      <c r="DF68" s="38" t="s">
        <v>183</v>
      </c>
      <c r="DG68" s="100" t="s">
        <v>183</v>
      </c>
      <c r="DH68" s="103" t="s">
        <v>183</v>
      </c>
      <c r="DI68" s="42" t="s">
        <v>333</v>
      </c>
      <c r="DJ68" s="82" t="s">
        <v>336</v>
      </c>
      <c r="DK68" s="82" t="s">
        <v>183</v>
      </c>
      <c r="DL68" s="82" t="s">
        <v>336</v>
      </c>
      <c r="DM68" s="70"/>
      <c r="DN68" s="82"/>
      <c r="DO68" s="70"/>
      <c r="DP68" s="82"/>
      <c r="DQ68" s="82" t="s">
        <v>183</v>
      </c>
      <c r="DR68" s="82" t="s">
        <v>183</v>
      </c>
      <c r="DS68" s="82" t="s">
        <v>183</v>
      </c>
      <c r="DT68" s="82" t="s">
        <v>183</v>
      </c>
      <c r="DU68" s="89" t="s">
        <v>183</v>
      </c>
      <c r="DV68" s="82"/>
      <c r="DW68" s="89" t="s">
        <v>183</v>
      </c>
      <c r="DX68" s="82"/>
      <c r="DY68" s="48"/>
      <c r="DZ68" s="48"/>
      <c r="EA68" s="70"/>
      <c r="EB68" s="82"/>
      <c r="EC68" s="48" t="s">
        <v>374</v>
      </c>
      <c r="ED68" s="48" t="s">
        <v>374</v>
      </c>
      <c r="EE68" s="89" t="s">
        <v>244</v>
      </c>
      <c r="EF68" s="82"/>
      <c r="EG68" s="48" t="s">
        <v>333</v>
      </c>
      <c r="EH68" s="48" t="s">
        <v>333</v>
      </c>
      <c r="EI68" s="89" t="s">
        <v>333</v>
      </c>
      <c r="EJ68" s="59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</row>
    <row r="69" spans="2:169" s="4" customFormat="1" ht="41.4" x14ac:dyDescent="0.3">
      <c r="B69" s="27" t="s">
        <v>243</v>
      </c>
      <c r="C69" s="1130"/>
      <c r="D69" s="1117"/>
      <c r="E69" s="1131"/>
      <c r="F69" s="1130"/>
      <c r="G69" s="1117"/>
      <c r="H69" s="1163"/>
      <c r="I69" s="1164"/>
      <c r="J69" s="1117"/>
      <c r="K69" s="1163"/>
      <c r="L69" s="1130"/>
      <c r="M69" s="1117"/>
      <c r="N69" s="1163"/>
      <c r="O69" s="1130"/>
      <c r="P69" s="1117"/>
      <c r="Q69" s="1117"/>
      <c r="R69" s="1117"/>
      <c r="S69" s="1108"/>
      <c r="T69" s="1108"/>
      <c r="U69" s="1108"/>
      <c r="V69" s="1108"/>
      <c r="W69" s="1108"/>
      <c r="X69" s="1108"/>
      <c r="Y69" s="1108"/>
      <c r="Z69" s="1116"/>
      <c r="AA69" s="1119"/>
      <c r="AB69" s="1108"/>
      <c r="AC69" s="1108"/>
      <c r="AD69" s="1108"/>
      <c r="AE69" s="1108"/>
      <c r="AF69" s="1108"/>
      <c r="AG69" s="1108"/>
      <c r="AH69" s="1108"/>
      <c r="AI69" s="1108"/>
      <c r="AJ69" s="1108"/>
      <c r="AK69" s="1108"/>
      <c r="AL69" s="1108"/>
      <c r="AM69" s="1108"/>
      <c r="AN69" s="1108"/>
      <c r="AO69" s="1108"/>
      <c r="AP69" s="1108"/>
      <c r="AQ69" s="1108"/>
      <c r="AR69" s="1108"/>
      <c r="AS69" s="1108"/>
      <c r="AT69" s="1108"/>
      <c r="AU69" s="1117"/>
      <c r="AV69" s="1117"/>
      <c r="AW69" s="1117"/>
      <c r="AX69" s="1117"/>
      <c r="AY69" s="1117"/>
      <c r="AZ69" s="1117"/>
      <c r="BA69" s="1117"/>
      <c r="BB69" s="1117"/>
      <c r="BC69" s="1117"/>
      <c r="BD69" s="1117"/>
      <c r="BE69" s="1117"/>
      <c r="BF69" s="1117"/>
      <c r="BG69" s="89"/>
      <c r="BH69" s="89"/>
      <c r="BI69" s="89"/>
      <c r="BJ69" s="89"/>
      <c r="BK69" s="89"/>
      <c r="BL69" s="89"/>
      <c r="BM69" s="89"/>
      <c r="BN69" s="89"/>
      <c r="BO69" s="89"/>
      <c r="BP69" s="1108"/>
      <c r="BQ69" s="1108"/>
      <c r="BR69" s="1108"/>
      <c r="BS69" s="1108"/>
      <c r="BT69" s="1108"/>
      <c r="BU69" s="1108"/>
      <c r="BV69" s="1108"/>
      <c r="BW69" s="1108"/>
      <c r="BX69" s="1108"/>
      <c r="BY69" s="1108"/>
      <c r="BZ69" s="1108"/>
      <c r="CA69" s="1108"/>
      <c r="CB69" s="1108"/>
      <c r="CC69" s="1108"/>
      <c r="CD69" s="1108"/>
      <c r="CE69" s="1108"/>
      <c r="CF69" s="1108"/>
      <c r="CG69" s="1108"/>
      <c r="CH69" s="1108"/>
      <c r="CI69" s="1108"/>
      <c r="CJ69" s="1108"/>
      <c r="CK69" s="1108"/>
      <c r="CL69" s="1108"/>
      <c r="CM69" s="1108"/>
      <c r="CN69" s="1108"/>
      <c r="CO69" s="1108"/>
      <c r="CP69" s="1108"/>
      <c r="CQ69" s="1108"/>
      <c r="CR69" s="1108"/>
      <c r="CS69" s="1120"/>
      <c r="CT69" s="1112"/>
      <c r="CU69" s="1108"/>
      <c r="CV69" s="1116"/>
      <c r="CW69" s="1119"/>
      <c r="CX69" s="1108"/>
      <c r="CY69" s="1108"/>
      <c r="CZ69" s="1108"/>
      <c r="DA69" s="1108"/>
      <c r="DB69" s="1108"/>
      <c r="DC69" s="1108"/>
      <c r="DD69" s="1108"/>
      <c r="DE69" s="1120"/>
      <c r="DF69" s="38" t="s">
        <v>188</v>
      </c>
      <c r="DG69" s="100" t="s">
        <v>188</v>
      </c>
      <c r="DH69" s="103" t="s">
        <v>324</v>
      </c>
      <c r="DI69" s="126" t="s">
        <v>188</v>
      </c>
      <c r="DJ69" s="82" t="s">
        <v>216</v>
      </c>
      <c r="DK69" s="82" t="s">
        <v>188</v>
      </c>
      <c r="DL69" s="82" t="s">
        <v>216</v>
      </c>
      <c r="DM69" s="89" t="s">
        <v>183</v>
      </c>
      <c r="DN69" s="82"/>
      <c r="DO69" s="89" t="s">
        <v>327</v>
      </c>
      <c r="DP69" s="82"/>
      <c r="DQ69" s="82" t="s">
        <v>188</v>
      </c>
      <c r="DR69" s="82" t="s">
        <v>217</v>
      </c>
      <c r="DS69" s="82" t="s">
        <v>188</v>
      </c>
      <c r="DT69" s="82" t="s">
        <v>217</v>
      </c>
      <c r="DU69" s="89" t="s">
        <v>183</v>
      </c>
      <c r="DV69" s="82"/>
      <c r="DW69" s="89" t="s">
        <v>327</v>
      </c>
      <c r="DX69" s="82"/>
      <c r="DY69" s="89" t="s">
        <v>333</v>
      </c>
      <c r="DZ69" s="89" t="s">
        <v>333</v>
      </c>
      <c r="EA69" s="89" t="s">
        <v>244</v>
      </c>
      <c r="EB69" s="82"/>
      <c r="EC69" s="89" t="s">
        <v>495</v>
      </c>
      <c r="ED69" s="82" t="s">
        <v>496</v>
      </c>
      <c r="EE69" s="1132" t="s">
        <v>497</v>
      </c>
      <c r="EF69" s="1132"/>
      <c r="EG69" s="1168" t="s">
        <v>424</v>
      </c>
      <c r="EH69" s="1168"/>
      <c r="EI69" s="89" t="s">
        <v>398</v>
      </c>
      <c r="EJ69" s="59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</row>
    <row r="70" spans="2:169" s="1" customFormat="1" ht="26.25" customHeight="1" x14ac:dyDescent="0.3">
      <c r="B70" s="12" t="s">
        <v>66</v>
      </c>
      <c r="C70" s="1130"/>
      <c r="D70" s="1117"/>
      <c r="E70" s="1131"/>
      <c r="F70" s="1130"/>
      <c r="G70" s="1117"/>
      <c r="H70" s="1163"/>
      <c r="I70" s="1164"/>
      <c r="J70" s="1117"/>
      <c r="K70" s="1163"/>
      <c r="L70" s="1130"/>
      <c r="M70" s="1117"/>
      <c r="N70" s="1163"/>
      <c r="O70" s="1130"/>
      <c r="P70" s="1117"/>
      <c r="Q70" s="1117"/>
      <c r="R70" s="1117"/>
      <c r="S70" s="1108"/>
      <c r="T70" s="1108"/>
      <c r="U70" s="1108"/>
      <c r="V70" s="1108"/>
      <c r="W70" s="1108"/>
      <c r="X70" s="1108"/>
      <c r="Y70" s="1108"/>
      <c r="Z70" s="1116"/>
      <c r="AA70" s="1119"/>
      <c r="AB70" s="1108"/>
      <c r="AC70" s="1108"/>
      <c r="AD70" s="1108"/>
      <c r="AE70" s="1108"/>
      <c r="AF70" s="1108"/>
      <c r="AG70" s="1108"/>
      <c r="AH70" s="1108"/>
      <c r="AI70" s="1108"/>
      <c r="AJ70" s="1108"/>
      <c r="AK70" s="1108"/>
      <c r="AL70" s="1108"/>
      <c r="AM70" s="1108"/>
      <c r="AN70" s="1108"/>
      <c r="AO70" s="1108"/>
      <c r="AP70" s="1108"/>
      <c r="AQ70" s="1108"/>
      <c r="AR70" s="1108"/>
      <c r="AS70" s="1108"/>
      <c r="AT70" s="1108"/>
      <c r="AU70" s="1117"/>
      <c r="AV70" s="1117"/>
      <c r="AW70" s="1117"/>
      <c r="AX70" s="1117"/>
      <c r="AY70" s="1117"/>
      <c r="AZ70" s="1117"/>
      <c r="BA70" s="1117"/>
      <c r="BB70" s="1117"/>
      <c r="BC70" s="1117"/>
      <c r="BD70" s="1117"/>
      <c r="BE70" s="1117"/>
      <c r="BF70" s="1117"/>
      <c r="BG70" s="48"/>
      <c r="BH70" s="48"/>
      <c r="BI70" s="48"/>
      <c r="BJ70" s="48"/>
      <c r="BK70" s="48"/>
      <c r="BL70" s="48"/>
      <c r="BM70" s="48"/>
      <c r="BN70" s="48"/>
      <c r="BO70" s="48"/>
      <c r="BP70" s="1108"/>
      <c r="BQ70" s="1108"/>
      <c r="BR70" s="1108"/>
      <c r="BS70" s="1108"/>
      <c r="BT70" s="1108"/>
      <c r="BU70" s="1108"/>
      <c r="BV70" s="1108"/>
      <c r="BW70" s="1108"/>
      <c r="BX70" s="1108"/>
      <c r="BY70" s="1108"/>
      <c r="BZ70" s="1108"/>
      <c r="CA70" s="1108"/>
      <c r="CB70" s="1108"/>
      <c r="CC70" s="1108"/>
      <c r="CD70" s="1108"/>
      <c r="CE70" s="1108"/>
      <c r="CF70" s="1108"/>
      <c r="CG70" s="1108"/>
      <c r="CH70" s="1108"/>
      <c r="CI70" s="1108"/>
      <c r="CJ70" s="1108"/>
      <c r="CK70" s="1108"/>
      <c r="CL70" s="1108"/>
      <c r="CM70" s="1108"/>
      <c r="CN70" s="1108"/>
      <c r="CO70" s="1108"/>
      <c r="CP70" s="1108"/>
      <c r="CQ70" s="1108"/>
      <c r="CR70" s="1108"/>
      <c r="CS70" s="1120"/>
      <c r="CT70" s="1112"/>
      <c r="CU70" s="1108"/>
      <c r="CV70" s="1116"/>
      <c r="CW70" s="1119"/>
      <c r="CX70" s="1108"/>
      <c r="CY70" s="1108"/>
      <c r="CZ70" s="1108"/>
      <c r="DA70" s="1108"/>
      <c r="DB70" s="1108"/>
      <c r="DC70" s="1108"/>
      <c r="DD70" s="1108"/>
      <c r="DE70" s="1120"/>
      <c r="DF70" s="37" t="s">
        <v>207</v>
      </c>
      <c r="DG70" s="80" t="s">
        <v>207</v>
      </c>
      <c r="DH70" s="103" t="s">
        <v>206</v>
      </c>
      <c r="DI70" s="128" t="s">
        <v>466</v>
      </c>
      <c r="DJ70" s="70" t="s">
        <v>465</v>
      </c>
      <c r="DK70" s="70" t="s">
        <v>466</v>
      </c>
      <c r="DL70" s="70" t="s">
        <v>465</v>
      </c>
      <c r="DM70" s="89" t="s">
        <v>208</v>
      </c>
      <c r="DN70" s="48"/>
      <c r="DO70" s="89" t="s">
        <v>419</v>
      </c>
      <c r="DP70" s="70"/>
      <c r="DQ70" s="70" t="s">
        <v>240</v>
      </c>
      <c r="DR70" s="70" t="s">
        <v>350</v>
      </c>
      <c r="DS70" s="70" t="s">
        <v>240</v>
      </c>
      <c r="DT70" s="70" t="s">
        <v>350</v>
      </c>
      <c r="DU70" s="89" t="s">
        <v>208</v>
      </c>
      <c r="DV70" s="70"/>
      <c r="DW70" s="89" t="s">
        <v>348</v>
      </c>
      <c r="DX70" s="70"/>
      <c r="DY70" s="70" t="s">
        <v>247</v>
      </c>
      <c r="DZ70" s="70" t="s">
        <v>247</v>
      </c>
      <c r="EA70" s="1132" t="s">
        <v>246</v>
      </c>
      <c r="EB70" s="1132"/>
      <c r="EC70" s="70" t="s">
        <v>367</v>
      </c>
      <c r="ED70" s="70" t="s">
        <v>367</v>
      </c>
      <c r="EE70" s="1132" t="s">
        <v>367</v>
      </c>
      <c r="EF70" s="1132"/>
      <c r="EG70" s="70" t="s">
        <v>399</v>
      </c>
      <c r="EH70" s="70" t="s">
        <v>399</v>
      </c>
      <c r="EI70" s="1132" t="s">
        <v>399</v>
      </c>
      <c r="EJ70" s="1174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</row>
    <row r="71" spans="2:169" s="1" customFormat="1" ht="52.5" customHeight="1" x14ac:dyDescent="0.3">
      <c r="B71" s="12" t="s">
        <v>67</v>
      </c>
      <c r="C71" s="1130"/>
      <c r="D71" s="1117"/>
      <c r="E71" s="1131"/>
      <c r="F71" s="1130"/>
      <c r="G71" s="1117"/>
      <c r="H71" s="1163"/>
      <c r="I71" s="1164"/>
      <c r="J71" s="1117"/>
      <c r="K71" s="1163"/>
      <c r="L71" s="1130"/>
      <c r="M71" s="1117"/>
      <c r="N71" s="1163"/>
      <c r="O71" s="1130"/>
      <c r="P71" s="1117"/>
      <c r="Q71" s="1117"/>
      <c r="R71" s="1117"/>
      <c r="S71" s="1108"/>
      <c r="T71" s="1108"/>
      <c r="U71" s="1108"/>
      <c r="V71" s="1108"/>
      <c r="W71" s="1108"/>
      <c r="X71" s="1108"/>
      <c r="Y71" s="1108"/>
      <c r="Z71" s="1116"/>
      <c r="AA71" s="1119"/>
      <c r="AB71" s="1108"/>
      <c r="AC71" s="1108"/>
      <c r="AD71" s="1108"/>
      <c r="AE71" s="1108"/>
      <c r="AF71" s="1108"/>
      <c r="AG71" s="1108"/>
      <c r="AH71" s="1108"/>
      <c r="AI71" s="1108"/>
      <c r="AJ71" s="1108"/>
      <c r="AK71" s="1108"/>
      <c r="AL71" s="1108"/>
      <c r="AM71" s="1108"/>
      <c r="AN71" s="1108"/>
      <c r="AO71" s="1108"/>
      <c r="AP71" s="1108"/>
      <c r="AQ71" s="1108"/>
      <c r="AR71" s="1108"/>
      <c r="AS71" s="1108"/>
      <c r="AT71" s="1108"/>
      <c r="AU71" s="1117"/>
      <c r="AV71" s="1117"/>
      <c r="AW71" s="1117"/>
      <c r="AX71" s="1117"/>
      <c r="AY71" s="1117"/>
      <c r="AZ71" s="1117"/>
      <c r="BA71" s="1117"/>
      <c r="BB71" s="1117"/>
      <c r="BC71" s="1117"/>
      <c r="BD71" s="1117"/>
      <c r="BE71" s="1117"/>
      <c r="BF71" s="1117"/>
      <c r="BG71" s="48"/>
      <c r="BH71" s="48"/>
      <c r="BI71" s="48"/>
      <c r="BJ71" s="48"/>
      <c r="BK71" s="48"/>
      <c r="BL71" s="48"/>
      <c r="BM71" s="48"/>
      <c r="BN71" s="48"/>
      <c r="BO71" s="48"/>
      <c r="BP71" s="1108"/>
      <c r="BQ71" s="1108"/>
      <c r="BR71" s="1108"/>
      <c r="BS71" s="1108"/>
      <c r="BT71" s="1108"/>
      <c r="BU71" s="1108"/>
      <c r="BV71" s="1108"/>
      <c r="BW71" s="1108"/>
      <c r="BX71" s="1108"/>
      <c r="BY71" s="1108"/>
      <c r="BZ71" s="1108"/>
      <c r="CA71" s="1108"/>
      <c r="CB71" s="1108"/>
      <c r="CC71" s="1108"/>
      <c r="CD71" s="1108"/>
      <c r="CE71" s="1108"/>
      <c r="CF71" s="1108"/>
      <c r="CG71" s="1108"/>
      <c r="CH71" s="1108"/>
      <c r="CI71" s="1108"/>
      <c r="CJ71" s="1108"/>
      <c r="CK71" s="1108"/>
      <c r="CL71" s="1108"/>
      <c r="CM71" s="1108"/>
      <c r="CN71" s="1108"/>
      <c r="CO71" s="1108"/>
      <c r="CP71" s="1108"/>
      <c r="CQ71" s="1108"/>
      <c r="CR71" s="1108"/>
      <c r="CS71" s="1120"/>
      <c r="CT71" s="1112"/>
      <c r="CU71" s="1108"/>
      <c r="CV71" s="1116"/>
      <c r="CW71" s="1119"/>
      <c r="CX71" s="1108"/>
      <c r="CY71" s="1108"/>
      <c r="CZ71" s="1108"/>
      <c r="DA71" s="1108"/>
      <c r="DB71" s="1108"/>
      <c r="DC71" s="1108"/>
      <c r="DD71" s="1108"/>
      <c r="DE71" s="1120"/>
      <c r="DF71" s="25" t="s">
        <v>187</v>
      </c>
      <c r="DG71" s="79" t="s">
        <v>187</v>
      </c>
      <c r="DH71" s="103" t="s">
        <v>185</v>
      </c>
      <c r="DI71" s="126" t="s">
        <v>339</v>
      </c>
      <c r="DJ71" s="82" t="s">
        <v>337</v>
      </c>
      <c r="DK71" s="82" t="s">
        <v>339</v>
      </c>
      <c r="DL71" s="82" t="s">
        <v>338</v>
      </c>
      <c r="DM71" s="1132" t="s">
        <v>209</v>
      </c>
      <c r="DN71" s="1132"/>
      <c r="DO71" s="1132" t="s">
        <v>420</v>
      </c>
      <c r="DP71" s="1132"/>
      <c r="DQ71" s="82" t="s">
        <v>65</v>
      </c>
      <c r="DR71" s="70"/>
      <c r="DS71" s="82" t="s">
        <v>65</v>
      </c>
      <c r="DT71" s="70"/>
      <c r="DU71" s="70" t="s">
        <v>307</v>
      </c>
      <c r="DV71" s="48"/>
      <c r="DW71" s="70" t="s">
        <v>349</v>
      </c>
      <c r="DX71" s="48"/>
      <c r="DY71" s="48" t="s">
        <v>45</v>
      </c>
      <c r="DZ71" s="48" t="s">
        <v>45</v>
      </c>
      <c r="EA71" s="1128" t="s">
        <v>45</v>
      </c>
      <c r="EB71" s="1128"/>
      <c r="EC71" s="48" t="s">
        <v>45</v>
      </c>
      <c r="ED71" s="48" t="s">
        <v>45</v>
      </c>
      <c r="EE71" s="1128" t="s">
        <v>45</v>
      </c>
      <c r="EF71" s="1128"/>
      <c r="EG71" s="48" t="s">
        <v>45</v>
      </c>
      <c r="EH71" s="48" t="s">
        <v>45</v>
      </c>
      <c r="EI71" s="1128" t="s">
        <v>45</v>
      </c>
      <c r="EJ71" s="1129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</row>
    <row r="72" spans="2:169" s="1" customFormat="1" ht="55.2" x14ac:dyDescent="0.3">
      <c r="B72" s="12" t="s">
        <v>68</v>
      </c>
      <c r="C72" s="1130"/>
      <c r="D72" s="1117"/>
      <c r="E72" s="1131"/>
      <c r="F72" s="1130"/>
      <c r="G72" s="1117"/>
      <c r="H72" s="1163"/>
      <c r="I72" s="1164"/>
      <c r="J72" s="1117"/>
      <c r="K72" s="1163"/>
      <c r="L72" s="1130"/>
      <c r="M72" s="1117"/>
      <c r="N72" s="1163"/>
      <c r="O72" s="1130"/>
      <c r="P72" s="1117"/>
      <c r="Q72" s="1117"/>
      <c r="R72" s="1117"/>
      <c r="S72" s="1108"/>
      <c r="T72" s="1108"/>
      <c r="U72" s="1108"/>
      <c r="V72" s="1108"/>
      <c r="W72" s="1108"/>
      <c r="X72" s="1108"/>
      <c r="Y72" s="1108"/>
      <c r="Z72" s="1116"/>
      <c r="AA72" s="1119"/>
      <c r="AB72" s="1108"/>
      <c r="AC72" s="1108"/>
      <c r="AD72" s="1108"/>
      <c r="AE72" s="1108"/>
      <c r="AF72" s="1108"/>
      <c r="AG72" s="1108"/>
      <c r="AH72" s="1108"/>
      <c r="AI72" s="1108"/>
      <c r="AJ72" s="1108"/>
      <c r="AK72" s="1108"/>
      <c r="AL72" s="1108"/>
      <c r="AM72" s="1108"/>
      <c r="AN72" s="1108"/>
      <c r="AO72" s="1108"/>
      <c r="AP72" s="1108"/>
      <c r="AQ72" s="1108"/>
      <c r="AR72" s="1108"/>
      <c r="AS72" s="1108"/>
      <c r="AT72" s="1108"/>
      <c r="AU72" s="1117"/>
      <c r="AV72" s="1117"/>
      <c r="AW72" s="1117"/>
      <c r="AX72" s="1117"/>
      <c r="AY72" s="1117"/>
      <c r="AZ72" s="1117"/>
      <c r="BA72" s="1117"/>
      <c r="BB72" s="1117"/>
      <c r="BC72" s="1117"/>
      <c r="BD72" s="1117"/>
      <c r="BE72" s="1117"/>
      <c r="BF72" s="1117"/>
      <c r="BG72" s="48"/>
      <c r="BH72" s="48"/>
      <c r="BI72" s="48"/>
      <c r="BJ72" s="48"/>
      <c r="BK72" s="48"/>
      <c r="BL72" s="48"/>
      <c r="BM72" s="48"/>
      <c r="BN72" s="48"/>
      <c r="BO72" s="48"/>
      <c r="BP72" s="1108"/>
      <c r="BQ72" s="1108"/>
      <c r="BR72" s="1108"/>
      <c r="BS72" s="1108"/>
      <c r="BT72" s="1108"/>
      <c r="BU72" s="1108"/>
      <c r="BV72" s="1108"/>
      <c r="BW72" s="1108"/>
      <c r="BX72" s="1108"/>
      <c r="BY72" s="1108"/>
      <c r="BZ72" s="1108"/>
      <c r="CA72" s="1108"/>
      <c r="CB72" s="1108"/>
      <c r="CC72" s="1108"/>
      <c r="CD72" s="1108"/>
      <c r="CE72" s="1108"/>
      <c r="CF72" s="1108"/>
      <c r="CG72" s="1108"/>
      <c r="CH72" s="1108"/>
      <c r="CI72" s="1108"/>
      <c r="CJ72" s="1108"/>
      <c r="CK72" s="1108"/>
      <c r="CL72" s="1108"/>
      <c r="CM72" s="1108"/>
      <c r="CN72" s="1108"/>
      <c r="CO72" s="1108"/>
      <c r="CP72" s="1108"/>
      <c r="CQ72" s="1108"/>
      <c r="CR72" s="1108"/>
      <c r="CS72" s="1120"/>
      <c r="CT72" s="1112"/>
      <c r="CU72" s="1108"/>
      <c r="CV72" s="1116"/>
      <c r="CW72" s="1119"/>
      <c r="CX72" s="1108"/>
      <c r="CY72" s="1108"/>
      <c r="CZ72" s="1108"/>
      <c r="DA72" s="1108"/>
      <c r="DB72" s="1108"/>
      <c r="DC72" s="1108"/>
      <c r="DD72" s="1108"/>
      <c r="DE72" s="1120"/>
      <c r="DF72" s="25" t="s">
        <v>49</v>
      </c>
      <c r="DG72" s="79" t="s">
        <v>49</v>
      </c>
      <c r="DH72" s="104" t="s">
        <v>356</v>
      </c>
      <c r="DI72" s="42" t="s">
        <v>328</v>
      </c>
      <c r="DJ72" s="48" t="s">
        <v>328</v>
      </c>
      <c r="DK72" s="48" t="s">
        <v>328</v>
      </c>
      <c r="DL72" s="48" t="s">
        <v>328</v>
      </c>
      <c r="DM72" s="48"/>
      <c r="DN72" s="82" t="s">
        <v>195</v>
      </c>
      <c r="DO72" s="48" t="s">
        <v>329</v>
      </c>
      <c r="DP72" s="82" t="s">
        <v>328</v>
      </c>
      <c r="DQ72" s="48" t="s">
        <v>412</v>
      </c>
      <c r="DR72" s="48" t="s">
        <v>413</v>
      </c>
      <c r="DS72" s="48" t="s">
        <v>412</v>
      </c>
      <c r="DT72" s="48" t="s">
        <v>413</v>
      </c>
      <c r="DU72" s="48" t="s">
        <v>412</v>
      </c>
      <c r="DV72" s="82" t="s">
        <v>195</v>
      </c>
      <c r="DW72" s="70" t="s">
        <v>415</v>
      </c>
      <c r="DX72" s="82" t="s">
        <v>195</v>
      </c>
      <c r="DY72" s="48" t="s">
        <v>49</v>
      </c>
      <c r="DZ72" s="48" t="s">
        <v>49</v>
      </c>
      <c r="EA72" s="48" t="s">
        <v>49</v>
      </c>
      <c r="EB72" s="48"/>
      <c r="EC72" s="70" t="s">
        <v>368</v>
      </c>
      <c r="ED72" s="70" t="s">
        <v>368</v>
      </c>
      <c r="EE72" s="48" t="s">
        <v>49</v>
      </c>
      <c r="EF72" s="48"/>
      <c r="EG72" s="70" t="s">
        <v>49</v>
      </c>
      <c r="EH72" s="70" t="s">
        <v>49</v>
      </c>
      <c r="EI72" s="48" t="s">
        <v>49</v>
      </c>
      <c r="EJ72" s="58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</row>
    <row r="73" spans="2:169" s="1" customFormat="1" ht="27.6" x14ac:dyDescent="0.3">
      <c r="B73" s="12" t="s">
        <v>69</v>
      </c>
      <c r="C73" s="1130"/>
      <c r="D73" s="1117"/>
      <c r="E73" s="1131"/>
      <c r="F73" s="1130"/>
      <c r="G73" s="1117"/>
      <c r="H73" s="1163"/>
      <c r="I73" s="1164"/>
      <c r="J73" s="1117"/>
      <c r="K73" s="1163"/>
      <c r="L73" s="1130"/>
      <c r="M73" s="1117"/>
      <c r="N73" s="1163"/>
      <c r="O73" s="1130"/>
      <c r="P73" s="1117"/>
      <c r="Q73" s="1117"/>
      <c r="R73" s="1117"/>
      <c r="S73" s="1108"/>
      <c r="T73" s="1108"/>
      <c r="U73" s="1108"/>
      <c r="V73" s="1108"/>
      <c r="W73" s="1108"/>
      <c r="X73" s="1108"/>
      <c r="Y73" s="1108"/>
      <c r="Z73" s="1116"/>
      <c r="AA73" s="1119"/>
      <c r="AB73" s="1108"/>
      <c r="AC73" s="1108"/>
      <c r="AD73" s="1108"/>
      <c r="AE73" s="1108"/>
      <c r="AF73" s="1108"/>
      <c r="AG73" s="1108"/>
      <c r="AH73" s="1108"/>
      <c r="AI73" s="1108"/>
      <c r="AJ73" s="1108"/>
      <c r="AK73" s="1108"/>
      <c r="AL73" s="1108"/>
      <c r="AM73" s="1108"/>
      <c r="AN73" s="1108"/>
      <c r="AO73" s="1108"/>
      <c r="AP73" s="1108"/>
      <c r="AQ73" s="1108"/>
      <c r="AR73" s="1108"/>
      <c r="AS73" s="1108"/>
      <c r="AT73" s="1108"/>
      <c r="AU73" s="1117"/>
      <c r="AV73" s="1117"/>
      <c r="AW73" s="1117"/>
      <c r="AX73" s="1117"/>
      <c r="AY73" s="1117"/>
      <c r="AZ73" s="1117"/>
      <c r="BA73" s="1117"/>
      <c r="BB73" s="1117"/>
      <c r="BC73" s="1117"/>
      <c r="BD73" s="1117"/>
      <c r="BE73" s="1117"/>
      <c r="BF73" s="1117"/>
      <c r="BG73" s="48"/>
      <c r="BH73" s="48"/>
      <c r="BI73" s="48"/>
      <c r="BJ73" s="48"/>
      <c r="BK73" s="48"/>
      <c r="BL73" s="48"/>
      <c r="BM73" s="48"/>
      <c r="BN73" s="48"/>
      <c r="BO73" s="48"/>
      <c r="BP73" s="1108"/>
      <c r="BQ73" s="1108"/>
      <c r="BR73" s="1108"/>
      <c r="BS73" s="1108"/>
      <c r="BT73" s="1108"/>
      <c r="BU73" s="1108"/>
      <c r="BV73" s="1108"/>
      <c r="BW73" s="1108"/>
      <c r="BX73" s="1108"/>
      <c r="BY73" s="1108"/>
      <c r="BZ73" s="1108"/>
      <c r="CA73" s="1108"/>
      <c r="CB73" s="1108"/>
      <c r="CC73" s="1108"/>
      <c r="CD73" s="1108"/>
      <c r="CE73" s="1108"/>
      <c r="CF73" s="1108"/>
      <c r="CG73" s="1108"/>
      <c r="CH73" s="1108"/>
      <c r="CI73" s="1108"/>
      <c r="CJ73" s="1108"/>
      <c r="CK73" s="1108"/>
      <c r="CL73" s="1108"/>
      <c r="CM73" s="1108"/>
      <c r="CN73" s="1108"/>
      <c r="CO73" s="1108"/>
      <c r="CP73" s="1108"/>
      <c r="CQ73" s="1108"/>
      <c r="CR73" s="1108"/>
      <c r="CS73" s="1120"/>
      <c r="CT73" s="1112"/>
      <c r="CU73" s="1108"/>
      <c r="CV73" s="1116"/>
      <c r="CW73" s="1119"/>
      <c r="CX73" s="1108"/>
      <c r="CY73" s="1108"/>
      <c r="CZ73" s="1108"/>
      <c r="DA73" s="1108"/>
      <c r="DB73" s="1108"/>
      <c r="DC73" s="1108"/>
      <c r="DD73" s="1108"/>
      <c r="DE73" s="1120"/>
      <c r="DF73" s="25" t="s">
        <v>45</v>
      </c>
      <c r="DG73" s="79" t="s">
        <v>45</v>
      </c>
      <c r="DH73" s="104" t="s">
        <v>357</v>
      </c>
      <c r="DI73" s="42" t="s">
        <v>340</v>
      </c>
      <c r="DJ73" s="48" t="s">
        <v>505</v>
      </c>
      <c r="DK73" s="48" t="s">
        <v>330</v>
      </c>
      <c r="DL73" s="48" t="s">
        <v>330</v>
      </c>
      <c r="DM73" s="48"/>
      <c r="DN73" s="82" t="s">
        <v>195</v>
      </c>
      <c r="DO73" s="48"/>
      <c r="DP73" s="82" t="s">
        <v>330</v>
      </c>
      <c r="DQ73" s="48" t="s">
        <v>414</v>
      </c>
      <c r="DR73" s="48" t="s">
        <v>413</v>
      </c>
      <c r="DS73" s="48" t="s">
        <v>414</v>
      </c>
      <c r="DT73" s="48" t="s">
        <v>413</v>
      </c>
      <c r="DU73" s="48"/>
      <c r="DV73" s="82" t="s">
        <v>195</v>
      </c>
      <c r="DW73" s="48"/>
      <c r="DX73" s="82" t="s">
        <v>195</v>
      </c>
      <c r="DY73" s="48" t="s">
        <v>49</v>
      </c>
      <c r="DZ73" s="48" t="s">
        <v>49</v>
      </c>
      <c r="EA73" s="48" t="s">
        <v>49</v>
      </c>
      <c r="EB73" s="48"/>
      <c r="EC73" s="48" t="s">
        <v>369</v>
      </c>
      <c r="ED73" s="48" t="s">
        <v>369</v>
      </c>
      <c r="EE73" s="48" t="s">
        <v>333</v>
      </c>
      <c r="EF73" s="48"/>
      <c r="EG73" s="48" t="s">
        <v>400</v>
      </c>
      <c r="EH73" s="48" t="s">
        <v>400</v>
      </c>
      <c r="EI73" s="48" t="s">
        <v>400</v>
      </c>
      <c r="EJ73" s="58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</row>
    <row r="74" spans="2:169" s="1" customFormat="1" ht="41.4" x14ac:dyDescent="0.3">
      <c r="B74" s="12" t="s">
        <v>342</v>
      </c>
      <c r="C74" s="1130"/>
      <c r="D74" s="1117"/>
      <c r="E74" s="1131"/>
      <c r="F74" s="1130"/>
      <c r="G74" s="1117"/>
      <c r="H74" s="1163"/>
      <c r="I74" s="1164"/>
      <c r="J74" s="1117"/>
      <c r="K74" s="1163"/>
      <c r="L74" s="1130"/>
      <c r="M74" s="1117"/>
      <c r="N74" s="1163"/>
      <c r="O74" s="1130"/>
      <c r="P74" s="1117"/>
      <c r="Q74" s="1117"/>
      <c r="R74" s="1117"/>
      <c r="S74" s="1108"/>
      <c r="T74" s="1108"/>
      <c r="U74" s="1108"/>
      <c r="V74" s="1108"/>
      <c r="W74" s="1108"/>
      <c r="X74" s="1108"/>
      <c r="Y74" s="1108"/>
      <c r="Z74" s="1116"/>
      <c r="AA74" s="1119"/>
      <c r="AB74" s="1108"/>
      <c r="AC74" s="1108"/>
      <c r="AD74" s="1108"/>
      <c r="AE74" s="1108"/>
      <c r="AF74" s="1108"/>
      <c r="AG74" s="1108"/>
      <c r="AH74" s="1108"/>
      <c r="AI74" s="1108"/>
      <c r="AJ74" s="1108"/>
      <c r="AK74" s="1108"/>
      <c r="AL74" s="1108"/>
      <c r="AM74" s="1108"/>
      <c r="AN74" s="1108"/>
      <c r="AO74" s="1108"/>
      <c r="AP74" s="1108"/>
      <c r="AQ74" s="1108"/>
      <c r="AR74" s="1108"/>
      <c r="AS74" s="1108"/>
      <c r="AT74" s="1108"/>
      <c r="AU74" s="1117"/>
      <c r="AV74" s="1117"/>
      <c r="AW74" s="1117"/>
      <c r="AX74" s="1117"/>
      <c r="AY74" s="1117"/>
      <c r="AZ74" s="1117"/>
      <c r="BA74" s="1117"/>
      <c r="BB74" s="1117"/>
      <c r="BC74" s="1117"/>
      <c r="BD74" s="1117"/>
      <c r="BE74" s="1117"/>
      <c r="BF74" s="1117"/>
      <c r="BG74" s="48"/>
      <c r="BH74" s="48"/>
      <c r="BI74" s="48"/>
      <c r="BJ74" s="48"/>
      <c r="BK74" s="48"/>
      <c r="BL74" s="48"/>
      <c r="BM74" s="48"/>
      <c r="BN74" s="48"/>
      <c r="BO74" s="48"/>
      <c r="BP74" s="1108"/>
      <c r="BQ74" s="1108"/>
      <c r="BR74" s="1108"/>
      <c r="BS74" s="1108"/>
      <c r="BT74" s="1108"/>
      <c r="BU74" s="1108"/>
      <c r="BV74" s="1108"/>
      <c r="BW74" s="1108"/>
      <c r="BX74" s="1108"/>
      <c r="BY74" s="1108"/>
      <c r="BZ74" s="1108"/>
      <c r="CA74" s="1108"/>
      <c r="CB74" s="1108"/>
      <c r="CC74" s="1108"/>
      <c r="CD74" s="1108"/>
      <c r="CE74" s="1108"/>
      <c r="CF74" s="1108"/>
      <c r="CG74" s="1108"/>
      <c r="CH74" s="1108"/>
      <c r="CI74" s="1108"/>
      <c r="CJ74" s="1108"/>
      <c r="CK74" s="1108"/>
      <c r="CL74" s="1108"/>
      <c r="CM74" s="1108"/>
      <c r="CN74" s="1108"/>
      <c r="CO74" s="1108"/>
      <c r="CP74" s="1108"/>
      <c r="CQ74" s="1108"/>
      <c r="CR74" s="1108"/>
      <c r="CS74" s="1120"/>
      <c r="CT74" s="1112"/>
      <c r="CU74" s="1108"/>
      <c r="CV74" s="1116"/>
      <c r="CW74" s="1119"/>
      <c r="CX74" s="1108"/>
      <c r="CY74" s="1108"/>
      <c r="CZ74" s="1108"/>
      <c r="DA74" s="1108"/>
      <c r="DB74" s="1108"/>
      <c r="DC74" s="1108"/>
      <c r="DD74" s="1108"/>
      <c r="DE74" s="1120"/>
      <c r="DF74" s="25" t="s">
        <v>45</v>
      </c>
      <c r="DG74" s="79" t="s">
        <v>45</v>
      </c>
      <c r="DH74" s="104" t="s">
        <v>358</v>
      </c>
      <c r="DI74" s="42" t="s">
        <v>343</v>
      </c>
      <c r="DJ74" s="48" t="s">
        <v>341</v>
      </c>
      <c r="DK74" s="70" t="s">
        <v>360</v>
      </c>
      <c r="DL74" s="48" t="s">
        <v>341</v>
      </c>
      <c r="DM74" s="70" t="s">
        <v>506</v>
      </c>
      <c r="DN74" s="82" t="s">
        <v>195</v>
      </c>
      <c r="DO74" s="70" t="s">
        <v>506</v>
      </c>
      <c r="DP74" s="82" t="s">
        <v>311</v>
      </c>
      <c r="DQ74" s="48">
        <v>16</v>
      </c>
      <c r="DR74" s="48">
        <v>5</v>
      </c>
      <c r="DS74" s="48">
        <v>16</v>
      </c>
      <c r="DT74" s="48">
        <v>5</v>
      </c>
      <c r="DU74" s="70" t="s">
        <v>453</v>
      </c>
      <c r="DV74" s="82" t="s">
        <v>195</v>
      </c>
      <c r="DW74" s="48" t="s">
        <v>311</v>
      </c>
      <c r="DX74" s="82" t="s">
        <v>195</v>
      </c>
      <c r="DY74" s="48" t="s">
        <v>498</v>
      </c>
      <c r="DZ74" s="70" t="s">
        <v>500</v>
      </c>
      <c r="EA74" s="48" t="s">
        <v>49</v>
      </c>
      <c r="EB74" s="82" t="s">
        <v>195</v>
      </c>
      <c r="EC74" s="48" t="s">
        <v>501</v>
      </c>
      <c r="ED74" s="48" t="s">
        <v>501</v>
      </c>
      <c r="EE74" s="48" t="s">
        <v>502</v>
      </c>
      <c r="EF74" s="82" t="s">
        <v>195</v>
      </c>
      <c r="EG74" s="48" t="s">
        <v>333</v>
      </c>
      <c r="EH74" s="48" t="s">
        <v>333</v>
      </c>
      <c r="EI74" s="48" t="s">
        <v>333</v>
      </c>
      <c r="EJ74" s="59" t="s">
        <v>195</v>
      </c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</row>
    <row r="75" spans="2:169" s="1" customFormat="1" ht="13.8" x14ac:dyDescent="0.3">
      <c r="B75" s="12" t="s">
        <v>312</v>
      </c>
      <c r="C75" s="1130"/>
      <c r="D75" s="1117"/>
      <c r="E75" s="1131"/>
      <c r="F75" s="1130"/>
      <c r="G75" s="1117"/>
      <c r="H75" s="1163"/>
      <c r="I75" s="1164"/>
      <c r="J75" s="1117"/>
      <c r="K75" s="1163"/>
      <c r="L75" s="1130"/>
      <c r="M75" s="1117"/>
      <c r="N75" s="1163"/>
      <c r="O75" s="1130"/>
      <c r="P75" s="1117"/>
      <c r="Q75" s="1117"/>
      <c r="R75" s="1117"/>
      <c r="S75" s="1108"/>
      <c r="T75" s="1108"/>
      <c r="U75" s="1108"/>
      <c r="V75" s="1108"/>
      <c r="W75" s="1108"/>
      <c r="X75" s="1108"/>
      <c r="Y75" s="1108"/>
      <c r="Z75" s="1116"/>
      <c r="AA75" s="1119"/>
      <c r="AB75" s="1108"/>
      <c r="AC75" s="1108"/>
      <c r="AD75" s="1108"/>
      <c r="AE75" s="1108"/>
      <c r="AF75" s="1108"/>
      <c r="AG75" s="1108"/>
      <c r="AH75" s="1108"/>
      <c r="AI75" s="1108"/>
      <c r="AJ75" s="1108"/>
      <c r="AK75" s="1108"/>
      <c r="AL75" s="1108"/>
      <c r="AM75" s="1108"/>
      <c r="AN75" s="1108"/>
      <c r="AO75" s="1108"/>
      <c r="AP75" s="1108"/>
      <c r="AQ75" s="1108"/>
      <c r="AR75" s="1108"/>
      <c r="AS75" s="1108"/>
      <c r="AT75" s="1108"/>
      <c r="AU75" s="1117"/>
      <c r="AV75" s="1117"/>
      <c r="AW75" s="1117"/>
      <c r="AX75" s="1117"/>
      <c r="AY75" s="1117"/>
      <c r="AZ75" s="1117"/>
      <c r="BA75" s="1117"/>
      <c r="BB75" s="1117"/>
      <c r="BC75" s="1117"/>
      <c r="BD75" s="1117"/>
      <c r="BE75" s="1117"/>
      <c r="BF75" s="1117"/>
      <c r="BG75" s="48"/>
      <c r="BH75" s="48"/>
      <c r="BI75" s="48"/>
      <c r="BJ75" s="48"/>
      <c r="BK75" s="48"/>
      <c r="BL75" s="48"/>
      <c r="BM75" s="48"/>
      <c r="BN75" s="48"/>
      <c r="BO75" s="48"/>
      <c r="BP75" s="1108"/>
      <c r="BQ75" s="1108"/>
      <c r="BR75" s="1108"/>
      <c r="BS75" s="1108"/>
      <c r="BT75" s="1108"/>
      <c r="BU75" s="1108"/>
      <c r="BV75" s="1108"/>
      <c r="BW75" s="1108"/>
      <c r="BX75" s="1108"/>
      <c r="BY75" s="1108"/>
      <c r="BZ75" s="1108"/>
      <c r="CA75" s="1108"/>
      <c r="CB75" s="1108"/>
      <c r="CC75" s="1108"/>
      <c r="CD75" s="1108"/>
      <c r="CE75" s="1108"/>
      <c r="CF75" s="1108"/>
      <c r="CG75" s="1108"/>
      <c r="CH75" s="1108"/>
      <c r="CI75" s="1108"/>
      <c r="CJ75" s="1108"/>
      <c r="CK75" s="1108"/>
      <c r="CL75" s="1108"/>
      <c r="CM75" s="1108"/>
      <c r="CN75" s="1108"/>
      <c r="CO75" s="1108"/>
      <c r="CP75" s="1108"/>
      <c r="CQ75" s="1108"/>
      <c r="CR75" s="1108"/>
      <c r="CS75" s="1120"/>
      <c r="CT75" s="1112"/>
      <c r="CU75" s="1108"/>
      <c r="CV75" s="1116"/>
      <c r="CW75" s="1119"/>
      <c r="CX75" s="1108"/>
      <c r="CY75" s="1108"/>
      <c r="CZ75" s="1108"/>
      <c r="DA75" s="1108"/>
      <c r="DB75" s="1108"/>
      <c r="DC75" s="1108"/>
      <c r="DD75" s="1108"/>
      <c r="DE75" s="1120"/>
      <c r="DF75" s="25" t="s">
        <v>45</v>
      </c>
      <c r="DG75" s="79" t="s">
        <v>45</v>
      </c>
      <c r="DH75" s="104" t="s">
        <v>45</v>
      </c>
      <c r="DI75" s="42">
        <v>15</v>
      </c>
      <c r="DJ75" s="48"/>
      <c r="DK75" s="48" t="s">
        <v>333</v>
      </c>
      <c r="DL75" s="48"/>
      <c r="DM75" s="48" t="s">
        <v>333</v>
      </c>
      <c r="DN75" s="82"/>
      <c r="DO75" s="48" t="s">
        <v>333</v>
      </c>
      <c r="DP75" s="82"/>
      <c r="DQ75" s="48">
        <v>20</v>
      </c>
      <c r="DR75" s="48">
        <v>10</v>
      </c>
      <c r="DS75" s="48">
        <v>20</v>
      </c>
      <c r="DT75" s="48">
        <v>10</v>
      </c>
      <c r="DU75" s="48"/>
      <c r="DV75" s="82"/>
      <c r="DW75" s="48" t="s">
        <v>313</v>
      </c>
      <c r="DX75" s="82" t="s">
        <v>313</v>
      </c>
      <c r="DY75" s="48" t="s">
        <v>499</v>
      </c>
      <c r="DZ75" s="48" t="s">
        <v>333</v>
      </c>
      <c r="EA75" s="48"/>
      <c r="EB75" s="82"/>
      <c r="EC75" s="48"/>
      <c r="ED75" s="48"/>
      <c r="EE75" s="48"/>
      <c r="EF75" s="82"/>
      <c r="EG75" s="48"/>
      <c r="EH75" s="48"/>
      <c r="EI75" s="48"/>
      <c r="EJ75" s="59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</row>
    <row r="76" spans="2:169" s="1" customFormat="1" ht="55.2" x14ac:dyDescent="0.3">
      <c r="B76" s="12" t="s">
        <v>70</v>
      </c>
      <c r="C76" s="1130"/>
      <c r="D76" s="1117"/>
      <c r="E76" s="1131"/>
      <c r="F76" s="1130"/>
      <c r="G76" s="1117"/>
      <c r="H76" s="1163"/>
      <c r="I76" s="1164"/>
      <c r="J76" s="1117"/>
      <c r="K76" s="1163"/>
      <c r="L76" s="1130"/>
      <c r="M76" s="1117"/>
      <c r="N76" s="1163"/>
      <c r="O76" s="1130"/>
      <c r="P76" s="1117"/>
      <c r="Q76" s="1117"/>
      <c r="R76" s="1117"/>
      <c r="S76" s="1108"/>
      <c r="T76" s="1108"/>
      <c r="U76" s="1108"/>
      <c r="V76" s="1108"/>
      <c r="W76" s="1108"/>
      <c r="X76" s="1108"/>
      <c r="Y76" s="1108"/>
      <c r="Z76" s="1116"/>
      <c r="AA76" s="1119"/>
      <c r="AB76" s="1108"/>
      <c r="AC76" s="1108"/>
      <c r="AD76" s="1108"/>
      <c r="AE76" s="1108"/>
      <c r="AF76" s="1108"/>
      <c r="AG76" s="1108"/>
      <c r="AH76" s="1108"/>
      <c r="AI76" s="1108"/>
      <c r="AJ76" s="1108"/>
      <c r="AK76" s="1108"/>
      <c r="AL76" s="1108"/>
      <c r="AM76" s="1108"/>
      <c r="AN76" s="1108"/>
      <c r="AO76" s="1108"/>
      <c r="AP76" s="1108"/>
      <c r="AQ76" s="1108"/>
      <c r="AR76" s="1108"/>
      <c r="AS76" s="1108"/>
      <c r="AT76" s="1108"/>
      <c r="AU76" s="1117"/>
      <c r="AV76" s="1117"/>
      <c r="AW76" s="1117"/>
      <c r="AX76" s="1117"/>
      <c r="AY76" s="1117"/>
      <c r="AZ76" s="1117"/>
      <c r="BA76" s="1117"/>
      <c r="BB76" s="1117"/>
      <c r="BC76" s="1117"/>
      <c r="BD76" s="1117"/>
      <c r="BE76" s="1117"/>
      <c r="BF76" s="1117"/>
      <c r="BG76" s="48"/>
      <c r="BH76" s="48"/>
      <c r="BI76" s="48"/>
      <c r="BJ76" s="48"/>
      <c r="BK76" s="48"/>
      <c r="BL76" s="48"/>
      <c r="BM76" s="48"/>
      <c r="BN76" s="48"/>
      <c r="BO76" s="48"/>
      <c r="BP76" s="1108"/>
      <c r="BQ76" s="1108"/>
      <c r="BR76" s="1108"/>
      <c r="BS76" s="1108"/>
      <c r="BT76" s="1108"/>
      <c r="BU76" s="1108"/>
      <c r="BV76" s="1108"/>
      <c r="BW76" s="1108"/>
      <c r="BX76" s="1108"/>
      <c r="BY76" s="1108"/>
      <c r="BZ76" s="1108"/>
      <c r="CA76" s="1108"/>
      <c r="CB76" s="1108"/>
      <c r="CC76" s="1108"/>
      <c r="CD76" s="1108"/>
      <c r="CE76" s="1108"/>
      <c r="CF76" s="1108"/>
      <c r="CG76" s="1108"/>
      <c r="CH76" s="1108"/>
      <c r="CI76" s="1108"/>
      <c r="CJ76" s="1108"/>
      <c r="CK76" s="1108"/>
      <c r="CL76" s="1108"/>
      <c r="CM76" s="1108"/>
      <c r="CN76" s="1108"/>
      <c r="CO76" s="1108"/>
      <c r="CP76" s="1108"/>
      <c r="CQ76" s="1108"/>
      <c r="CR76" s="1108"/>
      <c r="CS76" s="1120"/>
      <c r="CT76" s="1112"/>
      <c r="CU76" s="1108"/>
      <c r="CV76" s="1116"/>
      <c r="CW76" s="1119"/>
      <c r="CX76" s="1108"/>
      <c r="CY76" s="1108"/>
      <c r="CZ76" s="1108"/>
      <c r="DA76" s="1108"/>
      <c r="DB76" s="1108"/>
      <c r="DC76" s="1108"/>
      <c r="DD76" s="1108"/>
      <c r="DE76" s="1120"/>
      <c r="DF76" s="25" t="s">
        <v>186</v>
      </c>
      <c r="DG76" s="79" t="s">
        <v>186</v>
      </c>
      <c r="DH76" s="104" t="s">
        <v>186</v>
      </c>
      <c r="DI76" s="42" t="s">
        <v>202</v>
      </c>
      <c r="DJ76" s="48" t="s">
        <v>186</v>
      </c>
      <c r="DK76" s="48" t="s">
        <v>202</v>
      </c>
      <c r="DL76" s="48" t="s">
        <v>186</v>
      </c>
      <c r="DM76" s="48" t="s">
        <v>202</v>
      </c>
      <c r="DN76" s="48"/>
      <c r="DO76" s="70" t="s">
        <v>331</v>
      </c>
      <c r="DP76" s="48"/>
      <c r="DQ76" s="48" t="s">
        <v>238</v>
      </c>
      <c r="DR76" s="48" t="s">
        <v>238</v>
      </c>
      <c r="DS76" s="48" t="s">
        <v>238</v>
      </c>
      <c r="DT76" s="48" t="s">
        <v>238</v>
      </c>
      <c r="DU76" s="48" t="s">
        <v>237</v>
      </c>
      <c r="DV76" s="48"/>
      <c r="DW76" s="48" t="s">
        <v>237</v>
      </c>
      <c r="DX76" s="48"/>
      <c r="DY76" s="48" t="s">
        <v>186</v>
      </c>
      <c r="DZ76" s="48" t="s">
        <v>186</v>
      </c>
      <c r="EA76" s="48" t="s">
        <v>186</v>
      </c>
      <c r="EB76" s="48"/>
      <c r="EC76" s="48" t="s">
        <v>186</v>
      </c>
      <c r="ED76" s="48" t="s">
        <v>186</v>
      </c>
      <c r="EE76" s="48" t="s">
        <v>186</v>
      </c>
      <c r="EF76" s="48"/>
      <c r="EG76" s="48" t="s">
        <v>186</v>
      </c>
      <c r="EH76" s="48" t="s">
        <v>186</v>
      </c>
      <c r="EI76" s="48" t="s">
        <v>186</v>
      </c>
      <c r="EJ76" s="58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</row>
    <row r="77" spans="2:169" s="1" customFormat="1" ht="13.8" x14ac:dyDescent="0.3">
      <c r="B77" s="12" t="s">
        <v>189</v>
      </c>
      <c r="C77" s="1130"/>
      <c r="D77" s="1117"/>
      <c r="E77" s="1131"/>
      <c r="F77" s="1130"/>
      <c r="G77" s="1117"/>
      <c r="H77" s="1163"/>
      <c r="I77" s="1164"/>
      <c r="J77" s="1117"/>
      <c r="K77" s="1163"/>
      <c r="L77" s="1130"/>
      <c r="M77" s="1117"/>
      <c r="N77" s="1163"/>
      <c r="O77" s="1130"/>
      <c r="P77" s="1117"/>
      <c r="Q77" s="1117"/>
      <c r="R77" s="1117"/>
      <c r="S77" s="1108"/>
      <c r="T77" s="1108"/>
      <c r="U77" s="1108"/>
      <c r="V77" s="1108"/>
      <c r="W77" s="1108"/>
      <c r="X77" s="1108"/>
      <c r="Y77" s="1108"/>
      <c r="Z77" s="1116"/>
      <c r="AA77" s="1119"/>
      <c r="AB77" s="1108"/>
      <c r="AC77" s="1108"/>
      <c r="AD77" s="1108"/>
      <c r="AE77" s="1108"/>
      <c r="AF77" s="1108"/>
      <c r="AG77" s="1108"/>
      <c r="AH77" s="1108"/>
      <c r="AI77" s="1108"/>
      <c r="AJ77" s="1108"/>
      <c r="AK77" s="1108"/>
      <c r="AL77" s="1108"/>
      <c r="AM77" s="1108"/>
      <c r="AN77" s="1108"/>
      <c r="AO77" s="1108"/>
      <c r="AP77" s="1108"/>
      <c r="AQ77" s="1108"/>
      <c r="AR77" s="1108"/>
      <c r="AS77" s="1108"/>
      <c r="AT77" s="1108"/>
      <c r="AU77" s="1117"/>
      <c r="AV77" s="1117"/>
      <c r="AW77" s="1117"/>
      <c r="AX77" s="1117"/>
      <c r="AY77" s="1117"/>
      <c r="AZ77" s="1117"/>
      <c r="BA77" s="1117"/>
      <c r="BB77" s="1117"/>
      <c r="BC77" s="1117"/>
      <c r="BD77" s="1117"/>
      <c r="BE77" s="1117"/>
      <c r="BF77" s="1117"/>
      <c r="BG77" s="48"/>
      <c r="BH77" s="48"/>
      <c r="BI77" s="48"/>
      <c r="BJ77" s="48"/>
      <c r="BK77" s="48"/>
      <c r="BL77" s="48"/>
      <c r="BM77" s="48"/>
      <c r="BN77" s="48"/>
      <c r="BO77" s="48"/>
      <c r="BP77" s="1108"/>
      <c r="BQ77" s="1108"/>
      <c r="BR77" s="1108"/>
      <c r="BS77" s="1108"/>
      <c r="BT77" s="1108"/>
      <c r="BU77" s="1108"/>
      <c r="BV77" s="1108"/>
      <c r="BW77" s="1108"/>
      <c r="BX77" s="1108"/>
      <c r="BY77" s="1108"/>
      <c r="BZ77" s="1108"/>
      <c r="CA77" s="1108"/>
      <c r="CB77" s="1108"/>
      <c r="CC77" s="1108"/>
      <c r="CD77" s="1108"/>
      <c r="CE77" s="1108"/>
      <c r="CF77" s="1108"/>
      <c r="CG77" s="1108"/>
      <c r="CH77" s="1108"/>
      <c r="CI77" s="1108"/>
      <c r="CJ77" s="1108"/>
      <c r="CK77" s="1108"/>
      <c r="CL77" s="1108"/>
      <c r="CM77" s="1108"/>
      <c r="CN77" s="1108"/>
      <c r="CO77" s="1108"/>
      <c r="CP77" s="1108"/>
      <c r="CQ77" s="1108"/>
      <c r="CR77" s="1108"/>
      <c r="CS77" s="1120"/>
      <c r="CT77" s="1112"/>
      <c r="CU77" s="1108"/>
      <c r="CV77" s="1116"/>
      <c r="CW77" s="1119"/>
      <c r="CX77" s="1108"/>
      <c r="CY77" s="1108"/>
      <c r="CZ77" s="1108"/>
      <c r="DA77" s="1108"/>
      <c r="DB77" s="1108"/>
      <c r="DC77" s="1108"/>
      <c r="DD77" s="1108"/>
      <c r="DE77" s="1120"/>
      <c r="DF77" s="25" t="s">
        <v>190</v>
      </c>
      <c r="DG77" s="79" t="s">
        <v>190</v>
      </c>
      <c r="DH77" s="104" t="s">
        <v>190</v>
      </c>
      <c r="DI77" s="42" t="s">
        <v>190</v>
      </c>
      <c r="DJ77" s="48" t="s">
        <v>190</v>
      </c>
      <c r="DK77" s="48" t="s">
        <v>190</v>
      </c>
      <c r="DL77" s="48" t="s">
        <v>190</v>
      </c>
      <c r="DM77" s="1128" t="s">
        <v>190</v>
      </c>
      <c r="DN77" s="1128"/>
      <c r="DO77" s="1128" t="s">
        <v>190</v>
      </c>
      <c r="DP77" s="1128"/>
      <c r="DQ77" s="48" t="s">
        <v>45</v>
      </c>
      <c r="DR77" s="48" t="s">
        <v>45</v>
      </c>
      <c r="DS77" s="48" t="s">
        <v>45</v>
      </c>
      <c r="DT77" s="48" t="s">
        <v>45</v>
      </c>
      <c r="DU77" s="1128" t="s">
        <v>45</v>
      </c>
      <c r="DV77" s="1128"/>
      <c r="DW77" s="1128" t="s">
        <v>45</v>
      </c>
      <c r="DX77" s="1128"/>
      <c r="DY77" s="48" t="s">
        <v>45</v>
      </c>
      <c r="DZ77" s="48" t="s">
        <v>45</v>
      </c>
      <c r="EA77" s="1128" t="s">
        <v>45</v>
      </c>
      <c r="EB77" s="1128"/>
      <c r="EC77" s="48" t="s">
        <v>45</v>
      </c>
      <c r="ED77" s="48" t="s">
        <v>45</v>
      </c>
      <c r="EE77" s="1128" t="s">
        <v>45</v>
      </c>
      <c r="EF77" s="1128"/>
      <c r="EG77" s="48" t="s">
        <v>45</v>
      </c>
      <c r="EH77" s="48" t="s">
        <v>45</v>
      </c>
      <c r="EI77" s="1128" t="s">
        <v>45</v>
      </c>
      <c r="EJ77" s="1129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</row>
    <row r="78" spans="2:169" s="1" customFormat="1" ht="13.8" x14ac:dyDescent="0.3">
      <c r="B78" s="12" t="s">
        <v>203</v>
      </c>
      <c r="C78" s="1130"/>
      <c r="D78" s="1117"/>
      <c r="E78" s="1131"/>
      <c r="F78" s="1130"/>
      <c r="G78" s="1117"/>
      <c r="H78" s="1163"/>
      <c r="I78" s="1164"/>
      <c r="J78" s="1117"/>
      <c r="K78" s="1163"/>
      <c r="L78" s="1130"/>
      <c r="M78" s="1117"/>
      <c r="N78" s="1163"/>
      <c r="O78" s="1130"/>
      <c r="P78" s="1117"/>
      <c r="Q78" s="1117"/>
      <c r="R78" s="1117"/>
      <c r="S78" s="1108"/>
      <c r="T78" s="1108"/>
      <c r="U78" s="1108"/>
      <c r="V78" s="1108"/>
      <c r="W78" s="1108"/>
      <c r="X78" s="1108"/>
      <c r="Y78" s="1108"/>
      <c r="Z78" s="1116"/>
      <c r="AA78" s="1119"/>
      <c r="AB78" s="1108"/>
      <c r="AC78" s="1108"/>
      <c r="AD78" s="1108"/>
      <c r="AE78" s="1108"/>
      <c r="AF78" s="1108"/>
      <c r="AG78" s="1108"/>
      <c r="AH78" s="1108"/>
      <c r="AI78" s="1108"/>
      <c r="AJ78" s="1108"/>
      <c r="AK78" s="1108"/>
      <c r="AL78" s="1108"/>
      <c r="AM78" s="1108"/>
      <c r="AN78" s="1108"/>
      <c r="AO78" s="1108"/>
      <c r="AP78" s="1108"/>
      <c r="AQ78" s="1108"/>
      <c r="AR78" s="1108"/>
      <c r="AS78" s="1108"/>
      <c r="AT78" s="1108"/>
      <c r="AU78" s="1117"/>
      <c r="AV78" s="1117"/>
      <c r="AW78" s="1117"/>
      <c r="AX78" s="1117"/>
      <c r="AY78" s="1117"/>
      <c r="AZ78" s="1117"/>
      <c r="BA78" s="1117"/>
      <c r="BB78" s="1117"/>
      <c r="BC78" s="1117"/>
      <c r="BD78" s="1117"/>
      <c r="BE78" s="1117"/>
      <c r="BF78" s="1117"/>
      <c r="BG78" s="48"/>
      <c r="BH78" s="48"/>
      <c r="BI78" s="48"/>
      <c r="BJ78" s="48"/>
      <c r="BK78" s="48"/>
      <c r="BL78" s="48"/>
      <c r="BM78" s="48"/>
      <c r="BN78" s="48"/>
      <c r="BO78" s="48"/>
      <c r="BP78" s="1108"/>
      <c r="BQ78" s="1108"/>
      <c r="BR78" s="1108"/>
      <c r="BS78" s="1108"/>
      <c r="BT78" s="1108"/>
      <c r="BU78" s="1108"/>
      <c r="BV78" s="1108"/>
      <c r="BW78" s="1108"/>
      <c r="BX78" s="1108"/>
      <c r="BY78" s="1108"/>
      <c r="BZ78" s="1108"/>
      <c r="CA78" s="1108"/>
      <c r="CB78" s="1108"/>
      <c r="CC78" s="1108"/>
      <c r="CD78" s="1108"/>
      <c r="CE78" s="1108"/>
      <c r="CF78" s="1108"/>
      <c r="CG78" s="1108"/>
      <c r="CH78" s="1108"/>
      <c r="CI78" s="1108"/>
      <c r="CJ78" s="1108"/>
      <c r="CK78" s="1108"/>
      <c r="CL78" s="1108"/>
      <c r="CM78" s="1108"/>
      <c r="CN78" s="1108"/>
      <c r="CO78" s="1108"/>
      <c r="CP78" s="1108"/>
      <c r="CQ78" s="1108"/>
      <c r="CR78" s="1108"/>
      <c r="CS78" s="1120"/>
      <c r="CT78" s="1112"/>
      <c r="CU78" s="1108"/>
      <c r="CV78" s="1116"/>
      <c r="CW78" s="1119"/>
      <c r="CX78" s="1108"/>
      <c r="CY78" s="1108"/>
      <c r="CZ78" s="1108"/>
      <c r="DA78" s="1108"/>
      <c r="DB78" s="1108"/>
      <c r="DC78" s="1108"/>
      <c r="DD78" s="1108"/>
      <c r="DE78" s="1120"/>
      <c r="DF78" s="25" t="s">
        <v>190</v>
      </c>
      <c r="DG78" s="79" t="s">
        <v>190</v>
      </c>
      <c r="DH78" s="104" t="s">
        <v>190</v>
      </c>
      <c r="DI78" s="42" t="s">
        <v>190</v>
      </c>
      <c r="DJ78" s="48" t="s">
        <v>190</v>
      </c>
      <c r="DK78" s="48" t="s">
        <v>190</v>
      </c>
      <c r="DL78" s="48" t="s">
        <v>190</v>
      </c>
      <c r="DM78" s="1128" t="s">
        <v>190</v>
      </c>
      <c r="DN78" s="1128"/>
      <c r="DO78" s="1128" t="s">
        <v>190</v>
      </c>
      <c r="DP78" s="1128"/>
      <c r="DQ78" s="48" t="s">
        <v>45</v>
      </c>
      <c r="DR78" s="48" t="s">
        <v>45</v>
      </c>
      <c r="DS78" s="48" t="s">
        <v>45</v>
      </c>
      <c r="DT78" s="48" t="s">
        <v>45</v>
      </c>
      <c r="DU78" s="1128" t="s">
        <v>45</v>
      </c>
      <c r="DV78" s="1128"/>
      <c r="DW78" s="1128" t="s">
        <v>45</v>
      </c>
      <c r="DX78" s="1128"/>
      <c r="DY78" s="48" t="s">
        <v>45</v>
      </c>
      <c r="DZ78" s="48" t="s">
        <v>45</v>
      </c>
      <c r="EA78" s="1128" t="s">
        <v>45</v>
      </c>
      <c r="EB78" s="1128"/>
      <c r="EC78" s="48" t="s">
        <v>45</v>
      </c>
      <c r="ED78" s="48" t="s">
        <v>45</v>
      </c>
      <c r="EE78" s="1128" t="s">
        <v>45</v>
      </c>
      <c r="EF78" s="1128"/>
      <c r="EG78" s="48" t="s">
        <v>45</v>
      </c>
      <c r="EH78" s="48" t="s">
        <v>45</v>
      </c>
      <c r="EI78" s="1128" t="s">
        <v>45</v>
      </c>
      <c r="EJ78" s="1129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</row>
    <row r="79" spans="2:169" s="1" customFormat="1" ht="13.8" x14ac:dyDescent="0.3">
      <c r="B79" s="12" t="s">
        <v>191</v>
      </c>
      <c r="C79" s="1130"/>
      <c r="D79" s="1117"/>
      <c r="E79" s="1131"/>
      <c r="F79" s="1130"/>
      <c r="G79" s="1117"/>
      <c r="H79" s="1163"/>
      <c r="I79" s="1164"/>
      <c r="J79" s="1117"/>
      <c r="K79" s="1163"/>
      <c r="L79" s="1130"/>
      <c r="M79" s="1117"/>
      <c r="N79" s="1163"/>
      <c r="O79" s="1130"/>
      <c r="P79" s="1117"/>
      <c r="Q79" s="1117"/>
      <c r="R79" s="1117"/>
      <c r="S79" s="1108"/>
      <c r="T79" s="1108"/>
      <c r="U79" s="1108"/>
      <c r="V79" s="1108"/>
      <c r="W79" s="1108"/>
      <c r="X79" s="1108"/>
      <c r="Y79" s="1108"/>
      <c r="Z79" s="1116"/>
      <c r="AA79" s="1119"/>
      <c r="AB79" s="1108"/>
      <c r="AC79" s="1108"/>
      <c r="AD79" s="1108"/>
      <c r="AE79" s="1108"/>
      <c r="AF79" s="1108"/>
      <c r="AG79" s="1108"/>
      <c r="AH79" s="1108"/>
      <c r="AI79" s="1108"/>
      <c r="AJ79" s="1108"/>
      <c r="AK79" s="1108"/>
      <c r="AL79" s="1108"/>
      <c r="AM79" s="1108"/>
      <c r="AN79" s="1108"/>
      <c r="AO79" s="1108"/>
      <c r="AP79" s="1108"/>
      <c r="AQ79" s="1108"/>
      <c r="AR79" s="1108"/>
      <c r="AS79" s="1108"/>
      <c r="AT79" s="1108"/>
      <c r="AU79" s="1117"/>
      <c r="AV79" s="1117"/>
      <c r="AW79" s="1117"/>
      <c r="AX79" s="1117"/>
      <c r="AY79" s="1117"/>
      <c r="AZ79" s="1117"/>
      <c r="BA79" s="1117"/>
      <c r="BB79" s="1117"/>
      <c r="BC79" s="1117"/>
      <c r="BD79" s="1117"/>
      <c r="BE79" s="1117"/>
      <c r="BF79" s="1117"/>
      <c r="BG79" s="48"/>
      <c r="BH79" s="48"/>
      <c r="BI79" s="48"/>
      <c r="BJ79" s="48"/>
      <c r="BK79" s="48"/>
      <c r="BL79" s="48"/>
      <c r="BM79" s="48"/>
      <c r="BN79" s="48"/>
      <c r="BO79" s="48"/>
      <c r="BP79" s="1108"/>
      <c r="BQ79" s="1108"/>
      <c r="BR79" s="1108"/>
      <c r="BS79" s="1108"/>
      <c r="BT79" s="1108"/>
      <c r="BU79" s="1108"/>
      <c r="BV79" s="1108"/>
      <c r="BW79" s="1108"/>
      <c r="BX79" s="1108"/>
      <c r="BY79" s="1108"/>
      <c r="BZ79" s="1108"/>
      <c r="CA79" s="1108"/>
      <c r="CB79" s="1108"/>
      <c r="CC79" s="1108"/>
      <c r="CD79" s="1108"/>
      <c r="CE79" s="1108"/>
      <c r="CF79" s="1108"/>
      <c r="CG79" s="1108"/>
      <c r="CH79" s="1108"/>
      <c r="CI79" s="1108"/>
      <c r="CJ79" s="1108"/>
      <c r="CK79" s="1108"/>
      <c r="CL79" s="1108"/>
      <c r="CM79" s="1108"/>
      <c r="CN79" s="1108"/>
      <c r="CO79" s="1108"/>
      <c r="CP79" s="1108"/>
      <c r="CQ79" s="1108"/>
      <c r="CR79" s="1108"/>
      <c r="CS79" s="1120"/>
      <c r="CT79" s="1112"/>
      <c r="CU79" s="1108"/>
      <c r="CV79" s="1116"/>
      <c r="CW79" s="1119"/>
      <c r="CX79" s="1108"/>
      <c r="CY79" s="1108"/>
      <c r="CZ79" s="1108"/>
      <c r="DA79" s="1108"/>
      <c r="DB79" s="1108"/>
      <c r="DC79" s="1108"/>
      <c r="DD79" s="1108"/>
      <c r="DE79" s="1120"/>
      <c r="DF79" s="25" t="s">
        <v>187</v>
      </c>
      <c r="DG79" s="79" t="s">
        <v>187</v>
      </c>
      <c r="DH79" s="104" t="s">
        <v>187</v>
      </c>
      <c r="DI79" s="1110" t="s">
        <v>45</v>
      </c>
      <c r="DJ79" s="1128"/>
      <c r="DK79" s="1128" t="s">
        <v>45</v>
      </c>
      <c r="DL79" s="1128"/>
      <c r="DM79" s="1128" t="s">
        <v>45</v>
      </c>
      <c r="DN79" s="1128"/>
      <c r="DO79" s="1128" t="s">
        <v>45</v>
      </c>
      <c r="DP79" s="1128"/>
      <c r="DQ79" s="48" t="s">
        <v>45</v>
      </c>
      <c r="DR79" s="48" t="s">
        <v>45</v>
      </c>
      <c r="DS79" s="48" t="s">
        <v>45</v>
      </c>
      <c r="DT79" s="48" t="s">
        <v>45</v>
      </c>
      <c r="DU79" s="1128" t="s">
        <v>45</v>
      </c>
      <c r="DV79" s="1128"/>
      <c r="DW79" s="1128" t="s">
        <v>45</v>
      </c>
      <c r="DX79" s="1128"/>
      <c r="DY79" s="48" t="s">
        <v>45</v>
      </c>
      <c r="DZ79" s="48" t="s">
        <v>45</v>
      </c>
      <c r="EA79" s="48" t="s">
        <v>190</v>
      </c>
      <c r="EB79" s="48"/>
      <c r="EC79" s="48" t="s">
        <v>45</v>
      </c>
      <c r="ED79" s="48" t="s">
        <v>45</v>
      </c>
      <c r="EE79" s="48" t="s">
        <v>190</v>
      </c>
      <c r="EF79" s="48"/>
      <c r="EG79" s="48" t="s">
        <v>45</v>
      </c>
      <c r="EH79" s="48" t="s">
        <v>45</v>
      </c>
      <c r="EI79" s="48" t="s">
        <v>190</v>
      </c>
      <c r="EJ79" s="58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</row>
    <row r="80" spans="2:169" s="1" customFormat="1" ht="13.8" x14ac:dyDescent="0.3">
      <c r="B80" s="12" t="s">
        <v>205</v>
      </c>
      <c r="C80" s="1130"/>
      <c r="D80" s="1117"/>
      <c r="E80" s="1131"/>
      <c r="F80" s="1130"/>
      <c r="G80" s="1117"/>
      <c r="H80" s="1163"/>
      <c r="I80" s="1164"/>
      <c r="J80" s="1117"/>
      <c r="K80" s="1163"/>
      <c r="L80" s="1130"/>
      <c r="M80" s="1117"/>
      <c r="N80" s="1163"/>
      <c r="O80" s="1130"/>
      <c r="P80" s="1117"/>
      <c r="Q80" s="1117"/>
      <c r="R80" s="1117"/>
      <c r="S80" s="1108"/>
      <c r="T80" s="1108"/>
      <c r="U80" s="1108"/>
      <c r="V80" s="1108"/>
      <c r="W80" s="1108"/>
      <c r="X80" s="1108"/>
      <c r="Y80" s="1108"/>
      <c r="Z80" s="1116"/>
      <c r="AA80" s="1119"/>
      <c r="AB80" s="1108"/>
      <c r="AC80" s="1108"/>
      <c r="AD80" s="1108"/>
      <c r="AE80" s="1108"/>
      <c r="AF80" s="1108"/>
      <c r="AG80" s="1108"/>
      <c r="AH80" s="1108"/>
      <c r="AI80" s="1108"/>
      <c r="AJ80" s="1108"/>
      <c r="AK80" s="1108"/>
      <c r="AL80" s="1108"/>
      <c r="AM80" s="1108"/>
      <c r="AN80" s="1108"/>
      <c r="AO80" s="1108"/>
      <c r="AP80" s="1108"/>
      <c r="AQ80" s="1108"/>
      <c r="AR80" s="1108"/>
      <c r="AS80" s="1108"/>
      <c r="AT80" s="1108"/>
      <c r="AU80" s="1117"/>
      <c r="AV80" s="1117"/>
      <c r="AW80" s="1117"/>
      <c r="AX80" s="1117"/>
      <c r="AY80" s="1117"/>
      <c r="AZ80" s="1117"/>
      <c r="BA80" s="1117"/>
      <c r="BB80" s="1117"/>
      <c r="BC80" s="1117"/>
      <c r="BD80" s="1117"/>
      <c r="BE80" s="1117"/>
      <c r="BF80" s="1117"/>
      <c r="BG80" s="48"/>
      <c r="BH80" s="48"/>
      <c r="BI80" s="48"/>
      <c r="BJ80" s="48"/>
      <c r="BK80" s="48"/>
      <c r="BL80" s="48"/>
      <c r="BM80" s="48"/>
      <c r="BN80" s="48"/>
      <c r="BO80" s="48"/>
      <c r="BP80" s="1108"/>
      <c r="BQ80" s="1108"/>
      <c r="BR80" s="1108"/>
      <c r="BS80" s="1108"/>
      <c r="BT80" s="1108"/>
      <c r="BU80" s="1108"/>
      <c r="BV80" s="1108"/>
      <c r="BW80" s="1108"/>
      <c r="BX80" s="1108"/>
      <c r="BY80" s="1108"/>
      <c r="BZ80" s="1108"/>
      <c r="CA80" s="1108"/>
      <c r="CB80" s="1108"/>
      <c r="CC80" s="1108"/>
      <c r="CD80" s="1108"/>
      <c r="CE80" s="1108"/>
      <c r="CF80" s="1108"/>
      <c r="CG80" s="1108"/>
      <c r="CH80" s="1108"/>
      <c r="CI80" s="1108"/>
      <c r="CJ80" s="1108"/>
      <c r="CK80" s="1108"/>
      <c r="CL80" s="1108"/>
      <c r="CM80" s="1108"/>
      <c r="CN80" s="1108"/>
      <c r="CO80" s="1108"/>
      <c r="CP80" s="1108"/>
      <c r="CQ80" s="1108"/>
      <c r="CR80" s="1108"/>
      <c r="CS80" s="1120"/>
      <c r="CT80" s="1112"/>
      <c r="CU80" s="1108"/>
      <c r="CV80" s="1116"/>
      <c r="CW80" s="1119"/>
      <c r="CX80" s="1108"/>
      <c r="CY80" s="1108"/>
      <c r="CZ80" s="1108"/>
      <c r="DA80" s="1108"/>
      <c r="DB80" s="1108"/>
      <c r="DC80" s="1108"/>
      <c r="DD80" s="1108"/>
      <c r="DE80" s="1120"/>
      <c r="DF80" s="25" t="s">
        <v>45</v>
      </c>
      <c r="DG80" s="79" t="s">
        <v>45</v>
      </c>
      <c r="DH80" s="104" t="s">
        <v>45</v>
      </c>
      <c r="DI80" s="42" t="s">
        <v>45</v>
      </c>
      <c r="DJ80" s="48" t="s">
        <v>190</v>
      </c>
      <c r="DK80" s="48" t="s">
        <v>45</v>
      </c>
      <c r="DL80" s="48" t="s">
        <v>190</v>
      </c>
      <c r="DM80" s="1128" t="s">
        <v>45</v>
      </c>
      <c r="DN80" s="1128"/>
      <c r="DO80" s="48" t="s">
        <v>190</v>
      </c>
      <c r="DP80" s="48"/>
      <c r="DQ80" s="48" t="s">
        <v>45</v>
      </c>
      <c r="DR80" s="48" t="s">
        <v>45</v>
      </c>
      <c r="DS80" s="48" t="s">
        <v>45</v>
      </c>
      <c r="DT80" s="48" t="s">
        <v>45</v>
      </c>
      <c r="DU80" s="1128" t="s">
        <v>45</v>
      </c>
      <c r="DV80" s="1128"/>
      <c r="DW80" s="1128" t="s">
        <v>45</v>
      </c>
      <c r="DX80" s="1128"/>
      <c r="DY80" s="48" t="s">
        <v>190</v>
      </c>
      <c r="DZ80" s="48" t="s">
        <v>190</v>
      </c>
      <c r="EA80" s="1128" t="s">
        <v>45</v>
      </c>
      <c r="EB80" s="1128"/>
      <c r="EC80" s="48" t="s">
        <v>190</v>
      </c>
      <c r="ED80" s="48" t="s">
        <v>190</v>
      </c>
      <c r="EE80" s="1128" t="s">
        <v>45</v>
      </c>
      <c r="EF80" s="1128"/>
      <c r="EG80" s="48" t="s">
        <v>190</v>
      </c>
      <c r="EH80" s="48" t="s">
        <v>190</v>
      </c>
      <c r="EI80" s="1128" t="s">
        <v>45</v>
      </c>
      <c r="EJ80" s="1129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</row>
    <row r="81" spans="2:169" s="1" customFormat="1" ht="13.8" x14ac:dyDescent="0.3">
      <c r="B81" s="12" t="s">
        <v>204</v>
      </c>
      <c r="C81" s="1130"/>
      <c r="D81" s="1117"/>
      <c r="E81" s="1131"/>
      <c r="F81" s="1130"/>
      <c r="G81" s="1117"/>
      <c r="H81" s="1163"/>
      <c r="I81" s="1164"/>
      <c r="J81" s="1117"/>
      <c r="K81" s="1163"/>
      <c r="L81" s="1130"/>
      <c r="M81" s="1117"/>
      <c r="N81" s="1163"/>
      <c r="O81" s="1130"/>
      <c r="P81" s="1117"/>
      <c r="Q81" s="1117"/>
      <c r="R81" s="1117"/>
      <c r="S81" s="1108"/>
      <c r="T81" s="1108"/>
      <c r="U81" s="1108"/>
      <c r="V81" s="1108"/>
      <c r="W81" s="1108"/>
      <c r="X81" s="1108"/>
      <c r="Y81" s="1108"/>
      <c r="Z81" s="1116"/>
      <c r="AA81" s="1119"/>
      <c r="AB81" s="1108"/>
      <c r="AC81" s="1108"/>
      <c r="AD81" s="1108"/>
      <c r="AE81" s="1108"/>
      <c r="AF81" s="1108"/>
      <c r="AG81" s="1108"/>
      <c r="AH81" s="1108"/>
      <c r="AI81" s="1108"/>
      <c r="AJ81" s="1108"/>
      <c r="AK81" s="1108"/>
      <c r="AL81" s="1108"/>
      <c r="AM81" s="1108"/>
      <c r="AN81" s="1108"/>
      <c r="AO81" s="1108"/>
      <c r="AP81" s="1108"/>
      <c r="AQ81" s="1108"/>
      <c r="AR81" s="1108"/>
      <c r="AS81" s="1108"/>
      <c r="AT81" s="1108"/>
      <c r="AU81" s="1117"/>
      <c r="AV81" s="1117"/>
      <c r="AW81" s="1117"/>
      <c r="AX81" s="1117"/>
      <c r="AY81" s="1117"/>
      <c r="AZ81" s="1117"/>
      <c r="BA81" s="1117"/>
      <c r="BB81" s="1117"/>
      <c r="BC81" s="1117"/>
      <c r="BD81" s="1117"/>
      <c r="BE81" s="1117"/>
      <c r="BF81" s="1117"/>
      <c r="BG81" s="48"/>
      <c r="BH81" s="48"/>
      <c r="BI81" s="48"/>
      <c r="BJ81" s="48"/>
      <c r="BK81" s="48"/>
      <c r="BL81" s="48"/>
      <c r="BM81" s="48"/>
      <c r="BN81" s="48"/>
      <c r="BO81" s="48"/>
      <c r="BP81" s="1108"/>
      <c r="BQ81" s="1108"/>
      <c r="BR81" s="1108"/>
      <c r="BS81" s="1108"/>
      <c r="BT81" s="1108"/>
      <c r="BU81" s="1108"/>
      <c r="BV81" s="1108"/>
      <c r="BW81" s="1108"/>
      <c r="BX81" s="1108"/>
      <c r="BY81" s="1108"/>
      <c r="BZ81" s="1108"/>
      <c r="CA81" s="1108"/>
      <c r="CB81" s="1108"/>
      <c r="CC81" s="1108"/>
      <c r="CD81" s="1108"/>
      <c r="CE81" s="1108"/>
      <c r="CF81" s="1108"/>
      <c r="CG81" s="1108"/>
      <c r="CH81" s="1108"/>
      <c r="CI81" s="1108"/>
      <c r="CJ81" s="1108"/>
      <c r="CK81" s="1108"/>
      <c r="CL81" s="1108"/>
      <c r="CM81" s="1108"/>
      <c r="CN81" s="1108"/>
      <c r="CO81" s="1108"/>
      <c r="CP81" s="1108"/>
      <c r="CQ81" s="1108"/>
      <c r="CR81" s="1108"/>
      <c r="CS81" s="1120"/>
      <c r="CT81" s="1112"/>
      <c r="CU81" s="1108"/>
      <c r="CV81" s="1116"/>
      <c r="CW81" s="1119"/>
      <c r="CX81" s="1108"/>
      <c r="CY81" s="1108"/>
      <c r="CZ81" s="1108"/>
      <c r="DA81" s="1108"/>
      <c r="DB81" s="1108"/>
      <c r="DC81" s="1108"/>
      <c r="DD81" s="1108"/>
      <c r="DE81" s="1120"/>
      <c r="DF81" s="25" t="s">
        <v>45</v>
      </c>
      <c r="DG81" s="79" t="s">
        <v>45</v>
      </c>
      <c r="DH81" s="104" t="s">
        <v>45</v>
      </c>
      <c r="DI81" s="42" t="s">
        <v>45</v>
      </c>
      <c r="DJ81" s="48" t="s">
        <v>190</v>
      </c>
      <c r="DK81" s="48" t="s">
        <v>45</v>
      </c>
      <c r="DL81" s="48" t="s">
        <v>190</v>
      </c>
      <c r="DM81" s="1128" t="s">
        <v>45</v>
      </c>
      <c r="DN81" s="1128"/>
      <c r="DO81" s="48" t="s">
        <v>190</v>
      </c>
      <c r="DP81" s="48"/>
      <c r="DQ81" s="48" t="s">
        <v>45</v>
      </c>
      <c r="DR81" s="48" t="s">
        <v>45</v>
      </c>
      <c r="DS81" s="48" t="s">
        <v>45</v>
      </c>
      <c r="DT81" s="48" t="s">
        <v>45</v>
      </c>
      <c r="DU81" s="1128" t="s">
        <v>45</v>
      </c>
      <c r="DV81" s="1128"/>
      <c r="DW81" s="1128" t="s">
        <v>45</v>
      </c>
      <c r="DX81" s="1128"/>
      <c r="DY81" s="48" t="s">
        <v>190</v>
      </c>
      <c r="DZ81" s="48" t="s">
        <v>190</v>
      </c>
      <c r="EA81" s="1128" t="s">
        <v>45</v>
      </c>
      <c r="EB81" s="1128"/>
      <c r="EC81" s="48" t="s">
        <v>190</v>
      </c>
      <c r="ED81" s="48" t="s">
        <v>190</v>
      </c>
      <c r="EE81" s="1128" t="s">
        <v>45</v>
      </c>
      <c r="EF81" s="1128"/>
      <c r="EG81" s="48" t="s">
        <v>190</v>
      </c>
      <c r="EH81" s="48" t="s">
        <v>190</v>
      </c>
      <c r="EI81" s="1128" t="s">
        <v>45</v>
      </c>
      <c r="EJ81" s="1129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</row>
    <row r="82" spans="2:169" s="1" customFormat="1" ht="55.2" x14ac:dyDescent="0.3">
      <c r="B82" s="34" t="s">
        <v>71</v>
      </c>
      <c r="C82" s="1130"/>
      <c r="D82" s="1117"/>
      <c r="E82" s="1131"/>
      <c r="F82" s="1130"/>
      <c r="G82" s="1117"/>
      <c r="H82" s="1163"/>
      <c r="I82" s="1164"/>
      <c r="J82" s="1117"/>
      <c r="K82" s="1163"/>
      <c r="L82" s="1130"/>
      <c r="M82" s="1117"/>
      <c r="N82" s="1163"/>
      <c r="O82" s="1130"/>
      <c r="P82" s="1117"/>
      <c r="Q82" s="1117"/>
      <c r="R82" s="1117"/>
      <c r="S82" s="1108"/>
      <c r="T82" s="1108"/>
      <c r="U82" s="1108"/>
      <c r="V82" s="1108"/>
      <c r="W82" s="1108"/>
      <c r="X82" s="1108"/>
      <c r="Y82" s="1108"/>
      <c r="Z82" s="1116"/>
      <c r="AA82" s="1119"/>
      <c r="AB82" s="1108"/>
      <c r="AC82" s="1108"/>
      <c r="AD82" s="1108"/>
      <c r="AE82" s="1108"/>
      <c r="AF82" s="1108"/>
      <c r="AG82" s="1108"/>
      <c r="AH82" s="1108"/>
      <c r="AI82" s="1108"/>
      <c r="AJ82" s="1108"/>
      <c r="AK82" s="1108"/>
      <c r="AL82" s="1108"/>
      <c r="AM82" s="1108"/>
      <c r="AN82" s="1108"/>
      <c r="AO82" s="1108"/>
      <c r="AP82" s="1108"/>
      <c r="AQ82" s="1108"/>
      <c r="AR82" s="1108"/>
      <c r="AS82" s="1108"/>
      <c r="AT82" s="1108"/>
      <c r="AU82" s="1117"/>
      <c r="AV82" s="1117"/>
      <c r="AW82" s="1117"/>
      <c r="AX82" s="1117"/>
      <c r="AY82" s="1117"/>
      <c r="AZ82" s="1117"/>
      <c r="BA82" s="1117"/>
      <c r="BB82" s="1117"/>
      <c r="BC82" s="1117"/>
      <c r="BD82" s="1117"/>
      <c r="BE82" s="1117"/>
      <c r="BF82" s="1117"/>
      <c r="BG82" s="48"/>
      <c r="BH82" s="48"/>
      <c r="BI82" s="48"/>
      <c r="BJ82" s="48"/>
      <c r="BK82" s="48"/>
      <c r="BL82" s="48"/>
      <c r="BM82" s="48"/>
      <c r="BN82" s="48"/>
      <c r="BO82" s="48"/>
      <c r="BP82" s="1108"/>
      <c r="BQ82" s="1108"/>
      <c r="BR82" s="1108"/>
      <c r="BS82" s="1108"/>
      <c r="BT82" s="1108"/>
      <c r="BU82" s="1108"/>
      <c r="BV82" s="1108"/>
      <c r="BW82" s="1108"/>
      <c r="BX82" s="1108"/>
      <c r="BY82" s="1108"/>
      <c r="BZ82" s="1108"/>
      <c r="CA82" s="1108"/>
      <c r="CB82" s="1108"/>
      <c r="CC82" s="1108"/>
      <c r="CD82" s="1108"/>
      <c r="CE82" s="1108"/>
      <c r="CF82" s="1108"/>
      <c r="CG82" s="1108"/>
      <c r="CH82" s="1108"/>
      <c r="CI82" s="1108"/>
      <c r="CJ82" s="1108"/>
      <c r="CK82" s="1108"/>
      <c r="CL82" s="1108"/>
      <c r="CM82" s="1108"/>
      <c r="CN82" s="1108"/>
      <c r="CO82" s="1108"/>
      <c r="CP82" s="1108"/>
      <c r="CQ82" s="1108"/>
      <c r="CR82" s="1108"/>
      <c r="CS82" s="1120"/>
      <c r="CT82" s="1112"/>
      <c r="CU82" s="1108"/>
      <c r="CV82" s="1116"/>
      <c r="CW82" s="1119"/>
      <c r="CX82" s="1108"/>
      <c r="CY82" s="1108"/>
      <c r="CZ82" s="1108"/>
      <c r="DA82" s="1108"/>
      <c r="DB82" s="1108"/>
      <c r="DC82" s="1108"/>
      <c r="DD82" s="1108"/>
      <c r="DE82" s="1120"/>
      <c r="DF82" s="25" t="s">
        <v>45</v>
      </c>
      <c r="DG82" s="79" t="s">
        <v>45</v>
      </c>
      <c r="DH82" s="104" t="s">
        <v>45</v>
      </c>
      <c r="DI82" s="128" t="s">
        <v>344</v>
      </c>
      <c r="DJ82" s="48" t="s">
        <v>190</v>
      </c>
      <c r="DK82" s="70" t="s">
        <v>210</v>
      </c>
      <c r="DL82" s="48" t="s">
        <v>190</v>
      </c>
      <c r="DM82" s="48" t="s">
        <v>210</v>
      </c>
      <c r="DN82" s="48"/>
      <c r="DO82" s="48" t="s">
        <v>190</v>
      </c>
      <c r="DP82" s="48"/>
      <c r="DQ82" s="48"/>
      <c r="DR82" s="48"/>
      <c r="DS82" s="48"/>
      <c r="DT82" s="48"/>
      <c r="DU82" s="48" t="s">
        <v>210</v>
      </c>
      <c r="DV82" s="48"/>
      <c r="DW82" s="48" t="s">
        <v>503</v>
      </c>
      <c r="DX82" s="48"/>
      <c r="DY82" s="48" t="s">
        <v>45</v>
      </c>
      <c r="DZ82" s="48" t="s">
        <v>45</v>
      </c>
      <c r="EA82" s="1128" t="s">
        <v>45</v>
      </c>
      <c r="EB82" s="1128"/>
      <c r="EC82" s="48" t="s">
        <v>45</v>
      </c>
      <c r="ED82" s="48" t="s">
        <v>45</v>
      </c>
      <c r="EE82" s="1128" t="s">
        <v>45</v>
      </c>
      <c r="EF82" s="1128"/>
      <c r="EG82" s="48" t="s">
        <v>45</v>
      </c>
      <c r="EH82" s="48" t="s">
        <v>45</v>
      </c>
      <c r="EI82" s="1128" t="s">
        <v>45</v>
      </c>
      <c r="EJ82" s="1129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</row>
    <row r="83" spans="2:169" x14ac:dyDescent="0.3">
      <c r="B83" s="12" t="s">
        <v>131</v>
      </c>
      <c r="C83" s="1130"/>
      <c r="D83" s="1117"/>
      <c r="E83" s="1131"/>
      <c r="F83" s="1130"/>
      <c r="G83" s="1117"/>
      <c r="H83" s="1163"/>
      <c r="I83" s="1164"/>
      <c r="J83" s="1117"/>
      <c r="K83" s="1163"/>
      <c r="L83" s="1130"/>
      <c r="M83" s="1117"/>
      <c r="N83" s="1163"/>
      <c r="O83" s="1130"/>
      <c r="P83" s="1117"/>
      <c r="Q83" s="1117"/>
      <c r="R83" s="1117"/>
      <c r="S83" s="1108"/>
      <c r="T83" s="1108"/>
      <c r="U83" s="1108"/>
      <c r="V83" s="1108"/>
      <c r="W83" s="1108"/>
      <c r="X83" s="1108"/>
      <c r="Y83" s="1108"/>
      <c r="Z83" s="1116"/>
      <c r="AA83" s="1119"/>
      <c r="AB83" s="1108"/>
      <c r="AC83" s="1108"/>
      <c r="AD83" s="1108"/>
      <c r="AE83" s="1108"/>
      <c r="AF83" s="1108"/>
      <c r="AG83" s="1108"/>
      <c r="AH83" s="1108"/>
      <c r="AI83" s="1108"/>
      <c r="AJ83" s="1108"/>
      <c r="AK83" s="1108"/>
      <c r="AL83" s="1108"/>
      <c r="AM83" s="1108"/>
      <c r="AN83" s="1108"/>
      <c r="AO83" s="1108"/>
      <c r="AP83" s="1108"/>
      <c r="AQ83" s="1108"/>
      <c r="AR83" s="1108"/>
      <c r="AS83" s="1108"/>
      <c r="AT83" s="1108"/>
      <c r="AU83" s="1117"/>
      <c r="AV83" s="1117"/>
      <c r="AW83" s="1117"/>
      <c r="AX83" s="1117"/>
      <c r="AY83" s="1117"/>
      <c r="AZ83" s="1117"/>
      <c r="BA83" s="1117"/>
      <c r="BB83" s="1117"/>
      <c r="BC83" s="1117"/>
      <c r="BD83" s="1117"/>
      <c r="BE83" s="1117"/>
      <c r="BF83" s="1117"/>
      <c r="BG83" s="48"/>
      <c r="BH83" s="48"/>
      <c r="BI83" s="48"/>
      <c r="BJ83" s="48"/>
      <c r="BK83" s="48"/>
      <c r="BL83" s="48"/>
      <c r="BM83" s="48"/>
      <c r="BN83" s="48"/>
      <c r="BO83" s="48"/>
      <c r="BP83" s="48" t="s">
        <v>135</v>
      </c>
      <c r="BQ83" s="48" t="s">
        <v>135</v>
      </c>
      <c r="BR83" s="48" t="s">
        <v>135</v>
      </c>
      <c r="BS83" s="48" t="s">
        <v>141</v>
      </c>
      <c r="BT83" s="48" t="s">
        <v>166</v>
      </c>
      <c r="BU83" s="48" t="s">
        <v>135</v>
      </c>
      <c r="BV83" s="48" t="s">
        <v>167</v>
      </c>
      <c r="BW83" s="48" t="s">
        <v>135</v>
      </c>
      <c r="BX83" s="48" t="s">
        <v>135</v>
      </c>
      <c r="BY83" s="48" t="s">
        <v>167</v>
      </c>
      <c r="BZ83" s="48" t="s">
        <v>141</v>
      </c>
      <c r="CA83" s="48" t="s">
        <v>166</v>
      </c>
      <c r="CB83" s="48" t="s">
        <v>135</v>
      </c>
      <c r="CC83" s="48" t="s">
        <v>167</v>
      </c>
      <c r="CD83" s="48" t="s">
        <v>135</v>
      </c>
      <c r="CE83" s="48" t="s">
        <v>135</v>
      </c>
      <c r="CF83" s="48" t="s">
        <v>167</v>
      </c>
      <c r="CG83" s="48" t="s">
        <v>141</v>
      </c>
      <c r="CH83" s="48" t="s">
        <v>166</v>
      </c>
      <c r="CI83" s="48" t="s">
        <v>135</v>
      </c>
      <c r="CJ83" s="48" t="s">
        <v>167</v>
      </c>
      <c r="CK83" s="48" t="s">
        <v>135</v>
      </c>
      <c r="CL83" s="48" t="s">
        <v>135</v>
      </c>
      <c r="CM83" s="48" t="s">
        <v>167</v>
      </c>
      <c r="CN83" s="1108"/>
      <c r="CO83" s="1108"/>
      <c r="CP83" s="1108"/>
      <c r="CQ83" s="1108"/>
      <c r="CR83" s="1108"/>
      <c r="CS83" s="1120"/>
      <c r="CT83" s="1112"/>
      <c r="CU83" s="1108"/>
      <c r="CV83" s="1116"/>
      <c r="CW83" s="1119"/>
      <c r="CX83" s="1108"/>
      <c r="CY83" s="1108"/>
      <c r="CZ83" s="1108"/>
      <c r="DA83" s="1108"/>
      <c r="DB83" s="1108"/>
      <c r="DC83" s="1108"/>
      <c r="DD83" s="1108"/>
      <c r="DE83" s="1120"/>
      <c r="DF83" s="25" t="s">
        <v>135</v>
      </c>
      <c r="DG83" s="79" t="s">
        <v>135</v>
      </c>
      <c r="DH83" s="104" t="s">
        <v>135</v>
      </c>
      <c r="DI83" s="42" t="s">
        <v>135</v>
      </c>
      <c r="DJ83" s="48" t="s">
        <v>135</v>
      </c>
      <c r="DK83" s="48" t="s">
        <v>135</v>
      </c>
      <c r="DL83" s="48" t="s">
        <v>135</v>
      </c>
      <c r="DM83" s="48" t="s">
        <v>135</v>
      </c>
      <c r="DN83" s="48"/>
      <c r="DO83" s="48" t="s">
        <v>135</v>
      </c>
      <c r="DP83" s="48"/>
      <c r="DQ83" s="48" t="s">
        <v>135</v>
      </c>
      <c r="DR83" s="48" t="s">
        <v>135</v>
      </c>
      <c r="DS83" s="48" t="s">
        <v>135</v>
      </c>
      <c r="DT83" s="48" t="s">
        <v>135</v>
      </c>
      <c r="DU83" s="1128" t="s">
        <v>135</v>
      </c>
      <c r="DV83" s="1128"/>
      <c r="DW83" s="1128" t="s">
        <v>135</v>
      </c>
      <c r="DX83" s="1128"/>
      <c r="DY83" s="48" t="s">
        <v>135</v>
      </c>
      <c r="DZ83" s="48" t="s">
        <v>135</v>
      </c>
      <c r="EA83" s="1128" t="s">
        <v>135</v>
      </c>
      <c r="EB83" s="1128"/>
      <c r="EC83" s="48" t="s">
        <v>361</v>
      </c>
      <c r="ED83" s="48" t="s">
        <v>361</v>
      </c>
      <c r="EE83" s="1128" t="s">
        <v>361</v>
      </c>
      <c r="EF83" s="1128"/>
      <c r="EG83" s="48" t="s">
        <v>135</v>
      </c>
      <c r="EH83" s="48" t="s">
        <v>135</v>
      </c>
      <c r="EI83" s="1128" t="s">
        <v>135</v>
      </c>
      <c r="EJ83" s="1129"/>
    </row>
    <row r="84" spans="2:169" x14ac:dyDescent="0.3">
      <c r="B84" s="12" t="s">
        <v>56</v>
      </c>
      <c r="C84" s="1130"/>
      <c r="D84" s="1117"/>
      <c r="E84" s="1131"/>
      <c r="F84" s="1130"/>
      <c r="G84" s="1117"/>
      <c r="H84" s="1163"/>
      <c r="I84" s="1164"/>
      <c r="J84" s="1117"/>
      <c r="K84" s="1163"/>
      <c r="L84" s="1130"/>
      <c r="M84" s="1117"/>
      <c r="N84" s="1163"/>
      <c r="O84" s="1130"/>
      <c r="P84" s="1117"/>
      <c r="Q84" s="1117"/>
      <c r="R84" s="1117"/>
      <c r="S84" s="1108"/>
      <c r="T84" s="1108"/>
      <c r="U84" s="1108"/>
      <c r="V84" s="1108"/>
      <c r="W84" s="1108"/>
      <c r="X84" s="1108"/>
      <c r="Y84" s="1108"/>
      <c r="Z84" s="1116"/>
      <c r="AA84" s="1119"/>
      <c r="AB84" s="1108"/>
      <c r="AC84" s="1108"/>
      <c r="AD84" s="1108"/>
      <c r="AE84" s="1108"/>
      <c r="AF84" s="1108"/>
      <c r="AG84" s="1108"/>
      <c r="AH84" s="1108"/>
      <c r="AI84" s="1108"/>
      <c r="AJ84" s="1108"/>
      <c r="AK84" s="1108"/>
      <c r="AL84" s="1108"/>
      <c r="AM84" s="1108"/>
      <c r="AN84" s="1108"/>
      <c r="AO84" s="1108"/>
      <c r="AP84" s="1108"/>
      <c r="AQ84" s="1108"/>
      <c r="AR84" s="1108"/>
      <c r="AS84" s="1108"/>
      <c r="AT84" s="1108"/>
      <c r="AU84" s="1117"/>
      <c r="AV84" s="1117"/>
      <c r="AW84" s="1117"/>
      <c r="AX84" s="1117"/>
      <c r="AY84" s="1117"/>
      <c r="AZ84" s="1117"/>
      <c r="BA84" s="1117"/>
      <c r="BB84" s="1117"/>
      <c r="BC84" s="1117"/>
      <c r="BD84" s="1117"/>
      <c r="BE84" s="1117"/>
      <c r="BF84" s="1117"/>
      <c r="BG84" s="48"/>
      <c r="BH84" s="48"/>
      <c r="BI84" s="48"/>
      <c r="BJ84" s="48"/>
      <c r="BK84" s="48"/>
      <c r="BL84" s="48"/>
      <c r="BM84" s="48"/>
      <c r="BN84" s="48"/>
      <c r="BO84" s="48"/>
      <c r="BP84" s="48" t="s">
        <v>135</v>
      </c>
      <c r="BQ84" s="48" t="s">
        <v>135</v>
      </c>
      <c r="BR84" s="48" t="s">
        <v>135</v>
      </c>
      <c r="BS84" s="48" t="s">
        <v>141</v>
      </c>
      <c r="BT84" s="48" t="s">
        <v>166</v>
      </c>
      <c r="BU84" s="48" t="s">
        <v>135</v>
      </c>
      <c r="BV84" s="48" t="s">
        <v>167</v>
      </c>
      <c r="BW84" s="48" t="s">
        <v>135</v>
      </c>
      <c r="BX84" s="48" t="s">
        <v>135</v>
      </c>
      <c r="BY84" s="48" t="s">
        <v>167</v>
      </c>
      <c r="BZ84" s="48" t="s">
        <v>141</v>
      </c>
      <c r="CA84" s="48" t="s">
        <v>166</v>
      </c>
      <c r="CB84" s="48" t="s">
        <v>135</v>
      </c>
      <c r="CC84" s="48" t="s">
        <v>167</v>
      </c>
      <c r="CD84" s="48" t="s">
        <v>135</v>
      </c>
      <c r="CE84" s="48" t="s">
        <v>135</v>
      </c>
      <c r="CF84" s="48" t="s">
        <v>167</v>
      </c>
      <c r="CG84" s="48" t="s">
        <v>141</v>
      </c>
      <c r="CH84" s="48" t="s">
        <v>166</v>
      </c>
      <c r="CI84" s="48" t="s">
        <v>135</v>
      </c>
      <c r="CJ84" s="48" t="s">
        <v>167</v>
      </c>
      <c r="CK84" s="48" t="s">
        <v>135</v>
      </c>
      <c r="CL84" s="48" t="s">
        <v>135</v>
      </c>
      <c r="CM84" s="48" t="s">
        <v>167</v>
      </c>
      <c r="CN84" s="1108"/>
      <c r="CO84" s="1108"/>
      <c r="CP84" s="1108"/>
      <c r="CQ84" s="1108"/>
      <c r="CR84" s="1108"/>
      <c r="CS84" s="1120"/>
      <c r="CT84" s="1112"/>
      <c r="CU84" s="1108"/>
      <c r="CV84" s="1116"/>
      <c r="CW84" s="1119"/>
      <c r="CX84" s="1108"/>
      <c r="CY84" s="1108"/>
      <c r="CZ84" s="1108"/>
      <c r="DA84" s="1108"/>
      <c r="DB84" s="1108"/>
      <c r="DC84" s="1108"/>
      <c r="DD84" s="1108"/>
      <c r="DE84" s="1120"/>
      <c r="DF84" s="25" t="s">
        <v>135</v>
      </c>
      <c r="DG84" s="79" t="s">
        <v>135</v>
      </c>
      <c r="DH84" s="104" t="s">
        <v>135</v>
      </c>
      <c r="DI84" s="42" t="s">
        <v>135</v>
      </c>
      <c r="DJ84" s="48" t="s">
        <v>135</v>
      </c>
      <c r="DK84" s="48" t="s">
        <v>135</v>
      </c>
      <c r="DL84" s="48" t="s">
        <v>135</v>
      </c>
      <c r="DM84" s="48" t="s">
        <v>135</v>
      </c>
      <c r="DN84" s="48"/>
      <c r="DO84" s="48" t="s">
        <v>135</v>
      </c>
      <c r="DP84" s="48"/>
      <c r="DQ84" s="48" t="s">
        <v>135</v>
      </c>
      <c r="DR84" s="48" t="s">
        <v>135</v>
      </c>
      <c r="DS84" s="48" t="s">
        <v>135</v>
      </c>
      <c r="DT84" s="48" t="s">
        <v>135</v>
      </c>
      <c r="DU84" s="1128" t="s">
        <v>135</v>
      </c>
      <c r="DV84" s="1128"/>
      <c r="DW84" s="1128" t="s">
        <v>45</v>
      </c>
      <c r="DX84" s="1128"/>
      <c r="DY84" s="48" t="s">
        <v>45</v>
      </c>
      <c r="DZ84" s="48" t="s">
        <v>45</v>
      </c>
      <c r="EA84" s="1128" t="s">
        <v>45</v>
      </c>
      <c r="EB84" s="1128"/>
      <c r="EC84" s="48" t="s">
        <v>361</v>
      </c>
      <c r="ED84" s="48" t="s">
        <v>361</v>
      </c>
      <c r="EE84" s="1128" t="s">
        <v>361</v>
      </c>
      <c r="EF84" s="1128"/>
      <c r="EG84" s="48" t="s">
        <v>135</v>
      </c>
      <c r="EH84" s="48" t="s">
        <v>135</v>
      </c>
      <c r="EI84" s="1128" t="s">
        <v>135</v>
      </c>
      <c r="EJ84" s="1129"/>
    </row>
    <row r="85" spans="2:169" x14ac:dyDescent="0.3">
      <c r="B85" s="12" t="s">
        <v>57</v>
      </c>
      <c r="C85" s="1130"/>
      <c r="D85" s="1117"/>
      <c r="E85" s="1131"/>
      <c r="F85" s="1130"/>
      <c r="G85" s="1117"/>
      <c r="H85" s="1163"/>
      <c r="I85" s="1164"/>
      <c r="J85" s="1117"/>
      <c r="K85" s="1163"/>
      <c r="L85" s="1130"/>
      <c r="M85" s="1117"/>
      <c r="N85" s="1163"/>
      <c r="O85" s="1130"/>
      <c r="P85" s="1117"/>
      <c r="Q85" s="1117"/>
      <c r="R85" s="1117"/>
      <c r="S85" s="1108"/>
      <c r="T85" s="1108"/>
      <c r="U85" s="1108"/>
      <c r="V85" s="1108"/>
      <c r="W85" s="1108"/>
      <c r="X85" s="1108"/>
      <c r="Y85" s="1108"/>
      <c r="Z85" s="1116"/>
      <c r="AA85" s="1119"/>
      <c r="AB85" s="1108"/>
      <c r="AC85" s="1108"/>
      <c r="AD85" s="1108"/>
      <c r="AE85" s="1108"/>
      <c r="AF85" s="1108"/>
      <c r="AG85" s="1108"/>
      <c r="AH85" s="1108"/>
      <c r="AI85" s="1108"/>
      <c r="AJ85" s="1108"/>
      <c r="AK85" s="1108"/>
      <c r="AL85" s="1108"/>
      <c r="AM85" s="1108"/>
      <c r="AN85" s="1108"/>
      <c r="AO85" s="1108"/>
      <c r="AP85" s="1108"/>
      <c r="AQ85" s="1108"/>
      <c r="AR85" s="1108"/>
      <c r="AS85" s="1108"/>
      <c r="AT85" s="1108"/>
      <c r="AU85" s="1117"/>
      <c r="AV85" s="1117"/>
      <c r="AW85" s="1117"/>
      <c r="AX85" s="1117"/>
      <c r="AY85" s="1117"/>
      <c r="AZ85" s="1117"/>
      <c r="BA85" s="1117"/>
      <c r="BB85" s="1117"/>
      <c r="BC85" s="1117"/>
      <c r="BD85" s="1117"/>
      <c r="BE85" s="1117"/>
      <c r="BF85" s="1117"/>
      <c r="BG85" s="48"/>
      <c r="BH85" s="48"/>
      <c r="BI85" s="48"/>
      <c r="BJ85" s="48"/>
      <c r="BK85" s="48"/>
      <c r="BL85" s="48"/>
      <c r="BM85" s="48"/>
      <c r="BN85" s="48"/>
      <c r="BO85" s="48"/>
      <c r="BP85" s="48" t="s">
        <v>135</v>
      </c>
      <c r="BQ85" s="48" t="s">
        <v>135</v>
      </c>
      <c r="BR85" s="48" t="s">
        <v>135</v>
      </c>
      <c r="BS85" s="48" t="s">
        <v>141</v>
      </c>
      <c r="BT85" s="48" t="s">
        <v>166</v>
      </c>
      <c r="BU85" s="48" t="s">
        <v>135</v>
      </c>
      <c r="BV85" s="48" t="s">
        <v>167</v>
      </c>
      <c r="BW85" s="48" t="s">
        <v>135</v>
      </c>
      <c r="BX85" s="48" t="s">
        <v>135</v>
      </c>
      <c r="BY85" s="48" t="s">
        <v>167</v>
      </c>
      <c r="BZ85" s="48" t="s">
        <v>141</v>
      </c>
      <c r="CA85" s="48" t="s">
        <v>166</v>
      </c>
      <c r="CB85" s="48" t="s">
        <v>135</v>
      </c>
      <c r="CC85" s="48" t="s">
        <v>167</v>
      </c>
      <c r="CD85" s="48" t="s">
        <v>135</v>
      </c>
      <c r="CE85" s="48" t="s">
        <v>135</v>
      </c>
      <c r="CF85" s="48" t="s">
        <v>167</v>
      </c>
      <c r="CG85" s="48" t="s">
        <v>141</v>
      </c>
      <c r="CH85" s="48" t="s">
        <v>166</v>
      </c>
      <c r="CI85" s="48" t="s">
        <v>135</v>
      </c>
      <c r="CJ85" s="48" t="s">
        <v>167</v>
      </c>
      <c r="CK85" s="48" t="s">
        <v>135</v>
      </c>
      <c r="CL85" s="48" t="s">
        <v>135</v>
      </c>
      <c r="CM85" s="48" t="s">
        <v>167</v>
      </c>
      <c r="CN85" s="1108"/>
      <c r="CO85" s="1108"/>
      <c r="CP85" s="1108"/>
      <c r="CQ85" s="1108"/>
      <c r="CR85" s="1108"/>
      <c r="CS85" s="1120"/>
      <c r="CT85" s="1112"/>
      <c r="CU85" s="1108"/>
      <c r="CV85" s="1116"/>
      <c r="CW85" s="1119"/>
      <c r="CX85" s="1108"/>
      <c r="CY85" s="1108"/>
      <c r="CZ85" s="1108"/>
      <c r="DA85" s="1108"/>
      <c r="DB85" s="1108"/>
      <c r="DC85" s="1108"/>
      <c r="DD85" s="1108"/>
      <c r="DE85" s="1120"/>
      <c r="DF85" s="25" t="s">
        <v>135</v>
      </c>
      <c r="DG85" s="79" t="s">
        <v>135</v>
      </c>
      <c r="DH85" s="104" t="s">
        <v>135</v>
      </c>
      <c r="DI85" s="42" t="s">
        <v>135</v>
      </c>
      <c r="DJ85" s="48" t="s">
        <v>135</v>
      </c>
      <c r="DK85" s="48" t="s">
        <v>135</v>
      </c>
      <c r="DL85" s="48" t="s">
        <v>135</v>
      </c>
      <c r="DM85" s="48" t="s">
        <v>135</v>
      </c>
      <c r="DN85" s="48"/>
      <c r="DO85" s="48" t="s">
        <v>135</v>
      </c>
      <c r="DP85" s="48"/>
      <c r="DQ85" s="48" t="s">
        <v>135</v>
      </c>
      <c r="DR85" s="48" t="s">
        <v>135</v>
      </c>
      <c r="DS85" s="48" t="s">
        <v>135</v>
      </c>
      <c r="DT85" s="48" t="s">
        <v>135</v>
      </c>
      <c r="DU85" s="1128" t="s">
        <v>135</v>
      </c>
      <c r="DV85" s="1128"/>
      <c r="DW85" s="1128" t="s">
        <v>135</v>
      </c>
      <c r="DX85" s="1128"/>
      <c r="DY85" s="48" t="s">
        <v>135</v>
      </c>
      <c r="DZ85" s="48" t="s">
        <v>135</v>
      </c>
      <c r="EA85" s="1128" t="s">
        <v>135</v>
      </c>
      <c r="EB85" s="1128"/>
      <c r="EC85" s="48" t="s">
        <v>361</v>
      </c>
      <c r="ED85" s="48" t="s">
        <v>361</v>
      </c>
      <c r="EE85" s="1128" t="s">
        <v>361</v>
      </c>
      <c r="EF85" s="1128"/>
      <c r="EG85" s="48" t="s">
        <v>135</v>
      </c>
      <c r="EH85" s="48" t="s">
        <v>135</v>
      </c>
      <c r="EI85" s="1128" t="s">
        <v>135</v>
      </c>
      <c r="EJ85" s="1129"/>
    </row>
    <row r="86" spans="2:169" x14ac:dyDescent="0.3">
      <c r="B86" s="12" t="s">
        <v>211</v>
      </c>
      <c r="C86" s="50"/>
      <c r="D86" s="51"/>
      <c r="E86" s="63"/>
      <c r="F86" s="50"/>
      <c r="G86" s="51"/>
      <c r="H86" s="61"/>
      <c r="I86" s="57"/>
      <c r="J86" s="51"/>
      <c r="K86" s="61"/>
      <c r="L86" s="50"/>
      <c r="M86" s="51"/>
      <c r="N86" s="61"/>
      <c r="O86" s="1130"/>
      <c r="P86" s="1117"/>
      <c r="Q86" s="1117"/>
      <c r="R86" s="1117"/>
      <c r="S86" s="1108"/>
      <c r="T86" s="1108"/>
      <c r="U86" s="1108"/>
      <c r="V86" s="1108"/>
      <c r="W86" s="1108"/>
      <c r="X86" s="1108"/>
      <c r="Y86" s="1108"/>
      <c r="Z86" s="1116"/>
      <c r="AA86" s="1119"/>
      <c r="AB86" s="1108"/>
      <c r="AC86" s="1108"/>
      <c r="AD86" s="1108"/>
      <c r="AE86" s="1108"/>
      <c r="AF86" s="1108"/>
      <c r="AG86" s="1108"/>
      <c r="AH86" s="1108"/>
      <c r="AI86" s="1108"/>
      <c r="AJ86" s="1108"/>
      <c r="AK86" s="1108"/>
      <c r="AL86" s="1108"/>
      <c r="AM86" s="1108"/>
      <c r="AN86" s="1108"/>
      <c r="AO86" s="1108"/>
      <c r="AP86" s="1108"/>
      <c r="AQ86" s="1108"/>
      <c r="AR86" s="1108"/>
      <c r="AS86" s="1108"/>
      <c r="AT86" s="1108"/>
      <c r="AU86" s="1117"/>
      <c r="AV86" s="1117"/>
      <c r="AW86" s="1117"/>
      <c r="AX86" s="1117"/>
      <c r="AY86" s="1117"/>
      <c r="AZ86" s="1117"/>
      <c r="BA86" s="1117"/>
      <c r="BB86" s="1117"/>
      <c r="BC86" s="1117"/>
      <c r="BD86" s="1117"/>
      <c r="BE86" s="1117"/>
      <c r="BF86" s="1117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1108"/>
      <c r="CO86" s="1108"/>
      <c r="CP86" s="1108"/>
      <c r="CQ86" s="1108"/>
      <c r="CR86" s="1108"/>
      <c r="CS86" s="1120"/>
      <c r="CT86" s="1112"/>
      <c r="CU86" s="1108"/>
      <c r="CV86" s="1116"/>
      <c r="CW86" s="1119"/>
      <c r="CX86" s="1108"/>
      <c r="CY86" s="1108"/>
      <c r="CZ86" s="1108"/>
      <c r="DA86" s="1108"/>
      <c r="DB86" s="1108"/>
      <c r="DC86" s="1108"/>
      <c r="DD86" s="1108"/>
      <c r="DE86" s="1120"/>
      <c r="DF86" s="25" t="s">
        <v>45</v>
      </c>
      <c r="DG86" s="79" t="s">
        <v>45</v>
      </c>
      <c r="DH86" s="104" t="s">
        <v>45</v>
      </c>
      <c r="DI86" s="42" t="s">
        <v>212</v>
      </c>
      <c r="DJ86" s="48" t="s">
        <v>45</v>
      </c>
      <c r="DK86" s="48" t="s">
        <v>212</v>
      </c>
      <c r="DL86" s="48" t="s">
        <v>45</v>
      </c>
      <c r="DM86" s="48" t="s">
        <v>212</v>
      </c>
      <c r="DN86" s="48"/>
      <c r="DO86" s="1128" t="s">
        <v>45</v>
      </c>
      <c r="DP86" s="1128"/>
      <c r="DQ86" s="48" t="s">
        <v>239</v>
      </c>
      <c r="DR86" s="48" t="s">
        <v>45</v>
      </c>
      <c r="DS86" s="48" t="s">
        <v>239</v>
      </c>
      <c r="DT86" s="48" t="s">
        <v>45</v>
      </c>
      <c r="DU86" s="48" t="s">
        <v>212</v>
      </c>
      <c r="DV86" s="48"/>
      <c r="DW86" s="1128" t="s">
        <v>45</v>
      </c>
      <c r="DX86" s="1128"/>
      <c r="DY86" s="48" t="s">
        <v>45</v>
      </c>
      <c r="DZ86" s="48" t="s">
        <v>45</v>
      </c>
      <c r="EA86" s="1128" t="s">
        <v>45</v>
      </c>
      <c r="EB86" s="1128"/>
      <c r="EC86" s="48" t="s">
        <v>45</v>
      </c>
      <c r="ED86" s="48" t="s">
        <v>45</v>
      </c>
      <c r="EE86" s="1128" t="s">
        <v>45</v>
      </c>
      <c r="EF86" s="1128"/>
      <c r="EG86" s="48" t="s">
        <v>45</v>
      </c>
      <c r="EH86" s="48" t="s">
        <v>45</v>
      </c>
      <c r="EI86" s="1128" t="s">
        <v>45</v>
      </c>
      <c r="EJ86" s="1129"/>
    </row>
    <row r="87" spans="2:169" ht="41.4" x14ac:dyDescent="0.3">
      <c r="B87" s="12" t="s">
        <v>213</v>
      </c>
      <c r="C87" s="50"/>
      <c r="D87" s="51"/>
      <c r="E87" s="63"/>
      <c r="F87" s="50"/>
      <c r="G87" s="51"/>
      <c r="H87" s="61"/>
      <c r="I87" s="57"/>
      <c r="J87" s="51"/>
      <c r="K87" s="61"/>
      <c r="L87" s="50"/>
      <c r="M87" s="51"/>
      <c r="N87" s="61"/>
      <c r="O87" s="1130"/>
      <c r="P87" s="1117"/>
      <c r="Q87" s="1117"/>
      <c r="R87" s="1117"/>
      <c r="S87" s="1108"/>
      <c r="T87" s="1108"/>
      <c r="U87" s="1108"/>
      <c r="V87" s="1108"/>
      <c r="W87" s="1108"/>
      <c r="X87" s="1108"/>
      <c r="Y87" s="1108"/>
      <c r="Z87" s="1116"/>
      <c r="AA87" s="1119"/>
      <c r="AB87" s="1108"/>
      <c r="AC87" s="1108"/>
      <c r="AD87" s="1108"/>
      <c r="AE87" s="1108"/>
      <c r="AF87" s="1108"/>
      <c r="AG87" s="1108"/>
      <c r="AH87" s="1108"/>
      <c r="AI87" s="1108"/>
      <c r="AJ87" s="1108"/>
      <c r="AK87" s="1108"/>
      <c r="AL87" s="1108"/>
      <c r="AM87" s="1108"/>
      <c r="AN87" s="1108"/>
      <c r="AO87" s="1108"/>
      <c r="AP87" s="1108"/>
      <c r="AQ87" s="1108"/>
      <c r="AR87" s="1108"/>
      <c r="AS87" s="1108"/>
      <c r="AT87" s="1108"/>
      <c r="AU87" s="1117"/>
      <c r="AV87" s="1117"/>
      <c r="AW87" s="1117"/>
      <c r="AX87" s="1117"/>
      <c r="AY87" s="1117"/>
      <c r="AZ87" s="1117"/>
      <c r="BA87" s="1117"/>
      <c r="BB87" s="1117"/>
      <c r="BC87" s="1117"/>
      <c r="BD87" s="1117"/>
      <c r="BE87" s="1117"/>
      <c r="BF87" s="1117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1108"/>
      <c r="CO87" s="1108"/>
      <c r="CP87" s="1108"/>
      <c r="CQ87" s="1108"/>
      <c r="CR87" s="1108"/>
      <c r="CS87" s="1120"/>
      <c r="CT87" s="1112"/>
      <c r="CU87" s="1108"/>
      <c r="CV87" s="1116"/>
      <c r="CW87" s="1119"/>
      <c r="CX87" s="1108"/>
      <c r="CY87" s="1108"/>
      <c r="CZ87" s="1108"/>
      <c r="DA87" s="1108"/>
      <c r="DB87" s="1108"/>
      <c r="DC87" s="1108"/>
      <c r="DD87" s="1108"/>
      <c r="DE87" s="1120"/>
      <c r="DF87" s="25" t="s">
        <v>45</v>
      </c>
      <c r="DG87" s="79" t="s">
        <v>45</v>
      </c>
      <c r="DH87" s="104" t="s">
        <v>45</v>
      </c>
      <c r="DI87" s="128" t="s">
        <v>467</v>
      </c>
      <c r="DJ87" s="48" t="s">
        <v>45</v>
      </c>
      <c r="DK87" s="70" t="s">
        <v>467</v>
      </c>
      <c r="DL87" s="48" t="s">
        <v>45</v>
      </c>
      <c r="DM87" s="70" t="s">
        <v>467</v>
      </c>
      <c r="DN87" s="48"/>
      <c r="DO87" s="1128" t="s">
        <v>45</v>
      </c>
      <c r="DP87" s="1128"/>
      <c r="DQ87" s="48" t="s">
        <v>424</v>
      </c>
      <c r="DR87" s="48" t="s">
        <v>45</v>
      </c>
      <c r="DS87" s="48" t="s">
        <v>424</v>
      </c>
      <c r="DT87" s="48" t="s">
        <v>45</v>
      </c>
      <c r="DU87" s="48">
        <v>1.25</v>
      </c>
      <c r="DV87" s="48"/>
      <c r="DW87" s="1128" t="s">
        <v>45</v>
      </c>
      <c r="DX87" s="1128"/>
      <c r="DY87" s="48" t="s">
        <v>45</v>
      </c>
      <c r="DZ87" s="48" t="s">
        <v>45</v>
      </c>
      <c r="EA87" s="1128" t="s">
        <v>45</v>
      </c>
      <c r="EB87" s="1128"/>
      <c r="EC87" s="48" t="s">
        <v>45</v>
      </c>
      <c r="ED87" s="48" t="s">
        <v>45</v>
      </c>
      <c r="EE87" s="1128" t="s">
        <v>45</v>
      </c>
      <c r="EF87" s="1128"/>
      <c r="EG87" s="48" t="s">
        <v>45</v>
      </c>
      <c r="EH87" s="48" t="s">
        <v>45</v>
      </c>
      <c r="EI87" s="1128" t="s">
        <v>45</v>
      </c>
      <c r="EJ87" s="1129"/>
    </row>
    <row r="88" spans="2:169" x14ac:dyDescent="0.3">
      <c r="B88" s="26" t="s">
        <v>370</v>
      </c>
      <c r="C88" s="50"/>
      <c r="D88" s="51"/>
      <c r="E88" s="63"/>
      <c r="F88" s="50"/>
      <c r="G88" s="51"/>
      <c r="H88" s="61"/>
      <c r="I88" s="57"/>
      <c r="J88" s="51"/>
      <c r="K88" s="61"/>
      <c r="L88" s="50"/>
      <c r="M88" s="51"/>
      <c r="N88" s="61"/>
      <c r="O88" s="1130"/>
      <c r="P88" s="1117"/>
      <c r="Q88" s="1117"/>
      <c r="R88" s="1117"/>
      <c r="S88" s="1108"/>
      <c r="T88" s="1108"/>
      <c r="U88" s="1108"/>
      <c r="V88" s="1108"/>
      <c r="W88" s="1108"/>
      <c r="X88" s="1108"/>
      <c r="Y88" s="1108"/>
      <c r="Z88" s="1116"/>
      <c r="AA88" s="1119"/>
      <c r="AB88" s="1108"/>
      <c r="AC88" s="1108"/>
      <c r="AD88" s="1108"/>
      <c r="AE88" s="1108"/>
      <c r="AF88" s="1108"/>
      <c r="AG88" s="1108"/>
      <c r="AH88" s="1108"/>
      <c r="AI88" s="1108"/>
      <c r="AJ88" s="1108"/>
      <c r="AK88" s="1108"/>
      <c r="AL88" s="1108"/>
      <c r="AM88" s="1108"/>
      <c r="AN88" s="1108"/>
      <c r="AO88" s="1108"/>
      <c r="AP88" s="1108"/>
      <c r="AQ88" s="1108"/>
      <c r="AR88" s="1108"/>
      <c r="AS88" s="1108"/>
      <c r="AT88" s="1108"/>
      <c r="AU88" s="1117"/>
      <c r="AV88" s="1117"/>
      <c r="AW88" s="1117"/>
      <c r="AX88" s="1117"/>
      <c r="AY88" s="1117"/>
      <c r="AZ88" s="1117"/>
      <c r="BA88" s="1117"/>
      <c r="BB88" s="1117"/>
      <c r="BC88" s="1117"/>
      <c r="BD88" s="1117"/>
      <c r="BE88" s="1117"/>
      <c r="BF88" s="1117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1108"/>
      <c r="CO88" s="1108"/>
      <c r="CP88" s="1108"/>
      <c r="CQ88" s="1108"/>
      <c r="CR88" s="1108"/>
      <c r="CS88" s="1120"/>
      <c r="CT88" s="1112"/>
      <c r="CU88" s="1108"/>
      <c r="CV88" s="1116"/>
      <c r="CW88" s="1119"/>
      <c r="CX88" s="1108"/>
      <c r="CY88" s="1108"/>
      <c r="CZ88" s="1108"/>
      <c r="DA88" s="1108"/>
      <c r="DB88" s="1108"/>
      <c r="DC88" s="1108"/>
      <c r="DD88" s="1108"/>
      <c r="DE88" s="1120"/>
      <c r="DF88" s="25"/>
      <c r="DG88" s="79"/>
      <c r="DH88" s="104"/>
      <c r="DI88" s="42"/>
      <c r="DJ88" s="48"/>
      <c r="DK88" s="48"/>
      <c r="DL88" s="48"/>
      <c r="DM88" s="48"/>
      <c r="DN88" s="48"/>
      <c r="DO88" s="90"/>
      <c r="DP88" s="90"/>
      <c r="DQ88" s="48" t="s">
        <v>45</v>
      </c>
      <c r="DR88" s="48"/>
      <c r="DS88" s="48" t="s">
        <v>45</v>
      </c>
      <c r="DT88" s="48"/>
      <c r="DU88" s="48"/>
      <c r="DV88" s="48"/>
      <c r="DW88" s="90"/>
      <c r="DX88" s="90"/>
      <c r="DY88" s="48"/>
      <c r="DZ88" s="48"/>
      <c r="EA88" s="90"/>
      <c r="EB88" s="90"/>
      <c r="EC88" s="48" t="s">
        <v>371</v>
      </c>
      <c r="ED88" s="48" t="s">
        <v>371</v>
      </c>
      <c r="EE88" s="1128" t="s">
        <v>45</v>
      </c>
      <c r="EF88" s="1128"/>
      <c r="EG88" s="48" t="s">
        <v>45</v>
      </c>
      <c r="EH88" s="48" t="s">
        <v>45</v>
      </c>
      <c r="EI88" s="1128" t="s">
        <v>45</v>
      </c>
      <c r="EJ88" s="1129"/>
    </row>
    <row r="89" spans="2:169" ht="41.4" x14ac:dyDescent="0.3">
      <c r="B89" s="12" t="s">
        <v>214</v>
      </c>
      <c r="C89" s="50"/>
      <c r="D89" s="51"/>
      <c r="E89" s="63"/>
      <c r="F89" s="50"/>
      <c r="G89" s="51"/>
      <c r="H89" s="61"/>
      <c r="I89" s="57"/>
      <c r="J89" s="51"/>
      <c r="K89" s="61"/>
      <c r="L89" s="50"/>
      <c r="M89" s="51"/>
      <c r="N89" s="61"/>
      <c r="O89" s="1130"/>
      <c r="P89" s="1117"/>
      <c r="Q89" s="1117"/>
      <c r="R89" s="1117"/>
      <c r="S89" s="1108"/>
      <c r="T89" s="1108"/>
      <c r="U89" s="1108"/>
      <c r="V89" s="1108"/>
      <c r="W89" s="1108"/>
      <c r="X89" s="1108"/>
      <c r="Y89" s="1108"/>
      <c r="Z89" s="1116"/>
      <c r="AA89" s="1119"/>
      <c r="AB89" s="1108"/>
      <c r="AC89" s="1108"/>
      <c r="AD89" s="1108"/>
      <c r="AE89" s="1108"/>
      <c r="AF89" s="1108"/>
      <c r="AG89" s="1108"/>
      <c r="AH89" s="1108"/>
      <c r="AI89" s="1108"/>
      <c r="AJ89" s="1108"/>
      <c r="AK89" s="1108"/>
      <c r="AL89" s="1108"/>
      <c r="AM89" s="1108"/>
      <c r="AN89" s="1108"/>
      <c r="AO89" s="1108"/>
      <c r="AP89" s="1108"/>
      <c r="AQ89" s="1108"/>
      <c r="AR89" s="1108"/>
      <c r="AS89" s="1108"/>
      <c r="AT89" s="1108"/>
      <c r="AU89" s="1117"/>
      <c r="AV89" s="1117"/>
      <c r="AW89" s="1117"/>
      <c r="AX89" s="1117"/>
      <c r="AY89" s="1117"/>
      <c r="AZ89" s="1117"/>
      <c r="BA89" s="1117"/>
      <c r="BB89" s="1117"/>
      <c r="BC89" s="1117"/>
      <c r="BD89" s="1117"/>
      <c r="BE89" s="1117"/>
      <c r="BF89" s="1117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1108"/>
      <c r="CO89" s="1108"/>
      <c r="CP89" s="1108"/>
      <c r="CQ89" s="1108"/>
      <c r="CR89" s="1108"/>
      <c r="CS89" s="1120"/>
      <c r="CT89" s="1112"/>
      <c r="CU89" s="1108"/>
      <c r="CV89" s="1116"/>
      <c r="CW89" s="1119"/>
      <c r="CX89" s="1108"/>
      <c r="CY89" s="1108"/>
      <c r="CZ89" s="1108"/>
      <c r="DA89" s="1108"/>
      <c r="DB89" s="1108"/>
      <c r="DC89" s="1108"/>
      <c r="DD89" s="1108"/>
      <c r="DE89" s="1120"/>
      <c r="DF89" s="25" t="s">
        <v>45</v>
      </c>
      <c r="DG89" s="79" t="s">
        <v>45</v>
      </c>
      <c r="DH89" s="104" t="s">
        <v>45</v>
      </c>
      <c r="DI89" s="42" t="s">
        <v>468</v>
      </c>
      <c r="DJ89" s="48" t="s">
        <v>45</v>
      </c>
      <c r="DK89" s="48" t="s">
        <v>468</v>
      </c>
      <c r="DL89" s="48" t="s">
        <v>45</v>
      </c>
      <c r="DM89" s="70" t="s">
        <v>469</v>
      </c>
      <c r="DN89" s="48"/>
      <c r="DO89" s="1128" t="s">
        <v>45</v>
      </c>
      <c r="DP89" s="1128"/>
      <c r="DQ89" s="48" t="s">
        <v>424</v>
      </c>
      <c r="DR89" s="48" t="s">
        <v>45</v>
      </c>
      <c r="DS89" s="48" t="s">
        <v>424</v>
      </c>
      <c r="DT89" s="48" t="s">
        <v>45</v>
      </c>
      <c r="DU89" s="48" t="s">
        <v>45</v>
      </c>
      <c r="DV89" s="48"/>
      <c r="DW89" s="1128" t="s">
        <v>45</v>
      </c>
      <c r="DX89" s="1128"/>
      <c r="DY89" s="48" t="s">
        <v>45</v>
      </c>
      <c r="DZ89" s="48" t="s">
        <v>45</v>
      </c>
      <c r="EA89" s="1128" t="s">
        <v>45</v>
      </c>
      <c r="EB89" s="1128"/>
      <c r="EC89" s="48" t="s">
        <v>45</v>
      </c>
      <c r="ED89" s="48" t="s">
        <v>45</v>
      </c>
      <c r="EE89" s="1128" t="s">
        <v>45</v>
      </c>
      <c r="EF89" s="1128"/>
      <c r="EG89" s="48" t="s">
        <v>45</v>
      </c>
      <c r="EH89" s="48" t="s">
        <v>45</v>
      </c>
      <c r="EI89" s="1128" t="s">
        <v>45</v>
      </c>
      <c r="EJ89" s="1129"/>
    </row>
    <row r="90" spans="2:169" s="1" customFormat="1" ht="15" customHeight="1" x14ac:dyDescent="0.3">
      <c r="B90" s="12" t="s">
        <v>74</v>
      </c>
      <c r="C90" s="25"/>
      <c r="D90" s="48"/>
      <c r="E90" s="43"/>
      <c r="F90" s="25"/>
      <c r="G90" s="79"/>
      <c r="H90" s="58"/>
      <c r="I90" s="42"/>
      <c r="J90" s="48"/>
      <c r="K90" s="58"/>
      <c r="L90" s="25"/>
      <c r="M90" s="48"/>
      <c r="N90" s="58"/>
      <c r="O90" s="1130"/>
      <c r="P90" s="1117"/>
      <c r="Q90" s="1117"/>
      <c r="R90" s="1117"/>
      <c r="S90" s="1108"/>
      <c r="T90" s="1108"/>
      <c r="U90" s="1108"/>
      <c r="V90" s="1108"/>
      <c r="W90" s="1108"/>
      <c r="X90" s="1108"/>
      <c r="Y90" s="1108"/>
      <c r="Z90" s="1116"/>
      <c r="AA90" s="1119"/>
      <c r="AB90" s="1108"/>
      <c r="AC90" s="1108"/>
      <c r="AD90" s="1108"/>
      <c r="AE90" s="1108"/>
      <c r="AF90" s="1108"/>
      <c r="AG90" s="1108"/>
      <c r="AH90" s="1108"/>
      <c r="AI90" s="1108"/>
      <c r="AJ90" s="1108"/>
      <c r="AK90" s="1108"/>
      <c r="AL90" s="1108"/>
      <c r="AM90" s="1108"/>
      <c r="AN90" s="1108"/>
      <c r="AO90" s="1108"/>
      <c r="AP90" s="1108"/>
      <c r="AQ90" s="1108"/>
      <c r="AR90" s="1108"/>
      <c r="AS90" s="1108"/>
      <c r="AT90" s="1108"/>
      <c r="AU90" s="1117"/>
      <c r="AV90" s="1117"/>
      <c r="AW90" s="1117"/>
      <c r="AX90" s="1117"/>
      <c r="AY90" s="1117"/>
      <c r="AZ90" s="1117"/>
      <c r="BA90" s="1117"/>
      <c r="BB90" s="1117"/>
      <c r="BC90" s="1117"/>
      <c r="BD90" s="1117"/>
      <c r="BE90" s="1117"/>
      <c r="BF90" s="1117"/>
      <c r="BG90" s="48"/>
      <c r="BH90" s="48"/>
      <c r="BI90" s="48"/>
      <c r="BJ90" s="48"/>
      <c r="BK90" s="48"/>
      <c r="BL90" s="48"/>
      <c r="BM90" s="48"/>
      <c r="BN90" s="48"/>
      <c r="BO90" s="48"/>
      <c r="BP90" s="87"/>
      <c r="BQ90" s="87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1108"/>
      <c r="CO90" s="1108"/>
      <c r="CP90" s="1108"/>
      <c r="CQ90" s="1108"/>
      <c r="CR90" s="1108"/>
      <c r="CS90" s="1120"/>
      <c r="CT90" s="1112"/>
      <c r="CU90" s="1108"/>
      <c r="CV90" s="1116"/>
      <c r="CW90" s="1119"/>
      <c r="CX90" s="1108"/>
      <c r="CY90" s="1108"/>
      <c r="CZ90" s="1108"/>
      <c r="DA90" s="1108"/>
      <c r="DB90" s="1108"/>
      <c r="DC90" s="1108"/>
      <c r="DD90" s="1108"/>
      <c r="DE90" s="1120"/>
      <c r="DF90" s="25"/>
      <c r="DG90" s="79"/>
      <c r="DH90" s="104"/>
      <c r="DI90" s="42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58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</row>
    <row r="91" spans="2:169" s="1" customFormat="1" ht="13.8" x14ac:dyDescent="0.3">
      <c r="B91" s="12" t="s">
        <v>75</v>
      </c>
      <c r="C91" s="25" t="s">
        <v>45</v>
      </c>
      <c r="D91" s="48" t="s">
        <v>45</v>
      </c>
      <c r="E91" s="43" t="s">
        <v>45</v>
      </c>
      <c r="F91" s="25" t="s">
        <v>45</v>
      </c>
      <c r="G91" s="79" t="s">
        <v>45</v>
      </c>
      <c r="H91" s="58" t="s">
        <v>45</v>
      </c>
      <c r="I91" s="42" t="s">
        <v>45</v>
      </c>
      <c r="J91" s="48" t="s">
        <v>45</v>
      </c>
      <c r="K91" s="58" t="s">
        <v>45</v>
      </c>
      <c r="L91" s="25" t="s">
        <v>45</v>
      </c>
      <c r="M91" s="48" t="s">
        <v>45</v>
      </c>
      <c r="N91" s="58" t="s">
        <v>45</v>
      </c>
      <c r="O91" s="1130"/>
      <c r="P91" s="1117"/>
      <c r="Q91" s="1117"/>
      <c r="R91" s="1117"/>
      <c r="S91" s="1108"/>
      <c r="T91" s="1108"/>
      <c r="U91" s="1108"/>
      <c r="V91" s="1108"/>
      <c r="W91" s="1108"/>
      <c r="X91" s="1108"/>
      <c r="Y91" s="1108"/>
      <c r="Z91" s="1116"/>
      <c r="AA91" s="1119"/>
      <c r="AB91" s="1108"/>
      <c r="AC91" s="1108"/>
      <c r="AD91" s="1108"/>
      <c r="AE91" s="1108"/>
      <c r="AF91" s="1108"/>
      <c r="AG91" s="1108"/>
      <c r="AH91" s="1108"/>
      <c r="AI91" s="1108"/>
      <c r="AJ91" s="1108"/>
      <c r="AK91" s="1108"/>
      <c r="AL91" s="1108"/>
      <c r="AM91" s="1108"/>
      <c r="AN91" s="1108"/>
      <c r="AO91" s="1108"/>
      <c r="AP91" s="1108"/>
      <c r="AQ91" s="1108"/>
      <c r="AR91" s="1108"/>
      <c r="AS91" s="1108"/>
      <c r="AT91" s="1108"/>
      <c r="AU91" s="1117"/>
      <c r="AV91" s="1117"/>
      <c r="AW91" s="1117"/>
      <c r="AX91" s="1117"/>
      <c r="AY91" s="1117"/>
      <c r="AZ91" s="1117"/>
      <c r="BA91" s="1117"/>
      <c r="BB91" s="1117"/>
      <c r="BC91" s="1117"/>
      <c r="BD91" s="1117"/>
      <c r="BE91" s="1117"/>
      <c r="BF91" s="1117"/>
      <c r="BG91" s="48"/>
      <c r="BH91" s="48"/>
      <c r="BI91" s="48"/>
      <c r="BJ91" s="48"/>
      <c r="BK91" s="48"/>
      <c r="BL91" s="48"/>
      <c r="BM91" s="48"/>
      <c r="BN91" s="48"/>
      <c r="BO91" s="48"/>
      <c r="BP91" s="48" t="s">
        <v>45</v>
      </c>
      <c r="BQ91" s="48" t="s">
        <v>45</v>
      </c>
      <c r="BR91" s="48" t="s">
        <v>45</v>
      </c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1108"/>
      <c r="CO91" s="1108"/>
      <c r="CP91" s="1108"/>
      <c r="CQ91" s="1108"/>
      <c r="CR91" s="1108"/>
      <c r="CS91" s="1120"/>
      <c r="CT91" s="1112"/>
      <c r="CU91" s="1108"/>
      <c r="CV91" s="1116"/>
      <c r="CW91" s="1119"/>
      <c r="CX91" s="1108"/>
      <c r="CY91" s="1108"/>
      <c r="CZ91" s="1108"/>
      <c r="DA91" s="1108"/>
      <c r="DB91" s="1108"/>
      <c r="DC91" s="1108"/>
      <c r="DD91" s="1108"/>
      <c r="DE91" s="1120"/>
      <c r="DF91" s="25" t="s">
        <v>45</v>
      </c>
      <c r="DG91" s="79" t="s">
        <v>45</v>
      </c>
      <c r="DH91" s="94" t="s">
        <v>45</v>
      </c>
      <c r="DI91" s="42">
        <v>1</v>
      </c>
      <c r="DJ91" s="48" t="s">
        <v>45</v>
      </c>
      <c r="DK91" s="48">
        <v>1</v>
      </c>
      <c r="DL91" s="48" t="s">
        <v>45</v>
      </c>
      <c r="DM91" s="48">
        <v>1</v>
      </c>
      <c r="DN91" s="48"/>
      <c r="DO91" s="1128" t="s">
        <v>45</v>
      </c>
      <c r="DP91" s="1128"/>
      <c r="DQ91" s="48">
        <v>1</v>
      </c>
      <c r="DR91" s="48" t="s">
        <v>45</v>
      </c>
      <c r="DS91" s="48">
        <v>1</v>
      </c>
      <c r="DT91" s="48" t="s">
        <v>45</v>
      </c>
      <c r="DU91" s="48">
        <v>1</v>
      </c>
      <c r="DV91" s="48"/>
      <c r="DW91" s="1128" t="s">
        <v>45</v>
      </c>
      <c r="DX91" s="1128"/>
      <c r="DY91" s="48" t="s">
        <v>45</v>
      </c>
      <c r="DZ91" s="48" t="s">
        <v>45</v>
      </c>
      <c r="EA91" s="1128" t="s">
        <v>45</v>
      </c>
      <c r="EB91" s="1128"/>
      <c r="EC91" s="48">
        <v>1</v>
      </c>
      <c r="ED91" s="48">
        <v>1</v>
      </c>
      <c r="EE91" s="1128">
        <v>0</v>
      </c>
      <c r="EF91" s="1128"/>
      <c r="EG91" s="48">
        <v>0</v>
      </c>
      <c r="EH91" s="48">
        <v>0</v>
      </c>
      <c r="EI91" s="1128">
        <v>0</v>
      </c>
      <c r="EJ91" s="1129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</row>
    <row r="92" spans="2:169" s="8" customFormat="1" ht="15" customHeight="1" x14ac:dyDescent="0.3">
      <c r="B92" s="12" t="s">
        <v>219</v>
      </c>
      <c r="C92" s="25" t="s">
        <v>45</v>
      </c>
      <c r="D92" s="48" t="s">
        <v>45</v>
      </c>
      <c r="E92" s="43" t="s">
        <v>45</v>
      </c>
      <c r="F92" s="25" t="s">
        <v>45</v>
      </c>
      <c r="G92" s="79" t="s">
        <v>45</v>
      </c>
      <c r="H92" s="58" t="s">
        <v>45</v>
      </c>
      <c r="I92" s="42" t="s">
        <v>45</v>
      </c>
      <c r="J92" s="48" t="s">
        <v>45</v>
      </c>
      <c r="K92" s="58" t="s">
        <v>45</v>
      </c>
      <c r="L92" s="25" t="s">
        <v>45</v>
      </c>
      <c r="M92" s="48" t="s">
        <v>45</v>
      </c>
      <c r="N92" s="58" t="s">
        <v>45</v>
      </c>
      <c r="O92" s="1130"/>
      <c r="P92" s="1117"/>
      <c r="Q92" s="1117"/>
      <c r="R92" s="1117"/>
      <c r="S92" s="1108"/>
      <c r="T92" s="1108"/>
      <c r="U92" s="1108"/>
      <c r="V92" s="1108"/>
      <c r="W92" s="1108"/>
      <c r="X92" s="1108"/>
      <c r="Y92" s="1108"/>
      <c r="Z92" s="1116"/>
      <c r="AA92" s="1119"/>
      <c r="AB92" s="1108"/>
      <c r="AC92" s="1108"/>
      <c r="AD92" s="1108"/>
      <c r="AE92" s="1108"/>
      <c r="AF92" s="1108"/>
      <c r="AG92" s="1108"/>
      <c r="AH92" s="1108"/>
      <c r="AI92" s="1108"/>
      <c r="AJ92" s="1108"/>
      <c r="AK92" s="1108"/>
      <c r="AL92" s="1108"/>
      <c r="AM92" s="1108"/>
      <c r="AN92" s="1108"/>
      <c r="AO92" s="1108"/>
      <c r="AP92" s="1108"/>
      <c r="AQ92" s="1108"/>
      <c r="AR92" s="1108"/>
      <c r="AS92" s="1108"/>
      <c r="AT92" s="1108"/>
      <c r="AU92" s="1117"/>
      <c r="AV92" s="1117"/>
      <c r="AW92" s="1117"/>
      <c r="AX92" s="1117"/>
      <c r="AY92" s="1117"/>
      <c r="AZ92" s="1117"/>
      <c r="BA92" s="1117"/>
      <c r="BB92" s="1117"/>
      <c r="BC92" s="1117"/>
      <c r="BD92" s="1117"/>
      <c r="BE92" s="1117"/>
      <c r="BF92" s="1117"/>
      <c r="BG92" s="48"/>
      <c r="BH92" s="48"/>
      <c r="BI92" s="48"/>
      <c r="BJ92" s="48"/>
      <c r="BK92" s="48"/>
      <c r="BL92" s="48"/>
      <c r="BM92" s="48"/>
      <c r="BN92" s="48"/>
      <c r="BO92" s="48"/>
      <c r="BP92" s="48" t="s">
        <v>45</v>
      </c>
      <c r="BQ92" s="48" t="s">
        <v>45</v>
      </c>
      <c r="BR92" s="48" t="s">
        <v>45</v>
      </c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1108"/>
      <c r="CO92" s="1108"/>
      <c r="CP92" s="1108"/>
      <c r="CQ92" s="1108"/>
      <c r="CR92" s="1108"/>
      <c r="CS92" s="1120"/>
      <c r="CT92" s="1112"/>
      <c r="CU92" s="1108"/>
      <c r="CV92" s="1116"/>
      <c r="CW92" s="1119"/>
      <c r="CX92" s="1108"/>
      <c r="CY92" s="1108"/>
      <c r="CZ92" s="1108"/>
      <c r="DA92" s="1108"/>
      <c r="DB92" s="1108"/>
      <c r="DC92" s="1108"/>
      <c r="DD92" s="1108"/>
      <c r="DE92" s="1120"/>
      <c r="DF92" s="25" t="s">
        <v>45</v>
      </c>
      <c r="DG92" s="79" t="s">
        <v>45</v>
      </c>
      <c r="DH92" s="94" t="s">
        <v>45</v>
      </c>
      <c r="DI92" s="42" t="s">
        <v>470</v>
      </c>
      <c r="DJ92" s="48" t="s">
        <v>45</v>
      </c>
      <c r="DK92" s="48" t="s">
        <v>470</v>
      </c>
      <c r="DL92" s="48" t="s">
        <v>45</v>
      </c>
      <c r="DM92" s="48" t="s">
        <v>470</v>
      </c>
      <c r="DN92" s="48"/>
      <c r="DO92" s="1128" t="s">
        <v>45</v>
      </c>
      <c r="DP92" s="1128"/>
      <c r="DQ92" s="48"/>
      <c r="DR92" s="48" t="s">
        <v>45</v>
      </c>
      <c r="DS92" s="48"/>
      <c r="DT92" s="48" t="s">
        <v>45</v>
      </c>
      <c r="DU92" s="48">
        <v>1.25</v>
      </c>
      <c r="DV92" s="48"/>
      <c r="DW92" s="1128" t="s">
        <v>45</v>
      </c>
      <c r="DX92" s="1128"/>
      <c r="DY92" s="48" t="s">
        <v>45</v>
      </c>
      <c r="DZ92" s="48" t="s">
        <v>45</v>
      </c>
      <c r="EA92" s="1128" t="s">
        <v>45</v>
      </c>
      <c r="EB92" s="1128"/>
      <c r="EC92" s="48" t="s">
        <v>372</v>
      </c>
      <c r="ED92" s="48" t="s">
        <v>372</v>
      </c>
      <c r="EE92" s="1135" t="s">
        <v>45</v>
      </c>
      <c r="EF92" s="1135"/>
      <c r="EG92" s="1135" t="s">
        <v>45</v>
      </c>
      <c r="EH92" s="1135"/>
      <c r="EI92" s="1135" t="s">
        <v>45</v>
      </c>
      <c r="EJ92" s="1173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</row>
    <row r="93" spans="2:169" s="1" customFormat="1" ht="41.4" x14ac:dyDescent="0.3">
      <c r="B93" s="12" t="s">
        <v>76</v>
      </c>
      <c r="C93" s="25" t="s">
        <v>45</v>
      </c>
      <c r="D93" s="48" t="s">
        <v>45</v>
      </c>
      <c r="E93" s="43" t="s">
        <v>45</v>
      </c>
      <c r="F93" s="25" t="s">
        <v>45</v>
      </c>
      <c r="G93" s="79" t="s">
        <v>45</v>
      </c>
      <c r="H93" s="58" t="s">
        <v>45</v>
      </c>
      <c r="I93" s="42" t="s">
        <v>45</v>
      </c>
      <c r="J93" s="48" t="s">
        <v>45</v>
      </c>
      <c r="K93" s="58" t="s">
        <v>45</v>
      </c>
      <c r="L93" s="25" t="s">
        <v>45</v>
      </c>
      <c r="M93" s="48" t="s">
        <v>45</v>
      </c>
      <c r="N93" s="58" t="s">
        <v>45</v>
      </c>
      <c r="O93" s="1130"/>
      <c r="P93" s="1117"/>
      <c r="Q93" s="1117"/>
      <c r="R93" s="1117"/>
      <c r="S93" s="1108"/>
      <c r="T93" s="1108"/>
      <c r="U93" s="1108"/>
      <c r="V93" s="1108"/>
      <c r="W93" s="1108"/>
      <c r="X93" s="1108"/>
      <c r="Y93" s="1108"/>
      <c r="Z93" s="1116"/>
      <c r="AA93" s="1119"/>
      <c r="AB93" s="1108"/>
      <c r="AC93" s="1108"/>
      <c r="AD93" s="1108"/>
      <c r="AE93" s="1108"/>
      <c r="AF93" s="1108"/>
      <c r="AG93" s="1108"/>
      <c r="AH93" s="1108"/>
      <c r="AI93" s="1108"/>
      <c r="AJ93" s="1108"/>
      <c r="AK93" s="1108"/>
      <c r="AL93" s="1108"/>
      <c r="AM93" s="1108"/>
      <c r="AN93" s="1108"/>
      <c r="AO93" s="1108"/>
      <c r="AP93" s="1108"/>
      <c r="AQ93" s="1108"/>
      <c r="AR93" s="1108"/>
      <c r="AS93" s="1108"/>
      <c r="AT93" s="1108"/>
      <c r="AU93" s="1117"/>
      <c r="AV93" s="1117"/>
      <c r="AW93" s="1117"/>
      <c r="AX93" s="1117"/>
      <c r="AY93" s="1117"/>
      <c r="AZ93" s="1117"/>
      <c r="BA93" s="1117"/>
      <c r="BB93" s="1117"/>
      <c r="BC93" s="1117"/>
      <c r="BD93" s="1117"/>
      <c r="BE93" s="1117"/>
      <c r="BF93" s="1117"/>
      <c r="BG93" s="48"/>
      <c r="BH93" s="48"/>
      <c r="BI93" s="48"/>
      <c r="BJ93" s="48"/>
      <c r="BK93" s="48"/>
      <c r="BL93" s="48"/>
      <c r="BM93" s="48"/>
      <c r="BN93" s="48"/>
      <c r="BO93" s="48"/>
      <c r="BP93" s="48" t="s">
        <v>45</v>
      </c>
      <c r="BQ93" s="48" t="s">
        <v>45</v>
      </c>
      <c r="BR93" s="48" t="s">
        <v>45</v>
      </c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1108"/>
      <c r="CO93" s="1108"/>
      <c r="CP93" s="1108"/>
      <c r="CQ93" s="1108"/>
      <c r="CR93" s="1108"/>
      <c r="CS93" s="1120"/>
      <c r="CT93" s="1112"/>
      <c r="CU93" s="1108"/>
      <c r="CV93" s="1116"/>
      <c r="CW93" s="1119"/>
      <c r="CX93" s="1108"/>
      <c r="CY93" s="1108"/>
      <c r="CZ93" s="1108"/>
      <c r="DA93" s="1108"/>
      <c r="DB93" s="1108"/>
      <c r="DC93" s="1108"/>
      <c r="DD93" s="1108"/>
      <c r="DE93" s="1120"/>
      <c r="DF93" s="25" t="s">
        <v>45</v>
      </c>
      <c r="DG93" s="79" t="s">
        <v>45</v>
      </c>
      <c r="DH93" s="94" t="s">
        <v>45</v>
      </c>
      <c r="DI93" s="131">
        <v>0.86</v>
      </c>
      <c r="DJ93" s="48" t="s">
        <v>45</v>
      </c>
      <c r="DK93" s="91">
        <v>0.86</v>
      </c>
      <c r="DL93" s="48" t="s">
        <v>45</v>
      </c>
      <c r="DM93" s="70" t="s">
        <v>194</v>
      </c>
      <c r="DN93" s="82" t="s">
        <v>195</v>
      </c>
      <c r="DO93" s="1128" t="s">
        <v>45</v>
      </c>
      <c r="DP93" s="1128"/>
      <c r="DQ93" s="91">
        <v>0.8</v>
      </c>
      <c r="DR93" s="48" t="s">
        <v>45</v>
      </c>
      <c r="DS93" s="91">
        <v>0.8</v>
      </c>
      <c r="DT93" s="48" t="s">
        <v>45</v>
      </c>
      <c r="DU93" s="70" t="s">
        <v>194</v>
      </c>
      <c r="DV93" s="82" t="s">
        <v>195</v>
      </c>
      <c r="DW93" s="1128" t="s">
        <v>45</v>
      </c>
      <c r="DX93" s="1128"/>
      <c r="DY93" s="48" t="s">
        <v>45</v>
      </c>
      <c r="DZ93" s="48" t="s">
        <v>45</v>
      </c>
      <c r="EA93" s="1128" t="s">
        <v>45</v>
      </c>
      <c r="EB93" s="1128"/>
      <c r="EC93" s="48" t="s">
        <v>375</v>
      </c>
      <c r="ED93" s="48" t="s">
        <v>375</v>
      </c>
      <c r="EE93" s="1133" t="s">
        <v>375</v>
      </c>
      <c r="EF93" s="1133"/>
      <c r="EG93" s="70" t="s">
        <v>375</v>
      </c>
      <c r="EH93" s="70" t="s">
        <v>375</v>
      </c>
      <c r="EI93" s="1133" t="s">
        <v>375</v>
      </c>
      <c r="EJ93" s="1175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</row>
    <row r="94" spans="2:169" s="1" customFormat="1" ht="13.8" x14ac:dyDescent="0.3">
      <c r="B94" s="12" t="s">
        <v>77</v>
      </c>
      <c r="C94" s="25" t="s">
        <v>45</v>
      </c>
      <c r="D94" s="48" t="s">
        <v>45</v>
      </c>
      <c r="E94" s="43" t="s">
        <v>45</v>
      </c>
      <c r="F94" s="25" t="s">
        <v>45</v>
      </c>
      <c r="G94" s="79" t="s">
        <v>45</v>
      </c>
      <c r="H94" s="58" t="s">
        <v>45</v>
      </c>
      <c r="I94" s="42" t="s">
        <v>45</v>
      </c>
      <c r="J94" s="48" t="s">
        <v>45</v>
      </c>
      <c r="K94" s="58" t="s">
        <v>45</v>
      </c>
      <c r="L94" s="25" t="s">
        <v>45</v>
      </c>
      <c r="M94" s="48" t="s">
        <v>45</v>
      </c>
      <c r="N94" s="58" t="s">
        <v>45</v>
      </c>
      <c r="O94" s="1130"/>
      <c r="P94" s="1117"/>
      <c r="Q94" s="1117"/>
      <c r="R94" s="1117"/>
      <c r="S94" s="1108"/>
      <c r="T94" s="1108"/>
      <c r="U94" s="1108"/>
      <c r="V94" s="1108"/>
      <c r="W94" s="1108"/>
      <c r="X94" s="1108"/>
      <c r="Y94" s="1108"/>
      <c r="Z94" s="1116"/>
      <c r="AA94" s="1119"/>
      <c r="AB94" s="1108"/>
      <c r="AC94" s="1108"/>
      <c r="AD94" s="1108"/>
      <c r="AE94" s="1108"/>
      <c r="AF94" s="1108"/>
      <c r="AG94" s="1108"/>
      <c r="AH94" s="1108"/>
      <c r="AI94" s="1108"/>
      <c r="AJ94" s="1108"/>
      <c r="AK94" s="1108"/>
      <c r="AL94" s="1108"/>
      <c r="AM94" s="1108"/>
      <c r="AN94" s="1108"/>
      <c r="AO94" s="1108"/>
      <c r="AP94" s="1108"/>
      <c r="AQ94" s="1108"/>
      <c r="AR94" s="1108"/>
      <c r="AS94" s="1108"/>
      <c r="AT94" s="1108"/>
      <c r="AU94" s="1117"/>
      <c r="AV94" s="1117"/>
      <c r="AW94" s="1117"/>
      <c r="AX94" s="1117"/>
      <c r="AY94" s="1117"/>
      <c r="AZ94" s="1117"/>
      <c r="BA94" s="1117"/>
      <c r="BB94" s="1117"/>
      <c r="BC94" s="1117"/>
      <c r="BD94" s="1117"/>
      <c r="BE94" s="1117"/>
      <c r="BF94" s="1117"/>
      <c r="BG94" s="48"/>
      <c r="BH94" s="48"/>
      <c r="BI94" s="48"/>
      <c r="BJ94" s="48"/>
      <c r="BK94" s="48"/>
      <c r="BL94" s="48"/>
      <c r="BM94" s="48"/>
      <c r="BN94" s="48"/>
      <c r="BO94" s="48"/>
      <c r="BP94" s="48" t="s">
        <v>45</v>
      </c>
      <c r="BQ94" s="48" t="s">
        <v>45</v>
      </c>
      <c r="BR94" s="48" t="s">
        <v>45</v>
      </c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1108"/>
      <c r="CO94" s="1108"/>
      <c r="CP94" s="1108"/>
      <c r="CQ94" s="1108"/>
      <c r="CR94" s="1108"/>
      <c r="CS94" s="1120"/>
      <c r="CT94" s="1112"/>
      <c r="CU94" s="1108"/>
      <c r="CV94" s="1116"/>
      <c r="CW94" s="1119"/>
      <c r="CX94" s="1108"/>
      <c r="CY94" s="1108"/>
      <c r="CZ94" s="1108"/>
      <c r="DA94" s="1108"/>
      <c r="DB94" s="1108"/>
      <c r="DC94" s="1108"/>
      <c r="DD94" s="1108"/>
      <c r="DE94" s="1120"/>
      <c r="DF94" s="25" t="s">
        <v>45</v>
      </c>
      <c r="DG94" s="79" t="s">
        <v>45</v>
      </c>
      <c r="DH94" s="94" t="s">
        <v>45</v>
      </c>
      <c r="DI94" s="42" t="s">
        <v>171</v>
      </c>
      <c r="DJ94" s="48" t="s">
        <v>45</v>
      </c>
      <c r="DK94" s="48" t="s">
        <v>171</v>
      </c>
      <c r="DL94" s="48" t="s">
        <v>45</v>
      </c>
      <c r="DM94" s="1169" t="s">
        <v>171</v>
      </c>
      <c r="DN94" s="1169"/>
      <c r="DO94" s="1128" t="s">
        <v>45</v>
      </c>
      <c r="DP94" s="1128"/>
      <c r="DQ94" s="48" t="s">
        <v>171</v>
      </c>
      <c r="DR94" s="48" t="s">
        <v>45</v>
      </c>
      <c r="DS94" s="48" t="s">
        <v>171</v>
      </c>
      <c r="DT94" s="48" t="s">
        <v>45</v>
      </c>
      <c r="DU94" s="1169" t="s">
        <v>171</v>
      </c>
      <c r="DV94" s="1169"/>
      <c r="DW94" s="1128" t="s">
        <v>45</v>
      </c>
      <c r="DX94" s="1128"/>
      <c r="DY94" s="48" t="s">
        <v>45</v>
      </c>
      <c r="DZ94" s="48" t="s">
        <v>45</v>
      </c>
      <c r="EA94" s="1128" t="s">
        <v>45</v>
      </c>
      <c r="EB94" s="1128"/>
      <c r="EC94" s="48" t="s">
        <v>45</v>
      </c>
      <c r="ED94" s="48" t="s">
        <v>45</v>
      </c>
      <c r="EE94" s="1128" t="s">
        <v>45</v>
      </c>
      <c r="EF94" s="1128"/>
      <c r="EG94" s="48" t="s">
        <v>45</v>
      </c>
      <c r="EH94" s="48" t="s">
        <v>45</v>
      </c>
      <c r="EI94" s="1128" t="s">
        <v>45</v>
      </c>
      <c r="EJ94" s="1129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</row>
    <row r="95" spans="2:169" s="1" customFormat="1" ht="13.8" x14ac:dyDescent="0.3">
      <c r="B95" s="12" t="s">
        <v>78</v>
      </c>
      <c r="C95" s="25" t="s">
        <v>45</v>
      </c>
      <c r="D95" s="48" t="s">
        <v>45</v>
      </c>
      <c r="E95" s="43" t="s">
        <v>45</v>
      </c>
      <c r="F95" s="25" t="s">
        <v>45</v>
      </c>
      <c r="G95" s="79" t="s">
        <v>45</v>
      </c>
      <c r="H95" s="58" t="s">
        <v>45</v>
      </c>
      <c r="I95" s="42" t="s">
        <v>45</v>
      </c>
      <c r="J95" s="48" t="s">
        <v>45</v>
      </c>
      <c r="K95" s="58" t="s">
        <v>45</v>
      </c>
      <c r="L95" s="25" t="s">
        <v>45</v>
      </c>
      <c r="M95" s="48" t="s">
        <v>45</v>
      </c>
      <c r="N95" s="58" t="s">
        <v>45</v>
      </c>
      <c r="O95" s="1130"/>
      <c r="P95" s="1117"/>
      <c r="Q95" s="1117"/>
      <c r="R95" s="1117"/>
      <c r="S95" s="1108"/>
      <c r="T95" s="1108"/>
      <c r="U95" s="1108"/>
      <c r="V95" s="1108"/>
      <c r="W95" s="1108"/>
      <c r="X95" s="1108"/>
      <c r="Y95" s="1108"/>
      <c r="Z95" s="1116"/>
      <c r="AA95" s="1119"/>
      <c r="AB95" s="1108"/>
      <c r="AC95" s="1108"/>
      <c r="AD95" s="1108"/>
      <c r="AE95" s="1108"/>
      <c r="AF95" s="1108"/>
      <c r="AG95" s="1108"/>
      <c r="AH95" s="1108"/>
      <c r="AI95" s="1108"/>
      <c r="AJ95" s="1108"/>
      <c r="AK95" s="1108"/>
      <c r="AL95" s="1108"/>
      <c r="AM95" s="1108"/>
      <c r="AN95" s="1108"/>
      <c r="AO95" s="1108"/>
      <c r="AP95" s="1108"/>
      <c r="AQ95" s="1108"/>
      <c r="AR95" s="1108"/>
      <c r="AS95" s="1108"/>
      <c r="AT95" s="1108"/>
      <c r="AU95" s="1117"/>
      <c r="AV95" s="1117"/>
      <c r="AW95" s="1117"/>
      <c r="AX95" s="1117"/>
      <c r="AY95" s="1117"/>
      <c r="AZ95" s="1117"/>
      <c r="BA95" s="1117"/>
      <c r="BB95" s="1117"/>
      <c r="BC95" s="1117"/>
      <c r="BD95" s="1117"/>
      <c r="BE95" s="1117"/>
      <c r="BF95" s="1117"/>
      <c r="BG95" s="48"/>
      <c r="BH95" s="48"/>
      <c r="BI95" s="48"/>
      <c r="BJ95" s="48"/>
      <c r="BK95" s="48"/>
      <c r="BL95" s="48"/>
      <c r="BM95" s="48"/>
      <c r="BN95" s="48"/>
      <c r="BO95" s="48"/>
      <c r="BP95" s="48" t="s">
        <v>45</v>
      </c>
      <c r="BQ95" s="48" t="s">
        <v>45</v>
      </c>
      <c r="BR95" s="48" t="s">
        <v>45</v>
      </c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1108"/>
      <c r="CO95" s="1108"/>
      <c r="CP95" s="1108"/>
      <c r="CQ95" s="1108"/>
      <c r="CR95" s="1108"/>
      <c r="CS95" s="1120"/>
      <c r="CT95" s="1112"/>
      <c r="CU95" s="1108"/>
      <c r="CV95" s="1116"/>
      <c r="CW95" s="1119"/>
      <c r="CX95" s="1108"/>
      <c r="CY95" s="1108"/>
      <c r="CZ95" s="1108"/>
      <c r="DA95" s="1108"/>
      <c r="DB95" s="1108"/>
      <c r="DC95" s="1108"/>
      <c r="DD95" s="1108"/>
      <c r="DE95" s="1120"/>
      <c r="DF95" s="25" t="s">
        <v>45</v>
      </c>
      <c r="DG95" s="79" t="s">
        <v>45</v>
      </c>
      <c r="DH95" s="94" t="s">
        <v>45</v>
      </c>
      <c r="DI95" s="131">
        <v>0</v>
      </c>
      <c r="DJ95" s="48" t="s">
        <v>45</v>
      </c>
      <c r="DK95" s="91">
        <v>0</v>
      </c>
      <c r="DL95" s="48" t="s">
        <v>45</v>
      </c>
      <c r="DM95" s="91">
        <v>0</v>
      </c>
      <c r="DN95" s="48"/>
      <c r="DO95" s="1128" t="s">
        <v>45</v>
      </c>
      <c r="DP95" s="1128"/>
      <c r="DQ95" s="91">
        <v>0</v>
      </c>
      <c r="DR95" s="48" t="s">
        <v>45</v>
      </c>
      <c r="DS95" s="91">
        <v>0</v>
      </c>
      <c r="DT95" s="48" t="s">
        <v>45</v>
      </c>
      <c r="DU95" s="91">
        <v>0</v>
      </c>
      <c r="DV95" s="48"/>
      <c r="DW95" s="1128" t="s">
        <v>45</v>
      </c>
      <c r="DX95" s="1128"/>
      <c r="DY95" s="48" t="s">
        <v>45</v>
      </c>
      <c r="DZ95" s="48" t="s">
        <v>45</v>
      </c>
      <c r="EA95" s="1128" t="s">
        <v>45</v>
      </c>
      <c r="EB95" s="1128"/>
      <c r="EC95" s="91">
        <v>0</v>
      </c>
      <c r="ED95" s="91">
        <v>0</v>
      </c>
      <c r="EE95" s="1128" t="s">
        <v>45</v>
      </c>
      <c r="EF95" s="1128"/>
      <c r="EG95" s="48" t="s">
        <v>45</v>
      </c>
      <c r="EH95" s="48" t="s">
        <v>45</v>
      </c>
      <c r="EI95" s="1128" t="s">
        <v>45</v>
      </c>
      <c r="EJ95" s="1129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</row>
    <row r="96" spans="2:169" s="1" customFormat="1" ht="13.8" x14ac:dyDescent="0.3">
      <c r="B96" s="12" t="s">
        <v>80</v>
      </c>
      <c r="C96" s="25" t="s">
        <v>45</v>
      </c>
      <c r="D96" s="48" t="s">
        <v>45</v>
      </c>
      <c r="E96" s="43" t="s">
        <v>45</v>
      </c>
      <c r="F96" s="25" t="s">
        <v>45</v>
      </c>
      <c r="G96" s="79" t="s">
        <v>45</v>
      </c>
      <c r="H96" s="58" t="s">
        <v>45</v>
      </c>
      <c r="I96" s="42" t="s">
        <v>45</v>
      </c>
      <c r="J96" s="48" t="s">
        <v>45</v>
      </c>
      <c r="K96" s="58" t="s">
        <v>45</v>
      </c>
      <c r="L96" s="25" t="s">
        <v>45</v>
      </c>
      <c r="M96" s="48" t="s">
        <v>45</v>
      </c>
      <c r="N96" s="58" t="s">
        <v>45</v>
      </c>
      <c r="O96" s="1130"/>
      <c r="P96" s="1117"/>
      <c r="Q96" s="1117"/>
      <c r="R96" s="1117"/>
      <c r="S96" s="1108"/>
      <c r="T96" s="1108"/>
      <c r="U96" s="1108"/>
      <c r="V96" s="1108"/>
      <c r="W96" s="1108"/>
      <c r="X96" s="1108"/>
      <c r="Y96" s="1108"/>
      <c r="Z96" s="1116"/>
      <c r="AA96" s="1119"/>
      <c r="AB96" s="1108"/>
      <c r="AC96" s="1108"/>
      <c r="AD96" s="1108"/>
      <c r="AE96" s="1108"/>
      <c r="AF96" s="1108"/>
      <c r="AG96" s="1108"/>
      <c r="AH96" s="1108"/>
      <c r="AI96" s="1108"/>
      <c r="AJ96" s="1108"/>
      <c r="AK96" s="1108"/>
      <c r="AL96" s="1108"/>
      <c r="AM96" s="1108"/>
      <c r="AN96" s="1108"/>
      <c r="AO96" s="1108"/>
      <c r="AP96" s="1108"/>
      <c r="AQ96" s="1108"/>
      <c r="AR96" s="1108"/>
      <c r="AS96" s="1108"/>
      <c r="AT96" s="1108"/>
      <c r="AU96" s="1117"/>
      <c r="AV96" s="1117"/>
      <c r="AW96" s="1117"/>
      <c r="AX96" s="1117"/>
      <c r="AY96" s="1117"/>
      <c r="AZ96" s="1117"/>
      <c r="BA96" s="1117"/>
      <c r="BB96" s="1117"/>
      <c r="BC96" s="1117"/>
      <c r="BD96" s="1117"/>
      <c r="BE96" s="1117"/>
      <c r="BF96" s="1117"/>
      <c r="BG96" s="48"/>
      <c r="BH96" s="48"/>
      <c r="BI96" s="48"/>
      <c r="BJ96" s="48"/>
      <c r="BK96" s="48"/>
      <c r="BL96" s="48"/>
      <c r="BM96" s="48"/>
      <c r="BN96" s="48"/>
      <c r="BO96" s="48"/>
      <c r="BP96" s="48" t="s">
        <v>45</v>
      </c>
      <c r="BQ96" s="48" t="s">
        <v>45</v>
      </c>
      <c r="BR96" s="48" t="s">
        <v>45</v>
      </c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1108"/>
      <c r="CO96" s="1108"/>
      <c r="CP96" s="1108"/>
      <c r="CQ96" s="1108"/>
      <c r="CR96" s="1108"/>
      <c r="CS96" s="1120"/>
      <c r="CT96" s="1112"/>
      <c r="CU96" s="1108"/>
      <c r="CV96" s="1116"/>
      <c r="CW96" s="1119"/>
      <c r="CX96" s="1108"/>
      <c r="CY96" s="1108"/>
      <c r="CZ96" s="1108"/>
      <c r="DA96" s="1108"/>
      <c r="DB96" s="1108"/>
      <c r="DC96" s="1108"/>
      <c r="DD96" s="1108"/>
      <c r="DE96" s="1120"/>
      <c r="DF96" s="25" t="s">
        <v>45</v>
      </c>
      <c r="DG96" s="79" t="s">
        <v>45</v>
      </c>
      <c r="DH96" s="94" t="s">
        <v>45</v>
      </c>
      <c r="DI96" s="42" t="s">
        <v>172</v>
      </c>
      <c r="DJ96" s="48" t="s">
        <v>45</v>
      </c>
      <c r="DK96" s="48" t="s">
        <v>172</v>
      </c>
      <c r="DL96" s="48" t="s">
        <v>45</v>
      </c>
      <c r="DM96" s="1128" t="s">
        <v>190</v>
      </c>
      <c r="DN96" s="1128"/>
      <c r="DO96" s="1128" t="s">
        <v>45</v>
      </c>
      <c r="DP96" s="1128"/>
      <c r="DQ96" s="48" t="s">
        <v>172</v>
      </c>
      <c r="DR96" s="48" t="s">
        <v>45</v>
      </c>
      <c r="DS96" s="48" t="s">
        <v>172</v>
      </c>
      <c r="DT96" s="48" t="s">
        <v>45</v>
      </c>
      <c r="DU96" s="1128" t="s">
        <v>190</v>
      </c>
      <c r="DV96" s="1128"/>
      <c r="DW96" s="1128" t="s">
        <v>45</v>
      </c>
      <c r="DX96" s="1128"/>
      <c r="DY96" s="48" t="s">
        <v>45</v>
      </c>
      <c r="DZ96" s="48" t="s">
        <v>45</v>
      </c>
      <c r="EA96" s="1128" t="s">
        <v>45</v>
      </c>
      <c r="EB96" s="1128"/>
      <c r="EC96" s="48" t="s">
        <v>376</v>
      </c>
      <c r="ED96" s="48" t="s">
        <v>190</v>
      </c>
      <c r="EE96" s="1128" t="s">
        <v>45</v>
      </c>
      <c r="EF96" s="1128"/>
      <c r="EG96" s="48" t="s">
        <v>45</v>
      </c>
      <c r="EH96" s="48" t="s">
        <v>45</v>
      </c>
      <c r="EI96" s="1128" t="s">
        <v>45</v>
      </c>
      <c r="EJ96" s="1129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</row>
    <row r="97" spans="2:169" s="8" customFormat="1" ht="12.75" hidden="1" customHeight="1" x14ac:dyDescent="0.3">
      <c r="B97" s="12" t="s">
        <v>79</v>
      </c>
      <c r="C97" s="25" t="s">
        <v>45</v>
      </c>
      <c r="D97" s="48" t="s">
        <v>45</v>
      </c>
      <c r="E97" s="43" t="s">
        <v>45</v>
      </c>
      <c r="F97" s="25" t="s">
        <v>45</v>
      </c>
      <c r="G97" s="79" t="s">
        <v>45</v>
      </c>
      <c r="H97" s="58" t="s">
        <v>45</v>
      </c>
      <c r="I97" s="42" t="s">
        <v>45</v>
      </c>
      <c r="J97" s="48" t="s">
        <v>45</v>
      </c>
      <c r="K97" s="58" t="s">
        <v>45</v>
      </c>
      <c r="L97" s="25" t="s">
        <v>45</v>
      </c>
      <c r="M97" s="48" t="s">
        <v>45</v>
      </c>
      <c r="N97" s="58" t="s">
        <v>45</v>
      </c>
      <c r="O97" s="1130"/>
      <c r="P97" s="1117"/>
      <c r="Q97" s="1117"/>
      <c r="R97" s="1117"/>
      <c r="S97" s="1108"/>
      <c r="T97" s="1108"/>
      <c r="U97" s="1108"/>
      <c r="V97" s="1108"/>
      <c r="W97" s="1108"/>
      <c r="X97" s="1108"/>
      <c r="Y97" s="1108"/>
      <c r="Z97" s="1116"/>
      <c r="AA97" s="1119"/>
      <c r="AB97" s="1108"/>
      <c r="AC97" s="1108"/>
      <c r="AD97" s="1108"/>
      <c r="AE97" s="1108"/>
      <c r="AF97" s="1108"/>
      <c r="AG97" s="1108"/>
      <c r="AH97" s="1108"/>
      <c r="AI97" s="1108"/>
      <c r="AJ97" s="1108"/>
      <c r="AK97" s="1108"/>
      <c r="AL97" s="1108"/>
      <c r="AM97" s="1108"/>
      <c r="AN97" s="1108"/>
      <c r="AO97" s="1108"/>
      <c r="AP97" s="1108"/>
      <c r="AQ97" s="1108"/>
      <c r="AR97" s="1108"/>
      <c r="AS97" s="1108"/>
      <c r="AT97" s="1108"/>
      <c r="AU97" s="1117"/>
      <c r="AV97" s="1117"/>
      <c r="AW97" s="1117"/>
      <c r="AX97" s="1117"/>
      <c r="AY97" s="1117"/>
      <c r="AZ97" s="1117"/>
      <c r="BA97" s="1117"/>
      <c r="BB97" s="1117"/>
      <c r="BC97" s="1117"/>
      <c r="BD97" s="1117"/>
      <c r="BE97" s="1117"/>
      <c r="BF97" s="1117"/>
      <c r="BG97" s="48"/>
      <c r="BH97" s="48"/>
      <c r="BI97" s="48"/>
      <c r="BJ97" s="48"/>
      <c r="BK97" s="48"/>
      <c r="BL97" s="48"/>
      <c r="BM97" s="48"/>
      <c r="BN97" s="48"/>
      <c r="BO97" s="48"/>
      <c r="BP97" s="48" t="s">
        <v>45</v>
      </c>
      <c r="BQ97" s="48" t="s">
        <v>45</v>
      </c>
      <c r="BR97" s="48" t="s">
        <v>45</v>
      </c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1108"/>
      <c r="CO97" s="1108"/>
      <c r="CP97" s="1108"/>
      <c r="CQ97" s="1108"/>
      <c r="CR97" s="1108"/>
      <c r="CS97" s="1120"/>
      <c r="CT97" s="1112"/>
      <c r="CU97" s="1108"/>
      <c r="CV97" s="1116"/>
      <c r="CW97" s="1119"/>
      <c r="CX97" s="1108"/>
      <c r="CY97" s="1108"/>
      <c r="CZ97" s="1108"/>
      <c r="DA97" s="1108"/>
      <c r="DB97" s="1108"/>
      <c r="DC97" s="1108"/>
      <c r="DD97" s="1108"/>
      <c r="DE97" s="1120"/>
      <c r="DF97" s="25" t="s">
        <v>45</v>
      </c>
      <c r="DG97" s="79" t="s">
        <v>45</v>
      </c>
      <c r="DH97" s="94" t="s">
        <v>45</v>
      </c>
      <c r="DI97" s="131">
        <v>0.25</v>
      </c>
      <c r="DJ97" s="48" t="s">
        <v>45</v>
      </c>
      <c r="DK97" s="91">
        <v>0.25</v>
      </c>
      <c r="DL97" s="48" t="s">
        <v>45</v>
      </c>
      <c r="DM97" s="1170">
        <v>0.25</v>
      </c>
      <c r="DN97" s="1170"/>
      <c r="DO97" s="1128" t="s">
        <v>45</v>
      </c>
      <c r="DP97" s="1128"/>
      <c r="DQ97" s="91">
        <v>0.25</v>
      </c>
      <c r="DR97" s="48" t="s">
        <v>45</v>
      </c>
      <c r="DS97" s="91">
        <v>0.25</v>
      </c>
      <c r="DT97" s="48" t="s">
        <v>45</v>
      </c>
      <c r="DU97" s="1170">
        <v>0.25</v>
      </c>
      <c r="DV97" s="1170"/>
      <c r="DW97" s="1128" t="s">
        <v>45</v>
      </c>
      <c r="DX97" s="1128"/>
      <c r="DY97" s="48" t="s">
        <v>45</v>
      </c>
      <c r="DZ97" s="48" t="s">
        <v>45</v>
      </c>
      <c r="EA97" s="1128" t="s">
        <v>45</v>
      </c>
      <c r="EB97" s="1128"/>
      <c r="EC97" s="48" t="s">
        <v>45</v>
      </c>
      <c r="ED97" s="48" t="s">
        <v>45</v>
      </c>
      <c r="EE97" s="1128" t="s">
        <v>45</v>
      </c>
      <c r="EF97" s="1128"/>
      <c r="EG97" s="48" t="s">
        <v>45</v>
      </c>
      <c r="EH97" s="48" t="s">
        <v>45</v>
      </c>
      <c r="EI97" s="1128" t="s">
        <v>45</v>
      </c>
      <c r="EJ97" s="1129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</row>
    <row r="98" spans="2:169" s="1" customFormat="1" ht="13.8" x14ac:dyDescent="0.3">
      <c r="B98" s="12" t="s">
        <v>174</v>
      </c>
      <c r="C98" s="25" t="s">
        <v>45</v>
      </c>
      <c r="D98" s="48" t="s">
        <v>45</v>
      </c>
      <c r="E98" s="43" t="s">
        <v>45</v>
      </c>
      <c r="F98" s="25" t="s">
        <v>45</v>
      </c>
      <c r="G98" s="79" t="s">
        <v>45</v>
      </c>
      <c r="H98" s="58" t="s">
        <v>45</v>
      </c>
      <c r="I98" s="42" t="s">
        <v>45</v>
      </c>
      <c r="J98" s="48" t="s">
        <v>45</v>
      </c>
      <c r="K98" s="58" t="s">
        <v>45</v>
      </c>
      <c r="L98" s="25" t="s">
        <v>45</v>
      </c>
      <c r="M98" s="48" t="s">
        <v>45</v>
      </c>
      <c r="N98" s="58" t="s">
        <v>45</v>
      </c>
      <c r="O98" s="1130"/>
      <c r="P98" s="1117"/>
      <c r="Q98" s="1117"/>
      <c r="R98" s="1117"/>
      <c r="S98" s="1108"/>
      <c r="T98" s="1108"/>
      <c r="U98" s="1108"/>
      <c r="V98" s="1108"/>
      <c r="W98" s="1108"/>
      <c r="X98" s="1108"/>
      <c r="Y98" s="1108"/>
      <c r="Z98" s="1116"/>
      <c r="AA98" s="1119"/>
      <c r="AB98" s="1108"/>
      <c r="AC98" s="1108"/>
      <c r="AD98" s="1108"/>
      <c r="AE98" s="1108"/>
      <c r="AF98" s="1108"/>
      <c r="AG98" s="1108"/>
      <c r="AH98" s="1108"/>
      <c r="AI98" s="1108"/>
      <c r="AJ98" s="1108"/>
      <c r="AK98" s="1108"/>
      <c r="AL98" s="1108"/>
      <c r="AM98" s="1108"/>
      <c r="AN98" s="1108"/>
      <c r="AO98" s="1108"/>
      <c r="AP98" s="1108"/>
      <c r="AQ98" s="1108"/>
      <c r="AR98" s="1108"/>
      <c r="AS98" s="1108"/>
      <c r="AT98" s="1108"/>
      <c r="AU98" s="1117"/>
      <c r="AV98" s="1117"/>
      <c r="AW98" s="1117"/>
      <c r="AX98" s="1117"/>
      <c r="AY98" s="1117"/>
      <c r="AZ98" s="1117"/>
      <c r="BA98" s="1117"/>
      <c r="BB98" s="1117"/>
      <c r="BC98" s="1117"/>
      <c r="BD98" s="1117"/>
      <c r="BE98" s="1117"/>
      <c r="BF98" s="1117"/>
      <c r="BG98" s="48"/>
      <c r="BH98" s="48"/>
      <c r="BI98" s="48"/>
      <c r="BJ98" s="48"/>
      <c r="BK98" s="48"/>
      <c r="BL98" s="48"/>
      <c r="BM98" s="48"/>
      <c r="BN98" s="48"/>
      <c r="BO98" s="48"/>
      <c r="BP98" s="48" t="s">
        <v>45</v>
      </c>
      <c r="BQ98" s="48" t="s">
        <v>45</v>
      </c>
      <c r="BR98" s="48" t="s">
        <v>45</v>
      </c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1108"/>
      <c r="CO98" s="1108"/>
      <c r="CP98" s="1108"/>
      <c r="CQ98" s="1108"/>
      <c r="CR98" s="1108"/>
      <c r="CS98" s="1120"/>
      <c r="CT98" s="1112"/>
      <c r="CU98" s="1108"/>
      <c r="CV98" s="1116"/>
      <c r="CW98" s="1119"/>
      <c r="CX98" s="1108"/>
      <c r="CY98" s="1108"/>
      <c r="CZ98" s="1108"/>
      <c r="DA98" s="1108"/>
      <c r="DB98" s="1108"/>
      <c r="DC98" s="1108"/>
      <c r="DD98" s="1108"/>
      <c r="DE98" s="1120"/>
      <c r="DF98" s="25" t="s">
        <v>45</v>
      </c>
      <c r="DG98" s="79" t="s">
        <v>45</v>
      </c>
      <c r="DH98" s="94" t="s">
        <v>45</v>
      </c>
      <c r="DI98" s="42" t="s">
        <v>175</v>
      </c>
      <c r="DJ98" s="48" t="s">
        <v>333</v>
      </c>
      <c r="DK98" s="48" t="s">
        <v>175</v>
      </c>
      <c r="DL98" s="48" t="s">
        <v>333</v>
      </c>
      <c r="DM98" s="1169" t="s">
        <v>175</v>
      </c>
      <c r="DN98" s="1169"/>
      <c r="DO98" s="1128" t="s">
        <v>45</v>
      </c>
      <c r="DP98" s="1128"/>
      <c r="DQ98" s="48" t="s">
        <v>451</v>
      </c>
      <c r="DR98" s="48" t="s">
        <v>45</v>
      </c>
      <c r="DS98" s="48" t="s">
        <v>451</v>
      </c>
      <c r="DT98" s="48" t="s">
        <v>45</v>
      </c>
      <c r="DU98" s="1169" t="s">
        <v>175</v>
      </c>
      <c r="DV98" s="1169"/>
      <c r="DW98" s="1128" t="s">
        <v>45</v>
      </c>
      <c r="DX98" s="1128"/>
      <c r="DY98" s="48" t="s">
        <v>45</v>
      </c>
      <c r="DZ98" s="48" t="s">
        <v>45</v>
      </c>
      <c r="EA98" s="1128" t="s">
        <v>45</v>
      </c>
      <c r="EB98" s="1128"/>
      <c r="EC98" s="48" t="s">
        <v>175</v>
      </c>
      <c r="ED98" s="48" t="s">
        <v>175</v>
      </c>
      <c r="EE98" s="1128" t="s">
        <v>45</v>
      </c>
      <c r="EF98" s="1128"/>
      <c r="EG98" s="48" t="s">
        <v>45</v>
      </c>
      <c r="EH98" s="48" t="s">
        <v>45</v>
      </c>
      <c r="EI98" s="1128" t="s">
        <v>45</v>
      </c>
      <c r="EJ98" s="1129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</row>
    <row r="99" spans="2:169" s="1" customFormat="1" ht="13.8" x14ac:dyDescent="0.3">
      <c r="B99" s="12" t="s">
        <v>173</v>
      </c>
      <c r="C99" s="25"/>
      <c r="D99" s="48"/>
      <c r="E99" s="43"/>
      <c r="F99" s="25"/>
      <c r="G99" s="79"/>
      <c r="H99" s="58"/>
      <c r="I99" s="42"/>
      <c r="J99" s="48"/>
      <c r="K99" s="58"/>
      <c r="L99" s="25"/>
      <c r="M99" s="48"/>
      <c r="N99" s="58"/>
      <c r="O99" s="1130"/>
      <c r="P99" s="1117"/>
      <c r="Q99" s="1117"/>
      <c r="R99" s="1117"/>
      <c r="S99" s="1108"/>
      <c r="T99" s="1108"/>
      <c r="U99" s="1108"/>
      <c r="V99" s="1108"/>
      <c r="W99" s="1108"/>
      <c r="X99" s="1108"/>
      <c r="Y99" s="1108"/>
      <c r="Z99" s="1116"/>
      <c r="AA99" s="1119"/>
      <c r="AB99" s="1108"/>
      <c r="AC99" s="1108"/>
      <c r="AD99" s="1108"/>
      <c r="AE99" s="1108"/>
      <c r="AF99" s="1108"/>
      <c r="AG99" s="1108"/>
      <c r="AH99" s="1108"/>
      <c r="AI99" s="1108"/>
      <c r="AJ99" s="1108"/>
      <c r="AK99" s="1108"/>
      <c r="AL99" s="1108"/>
      <c r="AM99" s="1108"/>
      <c r="AN99" s="1108"/>
      <c r="AO99" s="1108"/>
      <c r="AP99" s="1108"/>
      <c r="AQ99" s="1108"/>
      <c r="AR99" s="1108"/>
      <c r="AS99" s="1108"/>
      <c r="AT99" s="1108"/>
      <c r="AU99" s="1117"/>
      <c r="AV99" s="1117"/>
      <c r="AW99" s="1117"/>
      <c r="AX99" s="1117"/>
      <c r="AY99" s="1117"/>
      <c r="AZ99" s="1117"/>
      <c r="BA99" s="1117"/>
      <c r="BB99" s="1117"/>
      <c r="BC99" s="1117"/>
      <c r="BD99" s="1117"/>
      <c r="BE99" s="1117"/>
      <c r="BF99" s="1117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1108"/>
      <c r="CO99" s="1108"/>
      <c r="CP99" s="1108"/>
      <c r="CQ99" s="1108"/>
      <c r="CR99" s="1108"/>
      <c r="CS99" s="1120"/>
      <c r="CT99" s="1112"/>
      <c r="CU99" s="1108"/>
      <c r="CV99" s="1116"/>
      <c r="CW99" s="1119"/>
      <c r="CX99" s="1108"/>
      <c r="CY99" s="1108"/>
      <c r="CZ99" s="1108"/>
      <c r="DA99" s="1108"/>
      <c r="DB99" s="1108"/>
      <c r="DC99" s="1108"/>
      <c r="DD99" s="1108"/>
      <c r="DE99" s="1120"/>
      <c r="DF99" s="25" t="s">
        <v>45</v>
      </c>
      <c r="DG99" s="79" t="s">
        <v>45</v>
      </c>
      <c r="DH99" s="94" t="s">
        <v>45</v>
      </c>
      <c r="DI99" s="42" t="s">
        <v>176</v>
      </c>
      <c r="DJ99" s="48" t="s">
        <v>333</v>
      </c>
      <c r="DK99" s="48" t="s">
        <v>176</v>
      </c>
      <c r="DL99" s="48" t="s">
        <v>333</v>
      </c>
      <c r="DM99" s="48" t="s">
        <v>176</v>
      </c>
      <c r="DN99" s="48"/>
      <c r="DO99" s="1128" t="s">
        <v>45</v>
      </c>
      <c r="DP99" s="1128"/>
      <c r="DQ99" s="48" t="s">
        <v>452</v>
      </c>
      <c r="DR99" s="48" t="s">
        <v>45</v>
      </c>
      <c r="DS99" s="48" t="s">
        <v>452</v>
      </c>
      <c r="DT99" s="48" t="s">
        <v>45</v>
      </c>
      <c r="DU99" s="48" t="s">
        <v>176</v>
      </c>
      <c r="DV99" s="48"/>
      <c r="DW99" s="1128" t="s">
        <v>45</v>
      </c>
      <c r="DX99" s="1128"/>
      <c r="DY99" s="48" t="s">
        <v>45</v>
      </c>
      <c r="DZ99" s="48" t="s">
        <v>45</v>
      </c>
      <c r="EA99" s="1128" t="s">
        <v>45</v>
      </c>
      <c r="EB99" s="1128"/>
      <c r="EC99" s="48" t="s">
        <v>176</v>
      </c>
      <c r="ED99" s="48" t="s">
        <v>176</v>
      </c>
      <c r="EE99" s="1128" t="s">
        <v>45</v>
      </c>
      <c r="EF99" s="1128"/>
      <c r="EG99" s="48" t="s">
        <v>45</v>
      </c>
      <c r="EH99" s="48" t="s">
        <v>45</v>
      </c>
      <c r="EI99" s="1128" t="s">
        <v>45</v>
      </c>
      <c r="EJ99" s="1129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</row>
    <row r="100" spans="2:169" s="1" customFormat="1" ht="55.2" x14ac:dyDescent="0.3">
      <c r="B100" s="12" t="s">
        <v>88</v>
      </c>
      <c r="C100" s="25"/>
      <c r="D100" s="48"/>
      <c r="E100" s="43"/>
      <c r="F100" s="25"/>
      <c r="G100" s="79"/>
      <c r="H100" s="58"/>
      <c r="I100" s="42"/>
      <c r="J100" s="48"/>
      <c r="K100" s="58"/>
      <c r="L100" s="25"/>
      <c r="M100" s="48"/>
      <c r="N100" s="58"/>
      <c r="O100" s="1130"/>
      <c r="P100" s="1117"/>
      <c r="Q100" s="1117"/>
      <c r="R100" s="1117"/>
      <c r="S100" s="1108"/>
      <c r="T100" s="1108"/>
      <c r="U100" s="1108"/>
      <c r="V100" s="1108"/>
      <c r="W100" s="1108"/>
      <c r="X100" s="1108"/>
      <c r="Y100" s="1108"/>
      <c r="Z100" s="1116"/>
      <c r="AA100" s="1119"/>
      <c r="AB100" s="1108"/>
      <c r="AC100" s="1108"/>
      <c r="AD100" s="1108"/>
      <c r="AE100" s="1108"/>
      <c r="AF100" s="1108"/>
      <c r="AG100" s="1108"/>
      <c r="AH100" s="1108"/>
      <c r="AI100" s="1108"/>
      <c r="AJ100" s="1108"/>
      <c r="AK100" s="1108"/>
      <c r="AL100" s="1108"/>
      <c r="AM100" s="1108"/>
      <c r="AN100" s="1108"/>
      <c r="AO100" s="1108"/>
      <c r="AP100" s="1108"/>
      <c r="AQ100" s="1108"/>
      <c r="AR100" s="1108"/>
      <c r="AS100" s="1108"/>
      <c r="AT100" s="1108"/>
      <c r="AU100" s="1117"/>
      <c r="AV100" s="1117"/>
      <c r="AW100" s="1117"/>
      <c r="AX100" s="1117"/>
      <c r="AY100" s="1117"/>
      <c r="AZ100" s="1117"/>
      <c r="BA100" s="1117"/>
      <c r="BB100" s="1117"/>
      <c r="BC100" s="1117"/>
      <c r="BD100" s="1117"/>
      <c r="BE100" s="1117"/>
      <c r="BF100" s="1117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1108"/>
      <c r="CO100" s="1108"/>
      <c r="CP100" s="1108"/>
      <c r="CQ100" s="1108"/>
      <c r="CR100" s="1108"/>
      <c r="CS100" s="1120"/>
      <c r="CT100" s="1112"/>
      <c r="CU100" s="1108"/>
      <c r="CV100" s="1116"/>
      <c r="CW100" s="1119"/>
      <c r="CX100" s="1108"/>
      <c r="CY100" s="1108"/>
      <c r="CZ100" s="1108"/>
      <c r="DA100" s="1108"/>
      <c r="DB100" s="1108"/>
      <c r="DC100" s="1108"/>
      <c r="DD100" s="1108"/>
      <c r="DE100" s="1120"/>
      <c r="DF100" s="25"/>
      <c r="DG100" s="79"/>
      <c r="DH100" s="102"/>
      <c r="DI100" s="128" t="s">
        <v>201</v>
      </c>
      <c r="DJ100" s="48"/>
      <c r="DK100" s="70" t="s">
        <v>201</v>
      </c>
      <c r="DL100" s="48"/>
      <c r="DM100" s="70" t="s">
        <v>199</v>
      </c>
      <c r="DN100" s="48"/>
      <c r="DO100" s="1128" t="s">
        <v>45</v>
      </c>
      <c r="DP100" s="1128"/>
      <c r="DQ100" s="70" t="s">
        <v>201</v>
      </c>
      <c r="DR100" s="70"/>
      <c r="DS100" s="70" t="s">
        <v>201</v>
      </c>
      <c r="DT100" s="70"/>
      <c r="DU100" s="70" t="s">
        <v>199</v>
      </c>
      <c r="DV100" s="70"/>
      <c r="DW100" s="90"/>
      <c r="DX100" s="90"/>
      <c r="DY100" s="48" t="s">
        <v>45</v>
      </c>
      <c r="DZ100" s="48" t="s">
        <v>45</v>
      </c>
      <c r="EA100" s="1128" t="s">
        <v>45</v>
      </c>
      <c r="EB100" s="1128"/>
      <c r="EC100" s="48" t="s">
        <v>45</v>
      </c>
      <c r="ED100" s="48" t="s">
        <v>45</v>
      </c>
      <c r="EE100" s="1128" t="s">
        <v>45</v>
      </c>
      <c r="EF100" s="1128"/>
      <c r="EG100" s="48" t="s">
        <v>45</v>
      </c>
      <c r="EH100" s="48" t="s">
        <v>45</v>
      </c>
      <c r="EI100" s="1128" t="s">
        <v>45</v>
      </c>
      <c r="EJ100" s="1129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</row>
    <row r="101" spans="2:169" s="1" customFormat="1" ht="56.25" customHeight="1" x14ac:dyDescent="0.3">
      <c r="B101" s="12" t="s">
        <v>421</v>
      </c>
      <c r="C101" s="25" t="s">
        <v>45</v>
      </c>
      <c r="D101" s="48" t="s">
        <v>45</v>
      </c>
      <c r="E101" s="43" t="s">
        <v>45</v>
      </c>
      <c r="F101" s="25" t="s">
        <v>45</v>
      </c>
      <c r="G101" s="79" t="s">
        <v>45</v>
      </c>
      <c r="H101" s="58" t="s">
        <v>45</v>
      </c>
      <c r="I101" s="42" t="s">
        <v>45</v>
      </c>
      <c r="J101" s="48" t="s">
        <v>45</v>
      </c>
      <c r="K101" s="58" t="s">
        <v>45</v>
      </c>
      <c r="L101" s="25" t="s">
        <v>45</v>
      </c>
      <c r="M101" s="48" t="s">
        <v>45</v>
      </c>
      <c r="N101" s="58" t="s">
        <v>45</v>
      </c>
      <c r="O101" s="1130"/>
      <c r="P101" s="1117"/>
      <c r="Q101" s="1117"/>
      <c r="R101" s="1117"/>
      <c r="S101" s="1108"/>
      <c r="T101" s="1108"/>
      <c r="U101" s="1108"/>
      <c r="V101" s="1108"/>
      <c r="W101" s="1108"/>
      <c r="X101" s="1108"/>
      <c r="Y101" s="1108"/>
      <c r="Z101" s="1116"/>
      <c r="AA101" s="1119"/>
      <c r="AB101" s="1108"/>
      <c r="AC101" s="1108"/>
      <c r="AD101" s="1108"/>
      <c r="AE101" s="1108"/>
      <c r="AF101" s="1108"/>
      <c r="AG101" s="1108"/>
      <c r="AH101" s="1108"/>
      <c r="AI101" s="1108"/>
      <c r="AJ101" s="1108"/>
      <c r="AK101" s="1108"/>
      <c r="AL101" s="1108"/>
      <c r="AM101" s="1108"/>
      <c r="AN101" s="1108"/>
      <c r="AO101" s="1108"/>
      <c r="AP101" s="1108"/>
      <c r="AQ101" s="1108"/>
      <c r="AR101" s="1108"/>
      <c r="AS101" s="1108"/>
      <c r="AT101" s="1108"/>
      <c r="AU101" s="1117"/>
      <c r="AV101" s="1117"/>
      <c r="AW101" s="1117"/>
      <c r="AX101" s="1117"/>
      <c r="AY101" s="1117"/>
      <c r="AZ101" s="1117"/>
      <c r="BA101" s="1117"/>
      <c r="BB101" s="1117"/>
      <c r="BC101" s="1117"/>
      <c r="BD101" s="1117"/>
      <c r="BE101" s="1117"/>
      <c r="BF101" s="1117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 t="s">
        <v>45</v>
      </c>
      <c r="BQ101" s="48" t="s">
        <v>45</v>
      </c>
      <c r="BR101" s="48" t="s">
        <v>45</v>
      </c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1108"/>
      <c r="CO101" s="1108"/>
      <c r="CP101" s="1108"/>
      <c r="CQ101" s="1108"/>
      <c r="CR101" s="1108"/>
      <c r="CS101" s="1120"/>
      <c r="CT101" s="1112"/>
      <c r="CU101" s="1108"/>
      <c r="CV101" s="1116"/>
      <c r="CW101" s="1119"/>
      <c r="CX101" s="1108"/>
      <c r="CY101" s="1108"/>
      <c r="CZ101" s="1108"/>
      <c r="DA101" s="1108"/>
      <c r="DB101" s="1108"/>
      <c r="DC101" s="1108"/>
      <c r="DD101" s="1108"/>
      <c r="DE101" s="1120"/>
      <c r="DF101" s="25" t="s">
        <v>45</v>
      </c>
      <c r="DG101" s="79" t="s">
        <v>45</v>
      </c>
      <c r="DH101" s="94" t="s">
        <v>45</v>
      </c>
      <c r="DI101" s="128" t="s">
        <v>450</v>
      </c>
      <c r="DJ101" s="48" t="s">
        <v>45</v>
      </c>
      <c r="DK101" s="70" t="s">
        <v>450</v>
      </c>
      <c r="DL101" s="48" t="s">
        <v>45</v>
      </c>
      <c r="DM101" s="1168" t="s">
        <v>449</v>
      </c>
      <c r="DN101" s="1168"/>
      <c r="DO101" s="1128" t="s">
        <v>45</v>
      </c>
      <c r="DP101" s="1128"/>
      <c r="DQ101" s="70" t="s">
        <v>450</v>
      </c>
      <c r="DR101" s="48" t="s">
        <v>45</v>
      </c>
      <c r="DS101" s="70" t="s">
        <v>450</v>
      </c>
      <c r="DT101" s="48" t="s">
        <v>45</v>
      </c>
      <c r="DU101" s="1168" t="s">
        <v>449</v>
      </c>
      <c r="DV101" s="1168"/>
      <c r="DW101" s="1128" t="s">
        <v>45</v>
      </c>
      <c r="DX101" s="1128"/>
      <c r="DY101" s="48" t="s">
        <v>45</v>
      </c>
      <c r="DZ101" s="48" t="s">
        <v>45</v>
      </c>
      <c r="EA101" s="1128" t="s">
        <v>45</v>
      </c>
      <c r="EB101" s="1128"/>
      <c r="EC101" s="70" t="s">
        <v>450</v>
      </c>
      <c r="ED101" s="70" t="s">
        <v>450</v>
      </c>
      <c r="EE101" s="1168" t="s">
        <v>449</v>
      </c>
      <c r="EF101" s="1168"/>
      <c r="EG101" s="48" t="s">
        <v>378</v>
      </c>
      <c r="EH101" s="48" t="s">
        <v>378</v>
      </c>
      <c r="EI101" s="1128" t="s">
        <v>377</v>
      </c>
      <c r="EJ101" s="1129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</row>
    <row r="102" spans="2:169" s="1" customFormat="1" ht="41.4" x14ac:dyDescent="0.3">
      <c r="B102" s="12" t="s">
        <v>89</v>
      </c>
      <c r="C102" s="25" t="s">
        <v>45</v>
      </c>
      <c r="D102" s="48" t="s">
        <v>45</v>
      </c>
      <c r="E102" s="43" t="s">
        <v>45</v>
      </c>
      <c r="F102" s="25" t="s">
        <v>45</v>
      </c>
      <c r="G102" s="79" t="s">
        <v>45</v>
      </c>
      <c r="H102" s="58" t="s">
        <v>45</v>
      </c>
      <c r="I102" s="42" t="s">
        <v>45</v>
      </c>
      <c r="J102" s="48" t="s">
        <v>45</v>
      </c>
      <c r="K102" s="58" t="s">
        <v>45</v>
      </c>
      <c r="L102" s="25" t="s">
        <v>45</v>
      </c>
      <c r="M102" s="48" t="s">
        <v>45</v>
      </c>
      <c r="N102" s="58" t="s">
        <v>45</v>
      </c>
      <c r="O102" s="1130"/>
      <c r="P102" s="1117"/>
      <c r="Q102" s="1117"/>
      <c r="R102" s="1117"/>
      <c r="S102" s="1108"/>
      <c r="T102" s="1108"/>
      <c r="U102" s="1108"/>
      <c r="V102" s="1108"/>
      <c r="W102" s="1108"/>
      <c r="X102" s="1108"/>
      <c r="Y102" s="1108"/>
      <c r="Z102" s="1116"/>
      <c r="AA102" s="1119"/>
      <c r="AB102" s="1108"/>
      <c r="AC102" s="1108"/>
      <c r="AD102" s="1108"/>
      <c r="AE102" s="1108"/>
      <c r="AF102" s="1108"/>
      <c r="AG102" s="1108"/>
      <c r="AH102" s="1108"/>
      <c r="AI102" s="1108"/>
      <c r="AJ102" s="1108"/>
      <c r="AK102" s="1108"/>
      <c r="AL102" s="1108"/>
      <c r="AM102" s="1108"/>
      <c r="AN102" s="1108"/>
      <c r="AO102" s="1108"/>
      <c r="AP102" s="1108"/>
      <c r="AQ102" s="1108"/>
      <c r="AR102" s="1108"/>
      <c r="AS102" s="1108"/>
      <c r="AT102" s="1108"/>
      <c r="AU102" s="1117"/>
      <c r="AV102" s="1117"/>
      <c r="AW102" s="1117"/>
      <c r="AX102" s="1117"/>
      <c r="AY102" s="1117"/>
      <c r="AZ102" s="1117"/>
      <c r="BA102" s="1117"/>
      <c r="BB102" s="1117"/>
      <c r="BC102" s="1117"/>
      <c r="BD102" s="1117"/>
      <c r="BE102" s="1117"/>
      <c r="BF102" s="1117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 t="s">
        <v>45</v>
      </c>
      <c r="BQ102" s="48" t="s">
        <v>45</v>
      </c>
      <c r="BR102" s="48" t="s">
        <v>45</v>
      </c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1108"/>
      <c r="CO102" s="1108"/>
      <c r="CP102" s="1108"/>
      <c r="CQ102" s="1108"/>
      <c r="CR102" s="1108"/>
      <c r="CS102" s="1120"/>
      <c r="CT102" s="1112"/>
      <c r="CU102" s="1108"/>
      <c r="CV102" s="1116"/>
      <c r="CW102" s="1119"/>
      <c r="CX102" s="1108"/>
      <c r="CY102" s="1108"/>
      <c r="CZ102" s="1108"/>
      <c r="DA102" s="1108"/>
      <c r="DB102" s="1108"/>
      <c r="DC102" s="1108"/>
      <c r="DD102" s="1108"/>
      <c r="DE102" s="1120"/>
      <c r="DF102" s="25" t="s">
        <v>45</v>
      </c>
      <c r="DG102" s="79" t="s">
        <v>45</v>
      </c>
      <c r="DH102" s="94" t="s">
        <v>45</v>
      </c>
      <c r="DI102" s="132">
        <v>0.92</v>
      </c>
      <c r="DJ102" s="87" t="s">
        <v>45</v>
      </c>
      <c r="DK102" s="92">
        <v>0.92</v>
      </c>
      <c r="DL102" s="48" t="s">
        <v>45</v>
      </c>
      <c r="DM102" s="70" t="s">
        <v>345</v>
      </c>
      <c r="DN102" s="48"/>
      <c r="DO102" s="1128" t="s">
        <v>45</v>
      </c>
      <c r="DP102" s="1128"/>
      <c r="DQ102" s="91">
        <v>0.89</v>
      </c>
      <c r="DR102" s="48" t="s">
        <v>45</v>
      </c>
      <c r="DS102" s="91">
        <v>0.89</v>
      </c>
      <c r="DT102" s="48" t="s">
        <v>45</v>
      </c>
      <c r="DU102" s="48" t="s">
        <v>454</v>
      </c>
      <c r="DV102" s="48"/>
      <c r="DW102" s="1128" t="s">
        <v>45</v>
      </c>
      <c r="DX102" s="1128"/>
      <c r="DY102" s="48" t="s">
        <v>45</v>
      </c>
      <c r="DZ102" s="48" t="s">
        <v>45</v>
      </c>
      <c r="EA102" s="1128" t="s">
        <v>45</v>
      </c>
      <c r="EB102" s="1128"/>
      <c r="EC102" s="91">
        <v>0.9</v>
      </c>
      <c r="ED102" s="91">
        <v>0.9</v>
      </c>
      <c r="EE102" s="1128" t="s">
        <v>425</v>
      </c>
      <c r="EF102" s="1128"/>
      <c r="EG102" s="48" t="s">
        <v>45</v>
      </c>
      <c r="EH102" s="48" t="s">
        <v>45</v>
      </c>
      <c r="EI102" s="1128" t="s">
        <v>45</v>
      </c>
      <c r="EJ102" s="1129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</row>
    <row r="103" spans="2:169" s="1" customFormat="1" ht="13.8" x14ac:dyDescent="0.3">
      <c r="B103" s="12" t="s">
        <v>200</v>
      </c>
      <c r="C103" s="25"/>
      <c r="D103" s="48"/>
      <c r="E103" s="43"/>
      <c r="F103" s="25"/>
      <c r="G103" s="79"/>
      <c r="H103" s="58"/>
      <c r="I103" s="42"/>
      <c r="J103" s="48"/>
      <c r="K103" s="58"/>
      <c r="L103" s="25"/>
      <c r="M103" s="48"/>
      <c r="N103" s="58"/>
      <c r="O103" s="1130"/>
      <c r="P103" s="1117"/>
      <c r="Q103" s="1117"/>
      <c r="R103" s="1117"/>
      <c r="S103" s="1108"/>
      <c r="T103" s="1108"/>
      <c r="U103" s="1108"/>
      <c r="V103" s="1108"/>
      <c r="W103" s="1108"/>
      <c r="X103" s="1108"/>
      <c r="Y103" s="1108"/>
      <c r="Z103" s="1116"/>
      <c r="AA103" s="1119"/>
      <c r="AB103" s="1108"/>
      <c r="AC103" s="1108"/>
      <c r="AD103" s="1108"/>
      <c r="AE103" s="1108"/>
      <c r="AF103" s="1108"/>
      <c r="AG103" s="1108"/>
      <c r="AH103" s="1108"/>
      <c r="AI103" s="1108"/>
      <c r="AJ103" s="1108"/>
      <c r="AK103" s="1108"/>
      <c r="AL103" s="1108"/>
      <c r="AM103" s="1108"/>
      <c r="AN103" s="1108"/>
      <c r="AO103" s="1108"/>
      <c r="AP103" s="1108"/>
      <c r="AQ103" s="1108"/>
      <c r="AR103" s="1108"/>
      <c r="AS103" s="1108"/>
      <c r="AT103" s="1108"/>
      <c r="AU103" s="1117"/>
      <c r="AV103" s="1117"/>
      <c r="AW103" s="1117"/>
      <c r="AX103" s="1117"/>
      <c r="AY103" s="1117"/>
      <c r="AZ103" s="1117"/>
      <c r="BA103" s="1117"/>
      <c r="BB103" s="1117"/>
      <c r="BC103" s="1117"/>
      <c r="BD103" s="1117"/>
      <c r="BE103" s="1117"/>
      <c r="BF103" s="1117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1108"/>
      <c r="CO103" s="1108"/>
      <c r="CP103" s="1108"/>
      <c r="CQ103" s="1108"/>
      <c r="CR103" s="1108"/>
      <c r="CS103" s="1120"/>
      <c r="CT103" s="1112"/>
      <c r="CU103" s="1108"/>
      <c r="CV103" s="1116"/>
      <c r="CW103" s="1119"/>
      <c r="CX103" s="1108"/>
      <c r="CY103" s="1108"/>
      <c r="CZ103" s="1108"/>
      <c r="DA103" s="1108"/>
      <c r="DB103" s="1108"/>
      <c r="DC103" s="1108"/>
      <c r="DD103" s="1108"/>
      <c r="DE103" s="1120"/>
      <c r="DF103" s="25"/>
      <c r="DG103" s="79"/>
      <c r="DH103" s="102"/>
      <c r="DI103" s="42" t="s">
        <v>172</v>
      </c>
      <c r="DJ103" s="48" t="s">
        <v>45</v>
      </c>
      <c r="DK103" s="48" t="s">
        <v>172</v>
      </c>
      <c r="DL103" s="48" t="s">
        <v>45</v>
      </c>
      <c r="DM103" s="1128" t="s">
        <v>190</v>
      </c>
      <c r="DN103" s="1128"/>
      <c r="DO103" s="1128" t="s">
        <v>45</v>
      </c>
      <c r="DP103" s="1128"/>
      <c r="DQ103" s="48" t="s">
        <v>172</v>
      </c>
      <c r="DR103" s="48" t="s">
        <v>45</v>
      </c>
      <c r="DS103" s="48" t="s">
        <v>172</v>
      </c>
      <c r="DT103" s="48" t="s">
        <v>45</v>
      </c>
      <c r="DU103" s="1128" t="s">
        <v>190</v>
      </c>
      <c r="DV103" s="1128"/>
      <c r="DW103" s="1128" t="s">
        <v>45</v>
      </c>
      <c r="DX103" s="1128"/>
      <c r="DY103" s="48" t="s">
        <v>45</v>
      </c>
      <c r="DZ103" s="48" t="s">
        <v>45</v>
      </c>
      <c r="EA103" s="1128" t="s">
        <v>45</v>
      </c>
      <c r="EB103" s="1128"/>
      <c r="EC103" s="48" t="s">
        <v>190</v>
      </c>
      <c r="ED103" s="48" t="s">
        <v>190</v>
      </c>
      <c r="EE103" s="1128" t="s">
        <v>190</v>
      </c>
      <c r="EF103" s="1128"/>
      <c r="EG103" s="48" t="s">
        <v>45</v>
      </c>
      <c r="EH103" s="48" t="s">
        <v>45</v>
      </c>
      <c r="EI103" s="1128" t="s">
        <v>45</v>
      </c>
      <c r="EJ103" s="1129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</row>
    <row r="104" spans="2:169" s="1" customFormat="1" ht="13.8" x14ac:dyDescent="0.3">
      <c r="B104" s="12" t="s">
        <v>81</v>
      </c>
      <c r="C104" s="25"/>
      <c r="D104" s="48"/>
      <c r="E104" s="43"/>
      <c r="F104" s="25"/>
      <c r="G104" s="79"/>
      <c r="H104" s="58"/>
      <c r="I104" s="42"/>
      <c r="J104" s="48"/>
      <c r="K104" s="58"/>
      <c r="L104" s="25"/>
      <c r="M104" s="48"/>
      <c r="N104" s="58"/>
      <c r="O104" s="1130"/>
      <c r="P104" s="1117"/>
      <c r="Q104" s="1117"/>
      <c r="R104" s="1117"/>
      <c r="S104" s="1108"/>
      <c r="T104" s="1108"/>
      <c r="U104" s="1108"/>
      <c r="V104" s="1108"/>
      <c r="W104" s="1108"/>
      <c r="X104" s="1108"/>
      <c r="Y104" s="1108"/>
      <c r="Z104" s="1116"/>
      <c r="AA104" s="1119"/>
      <c r="AB104" s="1108"/>
      <c r="AC104" s="1108"/>
      <c r="AD104" s="1108"/>
      <c r="AE104" s="1108"/>
      <c r="AF104" s="1108"/>
      <c r="AG104" s="1108"/>
      <c r="AH104" s="1108"/>
      <c r="AI104" s="1108"/>
      <c r="AJ104" s="1108"/>
      <c r="AK104" s="1108"/>
      <c r="AL104" s="1108"/>
      <c r="AM104" s="1108"/>
      <c r="AN104" s="1108"/>
      <c r="AO104" s="1108"/>
      <c r="AP104" s="1108"/>
      <c r="AQ104" s="1108"/>
      <c r="AR104" s="1108"/>
      <c r="AS104" s="1108"/>
      <c r="AT104" s="1108"/>
      <c r="AU104" s="1117"/>
      <c r="AV104" s="1117"/>
      <c r="AW104" s="1117"/>
      <c r="AX104" s="1117"/>
      <c r="AY104" s="1117"/>
      <c r="AZ104" s="1117"/>
      <c r="BA104" s="1117"/>
      <c r="BB104" s="1117"/>
      <c r="BC104" s="1117"/>
      <c r="BD104" s="1117"/>
      <c r="BE104" s="1117"/>
      <c r="BF104" s="1117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1108"/>
      <c r="CO104" s="1108"/>
      <c r="CP104" s="1108"/>
      <c r="CQ104" s="1108"/>
      <c r="CR104" s="1108"/>
      <c r="CS104" s="1120"/>
      <c r="CT104" s="1112"/>
      <c r="CU104" s="1108"/>
      <c r="CV104" s="1116"/>
      <c r="CW104" s="1119"/>
      <c r="CX104" s="1108"/>
      <c r="CY104" s="1108"/>
      <c r="CZ104" s="1108"/>
      <c r="DA104" s="1108"/>
      <c r="DB104" s="1108"/>
      <c r="DC104" s="1108"/>
      <c r="DD104" s="1108"/>
      <c r="DE104" s="1120"/>
      <c r="DF104" s="25"/>
      <c r="DG104" s="79"/>
      <c r="DH104" s="104"/>
      <c r="DI104" s="42"/>
      <c r="DJ104" s="48"/>
      <c r="DK104" s="48"/>
      <c r="DL104" s="48"/>
      <c r="DM104" s="1128"/>
      <c r="DN104" s="1128"/>
      <c r="DO104" s="1128"/>
      <c r="DP104" s="112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58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</row>
    <row r="105" spans="2:169" s="1" customFormat="1" ht="13.8" x14ac:dyDescent="0.3">
      <c r="B105" s="12" t="s">
        <v>82</v>
      </c>
      <c r="C105" s="25" t="s">
        <v>45</v>
      </c>
      <c r="D105" s="48" t="s">
        <v>45</v>
      </c>
      <c r="E105" s="43" t="s">
        <v>45</v>
      </c>
      <c r="F105" s="25" t="s">
        <v>45</v>
      </c>
      <c r="G105" s="79" t="s">
        <v>45</v>
      </c>
      <c r="H105" s="58" t="s">
        <v>45</v>
      </c>
      <c r="I105" s="42" t="s">
        <v>45</v>
      </c>
      <c r="J105" s="48" t="s">
        <v>45</v>
      </c>
      <c r="K105" s="58" t="s">
        <v>45</v>
      </c>
      <c r="L105" s="25" t="s">
        <v>45</v>
      </c>
      <c r="M105" s="48" t="s">
        <v>45</v>
      </c>
      <c r="N105" s="58" t="s">
        <v>45</v>
      </c>
      <c r="O105" s="1130"/>
      <c r="P105" s="1117"/>
      <c r="Q105" s="1117"/>
      <c r="R105" s="1117"/>
      <c r="S105" s="1108"/>
      <c r="T105" s="1108"/>
      <c r="U105" s="1108"/>
      <c r="V105" s="1108"/>
      <c r="W105" s="1108"/>
      <c r="X105" s="1108"/>
      <c r="Y105" s="1108"/>
      <c r="Z105" s="1116"/>
      <c r="AA105" s="1119"/>
      <c r="AB105" s="1108"/>
      <c r="AC105" s="1108"/>
      <c r="AD105" s="1108"/>
      <c r="AE105" s="1108"/>
      <c r="AF105" s="1108"/>
      <c r="AG105" s="1108"/>
      <c r="AH105" s="1108"/>
      <c r="AI105" s="1108"/>
      <c r="AJ105" s="1108"/>
      <c r="AK105" s="1108"/>
      <c r="AL105" s="1108"/>
      <c r="AM105" s="1108"/>
      <c r="AN105" s="1108"/>
      <c r="AO105" s="1108"/>
      <c r="AP105" s="1108"/>
      <c r="AQ105" s="1108"/>
      <c r="AR105" s="1108"/>
      <c r="AS105" s="1108"/>
      <c r="AT105" s="1108"/>
      <c r="AU105" s="1117"/>
      <c r="AV105" s="1117"/>
      <c r="AW105" s="1117"/>
      <c r="AX105" s="1117"/>
      <c r="AY105" s="1117"/>
      <c r="AZ105" s="1117"/>
      <c r="BA105" s="1117"/>
      <c r="BB105" s="1117"/>
      <c r="BC105" s="1117"/>
      <c r="BD105" s="1117"/>
      <c r="BE105" s="1117"/>
      <c r="BF105" s="1117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 t="s">
        <v>45</v>
      </c>
      <c r="BQ105" s="48" t="s">
        <v>45</v>
      </c>
      <c r="BR105" s="48" t="s">
        <v>45</v>
      </c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1108"/>
      <c r="CO105" s="1108"/>
      <c r="CP105" s="1108"/>
      <c r="CQ105" s="1108"/>
      <c r="CR105" s="1108"/>
      <c r="CS105" s="1120"/>
      <c r="CT105" s="1112"/>
      <c r="CU105" s="1108"/>
      <c r="CV105" s="1116"/>
      <c r="CW105" s="1119"/>
      <c r="CX105" s="1108"/>
      <c r="CY105" s="1108"/>
      <c r="CZ105" s="1108"/>
      <c r="DA105" s="1108"/>
      <c r="DB105" s="1108"/>
      <c r="DC105" s="1108"/>
      <c r="DD105" s="1108"/>
      <c r="DE105" s="1120"/>
      <c r="DF105" s="25" t="s">
        <v>45</v>
      </c>
      <c r="DG105" s="79" t="s">
        <v>45</v>
      </c>
      <c r="DH105" s="94" t="s">
        <v>45</v>
      </c>
      <c r="DI105" s="65" t="s">
        <v>45</v>
      </c>
      <c r="DJ105" s="87"/>
      <c r="DK105" s="90" t="s">
        <v>45</v>
      </c>
      <c r="DL105" s="87"/>
      <c r="DM105" s="1128" t="s">
        <v>45</v>
      </c>
      <c r="DN105" s="1128"/>
      <c r="DO105" s="1128"/>
      <c r="DP105" s="1128"/>
      <c r="DQ105" s="70" t="s">
        <v>226</v>
      </c>
      <c r="DR105" s="70" t="s">
        <v>227</v>
      </c>
      <c r="DS105" s="70" t="s">
        <v>226</v>
      </c>
      <c r="DT105" s="70" t="s">
        <v>227</v>
      </c>
      <c r="DU105" s="48" t="s">
        <v>227</v>
      </c>
      <c r="DV105" s="48"/>
      <c r="DW105" s="48" t="s">
        <v>416</v>
      </c>
      <c r="DX105" s="48"/>
      <c r="DY105" s="48" t="s">
        <v>45</v>
      </c>
      <c r="DZ105" s="48" t="s">
        <v>45</v>
      </c>
      <c r="EA105" s="1128" t="s">
        <v>45</v>
      </c>
      <c r="EB105" s="1128"/>
      <c r="EC105" s="48" t="s">
        <v>426</v>
      </c>
      <c r="ED105" s="48" t="s">
        <v>426</v>
      </c>
      <c r="EE105" s="1128" t="s">
        <v>427</v>
      </c>
      <c r="EF105" s="1128"/>
      <c r="EG105" s="48" t="s">
        <v>45</v>
      </c>
      <c r="EH105" s="48" t="s">
        <v>45</v>
      </c>
      <c r="EI105" s="1128" t="s">
        <v>45</v>
      </c>
      <c r="EJ105" s="1129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</row>
    <row r="106" spans="2:169" s="1" customFormat="1" ht="13.8" x14ac:dyDescent="0.3">
      <c r="B106" s="12" t="s">
        <v>83</v>
      </c>
      <c r="C106" s="25" t="s">
        <v>45</v>
      </c>
      <c r="D106" s="48" t="s">
        <v>45</v>
      </c>
      <c r="E106" s="43" t="s">
        <v>45</v>
      </c>
      <c r="F106" s="25" t="s">
        <v>45</v>
      </c>
      <c r="G106" s="79" t="s">
        <v>45</v>
      </c>
      <c r="H106" s="58" t="s">
        <v>45</v>
      </c>
      <c r="I106" s="42" t="s">
        <v>45</v>
      </c>
      <c r="J106" s="48" t="s">
        <v>45</v>
      </c>
      <c r="K106" s="58" t="s">
        <v>45</v>
      </c>
      <c r="L106" s="25" t="s">
        <v>45</v>
      </c>
      <c r="M106" s="48" t="s">
        <v>45</v>
      </c>
      <c r="N106" s="58" t="s">
        <v>45</v>
      </c>
      <c r="O106" s="1130"/>
      <c r="P106" s="1117"/>
      <c r="Q106" s="1117"/>
      <c r="R106" s="1117"/>
      <c r="S106" s="1108"/>
      <c r="T106" s="1108"/>
      <c r="U106" s="1108"/>
      <c r="V106" s="1108"/>
      <c r="W106" s="1108"/>
      <c r="X106" s="1108"/>
      <c r="Y106" s="1108"/>
      <c r="Z106" s="1116"/>
      <c r="AA106" s="1119"/>
      <c r="AB106" s="1108"/>
      <c r="AC106" s="1108"/>
      <c r="AD106" s="1108"/>
      <c r="AE106" s="1108"/>
      <c r="AF106" s="1108"/>
      <c r="AG106" s="1108"/>
      <c r="AH106" s="1108"/>
      <c r="AI106" s="1108"/>
      <c r="AJ106" s="1108"/>
      <c r="AK106" s="1108"/>
      <c r="AL106" s="1108"/>
      <c r="AM106" s="1108"/>
      <c r="AN106" s="1108"/>
      <c r="AO106" s="1108"/>
      <c r="AP106" s="1108"/>
      <c r="AQ106" s="1108"/>
      <c r="AR106" s="1108"/>
      <c r="AS106" s="1108"/>
      <c r="AT106" s="1108"/>
      <c r="AU106" s="1117"/>
      <c r="AV106" s="1117"/>
      <c r="AW106" s="1117"/>
      <c r="AX106" s="1117"/>
      <c r="AY106" s="1117"/>
      <c r="AZ106" s="1117"/>
      <c r="BA106" s="1117"/>
      <c r="BB106" s="1117"/>
      <c r="BC106" s="1117"/>
      <c r="BD106" s="1117"/>
      <c r="BE106" s="1117"/>
      <c r="BF106" s="1117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 t="s">
        <v>45</v>
      </c>
      <c r="BQ106" s="48" t="s">
        <v>45</v>
      </c>
      <c r="BR106" s="48" t="s">
        <v>45</v>
      </c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1108"/>
      <c r="CO106" s="1108"/>
      <c r="CP106" s="1108"/>
      <c r="CQ106" s="1108"/>
      <c r="CR106" s="1108"/>
      <c r="CS106" s="1120"/>
      <c r="CT106" s="1112"/>
      <c r="CU106" s="1108"/>
      <c r="CV106" s="1116"/>
      <c r="CW106" s="1119"/>
      <c r="CX106" s="1108"/>
      <c r="CY106" s="1108"/>
      <c r="CZ106" s="1108"/>
      <c r="DA106" s="1108"/>
      <c r="DB106" s="1108"/>
      <c r="DC106" s="1108"/>
      <c r="DD106" s="1108"/>
      <c r="DE106" s="1120"/>
      <c r="DF106" s="25" t="s">
        <v>45</v>
      </c>
      <c r="DG106" s="79" t="s">
        <v>45</v>
      </c>
      <c r="DH106" s="94" t="s">
        <v>45</v>
      </c>
      <c r="DI106" s="65" t="s">
        <v>45</v>
      </c>
      <c r="DJ106" s="87"/>
      <c r="DK106" s="90" t="s">
        <v>45</v>
      </c>
      <c r="DL106" s="87"/>
      <c r="DM106" s="1128" t="s">
        <v>45</v>
      </c>
      <c r="DN106" s="1128"/>
      <c r="DO106" s="1128"/>
      <c r="DP106" s="1128"/>
      <c r="DQ106" s="48" t="s">
        <v>418</v>
      </c>
      <c r="DR106" s="48" t="s">
        <v>329</v>
      </c>
      <c r="DS106" s="48" t="s">
        <v>418</v>
      </c>
      <c r="DT106" s="48" t="s">
        <v>329</v>
      </c>
      <c r="DU106" s="48">
        <v>2</v>
      </c>
      <c r="DV106" s="48"/>
      <c r="DW106" s="48" t="s">
        <v>417</v>
      </c>
      <c r="DX106" s="48"/>
      <c r="DY106" s="48" t="s">
        <v>45</v>
      </c>
      <c r="DZ106" s="48" t="s">
        <v>45</v>
      </c>
      <c r="EA106" s="1128" t="s">
        <v>45</v>
      </c>
      <c r="EB106" s="1128"/>
      <c r="EC106" s="48">
        <v>1</v>
      </c>
      <c r="ED106" s="48">
        <v>1</v>
      </c>
      <c r="EE106" s="1128" t="s">
        <v>428</v>
      </c>
      <c r="EF106" s="1128"/>
      <c r="EG106" s="48" t="s">
        <v>45</v>
      </c>
      <c r="EH106" s="48" t="s">
        <v>45</v>
      </c>
      <c r="EI106" s="1128" t="s">
        <v>45</v>
      </c>
      <c r="EJ106" s="1129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</row>
    <row r="107" spans="2:169" s="1" customFormat="1" ht="13.8" x14ac:dyDescent="0.3">
      <c r="B107" s="12" t="s">
        <v>84</v>
      </c>
      <c r="C107" s="25" t="s">
        <v>45</v>
      </c>
      <c r="D107" s="48" t="s">
        <v>45</v>
      </c>
      <c r="E107" s="43" t="s">
        <v>45</v>
      </c>
      <c r="F107" s="25" t="s">
        <v>45</v>
      </c>
      <c r="G107" s="79" t="s">
        <v>45</v>
      </c>
      <c r="H107" s="58" t="s">
        <v>45</v>
      </c>
      <c r="I107" s="42" t="s">
        <v>45</v>
      </c>
      <c r="J107" s="48" t="s">
        <v>45</v>
      </c>
      <c r="K107" s="58" t="s">
        <v>45</v>
      </c>
      <c r="L107" s="25" t="s">
        <v>45</v>
      </c>
      <c r="M107" s="48" t="s">
        <v>45</v>
      </c>
      <c r="N107" s="58" t="s">
        <v>45</v>
      </c>
      <c r="O107" s="1130"/>
      <c r="P107" s="1117"/>
      <c r="Q107" s="1117"/>
      <c r="R107" s="1117"/>
      <c r="S107" s="1108"/>
      <c r="T107" s="1108"/>
      <c r="U107" s="1108"/>
      <c r="V107" s="1108"/>
      <c r="W107" s="1108"/>
      <c r="X107" s="1108"/>
      <c r="Y107" s="1108"/>
      <c r="Z107" s="1116"/>
      <c r="AA107" s="1119"/>
      <c r="AB107" s="1108"/>
      <c r="AC107" s="1108"/>
      <c r="AD107" s="1108"/>
      <c r="AE107" s="1108"/>
      <c r="AF107" s="1108"/>
      <c r="AG107" s="1108"/>
      <c r="AH107" s="1108"/>
      <c r="AI107" s="1108"/>
      <c r="AJ107" s="1108"/>
      <c r="AK107" s="1108"/>
      <c r="AL107" s="1108"/>
      <c r="AM107" s="1108"/>
      <c r="AN107" s="1108"/>
      <c r="AO107" s="1108"/>
      <c r="AP107" s="1108"/>
      <c r="AQ107" s="1108"/>
      <c r="AR107" s="1108"/>
      <c r="AS107" s="1108"/>
      <c r="AT107" s="1108"/>
      <c r="AU107" s="1117"/>
      <c r="AV107" s="1117"/>
      <c r="AW107" s="1117"/>
      <c r="AX107" s="1117"/>
      <c r="AY107" s="1117"/>
      <c r="AZ107" s="1117"/>
      <c r="BA107" s="1117"/>
      <c r="BB107" s="1117"/>
      <c r="BC107" s="1117"/>
      <c r="BD107" s="1117"/>
      <c r="BE107" s="1117"/>
      <c r="BF107" s="1117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 t="s">
        <v>45</v>
      </c>
      <c r="BQ107" s="48" t="s">
        <v>45</v>
      </c>
      <c r="BR107" s="48" t="s">
        <v>45</v>
      </c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1108"/>
      <c r="CO107" s="1108"/>
      <c r="CP107" s="1108"/>
      <c r="CQ107" s="1108"/>
      <c r="CR107" s="1108"/>
      <c r="CS107" s="1120"/>
      <c r="CT107" s="1112"/>
      <c r="CU107" s="1108"/>
      <c r="CV107" s="1116"/>
      <c r="CW107" s="1119"/>
      <c r="CX107" s="1108"/>
      <c r="CY107" s="1108"/>
      <c r="CZ107" s="1108"/>
      <c r="DA107" s="1108"/>
      <c r="DB107" s="1108"/>
      <c r="DC107" s="1108"/>
      <c r="DD107" s="1108"/>
      <c r="DE107" s="1120"/>
      <c r="DF107" s="25" t="s">
        <v>45</v>
      </c>
      <c r="DG107" s="79" t="s">
        <v>45</v>
      </c>
      <c r="DH107" s="94" t="s">
        <v>45</v>
      </c>
      <c r="DI107" s="65" t="s">
        <v>45</v>
      </c>
      <c r="DJ107" s="87"/>
      <c r="DK107" s="90" t="s">
        <v>45</v>
      </c>
      <c r="DL107" s="87"/>
      <c r="DM107" s="1128" t="s">
        <v>45</v>
      </c>
      <c r="DN107" s="1128"/>
      <c r="DO107" s="1128"/>
      <c r="DP107" s="1128"/>
      <c r="DQ107" s="48" t="s">
        <v>218</v>
      </c>
      <c r="DR107" s="48"/>
      <c r="DS107" s="48" t="s">
        <v>218</v>
      </c>
      <c r="DT107" s="48"/>
      <c r="DU107" s="48" t="s">
        <v>218</v>
      </c>
      <c r="DV107" s="48"/>
      <c r="DW107" s="48"/>
      <c r="DX107" s="48"/>
      <c r="DY107" s="48" t="s">
        <v>45</v>
      </c>
      <c r="DZ107" s="48" t="s">
        <v>45</v>
      </c>
      <c r="EA107" s="1128" t="s">
        <v>45</v>
      </c>
      <c r="EB107" s="1128"/>
      <c r="EC107" s="48" t="s">
        <v>429</v>
      </c>
      <c r="ED107" s="48" t="s">
        <v>429</v>
      </c>
      <c r="EE107" s="1128" t="s">
        <v>429</v>
      </c>
      <c r="EF107" s="1128"/>
      <c r="EG107" s="48" t="s">
        <v>45</v>
      </c>
      <c r="EH107" s="48" t="s">
        <v>45</v>
      </c>
      <c r="EI107" s="1128" t="s">
        <v>45</v>
      </c>
      <c r="EJ107" s="1129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</row>
    <row r="108" spans="2:169" s="1" customFormat="1" ht="13.8" x14ac:dyDescent="0.3">
      <c r="B108" s="12" t="s">
        <v>310</v>
      </c>
      <c r="C108" s="25" t="s">
        <v>45</v>
      </c>
      <c r="D108" s="48" t="s">
        <v>45</v>
      </c>
      <c r="E108" s="43" t="s">
        <v>45</v>
      </c>
      <c r="F108" s="25" t="s">
        <v>45</v>
      </c>
      <c r="G108" s="79" t="s">
        <v>45</v>
      </c>
      <c r="H108" s="58" t="s">
        <v>45</v>
      </c>
      <c r="I108" s="42" t="s">
        <v>45</v>
      </c>
      <c r="J108" s="48" t="s">
        <v>45</v>
      </c>
      <c r="K108" s="58" t="s">
        <v>45</v>
      </c>
      <c r="L108" s="25" t="s">
        <v>45</v>
      </c>
      <c r="M108" s="48" t="s">
        <v>45</v>
      </c>
      <c r="N108" s="58" t="s">
        <v>45</v>
      </c>
      <c r="O108" s="1130"/>
      <c r="P108" s="1117"/>
      <c r="Q108" s="1117"/>
      <c r="R108" s="1117"/>
      <c r="S108" s="1108"/>
      <c r="T108" s="1108"/>
      <c r="U108" s="1108"/>
      <c r="V108" s="1108"/>
      <c r="W108" s="1108"/>
      <c r="X108" s="1108"/>
      <c r="Y108" s="1108"/>
      <c r="Z108" s="1116"/>
      <c r="AA108" s="1119"/>
      <c r="AB108" s="1108"/>
      <c r="AC108" s="1108"/>
      <c r="AD108" s="1108"/>
      <c r="AE108" s="1108"/>
      <c r="AF108" s="1108"/>
      <c r="AG108" s="1108"/>
      <c r="AH108" s="1108"/>
      <c r="AI108" s="1108"/>
      <c r="AJ108" s="1108"/>
      <c r="AK108" s="1108"/>
      <c r="AL108" s="1108"/>
      <c r="AM108" s="1108"/>
      <c r="AN108" s="1108"/>
      <c r="AO108" s="1108"/>
      <c r="AP108" s="1108"/>
      <c r="AQ108" s="1108"/>
      <c r="AR108" s="1108"/>
      <c r="AS108" s="1108"/>
      <c r="AT108" s="1108"/>
      <c r="AU108" s="1117"/>
      <c r="AV108" s="1117"/>
      <c r="AW108" s="1117"/>
      <c r="AX108" s="1117"/>
      <c r="AY108" s="1117"/>
      <c r="AZ108" s="1117"/>
      <c r="BA108" s="1117"/>
      <c r="BB108" s="1117"/>
      <c r="BC108" s="1117"/>
      <c r="BD108" s="1117"/>
      <c r="BE108" s="1117"/>
      <c r="BF108" s="1117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 t="s">
        <v>45</v>
      </c>
      <c r="BQ108" s="48" t="s">
        <v>45</v>
      </c>
      <c r="BR108" s="48" t="s">
        <v>45</v>
      </c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1108"/>
      <c r="CO108" s="1108"/>
      <c r="CP108" s="1108"/>
      <c r="CQ108" s="1108"/>
      <c r="CR108" s="1108"/>
      <c r="CS108" s="1120"/>
      <c r="CT108" s="1112"/>
      <c r="CU108" s="1108"/>
      <c r="CV108" s="1116"/>
      <c r="CW108" s="1119"/>
      <c r="CX108" s="1108"/>
      <c r="CY108" s="1108"/>
      <c r="CZ108" s="1108"/>
      <c r="DA108" s="1108"/>
      <c r="DB108" s="1108"/>
      <c r="DC108" s="1108"/>
      <c r="DD108" s="1108"/>
      <c r="DE108" s="1120"/>
      <c r="DF108" s="25" t="s">
        <v>45</v>
      </c>
      <c r="DG108" s="79" t="s">
        <v>45</v>
      </c>
      <c r="DH108" s="94" t="s">
        <v>45</v>
      </c>
      <c r="DI108" s="65" t="s">
        <v>45</v>
      </c>
      <c r="DJ108" s="87"/>
      <c r="DK108" s="90" t="s">
        <v>45</v>
      </c>
      <c r="DL108" s="87"/>
      <c r="DM108" s="1128" t="s">
        <v>45</v>
      </c>
      <c r="DN108" s="1128"/>
      <c r="DO108" s="1128"/>
      <c r="DP108" s="1128"/>
      <c r="DQ108" s="48">
        <v>1.1499999999999999</v>
      </c>
      <c r="DR108" s="48" t="s">
        <v>45</v>
      </c>
      <c r="DS108" s="48">
        <v>1.1499999999999999</v>
      </c>
      <c r="DT108" s="48" t="s">
        <v>45</v>
      </c>
      <c r="DU108" s="48">
        <v>1.1499999999999999</v>
      </c>
      <c r="DV108" s="48"/>
      <c r="DW108" s="48">
        <v>1.1499999999999999</v>
      </c>
      <c r="DX108" s="48"/>
      <c r="DY108" s="48" t="s">
        <v>45</v>
      </c>
      <c r="DZ108" s="48" t="s">
        <v>45</v>
      </c>
      <c r="EA108" s="1128" t="s">
        <v>45</v>
      </c>
      <c r="EB108" s="1128"/>
      <c r="EC108" s="48">
        <v>1.1499999999999999</v>
      </c>
      <c r="ED108" s="48">
        <v>1.1499999999999999</v>
      </c>
      <c r="EE108" s="1128">
        <v>1.1499999999999999</v>
      </c>
      <c r="EF108" s="1128"/>
      <c r="EG108" s="48" t="s">
        <v>45</v>
      </c>
      <c r="EH108" s="48" t="s">
        <v>45</v>
      </c>
      <c r="EI108" s="1128" t="s">
        <v>45</v>
      </c>
      <c r="EJ108" s="1129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</row>
    <row r="109" spans="2:169" s="1" customFormat="1" ht="13.8" x14ac:dyDescent="0.3">
      <c r="B109" s="12" t="s">
        <v>308</v>
      </c>
      <c r="C109" s="25"/>
      <c r="D109" s="48"/>
      <c r="E109" s="43"/>
      <c r="F109" s="25"/>
      <c r="G109" s="79"/>
      <c r="H109" s="58"/>
      <c r="I109" s="42"/>
      <c r="J109" s="48"/>
      <c r="K109" s="58"/>
      <c r="L109" s="25"/>
      <c r="M109" s="48"/>
      <c r="N109" s="58"/>
      <c r="O109" s="1130"/>
      <c r="P109" s="1117"/>
      <c r="Q109" s="1117"/>
      <c r="R109" s="1117"/>
      <c r="S109" s="1108"/>
      <c r="T109" s="1108"/>
      <c r="U109" s="1108"/>
      <c r="V109" s="1108"/>
      <c r="W109" s="1108"/>
      <c r="X109" s="1108"/>
      <c r="Y109" s="1108"/>
      <c r="Z109" s="1116"/>
      <c r="AA109" s="1119"/>
      <c r="AB109" s="1108"/>
      <c r="AC109" s="1108"/>
      <c r="AD109" s="1108"/>
      <c r="AE109" s="1108"/>
      <c r="AF109" s="1108"/>
      <c r="AG109" s="1108"/>
      <c r="AH109" s="1108"/>
      <c r="AI109" s="1108"/>
      <c r="AJ109" s="1108"/>
      <c r="AK109" s="1108"/>
      <c r="AL109" s="1108"/>
      <c r="AM109" s="1108"/>
      <c r="AN109" s="1108"/>
      <c r="AO109" s="1108"/>
      <c r="AP109" s="1108"/>
      <c r="AQ109" s="1108"/>
      <c r="AR109" s="1108"/>
      <c r="AS109" s="1108"/>
      <c r="AT109" s="1108"/>
      <c r="AU109" s="1117"/>
      <c r="AV109" s="1117"/>
      <c r="AW109" s="1117"/>
      <c r="AX109" s="1117"/>
      <c r="AY109" s="1117"/>
      <c r="AZ109" s="1117"/>
      <c r="BA109" s="1117"/>
      <c r="BB109" s="1117"/>
      <c r="BC109" s="1117"/>
      <c r="BD109" s="1117"/>
      <c r="BE109" s="1117"/>
      <c r="BF109" s="1117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1108"/>
      <c r="CO109" s="1108"/>
      <c r="CP109" s="1108"/>
      <c r="CQ109" s="1108"/>
      <c r="CR109" s="1108"/>
      <c r="CS109" s="1120"/>
      <c r="CT109" s="1112"/>
      <c r="CU109" s="1108"/>
      <c r="CV109" s="1116"/>
      <c r="CW109" s="1119"/>
      <c r="CX109" s="1108"/>
      <c r="CY109" s="1108"/>
      <c r="CZ109" s="1108"/>
      <c r="DA109" s="1108"/>
      <c r="DB109" s="1108"/>
      <c r="DC109" s="1108"/>
      <c r="DD109" s="1108"/>
      <c r="DE109" s="1120"/>
      <c r="DF109" s="25"/>
      <c r="DG109" s="79"/>
      <c r="DH109" s="102"/>
      <c r="DI109" s="65"/>
      <c r="DJ109" s="87"/>
      <c r="DK109" s="90"/>
      <c r="DL109" s="87"/>
      <c r="DM109" s="90"/>
      <c r="DN109" s="90"/>
      <c r="DO109" s="90"/>
      <c r="DP109" s="90"/>
      <c r="DQ109" s="48"/>
      <c r="DR109" s="48"/>
      <c r="DS109" s="48"/>
      <c r="DT109" s="48"/>
      <c r="DU109" s="48" t="s">
        <v>309</v>
      </c>
      <c r="DV109" s="48"/>
      <c r="DW109" s="48" t="s">
        <v>435</v>
      </c>
      <c r="DX109" s="48"/>
      <c r="DY109" s="48"/>
      <c r="DZ109" s="48"/>
      <c r="EA109" s="90"/>
      <c r="EB109" s="90"/>
      <c r="EC109" s="48"/>
      <c r="ED109" s="48"/>
      <c r="EE109" s="90"/>
      <c r="EF109" s="90"/>
      <c r="EG109" s="48"/>
      <c r="EH109" s="48"/>
      <c r="EI109" s="90"/>
      <c r="EJ109" s="94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</row>
    <row r="110" spans="2:169" s="1" customFormat="1" ht="41.4" x14ac:dyDescent="0.3">
      <c r="B110" s="12" t="s">
        <v>85</v>
      </c>
      <c r="C110" s="25" t="s">
        <v>45</v>
      </c>
      <c r="D110" s="48" t="s">
        <v>45</v>
      </c>
      <c r="E110" s="43" t="s">
        <v>45</v>
      </c>
      <c r="F110" s="25" t="s">
        <v>45</v>
      </c>
      <c r="G110" s="79" t="s">
        <v>45</v>
      </c>
      <c r="H110" s="58" t="s">
        <v>45</v>
      </c>
      <c r="I110" s="42" t="s">
        <v>45</v>
      </c>
      <c r="J110" s="48" t="s">
        <v>45</v>
      </c>
      <c r="K110" s="58" t="s">
        <v>45</v>
      </c>
      <c r="L110" s="25" t="s">
        <v>45</v>
      </c>
      <c r="M110" s="48" t="s">
        <v>45</v>
      </c>
      <c r="N110" s="58" t="s">
        <v>45</v>
      </c>
      <c r="O110" s="1130"/>
      <c r="P110" s="1117"/>
      <c r="Q110" s="1117"/>
      <c r="R110" s="1117"/>
      <c r="S110" s="1108"/>
      <c r="T110" s="1108"/>
      <c r="U110" s="1108"/>
      <c r="V110" s="1108"/>
      <c r="W110" s="1108"/>
      <c r="X110" s="1108"/>
      <c r="Y110" s="1108"/>
      <c r="Z110" s="1116"/>
      <c r="AA110" s="1119"/>
      <c r="AB110" s="1108"/>
      <c r="AC110" s="1108"/>
      <c r="AD110" s="1108"/>
      <c r="AE110" s="1108"/>
      <c r="AF110" s="1108"/>
      <c r="AG110" s="1108"/>
      <c r="AH110" s="1108"/>
      <c r="AI110" s="1108"/>
      <c r="AJ110" s="1108"/>
      <c r="AK110" s="1108"/>
      <c r="AL110" s="1108"/>
      <c r="AM110" s="1108"/>
      <c r="AN110" s="1108"/>
      <c r="AO110" s="1108"/>
      <c r="AP110" s="1108"/>
      <c r="AQ110" s="1108"/>
      <c r="AR110" s="1108"/>
      <c r="AS110" s="1108"/>
      <c r="AT110" s="1108"/>
      <c r="AU110" s="1117"/>
      <c r="AV110" s="1117"/>
      <c r="AW110" s="1117"/>
      <c r="AX110" s="1117"/>
      <c r="AY110" s="1117"/>
      <c r="AZ110" s="1117"/>
      <c r="BA110" s="1117"/>
      <c r="BB110" s="1117"/>
      <c r="BC110" s="1117"/>
      <c r="BD110" s="1117"/>
      <c r="BE110" s="1117"/>
      <c r="BF110" s="1117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 t="s">
        <v>45</v>
      </c>
      <c r="BQ110" s="48" t="s">
        <v>45</v>
      </c>
      <c r="BR110" s="48" t="s">
        <v>45</v>
      </c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1108"/>
      <c r="CO110" s="1108"/>
      <c r="CP110" s="1108"/>
      <c r="CQ110" s="1108"/>
      <c r="CR110" s="1108"/>
      <c r="CS110" s="1120"/>
      <c r="CT110" s="1112"/>
      <c r="CU110" s="1108"/>
      <c r="CV110" s="1116"/>
      <c r="CW110" s="1119"/>
      <c r="CX110" s="1108"/>
      <c r="CY110" s="1108"/>
      <c r="CZ110" s="1108"/>
      <c r="DA110" s="1108"/>
      <c r="DB110" s="1108"/>
      <c r="DC110" s="1108"/>
      <c r="DD110" s="1108"/>
      <c r="DE110" s="1120"/>
      <c r="DF110" s="25" t="s">
        <v>45</v>
      </c>
      <c r="DG110" s="79" t="s">
        <v>45</v>
      </c>
      <c r="DH110" s="94" t="s">
        <v>45</v>
      </c>
      <c r="DI110" s="65" t="s">
        <v>45</v>
      </c>
      <c r="DJ110" s="87"/>
      <c r="DK110" s="90" t="s">
        <v>45</v>
      </c>
      <c r="DL110" s="87"/>
      <c r="DM110" s="1128" t="s">
        <v>45</v>
      </c>
      <c r="DN110" s="1128"/>
      <c r="DO110" s="1128"/>
      <c r="DP110" s="1128"/>
      <c r="DQ110" s="48" t="s">
        <v>455</v>
      </c>
      <c r="DR110" s="48" t="s">
        <v>45</v>
      </c>
      <c r="DS110" s="48" t="s">
        <v>455</v>
      </c>
      <c r="DT110" s="48" t="s">
        <v>45</v>
      </c>
      <c r="DU110" s="70" t="s">
        <v>457</v>
      </c>
      <c r="DV110" s="48"/>
      <c r="DW110" s="70" t="s">
        <v>434</v>
      </c>
      <c r="DX110" s="48"/>
      <c r="DY110" s="48" t="s">
        <v>45</v>
      </c>
      <c r="DZ110" s="48" t="s">
        <v>45</v>
      </c>
      <c r="EA110" s="1128" t="s">
        <v>45</v>
      </c>
      <c r="EB110" s="1128"/>
      <c r="EC110" s="48" t="s">
        <v>430</v>
      </c>
      <c r="ED110" s="70" t="s">
        <v>431</v>
      </c>
      <c r="EE110" s="1135" t="s">
        <v>437</v>
      </c>
      <c r="EF110" s="1135"/>
      <c r="EG110" s="48" t="s">
        <v>45</v>
      </c>
      <c r="EH110" s="48" t="s">
        <v>45</v>
      </c>
      <c r="EI110" s="1128" t="s">
        <v>45</v>
      </c>
      <c r="EJ110" s="1129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</row>
    <row r="111" spans="2:169" s="1" customFormat="1" ht="13.8" x14ac:dyDescent="0.3">
      <c r="B111" s="12" t="s">
        <v>433</v>
      </c>
      <c r="C111" s="25"/>
      <c r="D111" s="48"/>
      <c r="E111" s="43"/>
      <c r="F111" s="25"/>
      <c r="G111" s="79"/>
      <c r="H111" s="58"/>
      <c r="I111" s="42"/>
      <c r="J111" s="48"/>
      <c r="K111" s="58"/>
      <c r="L111" s="25"/>
      <c r="M111" s="48"/>
      <c r="N111" s="58"/>
      <c r="O111" s="1130"/>
      <c r="P111" s="1117"/>
      <c r="Q111" s="1117"/>
      <c r="R111" s="1117"/>
      <c r="S111" s="1108"/>
      <c r="T111" s="1108"/>
      <c r="U111" s="1108"/>
      <c r="V111" s="1108"/>
      <c r="W111" s="1108"/>
      <c r="X111" s="1108"/>
      <c r="Y111" s="1108"/>
      <c r="Z111" s="1116"/>
      <c r="AA111" s="1119"/>
      <c r="AB111" s="1108"/>
      <c r="AC111" s="1108"/>
      <c r="AD111" s="1108"/>
      <c r="AE111" s="1108"/>
      <c r="AF111" s="1108"/>
      <c r="AG111" s="1108"/>
      <c r="AH111" s="1108"/>
      <c r="AI111" s="1108"/>
      <c r="AJ111" s="1108"/>
      <c r="AK111" s="1108"/>
      <c r="AL111" s="1108"/>
      <c r="AM111" s="1108"/>
      <c r="AN111" s="1108"/>
      <c r="AO111" s="1108"/>
      <c r="AP111" s="1108"/>
      <c r="AQ111" s="1108"/>
      <c r="AR111" s="1108"/>
      <c r="AS111" s="1108"/>
      <c r="AT111" s="1108"/>
      <c r="AU111" s="1117"/>
      <c r="AV111" s="1117"/>
      <c r="AW111" s="1117"/>
      <c r="AX111" s="1117"/>
      <c r="AY111" s="1117"/>
      <c r="AZ111" s="1117"/>
      <c r="BA111" s="1117"/>
      <c r="BB111" s="1117"/>
      <c r="BC111" s="1117"/>
      <c r="BD111" s="1117"/>
      <c r="BE111" s="1117"/>
      <c r="BF111" s="1117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1108"/>
      <c r="CO111" s="1108"/>
      <c r="CP111" s="1108"/>
      <c r="CQ111" s="1108"/>
      <c r="CR111" s="1108"/>
      <c r="CS111" s="1120"/>
      <c r="CT111" s="1112"/>
      <c r="CU111" s="1108"/>
      <c r="CV111" s="1116"/>
      <c r="CW111" s="1119"/>
      <c r="CX111" s="1108"/>
      <c r="CY111" s="1108"/>
      <c r="CZ111" s="1108"/>
      <c r="DA111" s="1108"/>
      <c r="DB111" s="1108"/>
      <c r="DC111" s="1108"/>
      <c r="DD111" s="1108"/>
      <c r="DE111" s="1120"/>
      <c r="DF111" s="25"/>
      <c r="DG111" s="79"/>
      <c r="DH111" s="94"/>
      <c r="DI111" s="65"/>
      <c r="DJ111" s="87"/>
      <c r="DK111" s="90"/>
      <c r="DL111" s="87"/>
      <c r="DM111" s="90"/>
      <c r="DN111" s="90"/>
      <c r="DO111" s="90"/>
      <c r="DP111" s="90"/>
      <c r="DQ111" s="48" t="s">
        <v>456</v>
      </c>
      <c r="DR111" s="48"/>
      <c r="DS111" s="48" t="s">
        <v>456</v>
      </c>
      <c r="DT111" s="48"/>
      <c r="DU111" s="48"/>
      <c r="DV111" s="48"/>
      <c r="DW111" s="48" t="s">
        <v>333</v>
      </c>
      <c r="DX111" s="48"/>
      <c r="DY111" s="48"/>
      <c r="DZ111" s="48"/>
      <c r="EA111" s="90"/>
      <c r="EB111" s="90"/>
      <c r="EC111" s="48" t="s">
        <v>504</v>
      </c>
      <c r="ED111" s="70"/>
      <c r="EE111" s="90"/>
      <c r="EF111" s="90"/>
      <c r="EG111" s="48"/>
      <c r="EH111" s="48"/>
      <c r="EI111" s="90"/>
      <c r="EJ111" s="94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</row>
    <row r="112" spans="2:169" s="8" customFormat="1" ht="27.6" x14ac:dyDescent="0.3">
      <c r="B112" s="12" t="s">
        <v>220</v>
      </c>
      <c r="C112" s="25" t="s">
        <v>45</v>
      </c>
      <c r="D112" s="48" t="s">
        <v>45</v>
      </c>
      <c r="E112" s="43" t="s">
        <v>45</v>
      </c>
      <c r="F112" s="25" t="s">
        <v>45</v>
      </c>
      <c r="G112" s="79" t="s">
        <v>45</v>
      </c>
      <c r="H112" s="58" t="s">
        <v>45</v>
      </c>
      <c r="I112" s="42" t="s">
        <v>45</v>
      </c>
      <c r="J112" s="48" t="s">
        <v>45</v>
      </c>
      <c r="K112" s="58" t="s">
        <v>45</v>
      </c>
      <c r="L112" s="25" t="s">
        <v>45</v>
      </c>
      <c r="M112" s="48" t="s">
        <v>45</v>
      </c>
      <c r="N112" s="58" t="s">
        <v>45</v>
      </c>
      <c r="O112" s="1130"/>
      <c r="P112" s="1117"/>
      <c r="Q112" s="1117"/>
      <c r="R112" s="1117"/>
      <c r="S112" s="1108"/>
      <c r="T112" s="1108"/>
      <c r="U112" s="1108"/>
      <c r="V112" s="1108"/>
      <c r="W112" s="1108"/>
      <c r="X112" s="1108"/>
      <c r="Y112" s="1108"/>
      <c r="Z112" s="1116"/>
      <c r="AA112" s="1119"/>
      <c r="AB112" s="1108"/>
      <c r="AC112" s="1108"/>
      <c r="AD112" s="1108"/>
      <c r="AE112" s="1108"/>
      <c r="AF112" s="1108"/>
      <c r="AG112" s="1108"/>
      <c r="AH112" s="1108"/>
      <c r="AI112" s="1108"/>
      <c r="AJ112" s="1108"/>
      <c r="AK112" s="1108"/>
      <c r="AL112" s="1108"/>
      <c r="AM112" s="1108"/>
      <c r="AN112" s="1108"/>
      <c r="AO112" s="1108"/>
      <c r="AP112" s="1108"/>
      <c r="AQ112" s="1108"/>
      <c r="AR112" s="1108"/>
      <c r="AS112" s="1108"/>
      <c r="AT112" s="1108"/>
      <c r="AU112" s="1117"/>
      <c r="AV112" s="1117"/>
      <c r="AW112" s="1117"/>
      <c r="AX112" s="1117"/>
      <c r="AY112" s="1117"/>
      <c r="AZ112" s="1117"/>
      <c r="BA112" s="1117"/>
      <c r="BB112" s="1117"/>
      <c r="BC112" s="1117"/>
      <c r="BD112" s="1117"/>
      <c r="BE112" s="1117"/>
      <c r="BF112" s="1117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 t="s">
        <v>45</v>
      </c>
      <c r="BQ112" s="48" t="s">
        <v>45</v>
      </c>
      <c r="BR112" s="48" t="s">
        <v>45</v>
      </c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1108"/>
      <c r="CO112" s="1108"/>
      <c r="CP112" s="1108"/>
      <c r="CQ112" s="1108"/>
      <c r="CR112" s="1108"/>
      <c r="CS112" s="1120"/>
      <c r="CT112" s="1112"/>
      <c r="CU112" s="1108"/>
      <c r="CV112" s="1116"/>
      <c r="CW112" s="1119"/>
      <c r="CX112" s="1108"/>
      <c r="CY112" s="1108"/>
      <c r="CZ112" s="1108"/>
      <c r="DA112" s="1108"/>
      <c r="DB112" s="1108"/>
      <c r="DC112" s="1108"/>
      <c r="DD112" s="1108"/>
      <c r="DE112" s="1120"/>
      <c r="DF112" s="25" t="s">
        <v>45</v>
      </c>
      <c r="DG112" s="79" t="s">
        <v>45</v>
      </c>
      <c r="DH112" s="94" t="s">
        <v>45</v>
      </c>
      <c r="DI112" s="65" t="s">
        <v>45</v>
      </c>
      <c r="DJ112" s="87"/>
      <c r="DK112" s="90" t="s">
        <v>45</v>
      </c>
      <c r="DL112" s="87"/>
      <c r="DM112" s="1128" t="s">
        <v>45</v>
      </c>
      <c r="DN112" s="1128"/>
      <c r="DO112" s="1128"/>
      <c r="DP112" s="1128"/>
      <c r="DQ112" s="91">
        <v>0.1</v>
      </c>
      <c r="DR112" s="91">
        <v>0.15</v>
      </c>
      <c r="DS112" s="91">
        <v>0.1</v>
      </c>
      <c r="DT112" s="91">
        <v>0.15</v>
      </c>
      <c r="DU112" s="91">
        <v>0.1</v>
      </c>
      <c r="DV112" s="48"/>
      <c r="DW112" s="91">
        <v>0.15</v>
      </c>
      <c r="DX112" s="48"/>
      <c r="DY112" s="48" t="s">
        <v>45</v>
      </c>
      <c r="DZ112" s="48" t="s">
        <v>45</v>
      </c>
      <c r="EA112" s="1128" t="s">
        <v>45</v>
      </c>
      <c r="EB112" s="1128"/>
      <c r="EC112" s="92">
        <v>0.1</v>
      </c>
      <c r="ED112" s="70" t="s">
        <v>432</v>
      </c>
      <c r="EE112" s="1128" t="s">
        <v>438</v>
      </c>
      <c r="EF112" s="1128"/>
      <c r="EG112" s="48" t="s">
        <v>45</v>
      </c>
      <c r="EH112" s="48" t="s">
        <v>45</v>
      </c>
      <c r="EI112" s="1128" t="s">
        <v>45</v>
      </c>
      <c r="EJ112" s="1129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</row>
    <row r="113" spans="1:169" s="8" customFormat="1" ht="13.8" x14ac:dyDescent="0.3">
      <c r="B113" s="12" t="s">
        <v>221</v>
      </c>
      <c r="C113" s="25"/>
      <c r="D113" s="48"/>
      <c r="E113" s="43"/>
      <c r="F113" s="25"/>
      <c r="G113" s="79"/>
      <c r="H113" s="58"/>
      <c r="I113" s="42"/>
      <c r="J113" s="48"/>
      <c r="K113" s="58"/>
      <c r="L113" s="25"/>
      <c r="M113" s="48"/>
      <c r="N113" s="58"/>
      <c r="O113" s="1130"/>
      <c r="P113" s="1117"/>
      <c r="Q113" s="1117"/>
      <c r="R113" s="1117"/>
      <c r="S113" s="1108"/>
      <c r="T113" s="1108"/>
      <c r="U113" s="1108"/>
      <c r="V113" s="1108"/>
      <c r="W113" s="1108"/>
      <c r="X113" s="1108"/>
      <c r="Y113" s="1108"/>
      <c r="Z113" s="1116"/>
      <c r="AA113" s="1119"/>
      <c r="AB113" s="1108"/>
      <c r="AC113" s="1108"/>
      <c r="AD113" s="1108"/>
      <c r="AE113" s="1108"/>
      <c r="AF113" s="1108"/>
      <c r="AG113" s="1108"/>
      <c r="AH113" s="1108"/>
      <c r="AI113" s="1108"/>
      <c r="AJ113" s="1108"/>
      <c r="AK113" s="1108"/>
      <c r="AL113" s="1108"/>
      <c r="AM113" s="1108"/>
      <c r="AN113" s="1108"/>
      <c r="AO113" s="1108"/>
      <c r="AP113" s="1108"/>
      <c r="AQ113" s="1108"/>
      <c r="AR113" s="1108"/>
      <c r="AS113" s="1108"/>
      <c r="AT113" s="1108"/>
      <c r="AU113" s="1117"/>
      <c r="AV113" s="1117"/>
      <c r="AW113" s="1117"/>
      <c r="AX113" s="1117"/>
      <c r="AY113" s="1117"/>
      <c r="AZ113" s="1117"/>
      <c r="BA113" s="1117"/>
      <c r="BB113" s="1117"/>
      <c r="BC113" s="1117"/>
      <c r="BD113" s="1117"/>
      <c r="BE113" s="1117"/>
      <c r="BF113" s="1117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1108"/>
      <c r="CO113" s="1108"/>
      <c r="CP113" s="1108"/>
      <c r="CQ113" s="1108"/>
      <c r="CR113" s="1108"/>
      <c r="CS113" s="1120"/>
      <c r="CT113" s="1112"/>
      <c r="CU113" s="1108"/>
      <c r="CV113" s="1116"/>
      <c r="CW113" s="1119"/>
      <c r="CX113" s="1108"/>
      <c r="CY113" s="1108"/>
      <c r="CZ113" s="1108"/>
      <c r="DA113" s="1108"/>
      <c r="DB113" s="1108"/>
      <c r="DC113" s="1108"/>
      <c r="DD113" s="1108"/>
      <c r="DE113" s="1120"/>
      <c r="DF113" s="25"/>
      <c r="DG113" s="79"/>
      <c r="DH113" s="102"/>
      <c r="DI113" s="65"/>
      <c r="DJ113" s="87"/>
      <c r="DK113" s="90"/>
      <c r="DL113" s="87"/>
      <c r="DM113" s="1128" t="s">
        <v>45</v>
      </c>
      <c r="DN113" s="1128"/>
      <c r="DO113" s="1128"/>
      <c r="DP113" s="1128"/>
      <c r="DQ113" s="91" t="s">
        <v>458</v>
      </c>
      <c r="DR113" s="91" t="s">
        <v>190</v>
      </c>
      <c r="DS113" s="91" t="s">
        <v>458</v>
      </c>
      <c r="DT113" s="91" t="s">
        <v>45</v>
      </c>
      <c r="DU113" s="91" t="s">
        <v>190</v>
      </c>
      <c r="DV113" s="48"/>
      <c r="DW113" s="91" t="s">
        <v>190</v>
      </c>
      <c r="DX113" s="48"/>
      <c r="DY113" s="48" t="s">
        <v>45</v>
      </c>
      <c r="DZ113" s="48" t="s">
        <v>45</v>
      </c>
      <c r="EA113" s="1128" t="s">
        <v>45</v>
      </c>
      <c r="EB113" s="1128"/>
      <c r="EC113" s="48" t="s">
        <v>376</v>
      </c>
      <c r="ED113" s="48" t="s">
        <v>376</v>
      </c>
      <c r="EE113" s="1128" t="s">
        <v>376</v>
      </c>
      <c r="EF113" s="1128"/>
      <c r="EG113" s="48" t="s">
        <v>45</v>
      </c>
      <c r="EH113" s="48" t="s">
        <v>45</v>
      </c>
      <c r="EI113" s="1128" t="s">
        <v>45</v>
      </c>
      <c r="EJ113" s="1129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</row>
    <row r="114" spans="1:169" s="8" customFormat="1" ht="55.2" x14ac:dyDescent="0.3">
      <c r="B114" s="12" t="s">
        <v>222</v>
      </c>
      <c r="C114" s="25"/>
      <c r="D114" s="48"/>
      <c r="E114" s="43"/>
      <c r="F114" s="25"/>
      <c r="G114" s="79"/>
      <c r="H114" s="58"/>
      <c r="I114" s="42"/>
      <c r="J114" s="48"/>
      <c r="K114" s="58"/>
      <c r="L114" s="25"/>
      <c r="M114" s="48"/>
      <c r="N114" s="58"/>
      <c r="O114" s="1130"/>
      <c r="P114" s="1117"/>
      <c r="Q114" s="1117"/>
      <c r="R114" s="1117"/>
      <c r="S114" s="1108"/>
      <c r="T114" s="1108"/>
      <c r="U114" s="1108"/>
      <c r="V114" s="1108"/>
      <c r="W114" s="1108"/>
      <c r="X114" s="1108"/>
      <c r="Y114" s="1108"/>
      <c r="Z114" s="1116"/>
      <c r="AA114" s="1119"/>
      <c r="AB114" s="1108"/>
      <c r="AC114" s="1108"/>
      <c r="AD114" s="1108"/>
      <c r="AE114" s="1108"/>
      <c r="AF114" s="1108"/>
      <c r="AG114" s="1108"/>
      <c r="AH114" s="1108"/>
      <c r="AI114" s="1108"/>
      <c r="AJ114" s="1108"/>
      <c r="AK114" s="1108"/>
      <c r="AL114" s="1108"/>
      <c r="AM114" s="1108"/>
      <c r="AN114" s="1108"/>
      <c r="AO114" s="1108"/>
      <c r="AP114" s="1108"/>
      <c r="AQ114" s="1108"/>
      <c r="AR114" s="1108"/>
      <c r="AS114" s="1108"/>
      <c r="AT114" s="1108"/>
      <c r="AU114" s="1117"/>
      <c r="AV114" s="1117"/>
      <c r="AW114" s="1117"/>
      <c r="AX114" s="1117"/>
      <c r="AY114" s="1117"/>
      <c r="AZ114" s="1117"/>
      <c r="BA114" s="1117"/>
      <c r="BB114" s="1117"/>
      <c r="BC114" s="1117"/>
      <c r="BD114" s="1117"/>
      <c r="BE114" s="1117"/>
      <c r="BF114" s="1117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1108"/>
      <c r="CO114" s="1108"/>
      <c r="CP114" s="1108"/>
      <c r="CQ114" s="1108"/>
      <c r="CR114" s="1108"/>
      <c r="CS114" s="1120"/>
      <c r="CT114" s="1112"/>
      <c r="CU114" s="1108"/>
      <c r="CV114" s="1116"/>
      <c r="CW114" s="1119"/>
      <c r="CX114" s="1108"/>
      <c r="CY114" s="1108"/>
      <c r="CZ114" s="1108"/>
      <c r="DA114" s="1108"/>
      <c r="DB114" s="1108"/>
      <c r="DC114" s="1108"/>
      <c r="DD114" s="1108"/>
      <c r="DE114" s="1120"/>
      <c r="DF114" s="25"/>
      <c r="DG114" s="79"/>
      <c r="DH114" s="102"/>
      <c r="DI114" s="65"/>
      <c r="DJ114" s="87"/>
      <c r="DK114" s="90"/>
      <c r="DL114" s="87"/>
      <c r="DM114" s="1128" t="s">
        <v>45</v>
      </c>
      <c r="DN114" s="1128"/>
      <c r="DO114" s="1128"/>
      <c r="DP114" s="1128"/>
      <c r="DQ114" s="91" t="s">
        <v>458</v>
      </c>
      <c r="DR114" s="91" t="s">
        <v>45</v>
      </c>
      <c r="DS114" s="91" t="s">
        <v>458</v>
      </c>
      <c r="DT114" s="91" t="s">
        <v>45</v>
      </c>
      <c r="DU114" s="92" t="s">
        <v>436</v>
      </c>
      <c r="DV114" s="48"/>
      <c r="DW114" s="92" t="s">
        <v>436</v>
      </c>
      <c r="DX114" s="48"/>
      <c r="DY114" s="48" t="s">
        <v>45</v>
      </c>
      <c r="DZ114" s="48" t="s">
        <v>45</v>
      </c>
      <c r="EA114" s="1128" t="s">
        <v>45</v>
      </c>
      <c r="EB114" s="1128"/>
      <c r="EC114" s="48" t="s">
        <v>439</v>
      </c>
      <c r="ED114" s="48" t="s">
        <v>440</v>
      </c>
      <c r="EE114" s="1135" t="s">
        <v>436</v>
      </c>
      <c r="EF114" s="1135"/>
      <c r="EG114" s="48" t="s">
        <v>45</v>
      </c>
      <c r="EH114" s="48" t="s">
        <v>45</v>
      </c>
      <c r="EI114" s="1128" t="s">
        <v>45</v>
      </c>
      <c r="EJ114" s="1129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</row>
    <row r="115" spans="1:169" s="1" customFormat="1" ht="13.8" x14ac:dyDescent="0.3">
      <c r="B115" s="12" t="s">
        <v>223</v>
      </c>
      <c r="C115" s="25" t="s">
        <v>45</v>
      </c>
      <c r="D115" s="48" t="s">
        <v>45</v>
      </c>
      <c r="E115" s="43" t="s">
        <v>45</v>
      </c>
      <c r="F115" s="25" t="s">
        <v>45</v>
      </c>
      <c r="G115" s="79" t="s">
        <v>45</v>
      </c>
      <c r="H115" s="58" t="s">
        <v>45</v>
      </c>
      <c r="I115" s="42" t="s">
        <v>45</v>
      </c>
      <c r="J115" s="48" t="s">
        <v>45</v>
      </c>
      <c r="K115" s="58" t="s">
        <v>45</v>
      </c>
      <c r="L115" s="25" t="s">
        <v>45</v>
      </c>
      <c r="M115" s="48" t="s">
        <v>45</v>
      </c>
      <c r="N115" s="58" t="s">
        <v>45</v>
      </c>
      <c r="O115" s="1130"/>
      <c r="P115" s="1117"/>
      <c r="Q115" s="1117"/>
      <c r="R115" s="1117"/>
      <c r="S115" s="1108"/>
      <c r="T115" s="1108"/>
      <c r="U115" s="1108"/>
      <c r="V115" s="1108"/>
      <c r="W115" s="1108"/>
      <c r="X115" s="1108"/>
      <c r="Y115" s="1108"/>
      <c r="Z115" s="1116"/>
      <c r="AA115" s="1119"/>
      <c r="AB115" s="1108"/>
      <c r="AC115" s="1108"/>
      <c r="AD115" s="1108"/>
      <c r="AE115" s="1108"/>
      <c r="AF115" s="1108"/>
      <c r="AG115" s="1108"/>
      <c r="AH115" s="1108"/>
      <c r="AI115" s="1108"/>
      <c r="AJ115" s="1108"/>
      <c r="AK115" s="1108"/>
      <c r="AL115" s="1108"/>
      <c r="AM115" s="1108"/>
      <c r="AN115" s="1108"/>
      <c r="AO115" s="1108"/>
      <c r="AP115" s="1108"/>
      <c r="AQ115" s="1108"/>
      <c r="AR115" s="1108"/>
      <c r="AS115" s="1108"/>
      <c r="AT115" s="1108"/>
      <c r="AU115" s="1117"/>
      <c r="AV115" s="1117"/>
      <c r="AW115" s="1117"/>
      <c r="AX115" s="1117"/>
      <c r="AY115" s="1117"/>
      <c r="AZ115" s="1117"/>
      <c r="BA115" s="1117"/>
      <c r="BB115" s="1117"/>
      <c r="BC115" s="1117"/>
      <c r="BD115" s="1117"/>
      <c r="BE115" s="1117"/>
      <c r="BF115" s="1117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 t="s">
        <v>45</v>
      </c>
      <c r="BQ115" s="48" t="s">
        <v>45</v>
      </c>
      <c r="BR115" s="48" t="s">
        <v>45</v>
      </c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1108"/>
      <c r="CO115" s="1108"/>
      <c r="CP115" s="1108"/>
      <c r="CQ115" s="1108"/>
      <c r="CR115" s="1108"/>
      <c r="CS115" s="1120"/>
      <c r="CT115" s="1112"/>
      <c r="CU115" s="1108"/>
      <c r="CV115" s="1116"/>
      <c r="CW115" s="1119"/>
      <c r="CX115" s="1108"/>
      <c r="CY115" s="1108"/>
      <c r="CZ115" s="1108"/>
      <c r="DA115" s="1108"/>
      <c r="DB115" s="1108"/>
      <c r="DC115" s="1108"/>
      <c r="DD115" s="1108"/>
      <c r="DE115" s="1120"/>
      <c r="DF115" s="25" t="s">
        <v>45</v>
      </c>
      <c r="DG115" s="79" t="s">
        <v>45</v>
      </c>
      <c r="DH115" s="94" t="s">
        <v>45</v>
      </c>
      <c r="DI115" s="65" t="s">
        <v>45</v>
      </c>
      <c r="DJ115" s="87"/>
      <c r="DK115" s="90" t="s">
        <v>45</v>
      </c>
      <c r="DL115" s="87"/>
      <c r="DM115" s="1128" t="s">
        <v>45</v>
      </c>
      <c r="DN115" s="1128"/>
      <c r="DO115" s="1128"/>
      <c r="DP115" s="1128"/>
      <c r="DQ115" s="48" t="s">
        <v>459</v>
      </c>
      <c r="DR115" s="48" t="s">
        <v>329</v>
      </c>
      <c r="DS115" s="48" t="s">
        <v>225</v>
      </c>
      <c r="DT115" s="48" t="s">
        <v>329</v>
      </c>
      <c r="DU115" s="48" t="s">
        <v>225</v>
      </c>
      <c r="DV115" s="48"/>
      <c r="DW115" s="48" t="s">
        <v>225</v>
      </c>
      <c r="DX115" s="48"/>
      <c r="DY115" s="48" t="s">
        <v>45</v>
      </c>
      <c r="DZ115" s="48" t="s">
        <v>45</v>
      </c>
      <c r="EA115" s="1128" t="s">
        <v>45</v>
      </c>
      <c r="EB115" s="1128"/>
      <c r="EC115" s="48">
        <v>44</v>
      </c>
      <c r="ED115" s="48">
        <v>44</v>
      </c>
      <c r="EE115" s="1128">
        <v>44</v>
      </c>
      <c r="EF115" s="1128"/>
      <c r="EG115" s="48" t="s">
        <v>45</v>
      </c>
      <c r="EH115" s="48" t="s">
        <v>45</v>
      </c>
      <c r="EI115" s="1128" t="s">
        <v>45</v>
      </c>
      <c r="EJ115" s="1129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</row>
    <row r="116" spans="1:169" s="1" customFormat="1" ht="13.8" x14ac:dyDescent="0.3">
      <c r="B116" s="12" t="s">
        <v>224</v>
      </c>
      <c r="C116" s="25"/>
      <c r="D116" s="48"/>
      <c r="E116" s="43"/>
      <c r="F116" s="25"/>
      <c r="G116" s="79"/>
      <c r="H116" s="58"/>
      <c r="I116" s="42"/>
      <c r="J116" s="48"/>
      <c r="K116" s="58"/>
      <c r="L116" s="25"/>
      <c r="M116" s="48"/>
      <c r="N116" s="58"/>
      <c r="O116" s="1130"/>
      <c r="P116" s="1117"/>
      <c r="Q116" s="1117"/>
      <c r="R116" s="1117"/>
      <c r="S116" s="1108"/>
      <c r="T116" s="1108"/>
      <c r="U116" s="1108"/>
      <c r="V116" s="1108"/>
      <c r="W116" s="1108"/>
      <c r="X116" s="1108"/>
      <c r="Y116" s="1108"/>
      <c r="Z116" s="1116"/>
      <c r="AA116" s="1119"/>
      <c r="AB116" s="1108"/>
      <c r="AC116" s="1108"/>
      <c r="AD116" s="1108"/>
      <c r="AE116" s="1108"/>
      <c r="AF116" s="1108"/>
      <c r="AG116" s="1108"/>
      <c r="AH116" s="1108"/>
      <c r="AI116" s="1108"/>
      <c r="AJ116" s="1108"/>
      <c r="AK116" s="1108"/>
      <c r="AL116" s="1108"/>
      <c r="AM116" s="1108"/>
      <c r="AN116" s="1108"/>
      <c r="AO116" s="1108"/>
      <c r="AP116" s="1108"/>
      <c r="AQ116" s="1108"/>
      <c r="AR116" s="1108"/>
      <c r="AS116" s="1108"/>
      <c r="AT116" s="1108"/>
      <c r="AU116" s="1117"/>
      <c r="AV116" s="1117"/>
      <c r="AW116" s="1117"/>
      <c r="AX116" s="1117"/>
      <c r="AY116" s="1117"/>
      <c r="AZ116" s="1117"/>
      <c r="BA116" s="1117"/>
      <c r="BB116" s="1117"/>
      <c r="BC116" s="1117"/>
      <c r="BD116" s="1117"/>
      <c r="BE116" s="1117"/>
      <c r="BF116" s="1117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1108"/>
      <c r="CO116" s="1108"/>
      <c r="CP116" s="1108"/>
      <c r="CQ116" s="1108"/>
      <c r="CR116" s="1108"/>
      <c r="CS116" s="1120"/>
      <c r="CT116" s="1112"/>
      <c r="CU116" s="1108"/>
      <c r="CV116" s="1116"/>
      <c r="CW116" s="1119"/>
      <c r="CX116" s="1108"/>
      <c r="CY116" s="1108"/>
      <c r="CZ116" s="1108"/>
      <c r="DA116" s="1108"/>
      <c r="DB116" s="1108"/>
      <c r="DC116" s="1108"/>
      <c r="DD116" s="1108"/>
      <c r="DE116" s="1120"/>
      <c r="DF116" s="25"/>
      <c r="DG116" s="79"/>
      <c r="DH116" s="102"/>
      <c r="DI116" s="65"/>
      <c r="DJ116" s="87"/>
      <c r="DK116" s="90"/>
      <c r="DL116" s="87"/>
      <c r="DM116" s="1128" t="s">
        <v>45</v>
      </c>
      <c r="DN116" s="1128"/>
      <c r="DO116" s="1128"/>
      <c r="DP116" s="1128"/>
      <c r="DQ116" s="48" t="s">
        <v>460</v>
      </c>
      <c r="DR116" s="48" t="s">
        <v>329</v>
      </c>
      <c r="DS116" s="48" t="s">
        <v>351</v>
      </c>
      <c r="DT116" s="48" t="s">
        <v>329</v>
      </c>
      <c r="DU116" s="48" t="s">
        <v>351</v>
      </c>
      <c r="DV116" s="48"/>
      <c r="DW116" s="48" t="s">
        <v>351</v>
      </c>
      <c r="DX116" s="48"/>
      <c r="DY116" s="48" t="s">
        <v>45</v>
      </c>
      <c r="DZ116" s="48" t="s">
        <v>45</v>
      </c>
      <c r="EA116" s="1128" t="s">
        <v>45</v>
      </c>
      <c r="EB116" s="1128"/>
      <c r="EC116" s="48">
        <v>56</v>
      </c>
      <c r="ED116" s="48">
        <v>56</v>
      </c>
      <c r="EE116" s="1128">
        <v>64</v>
      </c>
      <c r="EF116" s="1128"/>
      <c r="EG116" s="48" t="s">
        <v>45</v>
      </c>
      <c r="EH116" s="48" t="s">
        <v>45</v>
      </c>
      <c r="EI116" s="1128" t="s">
        <v>45</v>
      </c>
      <c r="EJ116" s="1129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</row>
    <row r="117" spans="1:169" s="1" customFormat="1" ht="13.8" x14ac:dyDescent="0.3">
      <c r="B117" s="12" t="s">
        <v>86</v>
      </c>
      <c r="C117" s="25" t="s">
        <v>45</v>
      </c>
      <c r="D117" s="48" t="s">
        <v>45</v>
      </c>
      <c r="E117" s="43" t="s">
        <v>45</v>
      </c>
      <c r="F117" s="25" t="s">
        <v>45</v>
      </c>
      <c r="G117" s="79" t="s">
        <v>45</v>
      </c>
      <c r="H117" s="58" t="s">
        <v>45</v>
      </c>
      <c r="I117" s="42" t="s">
        <v>45</v>
      </c>
      <c r="J117" s="48" t="s">
        <v>45</v>
      </c>
      <c r="K117" s="58" t="s">
        <v>45</v>
      </c>
      <c r="L117" s="25" t="s">
        <v>45</v>
      </c>
      <c r="M117" s="48" t="s">
        <v>45</v>
      </c>
      <c r="N117" s="58" t="s">
        <v>45</v>
      </c>
      <c r="O117" s="1130"/>
      <c r="P117" s="1117"/>
      <c r="Q117" s="1117"/>
      <c r="R117" s="1117"/>
      <c r="S117" s="1108"/>
      <c r="T117" s="1108"/>
      <c r="U117" s="1108"/>
      <c r="V117" s="1108"/>
      <c r="W117" s="1108"/>
      <c r="X117" s="1108"/>
      <c r="Y117" s="1108"/>
      <c r="Z117" s="1116"/>
      <c r="AA117" s="1119"/>
      <c r="AB117" s="1108"/>
      <c r="AC117" s="1108"/>
      <c r="AD117" s="1108"/>
      <c r="AE117" s="1108"/>
      <c r="AF117" s="1108"/>
      <c r="AG117" s="1108"/>
      <c r="AH117" s="1108"/>
      <c r="AI117" s="1108"/>
      <c r="AJ117" s="1108"/>
      <c r="AK117" s="1108"/>
      <c r="AL117" s="1108"/>
      <c r="AM117" s="1108"/>
      <c r="AN117" s="1108"/>
      <c r="AO117" s="1108"/>
      <c r="AP117" s="1108"/>
      <c r="AQ117" s="1108"/>
      <c r="AR117" s="1108"/>
      <c r="AS117" s="1108"/>
      <c r="AT117" s="1108"/>
      <c r="AU117" s="1117"/>
      <c r="AV117" s="1117"/>
      <c r="AW117" s="1117"/>
      <c r="AX117" s="1117"/>
      <c r="AY117" s="1117"/>
      <c r="AZ117" s="1117"/>
      <c r="BA117" s="1117"/>
      <c r="BB117" s="1117"/>
      <c r="BC117" s="1117"/>
      <c r="BD117" s="1117"/>
      <c r="BE117" s="1117"/>
      <c r="BF117" s="1117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 t="s">
        <v>45</v>
      </c>
      <c r="BQ117" s="48" t="s">
        <v>45</v>
      </c>
      <c r="BR117" s="48" t="s">
        <v>45</v>
      </c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1108"/>
      <c r="CO117" s="1108"/>
      <c r="CP117" s="1108"/>
      <c r="CQ117" s="1108"/>
      <c r="CR117" s="1108"/>
      <c r="CS117" s="1120"/>
      <c r="CT117" s="1112"/>
      <c r="CU117" s="1108"/>
      <c r="CV117" s="1116"/>
      <c r="CW117" s="1119"/>
      <c r="CX117" s="1108"/>
      <c r="CY117" s="1108"/>
      <c r="CZ117" s="1108"/>
      <c r="DA117" s="1108"/>
      <c r="DB117" s="1108"/>
      <c r="DC117" s="1108"/>
      <c r="DD117" s="1108"/>
      <c r="DE117" s="1120"/>
      <c r="DF117" s="25" t="s">
        <v>45</v>
      </c>
      <c r="DG117" s="79" t="s">
        <v>45</v>
      </c>
      <c r="DH117" s="94" t="s">
        <v>45</v>
      </c>
      <c r="DI117" s="65" t="s">
        <v>45</v>
      </c>
      <c r="DJ117" s="87"/>
      <c r="DK117" s="90" t="s">
        <v>45</v>
      </c>
      <c r="DL117" s="87"/>
      <c r="DM117" s="1128" t="s">
        <v>45</v>
      </c>
      <c r="DN117" s="1128"/>
      <c r="DO117" s="1128"/>
      <c r="DP117" s="1128"/>
      <c r="DQ117" s="48" t="s">
        <v>228</v>
      </c>
      <c r="DR117" s="48" t="s">
        <v>329</v>
      </c>
      <c r="DS117" s="48" t="s">
        <v>228</v>
      </c>
      <c r="DT117" s="48" t="s">
        <v>329</v>
      </c>
      <c r="DU117" s="48" t="s">
        <v>228</v>
      </c>
      <c r="DV117" s="48"/>
      <c r="DW117" s="48" t="s">
        <v>228</v>
      </c>
      <c r="DX117" s="48"/>
      <c r="DY117" s="48" t="s">
        <v>45</v>
      </c>
      <c r="DZ117" s="48" t="s">
        <v>45</v>
      </c>
      <c r="EA117" s="1128" t="s">
        <v>45</v>
      </c>
      <c r="EB117" s="1128"/>
      <c r="EC117" s="48"/>
      <c r="ED117" s="48"/>
      <c r="EE117" s="1128" t="s">
        <v>45</v>
      </c>
      <c r="EF117" s="1128"/>
      <c r="EG117" s="48" t="s">
        <v>45</v>
      </c>
      <c r="EH117" s="48" t="s">
        <v>45</v>
      </c>
      <c r="EI117" s="1128" t="s">
        <v>45</v>
      </c>
      <c r="EJ117" s="1129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</row>
    <row r="118" spans="1:169" s="1" customFormat="1" ht="13.8" x14ac:dyDescent="0.3">
      <c r="B118" s="12" t="s">
        <v>93</v>
      </c>
      <c r="C118" s="25" t="s">
        <v>45</v>
      </c>
      <c r="D118" s="48" t="s">
        <v>45</v>
      </c>
      <c r="E118" s="43" t="s">
        <v>45</v>
      </c>
      <c r="F118" s="25" t="s">
        <v>45</v>
      </c>
      <c r="G118" s="79" t="s">
        <v>45</v>
      </c>
      <c r="H118" s="58" t="s">
        <v>45</v>
      </c>
      <c r="I118" s="42" t="s">
        <v>45</v>
      </c>
      <c r="J118" s="48" t="s">
        <v>45</v>
      </c>
      <c r="K118" s="58" t="s">
        <v>45</v>
      </c>
      <c r="L118" s="25" t="s">
        <v>45</v>
      </c>
      <c r="M118" s="48" t="s">
        <v>45</v>
      </c>
      <c r="N118" s="58" t="s">
        <v>45</v>
      </c>
      <c r="O118" s="1130"/>
      <c r="P118" s="1117"/>
      <c r="Q118" s="1117"/>
      <c r="R118" s="1117"/>
      <c r="S118" s="1108"/>
      <c r="T118" s="1108"/>
      <c r="U118" s="1108"/>
      <c r="V118" s="1108"/>
      <c r="W118" s="1108"/>
      <c r="X118" s="1108"/>
      <c r="Y118" s="1108"/>
      <c r="Z118" s="1116"/>
      <c r="AA118" s="1119"/>
      <c r="AB118" s="1108"/>
      <c r="AC118" s="1108"/>
      <c r="AD118" s="1108"/>
      <c r="AE118" s="1108"/>
      <c r="AF118" s="1108"/>
      <c r="AG118" s="1108"/>
      <c r="AH118" s="1108"/>
      <c r="AI118" s="1108"/>
      <c r="AJ118" s="1108"/>
      <c r="AK118" s="1108"/>
      <c r="AL118" s="1108"/>
      <c r="AM118" s="1108"/>
      <c r="AN118" s="1108"/>
      <c r="AO118" s="1108"/>
      <c r="AP118" s="1108"/>
      <c r="AQ118" s="1108"/>
      <c r="AR118" s="1108"/>
      <c r="AS118" s="1108"/>
      <c r="AT118" s="1108"/>
      <c r="AU118" s="1117"/>
      <c r="AV118" s="1117"/>
      <c r="AW118" s="1117"/>
      <c r="AX118" s="1117"/>
      <c r="AY118" s="1117"/>
      <c r="AZ118" s="1117"/>
      <c r="BA118" s="1117"/>
      <c r="BB118" s="1117"/>
      <c r="BC118" s="1117"/>
      <c r="BD118" s="1117"/>
      <c r="BE118" s="1117"/>
      <c r="BF118" s="1117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 t="s">
        <v>45</v>
      </c>
      <c r="BQ118" s="48" t="s">
        <v>45</v>
      </c>
      <c r="BR118" s="48" t="s">
        <v>45</v>
      </c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1108"/>
      <c r="CO118" s="1108"/>
      <c r="CP118" s="1108"/>
      <c r="CQ118" s="1108"/>
      <c r="CR118" s="1108"/>
      <c r="CS118" s="1120"/>
      <c r="CT118" s="1112"/>
      <c r="CU118" s="1108"/>
      <c r="CV118" s="1116"/>
      <c r="CW118" s="1119"/>
      <c r="CX118" s="1108"/>
      <c r="CY118" s="1108"/>
      <c r="CZ118" s="1108"/>
      <c r="DA118" s="1108"/>
      <c r="DB118" s="1108"/>
      <c r="DC118" s="1108"/>
      <c r="DD118" s="1108"/>
      <c r="DE118" s="1120"/>
      <c r="DF118" s="25" t="s">
        <v>45</v>
      </c>
      <c r="DG118" s="79" t="s">
        <v>45</v>
      </c>
      <c r="DH118" s="94" t="s">
        <v>45</v>
      </c>
      <c r="DI118" s="65" t="s">
        <v>45</v>
      </c>
      <c r="DJ118" s="87"/>
      <c r="DK118" s="90" t="s">
        <v>45</v>
      </c>
      <c r="DL118" s="87"/>
      <c r="DM118" s="1128" t="s">
        <v>45</v>
      </c>
      <c r="DN118" s="1128"/>
      <c r="DO118" s="1128"/>
      <c r="DP118" s="1128"/>
      <c r="DQ118" s="48" t="s">
        <v>461</v>
      </c>
      <c r="DR118" s="48" t="s">
        <v>329</v>
      </c>
      <c r="DS118" s="48" t="s">
        <v>461</v>
      </c>
      <c r="DT118" s="48" t="s">
        <v>329</v>
      </c>
      <c r="DU118" s="48" t="s">
        <v>462</v>
      </c>
      <c r="DV118" s="48"/>
      <c r="DW118" s="48" t="s">
        <v>352</v>
      </c>
      <c r="DX118" s="48"/>
      <c r="DY118" s="48" t="s">
        <v>45</v>
      </c>
      <c r="DZ118" s="48" t="s">
        <v>45</v>
      </c>
      <c r="EA118" s="1128" t="s">
        <v>45</v>
      </c>
      <c r="EB118" s="1128"/>
      <c r="EC118" s="48" t="s">
        <v>45</v>
      </c>
      <c r="ED118" s="48" t="s">
        <v>45</v>
      </c>
      <c r="EE118" s="1128" t="s">
        <v>45</v>
      </c>
      <c r="EF118" s="1128"/>
      <c r="EG118" s="48" t="s">
        <v>45</v>
      </c>
      <c r="EH118" s="48" t="s">
        <v>45</v>
      </c>
      <c r="EI118" s="1128" t="s">
        <v>45</v>
      </c>
      <c r="EJ118" s="1129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</row>
    <row r="119" spans="1:169" s="1" customFormat="1" ht="13.5" customHeight="1" x14ac:dyDescent="0.3">
      <c r="B119" s="12" t="s">
        <v>87</v>
      </c>
      <c r="C119" s="25" t="s">
        <v>45</v>
      </c>
      <c r="D119" s="48" t="s">
        <v>45</v>
      </c>
      <c r="E119" s="43" t="s">
        <v>45</v>
      </c>
      <c r="F119" s="25" t="s">
        <v>45</v>
      </c>
      <c r="G119" s="79" t="s">
        <v>45</v>
      </c>
      <c r="H119" s="58" t="s">
        <v>45</v>
      </c>
      <c r="I119" s="42" t="s">
        <v>45</v>
      </c>
      <c r="J119" s="48" t="s">
        <v>45</v>
      </c>
      <c r="K119" s="58" t="s">
        <v>45</v>
      </c>
      <c r="L119" s="25" t="s">
        <v>45</v>
      </c>
      <c r="M119" s="48" t="s">
        <v>45</v>
      </c>
      <c r="N119" s="58" t="s">
        <v>45</v>
      </c>
      <c r="O119" s="1130"/>
      <c r="P119" s="1117"/>
      <c r="Q119" s="1117"/>
      <c r="R119" s="1117"/>
      <c r="S119" s="1108"/>
      <c r="T119" s="1108"/>
      <c r="U119" s="1108"/>
      <c r="V119" s="1108"/>
      <c r="W119" s="1108"/>
      <c r="X119" s="1108"/>
      <c r="Y119" s="1108"/>
      <c r="Z119" s="1116"/>
      <c r="AA119" s="1119"/>
      <c r="AB119" s="1108"/>
      <c r="AC119" s="1108"/>
      <c r="AD119" s="1108"/>
      <c r="AE119" s="1108"/>
      <c r="AF119" s="1108"/>
      <c r="AG119" s="1108"/>
      <c r="AH119" s="1108"/>
      <c r="AI119" s="1108"/>
      <c r="AJ119" s="1108"/>
      <c r="AK119" s="1108"/>
      <c r="AL119" s="1108"/>
      <c r="AM119" s="1108"/>
      <c r="AN119" s="1108"/>
      <c r="AO119" s="1108"/>
      <c r="AP119" s="1108"/>
      <c r="AQ119" s="1108"/>
      <c r="AR119" s="1108"/>
      <c r="AS119" s="1108"/>
      <c r="AT119" s="1108"/>
      <c r="AU119" s="1117"/>
      <c r="AV119" s="1117"/>
      <c r="AW119" s="1117"/>
      <c r="AX119" s="1117"/>
      <c r="AY119" s="1117"/>
      <c r="AZ119" s="1117"/>
      <c r="BA119" s="1117"/>
      <c r="BB119" s="1117"/>
      <c r="BC119" s="1117"/>
      <c r="BD119" s="1117"/>
      <c r="BE119" s="1117"/>
      <c r="BF119" s="1117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 t="s">
        <v>45</v>
      </c>
      <c r="BQ119" s="48" t="s">
        <v>45</v>
      </c>
      <c r="BR119" s="48" t="s">
        <v>45</v>
      </c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1108"/>
      <c r="CO119" s="1108"/>
      <c r="CP119" s="1108"/>
      <c r="CQ119" s="1108"/>
      <c r="CR119" s="1108"/>
      <c r="CS119" s="1120"/>
      <c r="CT119" s="1112"/>
      <c r="CU119" s="1108"/>
      <c r="CV119" s="1116"/>
      <c r="CW119" s="1119"/>
      <c r="CX119" s="1108"/>
      <c r="CY119" s="1108"/>
      <c r="CZ119" s="1108"/>
      <c r="DA119" s="1108"/>
      <c r="DB119" s="1108"/>
      <c r="DC119" s="1108"/>
      <c r="DD119" s="1108"/>
      <c r="DE119" s="1120"/>
      <c r="DF119" s="25" t="s">
        <v>45</v>
      </c>
      <c r="DG119" s="79" t="s">
        <v>45</v>
      </c>
      <c r="DH119" s="94" t="s">
        <v>45</v>
      </c>
      <c r="DI119" s="65" t="s">
        <v>45</v>
      </c>
      <c r="DJ119" s="87"/>
      <c r="DK119" s="90" t="s">
        <v>45</v>
      </c>
      <c r="DL119" s="87"/>
      <c r="DM119" s="1128" t="s">
        <v>45</v>
      </c>
      <c r="DN119" s="1128"/>
      <c r="DO119" s="1128"/>
      <c r="DP119" s="1128"/>
      <c r="DQ119" s="48" t="s">
        <v>463</v>
      </c>
      <c r="DR119" s="48" t="s">
        <v>329</v>
      </c>
      <c r="DS119" s="48" t="s">
        <v>463</v>
      </c>
      <c r="DT119" s="48" t="s">
        <v>329</v>
      </c>
      <c r="DU119" s="48" t="s">
        <v>442</v>
      </c>
      <c r="DV119" s="48"/>
      <c r="DW119" s="48" t="s">
        <v>333</v>
      </c>
      <c r="DX119" s="48"/>
      <c r="DY119" s="48" t="s">
        <v>45</v>
      </c>
      <c r="DZ119" s="48" t="s">
        <v>45</v>
      </c>
      <c r="EA119" s="1128" t="s">
        <v>45</v>
      </c>
      <c r="EB119" s="1128"/>
      <c r="EC119" s="48" t="s">
        <v>441</v>
      </c>
      <c r="ED119" s="48" t="s">
        <v>441</v>
      </c>
      <c r="EE119" s="1128" t="s">
        <v>442</v>
      </c>
      <c r="EF119" s="1128"/>
      <c r="EG119" s="48" t="s">
        <v>45</v>
      </c>
      <c r="EH119" s="48" t="s">
        <v>45</v>
      </c>
      <c r="EI119" s="1128" t="s">
        <v>45</v>
      </c>
      <c r="EJ119" s="1129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</row>
    <row r="120" spans="1:169" s="8" customFormat="1" ht="16.5" customHeight="1" x14ac:dyDescent="0.3">
      <c r="B120" s="12" t="s">
        <v>229</v>
      </c>
      <c r="C120" s="25"/>
      <c r="D120" s="48"/>
      <c r="E120" s="43"/>
      <c r="F120" s="25"/>
      <c r="G120" s="79"/>
      <c r="H120" s="58"/>
      <c r="I120" s="42"/>
      <c r="J120" s="48"/>
      <c r="K120" s="58"/>
      <c r="L120" s="25"/>
      <c r="M120" s="48"/>
      <c r="N120" s="58"/>
      <c r="O120" s="1130"/>
      <c r="P120" s="1117"/>
      <c r="Q120" s="1117"/>
      <c r="R120" s="1117"/>
      <c r="S120" s="1108"/>
      <c r="T120" s="1108"/>
      <c r="U120" s="1108"/>
      <c r="V120" s="1108"/>
      <c r="W120" s="1108"/>
      <c r="X120" s="1108"/>
      <c r="Y120" s="1108"/>
      <c r="Z120" s="1116"/>
      <c r="AA120" s="1119"/>
      <c r="AB120" s="1108"/>
      <c r="AC120" s="1108"/>
      <c r="AD120" s="1108"/>
      <c r="AE120" s="1108"/>
      <c r="AF120" s="1108"/>
      <c r="AG120" s="1108"/>
      <c r="AH120" s="1108"/>
      <c r="AI120" s="1108"/>
      <c r="AJ120" s="1108"/>
      <c r="AK120" s="1108"/>
      <c r="AL120" s="1108"/>
      <c r="AM120" s="1108"/>
      <c r="AN120" s="1108"/>
      <c r="AO120" s="1108"/>
      <c r="AP120" s="1108"/>
      <c r="AQ120" s="1108"/>
      <c r="AR120" s="1108"/>
      <c r="AS120" s="1108"/>
      <c r="AT120" s="1108"/>
      <c r="AU120" s="1117"/>
      <c r="AV120" s="1117"/>
      <c r="AW120" s="1117"/>
      <c r="AX120" s="1117"/>
      <c r="AY120" s="1117"/>
      <c r="AZ120" s="1117"/>
      <c r="BA120" s="1117"/>
      <c r="BB120" s="1117"/>
      <c r="BC120" s="1117"/>
      <c r="BD120" s="1117"/>
      <c r="BE120" s="1117"/>
      <c r="BF120" s="1117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1108"/>
      <c r="CO120" s="1108"/>
      <c r="CP120" s="1108"/>
      <c r="CQ120" s="1108"/>
      <c r="CR120" s="1108"/>
      <c r="CS120" s="1120"/>
      <c r="CT120" s="1112"/>
      <c r="CU120" s="1108"/>
      <c r="CV120" s="1116"/>
      <c r="CW120" s="1119"/>
      <c r="CX120" s="1108"/>
      <c r="CY120" s="1108"/>
      <c r="CZ120" s="1108"/>
      <c r="DA120" s="1108"/>
      <c r="DB120" s="1108"/>
      <c r="DC120" s="1108"/>
      <c r="DD120" s="1108"/>
      <c r="DE120" s="1120"/>
      <c r="DF120" s="25" t="s">
        <v>45</v>
      </c>
      <c r="DG120" s="79" t="s">
        <v>45</v>
      </c>
      <c r="DH120" s="94" t="s">
        <v>45</v>
      </c>
      <c r="DI120" s="65" t="s">
        <v>45</v>
      </c>
      <c r="DJ120" s="87"/>
      <c r="DK120" s="90" t="s">
        <v>45</v>
      </c>
      <c r="DL120" s="87"/>
      <c r="DM120" s="1128" t="s">
        <v>45</v>
      </c>
      <c r="DN120" s="1128"/>
      <c r="DO120" s="1128"/>
      <c r="DP120" s="1128"/>
      <c r="DQ120" s="48" t="s">
        <v>230</v>
      </c>
      <c r="DR120" s="48" t="s">
        <v>329</v>
      </c>
      <c r="DS120" s="48" t="s">
        <v>230</v>
      </c>
      <c r="DT120" s="48" t="s">
        <v>329</v>
      </c>
      <c r="DU120" s="48" t="s">
        <v>230</v>
      </c>
      <c r="DV120" s="48"/>
      <c r="DW120" s="48" t="s">
        <v>304</v>
      </c>
      <c r="DX120" s="48"/>
      <c r="DY120" s="48" t="s">
        <v>45</v>
      </c>
      <c r="DZ120" s="48" t="s">
        <v>45</v>
      </c>
      <c r="EA120" s="1128" t="s">
        <v>45</v>
      </c>
      <c r="EB120" s="1128"/>
      <c r="EC120" s="48" t="s">
        <v>443</v>
      </c>
      <c r="ED120" s="48" t="s">
        <v>443</v>
      </c>
      <c r="EE120" s="1128" t="s">
        <v>444</v>
      </c>
      <c r="EF120" s="1128"/>
      <c r="EG120" s="48" t="s">
        <v>45</v>
      </c>
      <c r="EH120" s="48" t="s">
        <v>45</v>
      </c>
      <c r="EI120" s="1128" t="s">
        <v>45</v>
      </c>
      <c r="EJ120" s="1129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</row>
    <row r="121" spans="1:169" s="1" customFormat="1" ht="39" customHeight="1" x14ac:dyDescent="0.3">
      <c r="B121" s="12" t="s">
        <v>233</v>
      </c>
      <c r="C121" s="25" t="s">
        <v>45</v>
      </c>
      <c r="D121" s="48" t="s">
        <v>45</v>
      </c>
      <c r="E121" s="43" t="s">
        <v>45</v>
      </c>
      <c r="F121" s="25" t="s">
        <v>45</v>
      </c>
      <c r="G121" s="79" t="s">
        <v>45</v>
      </c>
      <c r="H121" s="58" t="s">
        <v>45</v>
      </c>
      <c r="I121" s="42" t="s">
        <v>45</v>
      </c>
      <c r="J121" s="48" t="s">
        <v>45</v>
      </c>
      <c r="K121" s="58" t="s">
        <v>45</v>
      </c>
      <c r="L121" s="25" t="s">
        <v>45</v>
      </c>
      <c r="M121" s="48" t="s">
        <v>45</v>
      </c>
      <c r="N121" s="58" t="s">
        <v>45</v>
      </c>
      <c r="O121" s="1130"/>
      <c r="P121" s="1117"/>
      <c r="Q121" s="1117"/>
      <c r="R121" s="1117"/>
      <c r="S121" s="1108"/>
      <c r="T121" s="1108"/>
      <c r="U121" s="1108"/>
      <c r="V121" s="1108"/>
      <c r="W121" s="1108"/>
      <c r="X121" s="1108"/>
      <c r="Y121" s="1108"/>
      <c r="Z121" s="1116"/>
      <c r="AA121" s="1119"/>
      <c r="AB121" s="1108"/>
      <c r="AC121" s="1108"/>
      <c r="AD121" s="1108"/>
      <c r="AE121" s="1108"/>
      <c r="AF121" s="1108"/>
      <c r="AG121" s="1108"/>
      <c r="AH121" s="1108"/>
      <c r="AI121" s="1108"/>
      <c r="AJ121" s="1108"/>
      <c r="AK121" s="1108"/>
      <c r="AL121" s="1108"/>
      <c r="AM121" s="1108"/>
      <c r="AN121" s="1108"/>
      <c r="AO121" s="1108"/>
      <c r="AP121" s="1108"/>
      <c r="AQ121" s="1108"/>
      <c r="AR121" s="1108"/>
      <c r="AS121" s="1108"/>
      <c r="AT121" s="1108"/>
      <c r="AU121" s="1117"/>
      <c r="AV121" s="1117"/>
      <c r="AW121" s="1117"/>
      <c r="AX121" s="1117"/>
      <c r="AY121" s="1117"/>
      <c r="AZ121" s="1117"/>
      <c r="BA121" s="1117"/>
      <c r="BB121" s="1117"/>
      <c r="BC121" s="1117"/>
      <c r="BD121" s="1117"/>
      <c r="BE121" s="1117"/>
      <c r="BF121" s="1117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 t="s">
        <v>45</v>
      </c>
      <c r="BQ121" s="48" t="s">
        <v>45</v>
      </c>
      <c r="BR121" s="48" t="s">
        <v>45</v>
      </c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1108"/>
      <c r="CO121" s="1108"/>
      <c r="CP121" s="1108"/>
      <c r="CQ121" s="1108"/>
      <c r="CR121" s="1108"/>
      <c r="CS121" s="1120"/>
      <c r="CT121" s="1112"/>
      <c r="CU121" s="1108"/>
      <c r="CV121" s="1116"/>
      <c r="CW121" s="1119"/>
      <c r="CX121" s="1108"/>
      <c r="CY121" s="1108"/>
      <c r="CZ121" s="1108"/>
      <c r="DA121" s="1108"/>
      <c r="DB121" s="1108"/>
      <c r="DC121" s="1108"/>
      <c r="DD121" s="1108"/>
      <c r="DE121" s="1120"/>
      <c r="DF121" s="25" t="s">
        <v>45</v>
      </c>
      <c r="DG121" s="79" t="s">
        <v>45</v>
      </c>
      <c r="DH121" s="94" t="s">
        <v>45</v>
      </c>
      <c r="DI121" s="65" t="s">
        <v>45</v>
      </c>
      <c r="DJ121" s="87"/>
      <c r="DK121" s="90" t="s">
        <v>45</v>
      </c>
      <c r="DL121" s="87"/>
      <c r="DM121" s="1128" t="s">
        <v>45</v>
      </c>
      <c r="DN121" s="1128"/>
      <c r="DO121" s="1128"/>
      <c r="DP121" s="1128"/>
      <c r="DQ121" s="48"/>
      <c r="DR121" s="48"/>
      <c r="DS121" s="48"/>
      <c r="DT121" s="48"/>
      <c r="DU121" s="1132" t="s">
        <v>231</v>
      </c>
      <c r="DV121" s="1132"/>
      <c r="DW121" s="1132" t="s">
        <v>231</v>
      </c>
      <c r="DX121" s="1132"/>
      <c r="DY121" s="48" t="s">
        <v>45</v>
      </c>
      <c r="DZ121" s="48" t="s">
        <v>45</v>
      </c>
      <c r="EA121" s="1128" t="s">
        <v>45</v>
      </c>
      <c r="EB121" s="1128"/>
      <c r="EC121" s="70" t="s">
        <v>446</v>
      </c>
      <c r="ED121" s="70" t="s">
        <v>446</v>
      </c>
      <c r="EE121" s="1135" t="s">
        <v>446</v>
      </c>
      <c r="EF121" s="1135"/>
      <c r="EG121" s="48" t="s">
        <v>45</v>
      </c>
      <c r="EH121" s="48" t="s">
        <v>45</v>
      </c>
      <c r="EI121" s="1128" t="s">
        <v>45</v>
      </c>
      <c r="EJ121" s="1129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</row>
    <row r="122" spans="1:169" s="1" customFormat="1" ht="44.25" customHeight="1" x14ac:dyDescent="0.3">
      <c r="B122" s="12" t="s">
        <v>234</v>
      </c>
      <c r="C122" s="25" t="s">
        <v>45</v>
      </c>
      <c r="D122" s="48" t="s">
        <v>45</v>
      </c>
      <c r="E122" s="43" t="s">
        <v>45</v>
      </c>
      <c r="F122" s="25" t="s">
        <v>45</v>
      </c>
      <c r="G122" s="79" t="s">
        <v>45</v>
      </c>
      <c r="H122" s="58" t="s">
        <v>45</v>
      </c>
      <c r="I122" s="42" t="s">
        <v>45</v>
      </c>
      <c r="J122" s="48" t="s">
        <v>45</v>
      </c>
      <c r="K122" s="58" t="s">
        <v>45</v>
      </c>
      <c r="L122" s="25" t="s">
        <v>45</v>
      </c>
      <c r="M122" s="48" t="s">
        <v>45</v>
      </c>
      <c r="N122" s="58" t="s">
        <v>45</v>
      </c>
      <c r="O122" s="1130"/>
      <c r="P122" s="1117"/>
      <c r="Q122" s="1117"/>
      <c r="R122" s="1117"/>
      <c r="S122" s="1108"/>
      <c r="T122" s="1108"/>
      <c r="U122" s="1108"/>
      <c r="V122" s="1108"/>
      <c r="W122" s="1108"/>
      <c r="X122" s="1108"/>
      <c r="Y122" s="1108"/>
      <c r="Z122" s="1116"/>
      <c r="AA122" s="1119"/>
      <c r="AB122" s="1108"/>
      <c r="AC122" s="1108"/>
      <c r="AD122" s="1108"/>
      <c r="AE122" s="1108"/>
      <c r="AF122" s="1108"/>
      <c r="AG122" s="1108"/>
      <c r="AH122" s="1108"/>
      <c r="AI122" s="1108"/>
      <c r="AJ122" s="1108"/>
      <c r="AK122" s="1108"/>
      <c r="AL122" s="1108"/>
      <c r="AM122" s="1108"/>
      <c r="AN122" s="1108"/>
      <c r="AO122" s="1108"/>
      <c r="AP122" s="1108"/>
      <c r="AQ122" s="1108"/>
      <c r="AR122" s="1108"/>
      <c r="AS122" s="1108"/>
      <c r="AT122" s="1108"/>
      <c r="AU122" s="1117"/>
      <c r="AV122" s="1117"/>
      <c r="AW122" s="1117"/>
      <c r="AX122" s="1117"/>
      <c r="AY122" s="1117"/>
      <c r="AZ122" s="1117"/>
      <c r="BA122" s="1117"/>
      <c r="BB122" s="1117"/>
      <c r="BC122" s="1117"/>
      <c r="BD122" s="1117"/>
      <c r="BE122" s="1117"/>
      <c r="BF122" s="1117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 t="s">
        <v>45</v>
      </c>
      <c r="BQ122" s="48" t="s">
        <v>45</v>
      </c>
      <c r="BR122" s="48" t="s">
        <v>45</v>
      </c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1108"/>
      <c r="CO122" s="1108"/>
      <c r="CP122" s="1108"/>
      <c r="CQ122" s="1108"/>
      <c r="CR122" s="1108"/>
      <c r="CS122" s="1120"/>
      <c r="CT122" s="1112"/>
      <c r="CU122" s="1108"/>
      <c r="CV122" s="1116"/>
      <c r="CW122" s="1119"/>
      <c r="CX122" s="1108"/>
      <c r="CY122" s="1108"/>
      <c r="CZ122" s="1108"/>
      <c r="DA122" s="1108"/>
      <c r="DB122" s="1108"/>
      <c r="DC122" s="1108"/>
      <c r="DD122" s="1108"/>
      <c r="DE122" s="1120"/>
      <c r="DF122" s="25" t="s">
        <v>45</v>
      </c>
      <c r="DG122" s="79" t="s">
        <v>45</v>
      </c>
      <c r="DH122" s="94" t="s">
        <v>45</v>
      </c>
      <c r="DI122" s="65" t="s">
        <v>45</v>
      </c>
      <c r="DJ122" s="87"/>
      <c r="DK122" s="90" t="s">
        <v>45</v>
      </c>
      <c r="DL122" s="87"/>
      <c r="DM122" s="1128" t="s">
        <v>45</v>
      </c>
      <c r="DN122" s="1128"/>
      <c r="DO122" s="1128"/>
      <c r="DP122" s="1128"/>
      <c r="DQ122" s="48"/>
      <c r="DR122" s="48"/>
      <c r="DS122" s="48"/>
      <c r="DT122" s="48"/>
      <c r="DU122" s="1132" t="s">
        <v>232</v>
      </c>
      <c r="DV122" s="1132"/>
      <c r="DW122" s="1132" t="s">
        <v>232</v>
      </c>
      <c r="DX122" s="1132"/>
      <c r="DY122" s="48" t="s">
        <v>45</v>
      </c>
      <c r="DZ122" s="48" t="s">
        <v>45</v>
      </c>
      <c r="EA122" s="1128" t="s">
        <v>45</v>
      </c>
      <c r="EB122" s="1128"/>
      <c r="EC122" s="82" t="s">
        <v>447</v>
      </c>
      <c r="ED122" s="82" t="s">
        <v>447</v>
      </c>
      <c r="EE122" s="1135" t="s">
        <v>448</v>
      </c>
      <c r="EF122" s="1135"/>
      <c r="EG122" s="48" t="s">
        <v>45</v>
      </c>
      <c r="EH122" s="48" t="s">
        <v>45</v>
      </c>
      <c r="EI122" s="1128" t="s">
        <v>45</v>
      </c>
      <c r="EJ122" s="1129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</row>
    <row r="123" spans="1:169" s="1" customFormat="1" ht="26.25" customHeight="1" x14ac:dyDescent="0.3">
      <c r="B123" s="12" t="s">
        <v>235</v>
      </c>
      <c r="C123" s="25" t="s">
        <v>45</v>
      </c>
      <c r="D123" s="48" t="s">
        <v>45</v>
      </c>
      <c r="E123" s="43" t="s">
        <v>45</v>
      </c>
      <c r="F123" s="25" t="s">
        <v>45</v>
      </c>
      <c r="G123" s="79" t="s">
        <v>45</v>
      </c>
      <c r="H123" s="58" t="s">
        <v>45</v>
      </c>
      <c r="I123" s="42" t="s">
        <v>45</v>
      </c>
      <c r="J123" s="48" t="s">
        <v>45</v>
      </c>
      <c r="K123" s="58" t="s">
        <v>45</v>
      </c>
      <c r="L123" s="25" t="s">
        <v>45</v>
      </c>
      <c r="M123" s="48" t="s">
        <v>45</v>
      </c>
      <c r="N123" s="58" t="s">
        <v>45</v>
      </c>
      <c r="O123" s="1130"/>
      <c r="P123" s="1117"/>
      <c r="Q123" s="1117"/>
      <c r="R123" s="1117"/>
      <c r="S123" s="1108"/>
      <c r="T123" s="1108"/>
      <c r="U123" s="1108"/>
      <c r="V123" s="1108"/>
      <c r="W123" s="1108"/>
      <c r="X123" s="1108"/>
      <c r="Y123" s="1108"/>
      <c r="Z123" s="1116"/>
      <c r="AA123" s="1119"/>
      <c r="AB123" s="1108"/>
      <c r="AC123" s="1108"/>
      <c r="AD123" s="1108"/>
      <c r="AE123" s="1108"/>
      <c r="AF123" s="1108"/>
      <c r="AG123" s="1108"/>
      <c r="AH123" s="1108"/>
      <c r="AI123" s="1108"/>
      <c r="AJ123" s="1108"/>
      <c r="AK123" s="1108"/>
      <c r="AL123" s="1108"/>
      <c r="AM123" s="1108"/>
      <c r="AN123" s="1108"/>
      <c r="AO123" s="1108"/>
      <c r="AP123" s="1108"/>
      <c r="AQ123" s="1108"/>
      <c r="AR123" s="1108"/>
      <c r="AS123" s="1108"/>
      <c r="AT123" s="1108"/>
      <c r="AU123" s="1117"/>
      <c r="AV123" s="1117"/>
      <c r="AW123" s="1117"/>
      <c r="AX123" s="1117"/>
      <c r="AY123" s="1117"/>
      <c r="AZ123" s="1117"/>
      <c r="BA123" s="1117"/>
      <c r="BB123" s="1117"/>
      <c r="BC123" s="1117"/>
      <c r="BD123" s="1117"/>
      <c r="BE123" s="1117"/>
      <c r="BF123" s="1117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 t="s">
        <v>45</v>
      </c>
      <c r="BQ123" s="48" t="s">
        <v>45</v>
      </c>
      <c r="BR123" s="48" t="s">
        <v>45</v>
      </c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1108"/>
      <c r="CO123" s="1108"/>
      <c r="CP123" s="1108"/>
      <c r="CQ123" s="1108"/>
      <c r="CR123" s="1108"/>
      <c r="CS123" s="1120"/>
      <c r="CT123" s="1112"/>
      <c r="CU123" s="1108"/>
      <c r="CV123" s="1116"/>
      <c r="CW123" s="1119"/>
      <c r="CX123" s="1108"/>
      <c r="CY123" s="1108"/>
      <c r="CZ123" s="1108"/>
      <c r="DA123" s="1108"/>
      <c r="DB123" s="1108"/>
      <c r="DC123" s="1108"/>
      <c r="DD123" s="1108"/>
      <c r="DE123" s="1120"/>
      <c r="DF123" s="25" t="s">
        <v>45</v>
      </c>
      <c r="DG123" s="79" t="s">
        <v>45</v>
      </c>
      <c r="DH123" s="94" t="s">
        <v>45</v>
      </c>
      <c r="DI123" s="65" t="s">
        <v>45</v>
      </c>
      <c r="DJ123" s="87"/>
      <c r="DK123" s="90" t="s">
        <v>45</v>
      </c>
      <c r="DL123" s="87"/>
      <c r="DM123" s="1128" t="s">
        <v>45</v>
      </c>
      <c r="DN123" s="1128"/>
      <c r="DO123" s="1128"/>
      <c r="DP123" s="1128"/>
      <c r="DQ123" s="91">
        <v>0.9</v>
      </c>
      <c r="DR123" s="91">
        <v>0.9</v>
      </c>
      <c r="DS123" s="91">
        <v>0.9</v>
      </c>
      <c r="DT123" s="91">
        <v>0.9</v>
      </c>
      <c r="DU123" s="1133" t="s">
        <v>353</v>
      </c>
      <c r="DV123" s="1133"/>
      <c r="DW123" s="1133" t="s">
        <v>353</v>
      </c>
      <c r="DX123" s="1133"/>
      <c r="DY123" s="48" t="s">
        <v>45</v>
      </c>
      <c r="DZ123" s="48" t="s">
        <v>45</v>
      </c>
      <c r="EA123" s="1128" t="s">
        <v>45</v>
      </c>
      <c r="EB123" s="1128"/>
      <c r="EC123" s="91">
        <v>0.9</v>
      </c>
      <c r="ED123" s="91">
        <v>0.9</v>
      </c>
      <c r="EE123" s="1135" t="s">
        <v>445</v>
      </c>
      <c r="EF123" s="1135"/>
      <c r="EG123" s="48" t="s">
        <v>45</v>
      </c>
      <c r="EH123" s="48" t="s">
        <v>45</v>
      </c>
      <c r="EI123" s="1128" t="s">
        <v>45</v>
      </c>
      <c r="EJ123" s="1129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</row>
    <row r="124" spans="1:169" s="1" customFormat="1" ht="42" customHeight="1" x14ac:dyDescent="0.3">
      <c r="B124" s="12" t="s">
        <v>236</v>
      </c>
      <c r="C124" s="25" t="s">
        <v>45</v>
      </c>
      <c r="D124" s="48" t="s">
        <v>45</v>
      </c>
      <c r="E124" s="43" t="s">
        <v>45</v>
      </c>
      <c r="F124" s="25" t="s">
        <v>45</v>
      </c>
      <c r="G124" s="79" t="s">
        <v>45</v>
      </c>
      <c r="H124" s="58" t="s">
        <v>45</v>
      </c>
      <c r="I124" s="42" t="s">
        <v>45</v>
      </c>
      <c r="J124" s="48" t="s">
        <v>45</v>
      </c>
      <c r="K124" s="58" t="s">
        <v>45</v>
      </c>
      <c r="L124" s="25" t="s">
        <v>45</v>
      </c>
      <c r="M124" s="48" t="s">
        <v>45</v>
      </c>
      <c r="N124" s="58" t="s">
        <v>45</v>
      </c>
      <c r="O124" s="1130"/>
      <c r="P124" s="1117"/>
      <c r="Q124" s="1117"/>
      <c r="R124" s="1117"/>
      <c r="S124" s="1108"/>
      <c r="T124" s="1108"/>
      <c r="U124" s="1108"/>
      <c r="V124" s="1108"/>
      <c r="W124" s="1108"/>
      <c r="X124" s="1108"/>
      <c r="Y124" s="1108"/>
      <c r="Z124" s="1116"/>
      <c r="AA124" s="1119"/>
      <c r="AB124" s="1108"/>
      <c r="AC124" s="1108"/>
      <c r="AD124" s="1108"/>
      <c r="AE124" s="1108"/>
      <c r="AF124" s="1108"/>
      <c r="AG124" s="1108"/>
      <c r="AH124" s="1108"/>
      <c r="AI124" s="1108"/>
      <c r="AJ124" s="1108"/>
      <c r="AK124" s="1108"/>
      <c r="AL124" s="1108"/>
      <c r="AM124" s="1108"/>
      <c r="AN124" s="1108"/>
      <c r="AO124" s="1108"/>
      <c r="AP124" s="1108"/>
      <c r="AQ124" s="1108"/>
      <c r="AR124" s="1108"/>
      <c r="AS124" s="1108"/>
      <c r="AT124" s="1108"/>
      <c r="AU124" s="1117"/>
      <c r="AV124" s="1117"/>
      <c r="AW124" s="1117"/>
      <c r="AX124" s="1117"/>
      <c r="AY124" s="1117"/>
      <c r="AZ124" s="1117"/>
      <c r="BA124" s="1117"/>
      <c r="BB124" s="1117"/>
      <c r="BC124" s="1117"/>
      <c r="BD124" s="1117"/>
      <c r="BE124" s="1117"/>
      <c r="BF124" s="1117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 t="s">
        <v>45</v>
      </c>
      <c r="BQ124" s="48" t="s">
        <v>45</v>
      </c>
      <c r="BR124" s="48" t="s">
        <v>45</v>
      </c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1108"/>
      <c r="CO124" s="1108"/>
      <c r="CP124" s="1108"/>
      <c r="CQ124" s="1108"/>
      <c r="CR124" s="1108"/>
      <c r="CS124" s="1120"/>
      <c r="CT124" s="1112"/>
      <c r="CU124" s="1108"/>
      <c r="CV124" s="1116"/>
      <c r="CW124" s="1119"/>
      <c r="CX124" s="1108"/>
      <c r="CY124" s="1108"/>
      <c r="CZ124" s="1108"/>
      <c r="DA124" s="1108"/>
      <c r="DB124" s="1108"/>
      <c r="DC124" s="1108"/>
      <c r="DD124" s="1108"/>
      <c r="DE124" s="1120"/>
      <c r="DF124" s="25" t="s">
        <v>45</v>
      </c>
      <c r="DG124" s="79" t="s">
        <v>45</v>
      </c>
      <c r="DH124" s="94" t="s">
        <v>45</v>
      </c>
      <c r="DI124" s="65" t="s">
        <v>45</v>
      </c>
      <c r="DJ124" s="87"/>
      <c r="DK124" s="90" t="s">
        <v>45</v>
      </c>
      <c r="DL124" s="87"/>
      <c r="DM124" s="1128" t="s">
        <v>45</v>
      </c>
      <c r="DN124" s="1128"/>
      <c r="DO124" s="1128"/>
      <c r="DP124" s="1128"/>
      <c r="DQ124" s="82" t="s">
        <v>464</v>
      </c>
      <c r="DR124" s="48"/>
      <c r="DS124" s="82" t="s">
        <v>464</v>
      </c>
      <c r="DT124" s="48"/>
      <c r="DU124" s="1132" t="s">
        <v>354</v>
      </c>
      <c r="DV124" s="1132"/>
      <c r="DW124" s="1132" t="s">
        <v>354</v>
      </c>
      <c r="DX124" s="1132"/>
      <c r="DY124" s="48" t="s">
        <v>45</v>
      </c>
      <c r="DZ124" s="48" t="s">
        <v>45</v>
      </c>
      <c r="EA124" s="1128" t="s">
        <v>45</v>
      </c>
      <c r="EB124" s="1128"/>
      <c r="EC124" s="48" t="s">
        <v>45</v>
      </c>
      <c r="ED124" s="48" t="s">
        <v>45</v>
      </c>
      <c r="EE124" s="1128" t="s">
        <v>45</v>
      </c>
      <c r="EF124" s="1128"/>
      <c r="EG124" s="48" t="s">
        <v>45</v>
      </c>
      <c r="EH124" s="48" t="s">
        <v>45</v>
      </c>
      <c r="EI124" s="1128" t="s">
        <v>45</v>
      </c>
      <c r="EJ124" s="1129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</row>
    <row r="125" spans="1:169" s="1" customFormat="1" x14ac:dyDescent="0.3">
      <c r="A125" s="2" t="s">
        <v>90</v>
      </c>
      <c r="B125" s="12"/>
      <c r="C125" s="25"/>
      <c r="D125" s="48"/>
      <c r="E125" s="43"/>
      <c r="F125" s="25"/>
      <c r="G125" s="79"/>
      <c r="H125" s="58"/>
      <c r="I125" s="42"/>
      <c r="J125" s="48"/>
      <c r="K125" s="58"/>
      <c r="L125" s="25"/>
      <c r="M125" s="48"/>
      <c r="N125" s="58"/>
      <c r="O125" s="25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58"/>
      <c r="AA125" s="42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3"/>
      <c r="CT125" s="25"/>
      <c r="CU125" s="79"/>
      <c r="CV125" s="58"/>
      <c r="CW125" s="42"/>
      <c r="CX125" s="48"/>
      <c r="CY125" s="48"/>
      <c r="CZ125" s="48"/>
      <c r="DA125" s="48"/>
      <c r="DB125" s="48"/>
      <c r="DC125" s="48"/>
      <c r="DD125" s="48"/>
      <c r="DE125" s="43"/>
      <c r="DF125" s="25"/>
      <c r="DG125" s="79"/>
      <c r="DH125" s="104"/>
      <c r="DI125" s="42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3"/>
      <c r="EJ125" s="44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</row>
    <row r="126" spans="1:169" ht="15" customHeight="1" x14ac:dyDescent="0.3">
      <c r="B126" s="12" t="s">
        <v>91</v>
      </c>
      <c r="C126" s="1112" t="s">
        <v>424</v>
      </c>
      <c r="D126" s="1108" t="s">
        <v>424</v>
      </c>
      <c r="E126" s="1120" t="s">
        <v>424</v>
      </c>
      <c r="F126" s="1112" t="s">
        <v>424</v>
      </c>
      <c r="G126" s="1108" t="s">
        <v>424</v>
      </c>
      <c r="H126" s="1116" t="s">
        <v>424</v>
      </c>
      <c r="I126" s="1119" t="s">
        <v>424</v>
      </c>
      <c r="J126" s="1108" t="s">
        <v>424</v>
      </c>
      <c r="K126" s="1116" t="s">
        <v>424</v>
      </c>
      <c r="L126" s="1112" t="s">
        <v>424</v>
      </c>
      <c r="M126" s="1108" t="s">
        <v>424</v>
      </c>
      <c r="N126" s="1116" t="s">
        <v>424</v>
      </c>
      <c r="O126" s="1112" t="s">
        <v>424</v>
      </c>
      <c r="P126" s="1108"/>
      <c r="Q126" s="1108"/>
      <c r="R126" s="1108"/>
      <c r="S126" s="1108" t="s">
        <v>424</v>
      </c>
      <c r="T126" s="1108"/>
      <c r="U126" s="1108"/>
      <c r="V126" s="1108"/>
      <c r="W126" s="1108" t="s">
        <v>424</v>
      </c>
      <c r="X126" s="1108"/>
      <c r="Y126" s="1108"/>
      <c r="Z126" s="1116"/>
      <c r="AA126" s="1119" t="s">
        <v>424</v>
      </c>
      <c r="AB126" s="1108"/>
      <c r="AC126" s="1108"/>
      <c r="AD126" s="1108"/>
      <c r="AE126" s="1108" t="s">
        <v>424</v>
      </c>
      <c r="AF126" s="1108"/>
      <c r="AG126" s="1108"/>
      <c r="AH126" s="1108"/>
      <c r="AI126" s="1108" t="s">
        <v>424</v>
      </c>
      <c r="AJ126" s="1108"/>
      <c r="AK126" s="1108"/>
      <c r="AL126" s="1108"/>
      <c r="AM126" s="1108" t="s">
        <v>424</v>
      </c>
      <c r="AN126" s="1108"/>
      <c r="AO126" s="1108"/>
      <c r="AP126" s="1108"/>
      <c r="AQ126" s="1108" t="s">
        <v>424</v>
      </c>
      <c r="AR126" s="1108"/>
      <c r="AS126" s="1108"/>
      <c r="AT126" s="1108"/>
      <c r="AU126" s="1117" t="s">
        <v>424</v>
      </c>
      <c r="AV126" s="1117"/>
      <c r="AW126" s="1117"/>
      <c r="AX126" s="1117"/>
      <c r="AY126" s="1117"/>
      <c r="AZ126" s="1117"/>
      <c r="BA126" s="1117"/>
      <c r="BB126" s="1117"/>
      <c r="BC126" s="1117"/>
      <c r="BD126" s="1117"/>
      <c r="BE126" s="1117"/>
      <c r="BF126" s="1117"/>
      <c r="BG126" s="53"/>
      <c r="BH126" s="53"/>
      <c r="BI126" s="53"/>
      <c r="BJ126" s="53"/>
      <c r="BK126" s="53"/>
      <c r="BL126" s="53"/>
      <c r="BM126" s="53"/>
      <c r="BN126" s="53"/>
      <c r="BO126" s="53"/>
      <c r="BP126" s="1108" t="s">
        <v>424</v>
      </c>
      <c r="BQ126" s="1108" t="s">
        <v>424</v>
      </c>
      <c r="BR126" s="1108" t="s">
        <v>424</v>
      </c>
      <c r="BS126" s="1108" t="s">
        <v>424</v>
      </c>
      <c r="BT126" s="1108"/>
      <c r="BU126" s="1108"/>
      <c r="BV126" s="1108"/>
      <c r="BW126" s="1108"/>
      <c r="BX126" s="1108"/>
      <c r="BY126" s="1108"/>
      <c r="BZ126" s="1108" t="s">
        <v>424</v>
      </c>
      <c r="CA126" s="1108"/>
      <c r="CB126" s="1108"/>
      <c r="CC126" s="1108"/>
      <c r="CD126" s="1108"/>
      <c r="CE126" s="1108"/>
      <c r="CF126" s="1108"/>
      <c r="CG126" s="1108" t="s">
        <v>424</v>
      </c>
      <c r="CH126" s="1108"/>
      <c r="CI126" s="1108"/>
      <c r="CJ126" s="1108"/>
      <c r="CK126" s="1108"/>
      <c r="CL126" s="1108"/>
      <c r="CM126" s="1108"/>
      <c r="CN126" s="1108" t="s">
        <v>424</v>
      </c>
      <c r="CO126" s="1108" t="s">
        <v>424</v>
      </c>
      <c r="CP126" s="1108" t="s">
        <v>424</v>
      </c>
      <c r="CQ126" s="1108" t="s">
        <v>424</v>
      </c>
      <c r="CR126" s="1108" t="s">
        <v>424</v>
      </c>
      <c r="CS126" s="1120" t="s">
        <v>424</v>
      </c>
      <c r="CT126" s="1112" t="s">
        <v>424</v>
      </c>
      <c r="CU126" s="1108" t="s">
        <v>424</v>
      </c>
      <c r="CV126" s="1116" t="s">
        <v>424</v>
      </c>
      <c r="CW126" s="1119" t="s">
        <v>424</v>
      </c>
      <c r="CX126" s="1108" t="s">
        <v>424</v>
      </c>
      <c r="CY126" s="1108" t="s">
        <v>424</v>
      </c>
      <c r="CZ126" s="1108" t="s">
        <v>424</v>
      </c>
      <c r="DA126" s="1108" t="s">
        <v>424</v>
      </c>
      <c r="DB126" s="1108" t="s">
        <v>424</v>
      </c>
      <c r="DC126" s="48">
        <v>0.78</v>
      </c>
      <c r="DD126" s="48">
        <v>0.78</v>
      </c>
      <c r="DE126" s="43">
        <v>0.78</v>
      </c>
      <c r="DF126" s="1112" t="s">
        <v>424</v>
      </c>
      <c r="DG126" s="1108" t="s">
        <v>424</v>
      </c>
      <c r="DH126" s="1116" t="s">
        <v>424</v>
      </c>
      <c r="DI126" s="57">
        <v>0.85</v>
      </c>
      <c r="DJ126" s="51"/>
      <c r="DK126" s="51"/>
      <c r="DL126" s="51"/>
      <c r="DM126" s="1108" t="s">
        <v>424</v>
      </c>
      <c r="DN126" s="1108"/>
      <c r="DO126" s="1108"/>
      <c r="DP126" s="1108"/>
      <c r="DQ126" s="1108" t="s">
        <v>424</v>
      </c>
      <c r="DR126" s="1108"/>
      <c r="DS126" s="1108" t="s">
        <v>424</v>
      </c>
      <c r="DT126" s="1108"/>
      <c r="DU126" s="1108" t="s">
        <v>424</v>
      </c>
      <c r="DV126" s="1108"/>
      <c r="DW126" s="1108"/>
      <c r="DX126" s="1108"/>
      <c r="DY126" s="1108" t="s">
        <v>424</v>
      </c>
      <c r="DZ126" s="1108" t="s">
        <v>424</v>
      </c>
      <c r="EA126" s="1108" t="s">
        <v>424</v>
      </c>
      <c r="EB126" s="1108"/>
      <c r="EC126" s="1108" t="s">
        <v>424</v>
      </c>
      <c r="ED126" s="1108" t="s">
        <v>424</v>
      </c>
      <c r="EE126" s="1108" t="s">
        <v>424</v>
      </c>
      <c r="EF126" s="1108"/>
      <c r="EG126" s="1108" t="s">
        <v>424</v>
      </c>
      <c r="EH126" s="1108" t="s">
        <v>424</v>
      </c>
      <c r="EI126" s="1108" t="s">
        <v>424</v>
      </c>
      <c r="EJ126" s="1116"/>
    </row>
    <row r="127" spans="1:169" x14ac:dyDescent="0.3">
      <c r="B127" s="12" t="s">
        <v>346</v>
      </c>
      <c r="C127" s="1130"/>
      <c r="D127" s="1117"/>
      <c r="E127" s="1131"/>
      <c r="F127" s="1112"/>
      <c r="G127" s="1108"/>
      <c r="H127" s="1116"/>
      <c r="I127" s="1119"/>
      <c r="J127" s="1108"/>
      <c r="K127" s="1116"/>
      <c r="L127" s="1112"/>
      <c r="M127" s="1108"/>
      <c r="N127" s="1116"/>
      <c r="O127" s="1112"/>
      <c r="P127" s="1108"/>
      <c r="Q127" s="1108"/>
      <c r="R127" s="1108"/>
      <c r="S127" s="1108"/>
      <c r="T127" s="1108"/>
      <c r="U127" s="1108"/>
      <c r="V127" s="1108"/>
      <c r="W127" s="1108"/>
      <c r="X127" s="1108"/>
      <c r="Y127" s="1108"/>
      <c r="Z127" s="1116"/>
      <c r="AA127" s="1119"/>
      <c r="AB127" s="1108"/>
      <c r="AC127" s="1108"/>
      <c r="AD127" s="1108"/>
      <c r="AE127" s="1108"/>
      <c r="AF127" s="1108"/>
      <c r="AG127" s="1108"/>
      <c r="AH127" s="1108"/>
      <c r="AI127" s="1108"/>
      <c r="AJ127" s="1108"/>
      <c r="AK127" s="1108"/>
      <c r="AL127" s="1108"/>
      <c r="AM127" s="1108"/>
      <c r="AN127" s="1108"/>
      <c r="AO127" s="1108"/>
      <c r="AP127" s="1108"/>
      <c r="AQ127" s="1108"/>
      <c r="AR127" s="1108"/>
      <c r="AS127" s="1108"/>
      <c r="AT127" s="1108"/>
      <c r="AU127" s="1117"/>
      <c r="AV127" s="1117"/>
      <c r="AW127" s="1117"/>
      <c r="AX127" s="1117"/>
      <c r="AY127" s="1117"/>
      <c r="AZ127" s="1117"/>
      <c r="BA127" s="1117"/>
      <c r="BB127" s="1117"/>
      <c r="BC127" s="1117"/>
      <c r="BD127" s="1117"/>
      <c r="BE127" s="1117"/>
      <c r="BF127" s="1117"/>
      <c r="BG127" s="53"/>
      <c r="BH127" s="53"/>
      <c r="BI127" s="53"/>
      <c r="BJ127" s="53"/>
      <c r="BK127" s="53"/>
      <c r="BL127" s="53"/>
      <c r="BM127" s="53"/>
      <c r="BN127" s="53"/>
      <c r="BO127" s="53"/>
      <c r="BP127" s="1108"/>
      <c r="BQ127" s="1108"/>
      <c r="BR127" s="1108"/>
      <c r="BS127" s="1108"/>
      <c r="BT127" s="1108"/>
      <c r="BU127" s="1108"/>
      <c r="BV127" s="1108"/>
      <c r="BW127" s="1108"/>
      <c r="BX127" s="1108"/>
      <c r="BY127" s="1108"/>
      <c r="BZ127" s="1108"/>
      <c r="CA127" s="1108"/>
      <c r="CB127" s="1108"/>
      <c r="CC127" s="1108"/>
      <c r="CD127" s="1108"/>
      <c r="CE127" s="1108"/>
      <c r="CF127" s="1108"/>
      <c r="CG127" s="1108"/>
      <c r="CH127" s="1108"/>
      <c r="CI127" s="1108"/>
      <c r="CJ127" s="1108"/>
      <c r="CK127" s="1108"/>
      <c r="CL127" s="1108"/>
      <c r="CM127" s="1108"/>
      <c r="CN127" s="1108"/>
      <c r="CO127" s="1108"/>
      <c r="CP127" s="1108"/>
      <c r="CQ127" s="1108"/>
      <c r="CR127" s="1108"/>
      <c r="CS127" s="1120"/>
      <c r="CT127" s="1112"/>
      <c r="CU127" s="1108"/>
      <c r="CV127" s="1116"/>
      <c r="CW127" s="1119"/>
      <c r="CX127" s="1108"/>
      <c r="CY127" s="1108"/>
      <c r="CZ127" s="1108"/>
      <c r="DA127" s="1108"/>
      <c r="DB127" s="1108"/>
      <c r="DC127" s="48" t="s">
        <v>333</v>
      </c>
      <c r="DD127" s="48" t="s">
        <v>333</v>
      </c>
      <c r="DE127" s="43" t="s">
        <v>333</v>
      </c>
      <c r="DF127" s="1112"/>
      <c r="DG127" s="1108"/>
      <c r="DH127" s="1116"/>
      <c r="DI127" s="57" t="s">
        <v>333</v>
      </c>
      <c r="DJ127" s="51" t="s">
        <v>333</v>
      </c>
      <c r="DK127" s="51"/>
      <c r="DL127" s="51"/>
      <c r="DM127" s="1108"/>
      <c r="DN127" s="1108"/>
      <c r="DO127" s="1108"/>
      <c r="DP127" s="1108"/>
      <c r="DQ127" s="1108"/>
      <c r="DR127" s="1108"/>
      <c r="DS127" s="1108"/>
      <c r="DT127" s="1108"/>
      <c r="DU127" s="1108"/>
      <c r="DV127" s="1108"/>
      <c r="DW127" s="1108"/>
      <c r="DX127" s="1108"/>
      <c r="DY127" s="1108"/>
      <c r="DZ127" s="1108"/>
      <c r="EA127" s="1108"/>
      <c r="EB127" s="1108"/>
      <c r="EC127" s="1108"/>
      <c r="ED127" s="1108"/>
      <c r="EE127" s="1108"/>
      <c r="EF127" s="1108"/>
      <c r="EG127" s="1108"/>
      <c r="EH127" s="1108"/>
      <c r="EI127" s="1108"/>
      <c r="EJ127" s="1116"/>
    </row>
    <row r="128" spans="1:169" x14ac:dyDescent="0.3">
      <c r="B128" s="12" t="s">
        <v>92</v>
      </c>
      <c r="C128" s="1130"/>
      <c r="D128" s="1117"/>
      <c r="E128" s="1131"/>
      <c r="F128" s="1112"/>
      <c r="G128" s="1108"/>
      <c r="H128" s="1116"/>
      <c r="I128" s="1119"/>
      <c r="J128" s="1108"/>
      <c r="K128" s="1116"/>
      <c r="L128" s="1112"/>
      <c r="M128" s="1108"/>
      <c r="N128" s="1116"/>
      <c r="O128" s="1112"/>
      <c r="P128" s="1108"/>
      <c r="Q128" s="1108"/>
      <c r="R128" s="1108"/>
      <c r="S128" s="1108"/>
      <c r="T128" s="1108"/>
      <c r="U128" s="1108"/>
      <c r="V128" s="1108"/>
      <c r="W128" s="1108"/>
      <c r="X128" s="1108"/>
      <c r="Y128" s="1108"/>
      <c r="Z128" s="1116"/>
      <c r="AA128" s="1119"/>
      <c r="AB128" s="1108"/>
      <c r="AC128" s="1108"/>
      <c r="AD128" s="1108"/>
      <c r="AE128" s="1108"/>
      <c r="AF128" s="1108"/>
      <c r="AG128" s="1108"/>
      <c r="AH128" s="1108"/>
      <c r="AI128" s="1108"/>
      <c r="AJ128" s="1108"/>
      <c r="AK128" s="1108"/>
      <c r="AL128" s="1108"/>
      <c r="AM128" s="1108"/>
      <c r="AN128" s="1108"/>
      <c r="AO128" s="1108"/>
      <c r="AP128" s="1108"/>
      <c r="AQ128" s="1108"/>
      <c r="AR128" s="1108"/>
      <c r="AS128" s="1108"/>
      <c r="AT128" s="1108"/>
      <c r="AU128" s="1117"/>
      <c r="AV128" s="1117"/>
      <c r="AW128" s="1117"/>
      <c r="AX128" s="1117"/>
      <c r="AY128" s="1117"/>
      <c r="AZ128" s="1117"/>
      <c r="BA128" s="1117"/>
      <c r="BB128" s="1117"/>
      <c r="BC128" s="1117"/>
      <c r="BD128" s="1117"/>
      <c r="BE128" s="1117"/>
      <c r="BF128" s="1117"/>
      <c r="BG128" s="53"/>
      <c r="BH128" s="53"/>
      <c r="BI128" s="53"/>
      <c r="BJ128" s="53"/>
      <c r="BK128" s="53"/>
      <c r="BL128" s="53"/>
      <c r="BM128" s="53"/>
      <c r="BN128" s="53"/>
      <c r="BO128" s="53"/>
      <c r="BP128" s="1108"/>
      <c r="BQ128" s="1108"/>
      <c r="BR128" s="1108"/>
      <c r="BS128" s="1108"/>
      <c r="BT128" s="1108"/>
      <c r="BU128" s="1108"/>
      <c r="BV128" s="1108"/>
      <c r="BW128" s="1108"/>
      <c r="BX128" s="1108"/>
      <c r="BY128" s="1108"/>
      <c r="BZ128" s="1108"/>
      <c r="CA128" s="1108"/>
      <c r="CB128" s="1108"/>
      <c r="CC128" s="1108"/>
      <c r="CD128" s="1108"/>
      <c r="CE128" s="1108"/>
      <c r="CF128" s="1108"/>
      <c r="CG128" s="1108"/>
      <c r="CH128" s="1108"/>
      <c r="CI128" s="1108"/>
      <c r="CJ128" s="1108"/>
      <c r="CK128" s="1108"/>
      <c r="CL128" s="1108"/>
      <c r="CM128" s="1108"/>
      <c r="CN128" s="1108"/>
      <c r="CO128" s="1108"/>
      <c r="CP128" s="1108"/>
      <c r="CQ128" s="1108"/>
      <c r="CR128" s="1108"/>
      <c r="CS128" s="1120"/>
      <c r="CT128" s="1112"/>
      <c r="CU128" s="1108"/>
      <c r="CV128" s="1116"/>
      <c r="CW128" s="1119"/>
      <c r="CX128" s="1108"/>
      <c r="CY128" s="1108"/>
      <c r="CZ128" s="1108"/>
      <c r="DA128" s="1108"/>
      <c r="DB128" s="1108"/>
      <c r="DC128" s="48" t="s">
        <v>249</v>
      </c>
      <c r="DD128" s="48" t="s">
        <v>249</v>
      </c>
      <c r="DE128" s="43" t="s">
        <v>249</v>
      </c>
      <c r="DF128" s="1112"/>
      <c r="DG128" s="1108"/>
      <c r="DH128" s="1116"/>
      <c r="DI128" s="128" t="s">
        <v>472</v>
      </c>
      <c r="DJ128" s="51"/>
      <c r="DK128" s="70" t="s">
        <v>471</v>
      </c>
      <c r="DL128" s="51"/>
      <c r="DM128" s="1108"/>
      <c r="DN128" s="1108"/>
      <c r="DO128" s="1108"/>
      <c r="DP128" s="1108"/>
      <c r="DQ128" s="1108"/>
      <c r="DR128" s="1108"/>
      <c r="DS128" s="1108"/>
      <c r="DT128" s="1108"/>
      <c r="DU128" s="1108"/>
      <c r="DV128" s="1108"/>
      <c r="DW128" s="1108"/>
      <c r="DX128" s="1108"/>
      <c r="DY128" s="1108"/>
      <c r="DZ128" s="1108"/>
      <c r="EA128" s="1108"/>
      <c r="EB128" s="1108"/>
      <c r="EC128" s="1108"/>
      <c r="ED128" s="1108"/>
      <c r="EE128" s="1108"/>
      <c r="EF128" s="1108"/>
      <c r="EG128" s="1108"/>
      <c r="EH128" s="1108"/>
      <c r="EI128" s="1108"/>
      <c r="EJ128" s="1116"/>
    </row>
    <row r="129" spans="1:140" customFormat="1" x14ac:dyDescent="0.3">
      <c r="B129" s="12" t="s">
        <v>248</v>
      </c>
      <c r="C129" s="1130"/>
      <c r="D129" s="1117"/>
      <c r="E129" s="1131"/>
      <c r="F129" s="1112"/>
      <c r="G129" s="1108"/>
      <c r="H129" s="1116"/>
      <c r="I129" s="1119"/>
      <c r="J129" s="1108"/>
      <c r="K129" s="1116"/>
      <c r="L129" s="1112"/>
      <c r="M129" s="1108"/>
      <c r="N129" s="1116"/>
      <c r="O129" s="1112"/>
      <c r="P129" s="1108"/>
      <c r="Q129" s="1108"/>
      <c r="R129" s="1108"/>
      <c r="S129" s="1108"/>
      <c r="T129" s="1108"/>
      <c r="U129" s="1108"/>
      <c r="V129" s="1108"/>
      <c r="W129" s="1108"/>
      <c r="X129" s="1108"/>
      <c r="Y129" s="1108"/>
      <c r="Z129" s="1116"/>
      <c r="AA129" s="1119"/>
      <c r="AB129" s="1108"/>
      <c r="AC129" s="1108"/>
      <c r="AD129" s="1108"/>
      <c r="AE129" s="1108"/>
      <c r="AF129" s="1108"/>
      <c r="AG129" s="1108"/>
      <c r="AH129" s="1108"/>
      <c r="AI129" s="1108"/>
      <c r="AJ129" s="1108"/>
      <c r="AK129" s="1108"/>
      <c r="AL129" s="1108"/>
      <c r="AM129" s="1108"/>
      <c r="AN129" s="1108"/>
      <c r="AO129" s="1108"/>
      <c r="AP129" s="1108"/>
      <c r="AQ129" s="1108"/>
      <c r="AR129" s="1108"/>
      <c r="AS129" s="1108"/>
      <c r="AT129" s="1108"/>
      <c r="AU129" s="1117"/>
      <c r="AV129" s="1117"/>
      <c r="AW129" s="1117"/>
      <c r="AX129" s="1117"/>
      <c r="AY129" s="1117"/>
      <c r="AZ129" s="1117"/>
      <c r="BA129" s="1117"/>
      <c r="BB129" s="1117"/>
      <c r="BC129" s="1117"/>
      <c r="BD129" s="1117"/>
      <c r="BE129" s="1117"/>
      <c r="BF129" s="1117"/>
      <c r="BG129" s="53"/>
      <c r="BH129" s="53"/>
      <c r="BI129" s="53"/>
      <c r="BJ129" s="53"/>
      <c r="BK129" s="53"/>
      <c r="BL129" s="53"/>
      <c r="BM129" s="53"/>
      <c r="BN129" s="53"/>
      <c r="BO129" s="53"/>
      <c r="BP129" s="1108"/>
      <c r="BQ129" s="1108"/>
      <c r="BR129" s="1108"/>
      <c r="BS129" s="1108"/>
      <c r="BT129" s="1108"/>
      <c r="BU129" s="1108"/>
      <c r="BV129" s="1108"/>
      <c r="BW129" s="1108"/>
      <c r="BX129" s="1108"/>
      <c r="BY129" s="1108"/>
      <c r="BZ129" s="1108"/>
      <c r="CA129" s="1108"/>
      <c r="CB129" s="1108"/>
      <c r="CC129" s="1108"/>
      <c r="CD129" s="1108"/>
      <c r="CE129" s="1108"/>
      <c r="CF129" s="1108"/>
      <c r="CG129" s="1108"/>
      <c r="CH129" s="1108"/>
      <c r="CI129" s="1108"/>
      <c r="CJ129" s="1108"/>
      <c r="CK129" s="1108"/>
      <c r="CL129" s="1108"/>
      <c r="CM129" s="1108"/>
      <c r="CN129" s="1108"/>
      <c r="CO129" s="1108"/>
      <c r="CP129" s="1108"/>
      <c r="CQ129" s="1108"/>
      <c r="CR129" s="1108"/>
      <c r="CS129" s="1120"/>
      <c r="CT129" s="1112"/>
      <c r="CU129" s="1108"/>
      <c r="CV129" s="1116"/>
      <c r="CW129" s="1119"/>
      <c r="CX129" s="1108"/>
      <c r="CY129" s="1108"/>
      <c r="CZ129" s="1108"/>
      <c r="DA129" s="1108"/>
      <c r="DB129" s="1108"/>
      <c r="DC129" s="48" t="s">
        <v>135</v>
      </c>
      <c r="DD129" s="48" t="s">
        <v>135</v>
      </c>
      <c r="DE129" s="43" t="s">
        <v>135</v>
      </c>
      <c r="DF129" s="1112"/>
      <c r="DG129" s="1108"/>
      <c r="DH129" s="1116"/>
      <c r="DI129" s="57"/>
      <c r="DJ129" s="51"/>
      <c r="DK129" s="51"/>
      <c r="DL129" s="51"/>
      <c r="DM129" s="1108"/>
      <c r="DN129" s="1108"/>
      <c r="DO129" s="1108"/>
      <c r="DP129" s="1108"/>
      <c r="DQ129" s="1108"/>
      <c r="DR129" s="1108"/>
      <c r="DS129" s="1108"/>
      <c r="DT129" s="1108"/>
      <c r="DU129" s="1108"/>
      <c r="DV129" s="1108"/>
      <c r="DW129" s="1108"/>
      <c r="DX129" s="1108"/>
      <c r="DY129" s="1108"/>
      <c r="DZ129" s="1108"/>
      <c r="EA129" s="1108"/>
      <c r="EB129" s="1108"/>
      <c r="EC129" s="1108"/>
      <c r="ED129" s="1108"/>
      <c r="EE129" s="1108"/>
      <c r="EF129" s="1108"/>
      <c r="EG129" s="1108"/>
      <c r="EH129" s="1108"/>
      <c r="EI129" s="1108"/>
      <c r="EJ129" s="1116"/>
    </row>
    <row r="130" spans="1:140" customFormat="1" x14ac:dyDescent="0.3">
      <c r="A130" t="s">
        <v>94</v>
      </c>
      <c r="B130" s="12"/>
      <c r="C130" s="52"/>
      <c r="D130" s="53"/>
      <c r="E130" s="107"/>
      <c r="F130" s="52"/>
      <c r="G130" s="53"/>
      <c r="H130" s="60"/>
      <c r="I130" s="66"/>
      <c r="J130" s="53"/>
      <c r="K130" s="60"/>
      <c r="L130" s="52"/>
      <c r="M130" s="53"/>
      <c r="N130" s="60"/>
      <c r="O130" s="52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60"/>
      <c r="AA130" s="66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107"/>
      <c r="CT130" s="52"/>
      <c r="CU130" s="53"/>
      <c r="CV130" s="60"/>
      <c r="CW130" s="66"/>
      <c r="CX130" s="53"/>
      <c r="CY130" s="53"/>
      <c r="CZ130" s="53"/>
      <c r="DA130" s="53"/>
      <c r="DB130" s="53"/>
      <c r="DC130" s="48"/>
      <c r="DD130" s="48"/>
      <c r="DE130" s="43"/>
      <c r="DF130" s="52"/>
      <c r="DG130" s="53"/>
      <c r="DH130" s="137"/>
      <c r="DI130" s="66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60"/>
    </row>
    <row r="131" spans="1:140" customFormat="1" ht="15" customHeight="1" x14ac:dyDescent="0.3">
      <c r="B131" s="12" t="s">
        <v>258</v>
      </c>
      <c r="C131" s="1112" t="s">
        <v>424</v>
      </c>
      <c r="D131" s="1108" t="s">
        <v>424</v>
      </c>
      <c r="E131" s="1120" t="s">
        <v>424</v>
      </c>
      <c r="F131" s="1112" t="s">
        <v>424</v>
      </c>
      <c r="G131" s="1108" t="s">
        <v>424</v>
      </c>
      <c r="H131" s="1116" t="s">
        <v>424</v>
      </c>
      <c r="I131" s="1119" t="s">
        <v>424</v>
      </c>
      <c r="J131" s="1108" t="s">
        <v>424</v>
      </c>
      <c r="K131" s="1116" t="s">
        <v>424</v>
      </c>
      <c r="L131" s="1112" t="s">
        <v>424</v>
      </c>
      <c r="M131" s="1108" t="s">
        <v>424</v>
      </c>
      <c r="N131" s="1116" t="s">
        <v>424</v>
      </c>
      <c r="O131" s="1112" t="s">
        <v>424</v>
      </c>
      <c r="P131" s="1108"/>
      <c r="Q131" s="1108"/>
      <c r="R131" s="1108"/>
      <c r="S131" s="1108" t="s">
        <v>424</v>
      </c>
      <c r="T131" s="1108"/>
      <c r="U131" s="1108"/>
      <c r="V131" s="1108"/>
      <c r="W131" s="1108" t="s">
        <v>424</v>
      </c>
      <c r="X131" s="1108"/>
      <c r="Y131" s="1108"/>
      <c r="Z131" s="1116"/>
      <c r="AA131" s="1119" t="s">
        <v>424</v>
      </c>
      <c r="AB131" s="1108"/>
      <c r="AC131" s="1108"/>
      <c r="AD131" s="1108"/>
      <c r="AE131" s="1108" t="s">
        <v>424</v>
      </c>
      <c r="AF131" s="1108"/>
      <c r="AG131" s="1108"/>
      <c r="AH131" s="1108"/>
      <c r="AI131" s="1108" t="s">
        <v>424</v>
      </c>
      <c r="AJ131" s="1108"/>
      <c r="AK131" s="1108"/>
      <c r="AL131" s="1108"/>
      <c r="AM131" s="1108" t="s">
        <v>424</v>
      </c>
      <c r="AN131" s="1108"/>
      <c r="AO131" s="1108"/>
      <c r="AP131" s="1108"/>
      <c r="AQ131" s="1108" t="s">
        <v>424</v>
      </c>
      <c r="AR131" s="1108"/>
      <c r="AS131" s="1108"/>
      <c r="AT131" s="1108"/>
      <c r="AU131" s="1117" t="s">
        <v>424</v>
      </c>
      <c r="AV131" s="1117"/>
      <c r="AW131" s="1117"/>
      <c r="AX131" s="1117"/>
      <c r="AY131" s="1117"/>
      <c r="AZ131" s="1117"/>
      <c r="BA131" s="1117"/>
      <c r="BB131" s="1117"/>
      <c r="BC131" s="1117"/>
      <c r="BD131" s="1117"/>
      <c r="BE131" s="1117"/>
      <c r="BF131" s="1117"/>
      <c r="BG131" s="53"/>
      <c r="BH131" s="53"/>
      <c r="BI131" s="53"/>
      <c r="BJ131" s="53"/>
      <c r="BK131" s="53"/>
      <c r="BL131" s="53"/>
      <c r="BM131" s="53"/>
      <c r="BN131" s="53"/>
      <c r="BO131" s="53"/>
      <c r="BP131" s="1108" t="s">
        <v>424</v>
      </c>
      <c r="BQ131" s="1108" t="s">
        <v>424</v>
      </c>
      <c r="BR131" s="1108" t="s">
        <v>424</v>
      </c>
      <c r="BS131" s="1135" t="s">
        <v>424</v>
      </c>
      <c r="BT131" s="1135"/>
      <c r="BU131" s="1135"/>
      <c r="BV131" s="1135"/>
      <c r="BW131" s="1135"/>
      <c r="BX131" s="1135"/>
      <c r="BY131" s="1135"/>
      <c r="BZ131" s="1135" t="s">
        <v>424</v>
      </c>
      <c r="CA131" s="1135"/>
      <c r="CB131" s="1135"/>
      <c r="CC131" s="1135"/>
      <c r="CD131" s="1135"/>
      <c r="CE131" s="1135"/>
      <c r="CF131" s="1135"/>
      <c r="CG131" s="1108" t="s">
        <v>424</v>
      </c>
      <c r="CH131" s="1108"/>
      <c r="CI131" s="1108"/>
      <c r="CJ131" s="1108"/>
      <c r="CK131" s="1108"/>
      <c r="CL131" s="1108"/>
      <c r="CM131" s="1108"/>
      <c r="CN131" s="1108" t="s">
        <v>424</v>
      </c>
      <c r="CO131" s="1108" t="s">
        <v>424</v>
      </c>
      <c r="CP131" s="1108" t="s">
        <v>424</v>
      </c>
      <c r="CQ131" s="1108" t="s">
        <v>424</v>
      </c>
      <c r="CR131" s="1108" t="s">
        <v>424</v>
      </c>
      <c r="CS131" s="1120" t="s">
        <v>424</v>
      </c>
      <c r="CT131" s="1112" t="s">
        <v>424</v>
      </c>
      <c r="CU131" s="1108" t="s">
        <v>424</v>
      </c>
      <c r="CV131" s="1116" t="s">
        <v>424</v>
      </c>
      <c r="CW131" s="1119" t="s">
        <v>424</v>
      </c>
      <c r="CX131" s="1108" t="s">
        <v>424</v>
      </c>
      <c r="CY131" s="1108" t="s">
        <v>424</v>
      </c>
      <c r="CZ131" s="1108" t="s">
        <v>424</v>
      </c>
      <c r="DA131" s="1108" t="s">
        <v>424</v>
      </c>
      <c r="DB131" s="1108" t="s">
        <v>424</v>
      </c>
      <c r="DC131" s="48" t="s">
        <v>283</v>
      </c>
      <c r="DD131" s="48" t="s">
        <v>283</v>
      </c>
      <c r="DE131" s="43" t="s">
        <v>290</v>
      </c>
      <c r="DF131" s="1112" t="s">
        <v>424</v>
      </c>
      <c r="DG131" s="1108" t="s">
        <v>424</v>
      </c>
      <c r="DH131" s="1116" t="s">
        <v>424</v>
      </c>
      <c r="DI131" s="1119" t="s">
        <v>424</v>
      </c>
      <c r="DJ131" s="1108"/>
      <c r="DK131" s="1108" t="s">
        <v>424</v>
      </c>
      <c r="DL131" s="1108"/>
      <c r="DM131" s="1108" t="s">
        <v>424</v>
      </c>
      <c r="DN131" s="1108"/>
      <c r="DO131" s="1108"/>
      <c r="DP131" s="1108"/>
      <c r="DQ131" s="1108" t="s">
        <v>424</v>
      </c>
      <c r="DR131" s="1108"/>
      <c r="DS131" s="1108" t="s">
        <v>424</v>
      </c>
      <c r="DT131" s="1108"/>
      <c r="DU131" s="1108" t="s">
        <v>424</v>
      </c>
      <c r="DV131" s="1108"/>
      <c r="DW131" s="1108"/>
      <c r="DX131" s="1108"/>
      <c r="DY131" s="1108" t="s">
        <v>424</v>
      </c>
      <c r="DZ131" s="1108" t="s">
        <v>424</v>
      </c>
      <c r="EA131" s="1108" t="s">
        <v>424</v>
      </c>
      <c r="EB131" s="1108"/>
      <c r="EC131" s="1108" t="s">
        <v>424</v>
      </c>
      <c r="ED131" s="1108" t="s">
        <v>424</v>
      </c>
      <c r="EE131" s="1108" t="s">
        <v>424</v>
      </c>
      <c r="EF131" s="1108"/>
      <c r="EG131" s="1108" t="s">
        <v>424</v>
      </c>
      <c r="EH131" s="1108" t="s">
        <v>424</v>
      </c>
      <c r="EI131" s="1108" t="s">
        <v>424</v>
      </c>
      <c r="EJ131" s="1116"/>
    </row>
    <row r="132" spans="1:140" customFormat="1" x14ac:dyDescent="0.3">
      <c r="B132" s="12"/>
      <c r="C132" s="1130"/>
      <c r="D132" s="1117"/>
      <c r="E132" s="1131"/>
      <c r="F132" s="1112"/>
      <c r="G132" s="1108"/>
      <c r="H132" s="1116"/>
      <c r="I132" s="1119"/>
      <c r="J132" s="1108"/>
      <c r="K132" s="1116"/>
      <c r="L132" s="1112"/>
      <c r="M132" s="1108"/>
      <c r="N132" s="1116"/>
      <c r="O132" s="1112"/>
      <c r="P132" s="1108"/>
      <c r="Q132" s="1108"/>
      <c r="R132" s="1108"/>
      <c r="S132" s="1108"/>
      <c r="T132" s="1108"/>
      <c r="U132" s="1108"/>
      <c r="V132" s="1108"/>
      <c r="W132" s="1108"/>
      <c r="X132" s="1108"/>
      <c r="Y132" s="1108"/>
      <c r="Z132" s="1116"/>
      <c r="AA132" s="1119"/>
      <c r="AB132" s="1108"/>
      <c r="AC132" s="1108"/>
      <c r="AD132" s="1108"/>
      <c r="AE132" s="1108"/>
      <c r="AF132" s="1108"/>
      <c r="AG132" s="1108"/>
      <c r="AH132" s="1108"/>
      <c r="AI132" s="1108"/>
      <c r="AJ132" s="1108"/>
      <c r="AK132" s="1108"/>
      <c r="AL132" s="1108"/>
      <c r="AM132" s="1108"/>
      <c r="AN132" s="1108"/>
      <c r="AO132" s="1108"/>
      <c r="AP132" s="1108"/>
      <c r="AQ132" s="1108"/>
      <c r="AR132" s="1108"/>
      <c r="AS132" s="1108"/>
      <c r="AT132" s="1108"/>
      <c r="AU132" s="1117"/>
      <c r="AV132" s="1117"/>
      <c r="AW132" s="1117"/>
      <c r="AX132" s="1117"/>
      <c r="AY132" s="1117"/>
      <c r="AZ132" s="1117"/>
      <c r="BA132" s="1117"/>
      <c r="BB132" s="1117"/>
      <c r="BC132" s="1117"/>
      <c r="BD132" s="1117"/>
      <c r="BE132" s="1117"/>
      <c r="BF132" s="1117"/>
      <c r="BG132" s="53"/>
      <c r="BH132" s="53"/>
      <c r="BI132" s="53"/>
      <c r="BJ132" s="53"/>
      <c r="BK132" s="53"/>
      <c r="BL132" s="53"/>
      <c r="BM132" s="53"/>
      <c r="BN132" s="53"/>
      <c r="BO132" s="53"/>
      <c r="BP132" s="1108"/>
      <c r="BQ132" s="1108"/>
      <c r="BR132" s="1108"/>
      <c r="BS132" s="1135"/>
      <c r="BT132" s="1135"/>
      <c r="BU132" s="1135"/>
      <c r="BV132" s="1135"/>
      <c r="BW132" s="1135"/>
      <c r="BX132" s="1135"/>
      <c r="BY132" s="1135"/>
      <c r="BZ132" s="1135"/>
      <c r="CA132" s="1135"/>
      <c r="CB132" s="1135"/>
      <c r="CC132" s="1135"/>
      <c r="CD132" s="1135"/>
      <c r="CE132" s="1135"/>
      <c r="CF132" s="1135"/>
      <c r="CG132" s="1108"/>
      <c r="CH132" s="1108"/>
      <c r="CI132" s="1108"/>
      <c r="CJ132" s="1108"/>
      <c r="CK132" s="1108"/>
      <c r="CL132" s="1108"/>
      <c r="CM132" s="1108"/>
      <c r="CN132" s="1108"/>
      <c r="CO132" s="1108"/>
      <c r="CP132" s="1108"/>
      <c r="CQ132" s="1108"/>
      <c r="CR132" s="1108"/>
      <c r="CS132" s="1120"/>
      <c r="CT132" s="1112"/>
      <c r="CU132" s="1108"/>
      <c r="CV132" s="1116"/>
      <c r="CW132" s="1119"/>
      <c r="CX132" s="1108"/>
      <c r="CY132" s="1108"/>
      <c r="CZ132" s="1108"/>
      <c r="DA132" s="1108"/>
      <c r="DB132" s="1108"/>
      <c r="DC132" s="48" t="s">
        <v>284</v>
      </c>
      <c r="DD132" s="48" t="s">
        <v>284</v>
      </c>
      <c r="DE132" s="43" t="s">
        <v>291</v>
      </c>
      <c r="DF132" s="1112"/>
      <c r="DG132" s="1108"/>
      <c r="DH132" s="1116"/>
      <c r="DI132" s="1119"/>
      <c r="DJ132" s="1108"/>
      <c r="DK132" s="1108"/>
      <c r="DL132" s="1108"/>
      <c r="DM132" s="1108"/>
      <c r="DN132" s="1108"/>
      <c r="DO132" s="1108"/>
      <c r="DP132" s="1108"/>
      <c r="DQ132" s="1108"/>
      <c r="DR132" s="1108"/>
      <c r="DS132" s="1108"/>
      <c r="DT132" s="1108"/>
      <c r="DU132" s="1108"/>
      <c r="DV132" s="1108"/>
      <c r="DW132" s="1108"/>
      <c r="DX132" s="1108"/>
      <c r="DY132" s="1108"/>
      <c r="DZ132" s="1108"/>
      <c r="EA132" s="1108"/>
      <c r="EB132" s="1108"/>
      <c r="EC132" s="1108"/>
      <c r="ED132" s="1108"/>
      <c r="EE132" s="1108"/>
      <c r="EF132" s="1108"/>
      <c r="EG132" s="1108"/>
      <c r="EH132" s="1108"/>
      <c r="EI132" s="1108"/>
      <c r="EJ132" s="1116"/>
    </row>
    <row r="133" spans="1:140" customFormat="1" x14ac:dyDescent="0.3">
      <c r="B133" s="12"/>
      <c r="C133" s="1130"/>
      <c r="D133" s="1117"/>
      <c r="E133" s="1131"/>
      <c r="F133" s="1112"/>
      <c r="G133" s="1108"/>
      <c r="H133" s="1116"/>
      <c r="I133" s="1119"/>
      <c r="J133" s="1108"/>
      <c r="K133" s="1116"/>
      <c r="L133" s="1112"/>
      <c r="M133" s="1108"/>
      <c r="N133" s="1116"/>
      <c r="O133" s="1112"/>
      <c r="P133" s="1108"/>
      <c r="Q133" s="1108"/>
      <c r="R133" s="1108"/>
      <c r="S133" s="1108"/>
      <c r="T133" s="1108"/>
      <c r="U133" s="1108"/>
      <c r="V133" s="1108"/>
      <c r="W133" s="1108"/>
      <c r="X133" s="1108"/>
      <c r="Y133" s="1108"/>
      <c r="Z133" s="1116"/>
      <c r="AA133" s="1119"/>
      <c r="AB133" s="1108"/>
      <c r="AC133" s="1108"/>
      <c r="AD133" s="1108"/>
      <c r="AE133" s="1108"/>
      <c r="AF133" s="1108"/>
      <c r="AG133" s="1108"/>
      <c r="AH133" s="1108"/>
      <c r="AI133" s="1108"/>
      <c r="AJ133" s="1108"/>
      <c r="AK133" s="1108"/>
      <c r="AL133" s="1108"/>
      <c r="AM133" s="1108"/>
      <c r="AN133" s="1108"/>
      <c r="AO133" s="1108"/>
      <c r="AP133" s="1108"/>
      <c r="AQ133" s="1108"/>
      <c r="AR133" s="1108"/>
      <c r="AS133" s="1108"/>
      <c r="AT133" s="1108"/>
      <c r="AU133" s="1117"/>
      <c r="AV133" s="1117"/>
      <c r="AW133" s="1117"/>
      <c r="AX133" s="1117"/>
      <c r="AY133" s="1117"/>
      <c r="AZ133" s="1117"/>
      <c r="BA133" s="1117"/>
      <c r="BB133" s="1117"/>
      <c r="BC133" s="1117"/>
      <c r="BD133" s="1117"/>
      <c r="BE133" s="1117"/>
      <c r="BF133" s="1117"/>
      <c r="BG133" s="53"/>
      <c r="BH133" s="53"/>
      <c r="BI133" s="53"/>
      <c r="BJ133" s="53"/>
      <c r="BK133" s="53"/>
      <c r="BL133" s="53"/>
      <c r="BM133" s="53"/>
      <c r="BN133" s="53"/>
      <c r="BO133" s="53"/>
      <c r="BP133" s="1108"/>
      <c r="BQ133" s="1108"/>
      <c r="BR133" s="1108"/>
      <c r="BS133" s="1135"/>
      <c r="BT133" s="1135"/>
      <c r="BU133" s="1135"/>
      <c r="BV133" s="1135"/>
      <c r="BW133" s="1135"/>
      <c r="BX133" s="1135"/>
      <c r="BY133" s="1135"/>
      <c r="BZ133" s="1135"/>
      <c r="CA133" s="1135"/>
      <c r="CB133" s="1135"/>
      <c r="CC133" s="1135"/>
      <c r="CD133" s="1135"/>
      <c r="CE133" s="1135"/>
      <c r="CF133" s="1135"/>
      <c r="CG133" s="1108"/>
      <c r="CH133" s="1108"/>
      <c r="CI133" s="1108"/>
      <c r="CJ133" s="1108"/>
      <c r="CK133" s="1108"/>
      <c r="CL133" s="1108"/>
      <c r="CM133" s="1108"/>
      <c r="CN133" s="1108"/>
      <c r="CO133" s="1108"/>
      <c r="CP133" s="1108"/>
      <c r="CQ133" s="1108"/>
      <c r="CR133" s="1108"/>
      <c r="CS133" s="1120"/>
      <c r="CT133" s="1112"/>
      <c r="CU133" s="1108"/>
      <c r="CV133" s="1116"/>
      <c r="CW133" s="1119"/>
      <c r="CX133" s="1108"/>
      <c r="CY133" s="1108"/>
      <c r="CZ133" s="1108"/>
      <c r="DA133" s="1108"/>
      <c r="DB133" s="1108"/>
      <c r="DC133" s="48" t="s">
        <v>285</v>
      </c>
      <c r="DD133" s="48" t="s">
        <v>285</v>
      </c>
      <c r="DE133" s="43" t="s">
        <v>292</v>
      </c>
      <c r="DF133" s="1112"/>
      <c r="DG133" s="1108"/>
      <c r="DH133" s="1116"/>
      <c r="DI133" s="1119"/>
      <c r="DJ133" s="1108"/>
      <c r="DK133" s="1108"/>
      <c r="DL133" s="1108"/>
      <c r="DM133" s="1108"/>
      <c r="DN133" s="1108"/>
      <c r="DO133" s="1108"/>
      <c r="DP133" s="1108"/>
      <c r="DQ133" s="1108"/>
      <c r="DR133" s="1108"/>
      <c r="DS133" s="1108"/>
      <c r="DT133" s="1108"/>
      <c r="DU133" s="1108"/>
      <c r="DV133" s="1108"/>
      <c r="DW133" s="1108"/>
      <c r="DX133" s="1108"/>
      <c r="DY133" s="1108"/>
      <c r="DZ133" s="1108"/>
      <c r="EA133" s="1108"/>
      <c r="EB133" s="1108"/>
      <c r="EC133" s="1108"/>
      <c r="ED133" s="1108"/>
      <c r="EE133" s="1108"/>
      <c r="EF133" s="1108"/>
      <c r="EG133" s="1108"/>
      <c r="EH133" s="1108"/>
      <c r="EI133" s="1108"/>
      <c r="EJ133" s="1116"/>
    </row>
    <row r="134" spans="1:140" customFormat="1" x14ac:dyDescent="0.3">
      <c r="B134" s="12"/>
      <c r="C134" s="1130"/>
      <c r="D134" s="1117"/>
      <c r="E134" s="1131"/>
      <c r="F134" s="1112"/>
      <c r="G134" s="1108"/>
      <c r="H134" s="1116"/>
      <c r="I134" s="1119"/>
      <c r="J134" s="1108"/>
      <c r="K134" s="1116"/>
      <c r="L134" s="1112"/>
      <c r="M134" s="1108"/>
      <c r="N134" s="1116"/>
      <c r="O134" s="1112"/>
      <c r="P134" s="1108"/>
      <c r="Q134" s="1108"/>
      <c r="R134" s="1108"/>
      <c r="S134" s="1108"/>
      <c r="T134" s="1108"/>
      <c r="U134" s="1108"/>
      <c r="V134" s="1108"/>
      <c r="W134" s="1108"/>
      <c r="X134" s="1108"/>
      <c r="Y134" s="1108"/>
      <c r="Z134" s="1116"/>
      <c r="AA134" s="1119"/>
      <c r="AB134" s="1108"/>
      <c r="AC134" s="1108"/>
      <c r="AD134" s="1108"/>
      <c r="AE134" s="1108"/>
      <c r="AF134" s="1108"/>
      <c r="AG134" s="1108"/>
      <c r="AH134" s="1108"/>
      <c r="AI134" s="1108"/>
      <c r="AJ134" s="1108"/>
      <c r="AK134" s="1108"/>
      <c r="AL134" s="1108"/>
      <c r="AM134" s="1108"/>
      <c r="AN134" s="1108"/>
      <c r="AO134" s="1108"/>
      <c r="AP134" s="1108"/>
      <c r="AQ134" s="1108"/>
      <c r="AR134" s="1108"/>
      <c r="AS134" s="1108"/>
      <c r="AT134" s="1108"/>
      <c r="AU134" s="1117"/>
      <c r="AV134" s="1117"/>
      <c r="AW134" s="1117"/>
      <c r="AX134" s="1117"/>
      <c r="AY134" s="1117"/>
      <c r="AZ134" s="1117"/>
      <c r="BA134" s="1117"/>
      <c r="BB134" s="1117"/>
      <c r="BC134" s="1117"/>
      <c r="BD134" s="1117"/>
      <c r="BE134" s="1117"/>
      <c r="BF134" s="1117"/>
      <c r="BG134" s="53"/>
      <c r="BH134" s="53"/>
      <c r="BI134" s="53"/>
      <c r="BJ134" s="53"/>
      <c r="BK134" s="53"/>
      <c r="BL134" s="53"/>
      <c r="BM134" s="53"/>
      <c r="BN134" s="53"/>
      <c r="BO134" s="53"/>
      <c r="BP134" s="1108"/>
      <c r="BQ134" s="1108"/>
      <c r="BR134" s="1108"/>
      <c r="BS134" s="1135"/>
      <c r="BT134" s="1135"/>
      <c r="BU134" s="1135"/>
      <c r="BV134" s="1135"/>
      <c r="BW134" s="1135"/>
      <c r="BX134" s="1135"/>
      <c r="BY134" s="1135"/>
      <c r="BZ134" s="1135"/>
      <c r="CA134" s="1135"/>
      <c r="CB134" s="1135"/>
      <c r="CC134" s="1135"/>
      <c r="CD134" s="1135"/>
      <c r="CE134" s="1135"/>
      <c r="CF134" s="1135"/>
      <c r="CG134" s="1108"/>
      <c r="CH134" s="1108"/>
      <c r="CI134" s="1108"/>
      <c r="CJ134" s="1108"/>
      <c r="CK134" s="1108"/>
      <c r="CL134" s="1108"/>
      <c r="CM134" s="1108"/>
      <c r="CN134" s="1108"/>
      <c r="CO134" s="1108"/>
      <c r="CP134" s="1108"/>
      <c r="CQ134" s="1108"/>
      <c r="CR134" s="1108"/>
      <c r="CS134" s="1120"/>
      <c r="CT134" s="1112"/>
      <c r="CU134" s="1108"/>
      <c r="CV134" s="1116"/>
      <c r="CW134" s="1119"/>
      <c r="CX134" s="1108"/>
      <c r="CY134" s="1108"/>
      <c r="CZ134" s="1108"/>
      <c r="DA134" s="1108"/>
      <c r="DB134" s="1108"/>
      <c r="DC134" s="48" t="s">
        <v>286</v>
      </c>
      <c r="DD134" s="48" t="s">
        <v>286</v>
      </c>
      <c r="DE134" s="43" t="s">
        <v>293</v>
      </c>
      <c r="DF134" s="1112"/>
      <c r="DG134" s="1108"/>
      <c r="DH134" s="1116"/>
      <c r="DI134" s="1119"/>
      <c r="DJ134" s="1108"/>
      <c r="DK134" s="1108"/>
      <c r="DL134" s="1108"/>
      <c r="DM134" s="1108"/>
      <c r="DN134" s="1108"/>
      <c r="DO134" s="1108"/>
      <c r="DP134" s="1108"/>
      <c r="DQ134" s="1108"/>
      <c r="DR134" s="1108"/>
      <c r="DS134" s="1108"/>
      <c r="DT134" s="1108"/>
      <c r="DU134" s="1108"/>
      <c r="DV134" s="1108"/>
      <c r="DW134" s="1108"/>
      <c r="DX134" s="1108"/>
      <c r="DY134" s="1108"/>
      <c r="DZ134" s="1108"/>
      <c r="EA134" s="1108"/>
      <c r="EB134" s="1108"/>
      <c r="EC134" s="1108"/>
      <c r="ED134" s="1108"/>
      <c r="EE134" s="1108"/>
      <c r="EF134" s="1108"/>
      <c r="EG134" s="1108"/>
      <c r="EH134" s="1108"/>
      <c r="EI134" s="1108"/>
      <c r="EJ134" s="1116"/>
    </row>
    <row r="135" spans="1:140" customFormat="1" x14ac:dyDescent="0.3">
      <c r="B135" s="12"/>
      <c r="C135" s="1130"/>
      <c r="D135" s="1117"/>
      <c r="E135" s="1131"/>
      <c r="F135" s="1112"/>
      <c r="G135" s="1108"/>
      <c r="H135" s="1116"/>
      <c r="I135" s="1119"/>
      <c r="J135" s="1108"/>
      <c r="K135" s="1116"/>
      <c r="L135" s="1112"/>
      <c r="M135" s="1108"/>
      <c r="N135" s="1116"/>
      <c r="O135" s="1112"/>
      <c r="P135" s="1108"/>
      <c r="Q135" s="1108"/>
      <c r="R135" s="1108"/>
      <c r="S135" s="1108"/>
      <c r="T135" s="1108"/>
      <c r="U135" s="1108"/>
      <c r="V135" s="1108"/>
      <c r="W135" s="1108"/>
      <c r="X135" s="1108"/>
      <c r="Y135" s="1108"/>
      <c r="Z135" s="1116"/>
      <c r="AA135" s="1119"/>
      <c r="AB135" s="1108"/>
      <c r="AC135" s="1108"/>
      <c r="AD135" s="1108"/>
      <c r="AE135" s="1108"/>
      <c r="AF135" s="1108"/>
      <c r="AG135" s="1108"/>
      <c r="AH135" s="1108"/>
      <c r="AI135" s="1108"/>
      <c r="AJ135" s="1108"/>
      <c r="AK135" s="1108"/>
      <c r="AL135" s="1108"/>
      <c r="AM135" s="1108"/>
      <c r="AN135" s="1108"/>
      <c r="AO135" s="1108"/>
      <c r="AP135" s="1108"/>
      <c r="AQ135" s="1108"/>
      <c r="AR135" s="1108"/>
      <c r="AS135" s="1108"/>
      <c r="AT135" s="1108"/>
      <c r="AU135" s="1117"/>
      <c r="AV135" s="1117"/>
      <c r="AW135" s="1117"/>
      <c r="AX135" s="1117"/>
      <c r="AY135" s="1117"/>
      <c r="AZ135" s="1117"/>
      <c r="BA135" s="1117"/>
      <c r="BB135" s="1117"/>
      <c r="BC135" s="1117"/>
      <c r="BD135" s="1117"/>
      <c r="BE135" s="1117"/>
      <c r="BF135" s="1117"/>
      <c r="BG135" s="53"/>
      <c r="BH135" s="53"/>
      <c r="BI135" s="53"/>
      <c r="BJ135" s="53"/>
      <c r="BK135" s="53"/>
      <c r="BL135" s="53"/>
      <c r="BM135" s="53"/>
      <c r="BN135" s="53"/>
      <c r="BO135" s="53"/>
      <c r="BP135" s="1108"/>
      <c r="BQ135" s="1108"/>
      <c r="BR135" s="1108"/>
      <c r="BS135" s="1135"/>
      <c r="BT135" s="1135"/>
      <c r="BU135" s="1135"/>
      <c r="BV135" s="1135"/>
      <c r="BW135" s="1135"/>
      <c r="BX135" s="1135"/>
      <c r="BY135" s="1135"/>
      <c r="BZ135" s="1135"/>
      <c r="CA135" s="1135"/>
      <c r="CB135" s="1135"/>
      <c r="CC135" s="1135"/>
      <c r="CD135" s="1135"/>
      <c r="CE135" s="1135"/>
      <c r="CF135" s="1135"/>
      <c r="CG135" s="1108"/>
      <c r="CH135" s="1108"/>
      <c r="CI135" s="1108"/>
      <c r="CJ135" s="1108"/>
      <c r="CK135" s="1108"/>
      <c r="CL135" s="1108"/>
      <c r="CM135" s="1108"/>
      <c r="CN135" s="1108"/>
      <c r="CO135" s="1108"/>
      <c r="CP135" s="1108"/>
      <c r="CQ135" s="1108"/>
      <c r="CR135" s="1108"/>
      <c r="CS135" s="1120"/>
      <c r="CT135" s="1112"/>
      <c r="CU135" s="1108"/>
      <c r="CV135" s="1116"/>
      <c r="CW135" s="1119"/>
      <c r="CX135" s="1108"/>
      <c r="CY135" s="1108"/>
      <c r="CZ135" s="1108"/>
      <c r="DA135" s="1108"/>
      <c r="DB135" s="1108"/>
      <c r="DC135" s="48" t="s">
        <v>287</v>
      </c>
      <c r="DD135" s="48" t="s">
        <v>287</v>
      </c>
      <c r="DE135" s="43" t="s">
        <v>294</v>
      </c>
      <c r="DF135" s="1112"/>
      <c r="DG135" s="1108"/>
      <c r="DH135" s="1116"/>
      <c r="DI135" s="1119"/>
      <c r="DJ135" s="1108"/>
      <c r="DK135" s="1108"/>
      <c r="DL135" s="1108"/>
      <c r="DM135" s="1108"/>
      <c r="DN135" s="1108"/>
      <c r="DO135" s="1108"/>
      <c r="DP135" s="1108"/>
      <c r="DQ135" s="1108"/>
      <c r="DR135" s="1108"/>
      <c r="DS135" s="1108"/>
      <c r="DT135" s="1108"/>
      <c r="DU135" s="1108"/>
      <c r="DV135" s="1108"/>
      <c r="DW135" s="1108"/>
      <c r="DX135" s="1108"/>
      <c r="DY135" s="1108"/>
      <c r="DZ135" s="1108"/>
      <c r="EA135" s="1108"/>
      <c r="EB135" s="1108"/>
      <c r="EC135" s="1108"/>
      <c r="ED135" s="1108"/>
      <c r="EE135" s="1108"/>
      <c r="EF135" s="1108"/>
      <c r="EG135" s="1108"/>
      <c r="EH135" s="1108"/>
      <c r="EI135" s="1108"/>
      <c r="EJ135" s="1116"/>
    </row>
    <row r="136" spans="1:140" customFormat="1" x14ac:dyDescent="0.3">
      <c r="B136" s="12"/>
      <c r="C136" s="1130"/>
      <c r="D136" s="1117"/>
      <c r="E136" s="1131"/>
      <c r="F136" s="1112"/>
      <c r="G136" s="1108"/>
      <c r="H136" s="1116"/>
      <c r="I136" s="1119"/>
      <c r="J136" s="1108"/>
      <c r="K136" s="1116"/>
      <c r="L136" s="1112"/>
      <c r="M136" s="1108"/>
      <c r="N136" s="1116"/>
      <c r="O136" s="1112"/>
      <c r="P136" s="1108"/>
      <c r="Q136" s="1108"/>
      <c r="R136" s="1108"/>
      <c r="S136" s="1108"/>
      <c r="T136" s="1108"/>
      <c r="U136" s="1108"/>
      <c r="V136" s="1108"/>
      <c r="W136" s="1108"/>
      <c r="X136" s="1108"/>
      <c r="Y136" s="1108"/>
      <c r="Z136" s="1116"/>
      <c r="AA136" s="1119"/>
      <c r="AB136" s="1108"/>
      <c r="AC136" s="1108"/>
      <c r="AD136" s="1108"/>
      <c r="AE136" s="1108"/>
      <c r="AF136" s="1108"/>
      <c r="AG136" s="1108"/>
      <c r="AH136" s="1108"/>
      <c r="AI136" s="1108"/>
      <c r="AJ136" s="1108"/>
      <c r="AK136" s="1108"/>
      <c r="AL136" s="1108"/>
      <c r="AM136" s="1108"/>
      <c r="AN136" s="1108"/>
      <c r="AO136" s="1108"/>
      <c r="AP136" s="1108"/>
      <c r="AQ136" s="1108"/>
      <c r="AR136" s="1108"/>
      <c r="AS136" s="1108"/>
      <c r="AT136" s="1108"/>
      <c r="AU136" s="1117"/>
      <c r="AV136" s="1117"/>
      <c r="AW136" s="1117"/>
      <c r="AX136" s="1117"/>
      <c r="AY136" s="1117"/>
      <c r="AZ136" s="1117"/>
      <c r="BA136" s="1117"/>
      <c r="BB136" s="1117"/>
      <c r="BC136" s="1117"/>
      <c r="BD136" s="1117"/>
      <c r="BE136" s="1117"/>
      <c r="BF136" s="1117"/>
      <c r="BG136" s="53"/>
      <c r="BH136" s="53"/>
      <c r="BI136" s="53"/>
      <c r="BJ136" s="53"/>
      <c r="BK136" s="53"/>
      <c r="BL136" s="53"/>
      <c r="BM136" s="53"/>
      <c r="BN136" s="53"/>
      <c r="BO136" s="53"/>
      <c r="BP136" s="1108"/>
      <c r="BQ136" s="1108"/>
      <c r="BR136" s="1108"/>
      <c r="BS136" s="1135"/>
      <c r="BT136" s="1135"/>
      <c r="BU136" s="1135"/>
      <c r="BV136" s="1135"/>
      <c r="BW136" s="1135"/>
      <c r="BX136" s="1135"/>
      <c r="BY136" s="1135"/>
      <c r="BZ136" s="1135"/>
      <c r="CA136" s="1135"/>
      <c r="CB136" s="1135"/>
      <c r="CC136" s="1135"/>
      <c r="CD136" s="1135"/>
      <c r="CE136" s="1135"/>
      <c r="CF136" s="1135"/>
      <c r="CG136" s="1108"/>
      <c r="CH136" s="1108"/>
      <c r="CI136" s="1108"/>
      <c r="CJ136" s="1108"/>
      <c r="CK136" s="1108"/>
      <c r="CL136" s="1108"/>
      <c r="CM136" s="1108"/>
      <c r="CN136" s="1108"/>
      <c r="CO136" s="1108"/>
      <c r="CP136" s="1108"/>
      <c r="CQ136" s="1108"/>
      <c r="CR136" s="1108"/>
      <c r="CS136" s="1120"/>
      <c r="CT136" s="1112"/>
      <c r="CU136" s="1108"/>
      <c r="CV136" s="1116"/>
      <c r="CW136" s="1119"/>
      <c r="CX136" s="1108"/>
      <c r="CY136" s="1108"/>
      <c r="CZ136" s="1108"/>
      <c r="DA136" s="1108"/>
      <c r="DB136" s="1108"/>
      <c r="DC136" s="48" t="s">
        <v>288</v>
      </c>
      <c r="DD136" s="48" t="s">
        <v>288</v>
      </c>
      <c r="DE136" s="43" t="s">
        <v>295</v>
      </c>
      <c r="DF136" s="1112"/>
      <c r="DG136" s="1108"/>
      <c r="DH136" s="1116"/>
      <c r="DI136" s="1119"/>
      <c r="DJ136" s="1108"/>
      <c r="DK136" s="1108"/>
      <c r="DL136" s="1108"/>
      <c r="DM136" s="1108"/>
      <c r="DN136" s="1108"/>
      <c r="DO136" s="1108"/>
      <c r="DP136" s="1108"/>
      <c r="DQ136" s="1108"/>
      <c r="DR136" s="1108"/>
      <c r="DS136" s="1108"/>
      <c r="DT136" s="1108"/>
      <c r="DU136" s="1108"/>
      <c r="DV136" s="1108"/>
      <c r="DW136" s="1108"/>
      <c r="DX136" s="1108"/>
      <c r="DY136" s="1108"/>
      <c r="DZ136" s="1108"/>
      <c r="EA136" s="1108"/>
      <c r="EB136" s="1108"/>
      <c r="EC136" s="1108"/>
      <c r="ED136" s="1108"/>
      <c r="EE136" s="1108"/>
      <c r="EF136" s="1108"/>
      <c r="EG136" s="1108"/>
      <c r="EH136" s="1108"/>
      <c r="EI136" s="1108"/>
      <c r="EJ136" s="1116"/>
    </row>
    <row r="137" spans="1:140" customFormat="1" x14ac:dyDescent="0.3">
      <c r="B137" s="12"/>
      <c r="C137" s="1130"/>
      <c r="D137" s="1117"/>
      <c r="E137" s="1131"/>
      <c r="F137" s="1112"/>
      <c r="G137" s="1108"/>
      <c r="H137" s="1116"/>
      <c r="I137" s="1119"/>
      <c r="J137" s="1108"/>
      <c r="K137" s="1116"/>
      <c r="L137" s="1112"/>
      <c r="M137" s="1108"/>
      <c r="N137" s="1116"/>
      <c r="O137" s="1112"/>
      <c r="P137" s="1108"/>
      <c r="Q137" s="1108"/>
      <c r="R137" s="1108"/>
      <c r="S137" s="1108"/>
      <c r="T137" s="1108"/>
      <c r="U137" s="1108"/>
      <c r="V137" s="1108"/>
      <c r="W137" s="1108"/>
      <c r="X137" s="1108"/>
      <c r="Y137" s="1108"/>
      <c r="Z137" s="1116"/>
      <c r="AA137" s="1119"/>
      <c r="AB137" s="1108"/>
      <c r="AC137" s="1108"/>
      <c r="AD137" s="1108"/>
      <c r="AE137" s="1108"/>
      <c r="AF137" s="1108"/>
      <c r="AG137" s="1108"/>
      <c r="AH137" s="1108"/>
      <c r="AI137" s="1108"/>
      <c r="AJ137" s="1108"/>
      <c r="AK137" s="1108"/>
      <c r="AL137" s="1108"/>
      <c r="AM137" s="1108"/>
      <c r="AN137" s="1108"/>
      <c r="AO137" s="1108"/>
      <c r="AP137" s="1108"/>
      <c r="AQ137" s="1108"/>
      <c r="AR137" s="1108"/>
      <c r="AS137" s="1108"/>
      <c r="AT137" s="1108"/>
      <c r="AU137" s="1117"/>
      <c r="AV137" s="1117"/>
      <c r="AW137" s="1117"/>
      <c r="AX137" s="1117"/>
      <c r="AY137" s="1117"/>
      <c r="AZ137" s="1117"/>
      <c r="BA137" s="1117"/>
      <c r="BB137" s="1117"/>
      <c r="BC137" s="1117"/>
      <c r="BD137" s="1117"/>
      <c r="BE137" s="1117"/>
      <c r="BF137" s="1117"/>
      <c r="BG137" s="53"/>
      <c r="BH137" s="53"/>
      <c r="BI137" s="53"/>
      <c r="BJ137" s="53"/>
      <c r="BK137" s="53"/>
      <c r="BL137" s="53"/>
      <c r="BM137" s="53"/>
      <c r="BN137" s="53"/>
      <c r="BO137" s="53"/>
      <c r="BP137" s="1108"/>
      <c r="BQ137" s="1108"/>
      <c r="BR137" s="1108"/>
      <c r="BS137" s="1135"/>
      <c r="BT137" s="1135"/>
      <c r="BU137" s="1135"/>
      <c r="BV137" s="1135"/>
      <c r="BW137" s="1135"/>
      <c r="BX137" s="1135"/>
      <c r="BY137" s="1135"/>
      <c r="BZ137" s="1135"/>
      <c r="CA137" s="1135"/>
      <c r="CB137" s="1135"/>
      <c r="CC137" s="1135"/>
      <c r="CD137" s="1135"/>
      <c r="CE137" s="1135"/>
      <c r="CF137" s="1135"/>
      <c r="CG137" s="1108"/>
      <c r="CH137" s="1108"/>
      <c r="CI137" s="1108"/>
      <c r="CJ137" s="1108"/>
      <c r="CK137" s="1108"/>
      <c r="CL137" s="1108"/>
      <c r="CM137" s="1108"/>
      <c r="CN137" s="1108"/>
      <c r="CO137" s="1108"/>
      <c r="CP137" s="1108"/>
      <c r="CQ137" s="1108"/>
      <c r="CR137" s="1108"/>
      <c r="CS137" s="1120"/>
      <c r="CT137" s="1112"/>
      <c r="CU137" s="1108"/>
      <c r="CV137" s="1116"/>
      <c r="CW137" s="1119"/>
      <c r="CX137" s="1108"/>
      <c r="CY137" s="1108"/>
      <c r="CZ137" s="1108"/>
      <c r="DA137" s="1108"/>
      <c r="DB137" s="1108"/>
      <c r="DC137" s="48" t="s">
        <v>289</v>
      </c>
      <c r="DD137" s="48" t="s">
        <v>289</v>
      </c>
      <c r="DE137" s="43" t="s">
        <v>296</v>
      </c>
      <c r="DF137" s="1112"/>
      <c r="DG137" s="1108"/>
      <c r="DH137" s="1116"/>
      <c r="DI137" s="1119"/>
      <c r="DJ137" s="1108"/>
      <c r="DK137" s="1108"/>
      <c r="DL137" s="1108"/>
      <c r="DM137" s="1108"/>
      <c r="DN137" s="1108"/>
      <c r="DO137" s="1108"/>
      <c r="DP137" s="1108"/>
      <c r="DQ137" s="1108"/>
      <c r="DR137" s="1108"/>
      <c r="DS137" s="1108"/>
      <c r="DT137" s="1108"/>
      <c r="DU137" s="1108"/>
      <c r="DV137" s="1108"/>
      <c r="DW137" s="1108"/>
      <c r="DX137" s="1108"/>
      <c r="DY137" s="1108"/>
      <c r="DZ137" s="1108"/>
      <c r="EA137" s="1108"/>
      <c r="EB137" s="1108"/>
      <c r="EC137" s="1108"/>
      <c r="ED137" s="1108"/>
      <c r="EE137" s="1108"/>
      <c r="EF137" s="1108"/>
      <c r="EG137" s="1108"/>
      <c r="EH137" s="1108"/>
      <c r="EI137" s="1108"/>
      <c r="EJ137" s="1116"/>
    </row>
    <row r="138" spans="1:140" customFormat="1" x14ac:dyDescent="0.3">
      <c r="B138" s="12"/>
      <c r="C138" s="1130"/>
      <c r="D138" s="1117"/>
      <c r="E138" s="1131"/>
      <c r="F138" s="1112"/>
      <c r="G138" s="1108"/>
      <c r="H138" s="1116"/>
      <c r="I138" s="1119"/>
      <c r="J138" s="1108"/>
      <c r="K138" s="1116"/>
      <c r="L138" s="1112"/>
      <c r="M138" s="1108"/>
      <c r="N138" s="1116"/>
      <c r="O138" s="1112"/>
      <c r="P138" s="1108"/>
      <c r="Q138" s="1108"/>
      <c r="R138" s="1108"/>
      <c r="S138" s="1108"/>
      <c r="T138" s="1108"/>
      <c r="U138" s="1108"/>
      <c r="V138" s="1108"/>
      <c r="W138" s="1108"/>
      <c r="X138" s="1108"/>
      <c r="Y138" s="1108"/>
      <c r="Z138" s="1116"/>
      <c r="AA138" s="1119"/>
      <c r="AB138" s="1108"/>
      <c r="AC138" s="1108"/>
      <c r="AD138" s="1108"/>
      <c r="AE138" s="1108"/>
      <c r="AF138" s="1108"/>
      <c r="AG138" s="1108"/>
      <c r="AH138" s="1108"/>
      <c r="AI138" s="1108"/>
      <c r="AJ138" s="1108"/>
      <c r="AK138" s="1108"/>
      <c r="AL138" s="1108"/>
      <c r="AM138" s="1108"/>
      <c r="AN138" s="1108"/>
      <c r="AO138" s="1108"/>
      <c r="AP138" s="1108"/>
      <c r="AQ138" s="1108"/>
      <c r="AR138" s="1108"/>
      <c r="AS138" s="1108"/>
      <c r="AT138" s="1108"/>
      <c r="AU138" s="1117"/>
      <c r="AV138" s="1117"/>
      <c r="AW138" s="1117"/>
      <c r="AX138" s="1117"/>
      <c r="AY138" s="1117"/>
      <c r="AZ138" s="1117"/>
      <c r="BA138" s="1117"/>
      <c r="BB138" s="1117"/>
      <c r="BC138" s="1117"/>
      <c r="BD138" s="1117"/>
      <c r="BE138" s="1117"/>
      <c r="BF138" s="1117"/>
      <c r="BG138" s="53"/>
      <c r="BH138" s="53"/>
      <c r="BI138" s="53"/>
      <c r="BJ138" s="53"/>
      <c r="BK138" s="53"/>
      <c r="BL138" s="53"/>
      <c r="BM138" s="53"/>
      <c r="BN138" s="53"/>
      <c r="BO138" s="53"/>
      <c r="BP138" s="1108"/>
      <c r="BQ138" s="1108"/>
      <c r="BR138" s="1108"/>
      <c r="BS138" s="1135"/>
      <c r="BT138" s="1135"/>
      <c r="BU138" s="1135"/>
      <c r="BV138" s="1135"/>
      <c r="BW138" s="1135"/>
      <c r="BX138" s="1135"/>
      <c r="BY138" s="1135"/>
      <c r="BZ138" s="1135"/>
      <c r="CA138" s="1135"/>
      <c r="CB138" s="1135"/>
      <c r="CC138" s="1135"/>
      <c r="CD138" s="1135"/>
      <c r="CE138" s="1135"/>
      <c r="CF138" s="1135"/>
      <c r="CG138" s="1108"/>
      <c r="CH138" s="1108"/>
      <c r="CI138" s="1108"/>
      <c r="CJ138" s="1108"/>
      <c r="CK138" s="1108"/>
      <c r="CL138" s="1108"/>
      <c r="CM138" s="1108"/>
      <c r="CN138" s="1108"/>
      <c r="CO138" s="1108"/>
      <c r="CP138" s="1108"/>
      <c r="CQ138" s="1108"/>
      <c r="CR138" s="1108"/>
      <c r="CS138" s="1120"/>
      <c r="CT138" s="1112"/>
      <c r="CU138" s="1108"/>
      <c r="CV138" s="1116"/>
      <c r="CW138" s="1119"/>
      <c r="CX138" s="1108"/>
      <c r="CY138" s="1108"/>
      <c r="CZ138" s="1108"/>
      <c r="DA138" s="1108"/>
      <c r="DB138" s="1108"/>
      <c r="DC138" s="48" t="s">
        <v>422</v>
      </c>
      <c r="DD138" s="48" t="s">
        <v>422</v>
      </c>
      <c r="DE138" s="124" t="s">
        <v>297</v>
      </c>
      <c r="DF138" s="1112"/>
      <c r="DG138" s="1108"/>
      <c r="DH138" s="1116"/>
      <c r="DI138" s="1119"/>
      <c r="DJ138" s="1108"/>
      <c r="DK138" s="1108"/>
      <c r="DL138" s="1108"/>
      <c r="DM138" s="1108"/>
      <c r="DN138" s="1108"/>
      <c r="DO138" s="1108"/>
      <c r="DP138" s="1108"/>
      <c r="DQ138" s="1108"/>
      <c r="DR138" s="1108"/>
      <c r="DS138" s="1108"/>
      <c r="DT138" s="1108"/>
      <c r="DU138" s="1108"/>
      <c r="DV138" s="1108"/>
      <c r="DW138" s="1108"/>
      <c r="DX138" s="1108"/>
      <c r="DY138" s="1108"/>
      <c r="DZ138" s="1108"/>
      <c r="EA138" s="1108"/>
      <c r="EB138" s="1108"/>
      <c r="EC138" s="1108"/>
      <c r="ED138" s="1108"/>
      <c r="EE138" s="1108"/>
      <c r="EF138" s="1108"/>
      <c r="EG138" s="1108"/>
      <c r="EH138" s="1108"/>
      <c r="EI138" s="1108"/>
      <c r="EJ138" s="1116"/>
    </row>
    <row r="139" spans="1:140" customFormat="1" x14ac:dyDescent="0.3">
      <c r="B139" s="12" t="s">
        <v>259</v>
      </c>
      <c r="C139" s="1130"/>
      <c r="D139" s="1117"/>
      <c r="E139" s="1131"/>
      <c r="F139" s="1112"/>
      <c r="G139" s="1108"/>
      <c r="H139" s="1116"/>
      <c r="I139" s="1119"/>
      <c r="J139" s="1108"/>
      <c r="K139" s="1116"/>
      <c r="L139" s="1112"/>
      <c r="M139" s="1108"/>
      <c r="N139" s="1116"/>
      <c r="O139" s="1112"/>
      <c r="P139" s="1108"/>
      <c r="Q139" s="1108"/>
      <c r="R139" s="1108"/>
      <c r="S139" s="1108"/>
      <c r="T139" s="1108"/>
      <c r="U139" s="1108"/>
      <c r="V139" s="1108"/>
      <c r="W139" s="1108"/>
      <c r="X139" s="1108"/>
      <c r="Y139" s="1108"/>
      <c r="Z139" s="1116"/>
      <c r="AA139" s="1119"/>
      <c r="AB139" s="1108"/>
      <c r="AC139" s="1108"/>
      <c r="AD139" s="1108"/>
      <c r="AE139" s="1108"/>
      <c r="AF139" s="1108"/>
      <c r="AG139" s="1108"/>
      <c r="AH139" s="1108"/>
      <c r="AI139" s="1108"/>
      <c r="AJ139" s="1108"/>
      <c r="AK139" s="1108"/>
      <c r="AL139" s="1108"/>
      <c r="AM139" s="1108"/>
      <c r="AN139" s="1108"/>
      <c r="AO139" s="1108"/>
      <c r="AP139" s="1108"/>
      <c r="AQ139" s="1108"/>
      <c r="AR139" s="1108"/>
      <c r="AS139" s="1108"/>
      <c r="AT139" s="1108"/>
      <c r="AU139" s="1117"/>
      <c r="AV139" s="1117"/>
      <c r="AW139" s="1117"/>
      <c r="AX139" s="1117"/>
      <c r="AY139" s="1117"/>
      <c r="AZ139" s="1117"/>
      <c r="BA139" s="1117"/>
      <c r="BB139" s="1117"/>
      <c r="BC139" s="1117"/>
      <c r="BD139" s="1117"/>
      <c r="BE139" s="1117"/>
      <c r="BF139" s="1117"/>
      <c r="BG139" s="53"/>
      <c r="BH139" s="53"/>
      <c r="BI139" s="53"/>
      <c r="BJ139" s="53"/>
      <c r="BK139" s="53"/>
      <c r="BL139" s="53"/>
      <c r="BM139" s="53"/>
      <c r="BN139" s="53"/>
      <c r="BO139" s="53"/>
      <c r="BP139" s="1108"/>
      <c r="BQ139" s="1108"/>
      <c r="BR139" s="1108"/>
      <c r="BS139" s="1135"/>
      <c r="BT139" s="1135"/>
      <c r="BU139" s="1135"/>
      <c r="BV139" s="1135"/>
      <c r="BW139" s="1135"/>
      <c r="BX139" s="1135"/>
      <c r="BY139" s="1135"/>
      <c r="BZ139" s="1135"/>
      <c r="CA139" s="1135"/>
      <c r="CB139" s="1135"/>
      <c r="CC139" s="1135"/>
      <c r="CD139" s="1135"/>
      <c r="CE139" s="1135"/>
      <c r="CF139" s="1135"/>
      <c r="CG139" s="1108"/>
      <c r="CH139" s="1108"/>
      <c r="CI139" s="1108"/>
      <c r="CJ139" s="1108"/>
      <c r="CK139" s="1108"/>
      <c r="CL139" s="1108"/>
      <c r="CM139" s="1108"/>
      <c r="CN139" s="1108"/>
      <c r="CO139" s="1108"/>
      <c r="CP139" s="1108"/>
      <c r="CQ139" s="1108"/>
      <c r="CR139" s="1108"/>
      <c r="CS139" s="1120"/>
      <c r="CT139" s="1112"/>
      <c r="CU139" s="1108"/>
      <c r="CV139" s="1116"/>
      <c r="CW139" s="1119"/>
      <c r="CX139" s="1108"/>
      <c r="CY139" s="1108"/>
      <c r="CZ139" s="1108"/>
      <c r="DA139" s="1108"/>
      <c r="DB139" s="1108"/>
      <c r="DC139" s="48"/>
      <c r="DD139" s="48"/>
      <c r="DE139" s="43"/>
      <c r="DF139" s="1112"/>
      <c r="DG139" s="1108"/>
      <c r="DH139" s="1116"/>
      <c r="DI139" s="1119"/>
      <c r="DJ139" s="1108"/>
      <c r="DK139" s="1108"/>
      <c r="DL139" s="1108"/>
      <c r="DM139" s="1108"/>
      <c r="DN139" s="1108"/>
      <c r="DO139" s="1108"/>
      <c r="DP139" s="1108"/>
      <c r="DQ139" s="1108"/>
      <c r="DR139" s="1108"/>
      <c r="DS139" s="1108"/>
      <c r="DT139" s="1108"/>
      <c r="DU139" s="1108"/>
      <c r="DV139" s="1108"/>
      <c r="DW139" s="1108"/>
      <c r="DX139" s="1108"/>
      <c r="DY139" s="1108"/>
      <c r="DZ139" s="1108"/>
      <c r="EA139" s="1108"/>
      <c r="EB139" s="1108"/>
      <c r="EC139" s="1108"/>
      <c r="ED139" s="1108"/>
      <c r="EE139" s="1108"/>
      <c r="EF139" s="1108"/>
      <c r="EG139" s="1108"/>
      <c r="EH139" s="1108"/>
      <c r="EI139" s="1108"/>
      <c r="EJ139" s="1116"/>
    </row>
    <row r="140" spans="1:140" customFormat="1" x14ac:dyDescent="0.3">
      <c r="B140" s="12" t="s">
        <v>179</v>
      </c>
      <c r="C140" s="1130"/>
      <c r="D140" s="1117"/>
      <c r="E140" s="1131"/>
      <c r="F140" s="1112"/>
      <c r="G140" s="1108"/>
      <c r="H140" s="1116"/>
      <c r="I140" s="1119"/>
      <c r="J140" s="1108"/>
      <c r="K140" s="1116"/>
      <c r="L140" s="1112"/>
      <c r="M140" s="1108"/>
      <c r="N140" s="1116"/>
      <c r="O140" s="1112"/>
      <c r="P140" s="1108"/>
      <c r="Q140" s="1108"/>
      <c r="R140" s="1108"/>
      <c r="S140" s="1108"/>
      <c r="T140" s="1108"/>
      <c r="U140" s="1108"/>
      <c r="V140" s="1108"/>
      <c r="W140" s="1108"/>
      <c r="X140" s="1108"/>
      <c r="Y140" s="1108"/>
      <c r="Z140" s="1116"/>
      <c r="AA140" s="1119"/>
      <c r="AB140" s="1108"/>
      <c r="AC140" s="1108"/>
      <c r="AD140" s="1108"/>
      <c r="AE140" s="1108"/>
      <c r="AF140" s="1108"/>
      <c r="AG140" s="1108"/>
      <c r="AH140" s="1108"/>
      <c r="AI140" s="1108"/>
      <c r="AJ140" s="1108"/>
      <c r="AK140" s="1108"/>
      <c r="AL140" s="1108"/>
      <c r="AM140" s="1108"/>
      <c r="AN140" s="1108"/>
      <c r="AO140" s="1108"/>
      <c r="AP140" s="1108"/>
      <c r="AQ140" s="1108"/>
      <c r="AR140" s="1108"/>
      <c r="AS140" s="1108"/>
      <c r="AT140" s="1108"/>
      <c r="AU140" s="1117"/>
      <c r="AV140" s="1117"/>
      <c r="AW140" s="1117"/>
      <c r="AX140" s="1117"/>
      <c r="AY140" s="1117"/>
      <c r="AZ140" s="1117"/>
      <c r="BA140" s="1117"/>
      <c r="BB140" s="1117"/>
      <c r="BC140" s="1117"/>
      <c r="BD140" s="1117"/>
      <c r="BE140" s="1117"/>
      <c r="BF140" s="1117"/>
      <c r="BG140" s="53"/>
      <c r="BH140" s="53"/>
      <c r="BI140" s="53"/>
      <c r="BJ140" s="53"/>
      <c r="BK140" s="53"/>
      <c r="BL140" s="53"/>
      <c r="BM140" s="53"/>
      <c r="BN140" s="53"/>
      <c r="BO140" s="53"/>
      <c r="BP140" s="1108"/>
      <c r="BQ140" s="1108"/>
      <c r="BR140" s="1108"/>
      <c r="BS140" s="1135"/>
      <c r="BT140" s="1135"/>
      <c r="BU140" s="1135"/>
      <c r="BV140" s="1135"/>
      <c r="BW140" s="1135"/>
      <c r="BX140" s="1135"/>
      <c r="BY140" s="1135"/>
      <c r="BZ140" s="1135"/>
      <c r="CA140" s="1135"/>
      <c r="CB140" s="1135"/>
      <c r="CC140" s="1135"/>
      <c r="CD140" s="1135"/>
      <c r="CE140" s="1135"/>
      <c r="CF140" s="1135"/>
      <c r="CG140" s="1108"/>
      <c r="CH140" s="1108"/>
      <c r="CI140" s="1108"/>
      <c r="CJ140" s="1108"/>
      <c r="CK140" s="1108"/>
      <c r="CL140" s="1108"/>
      <c r="CM140" s="1108"/>
      <c r="CN140" s="1108"/>
      <c r="CO140" s="1108"/>
      <c r="CP140" s="1108"/>
      <c r="CQ140" s="1108"/>
      <c r="CR140" s="1108"/>
      <c r="CS140" s="1120"/>
      <c r="CT140" s="1112"/>
      <c r="CU140" s="1108"/>
      <c r="CV140" s="1116"/>
      <c r="CW140" s="1119"/>
      <c r="CX140" s="1108"/>
      <c r="CY140" s="1108"/>
      <c r="CZ140" s="1108"/>
      <c r="DA140" s="1108"/>
      <c r="DB140" s="1108"/>
      <c r="DC140" s="48"/>
      <c r="DD140" s="48"/>
      <c r="DE140" s="43" t="s">
        <v>180</v>
      </c>
      <c r="DF140" s="1112"/>
      <c r="DG140" s="1108"/>
      <c r="DH140" s="1116"/>
      <c r="DI140" s="1119"/>
      <c r="DJ140" s="1108"/>
      <c r="DK140" s="1108"/>
      <c r="DL140" s="1108"/>
      <c r="DM140" s="1108"/>
      <c r="DN140" s="1108"/>
      <c r="DO140" s="1108"/>
      <c r="DP140" s="1108"/>
      <c r="DQ140" s="1108"/>
      <c r="DR140" s="1108"/>
      <c r="DS140" s="1108"/>
      <c r="DT140" s="1108"/>
      <c r="DU140" s="1108"/>
      <c r="DV140" s="1108"/>
      <c r="DW140" s="1108"/>
      <c r="DX140" s="1108"/>
      <c r="DY140" s="1108"/>
      <c r="DZ140" s="1108"/>
      <c r="EA140" s="1108"/>
      <c r="EB140" s="1108"/>
      <c r="EC140" s="1108"/>
      <c r="ED140" s="1108"/>
      <c r="EE140" s="1108"/>
      <c r="EF140" s="1108"/>
      <c r="EG140" s="1108"/>
      <c r="EH140" s="1108"/>
      <c r="EI140" s="1108"/>
      <c r="EJ140" s="1116"/>
    </row>
    <row r="141" spans="1:140" customFormat="1" ht="15" thickBot="1" x14ac:dyDescent="0.35">
      <c r="B141" s="12"/>
      <c r="C141" s="54"/>
      <c r="D141" s="55"/>
      <c r="E141" s="106"/>
      <c r="F141" s="54"/>
      <c r="G141" s="55"/>
      <c r="H141" s="62"/>
      <c r="I141" s="71"/>
      <c r="J141" s="55"/>
      <c r="K141" s="62"/>
      <c r="L141" s="54"/>
      <c r="M141" s="55"/>
      <c r="N141" s="62"/>
      <c r="O141" s="54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62"/>
      <c r="AA141" s="71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106"/>
      <c r="CT141" s="54"/>
      <c r="CU141" s="55"/>
      <c r="CV141" s="62"/>
      <c r="CW141" s="71"/>
      <c r="CX141" s="55"/>
      <c r="CY141" s="55"/>
      <c r="CZ141" s="55"/>
      <c r="DA141" s="55"/>
      <c r="DB141" s="55"/>
      <c r="DC141" s="55"/>
      <c r="DD141" s="55"/>
      <c r="DE141" s="106"/>
      <c r="DF141" s="54"/>
      <c r="DG141" s="55"/>
      <c r="DH141" s="138"/>
      <c r="DI141" s="71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106"/>
      <c r="EJ141" s="56"/>
    </row>
  </sheetData>
  <customSheetViews>
    <customSheetView guid="{7B7D346B-ABA5-48B1-8FF5-D656DBBAE564}" scale="70" hiddenRows="1" hiddenColumns="1">
      <pane xSplit="2" ySplit="3" topLeftCell="C4" activePane="bottomRight" state="frozen"/>
      <selection pane="bottomRight" activeCell="C1" sqref="C1:EL1048576"/>
      <pageMargins left="0.7" right="0.7" top="0.75" bottom="0.75" header="0.3" footer="0.3"/>
      <pageSetup orientation="portrait" r:id="rId1"/>
    </customSheetView>
    <customSheetView guid="{4626CCE8-F10F-4E42-80CD-67F09955BF74}" scale="70" hiddenRows="1" hiddenColumns="1">
      <pane xSplit="2" ySplit="3" topLeftCell="I4" activePane="bottomRight" state="frozen"/>
      <selection pane="bottomRight" activeCell="L1" sqref="L1:EJ1048576"/>
      <pageMargins left="0.7" right="0.7" top="0.75" bottom="0.75" header="0.3" footer="0.3"/>
      <pageSetup orientation="portrait" r:id="rId2"/>
    </customSheetView>
    <customSheetView guid="{E19B92F3-5658-4270-8A64-40AC700B2564}" scale="70" hiddenRows="1" hiddenColumns="1">
      <pane xSplit="2" ySplit="3" topLeftCell="L4" activePane="bottomRight" state="frozen"/>
      <selection pane="bottomRight" activeCell="M63" sqref="M63:M85"/>
      <pageMargins left="0.7" right="0.7" top="0.75" bottom="0.75" header="0.3" footer="0.3"/>
      <pageSetup orientation="portrait" r:id="rId3"/>
    </customSheetView>
    <customSheetView guid="{B4A2E7BE-3CCD-497B-8D7E-0CF3B49E4A23}" scale="70" hiddenRows="1" hiddenColumns="1">
      <pane xSplit="2" ySplit="3" topLeftCell="O4" activePane="bottomRight" state="frozen"/>
      <selection pane="bottomRight" activeCell="R35" sqref="R35"/>
      <pageMargins left="0.7" right="0.7" top="0.75" bottom="0.75" header="0.3" footer="0.3"/>
      <pageSetup orientation="portrait" r:id="rId4"/>
    </customSheetView>
    <customSheetView guid="{CFA81AE0-6049-47CA-B363-C7E236D3C342}" scale="70" hiddenRows="1" hiddenColumns="1">
      <pane xSplit="2" ySplit="3" topLeftCell="BG4" activePane="bottomRight" state="frozen"/>
      <selection pane="bottomRight" activeCell="BG7" sqref="BG7:BG29"/>
      <pageMargins left="0.7" right="0.7" top="0.75" bottom="0.75" header="0.3" footer="0.3"/>
      <pageSetup orientation="portrait" r:id="rId5"/>
    </customSheetView>
    <customSheetView guid="{FA7DFF4B-58E9-48B9-8610-4D9383BB14EF}" scale="70" hiddenRows="1" hiddenColumns="1">
      <pane xSplit="2" ySplit="3" topLeftCell="C4" activePane="bottomRight" state="frozen"/>
      <selection pane="bottomRight" activeCell="EB1" sqref="C1:EB1048576"/>
      <pageMargins left="0.7" right="0.7" top="0.75" bottom="0.75" header="0.3" footer="0.3"/>
      <pageSetup orientation="portrait" r:id="rId6"/>
    </customSheetView>
    <customSheetView guid="{308E9DB8-8960-4FE1-B498-C61306BFDB04}" scale="70" hiddenRows="1" hiddenColumns="1">
      <pane xSplit="2" ySplit="3" topLeftCell="CZ4" activePane="bottomRight" state="frozen"/>
      <selection pane="bottomRight" activeCell="DC1" sqref="DC1:EJ1048576"/>
      <pageMargins left="0.7" right="0.7" top="0.75" bottom="0.75" header="0.3" footer="0.3"/>
      <pageSetup orientation="portrait" r:id="rId7"/>
    </customSheetView>
    <customSheetView guid="{6E040A81-939E-417F-B3B0-1ABC013AA8F6}" scale="70" hiddenRows="1">
      <pane xSplit="2" ySplit="3" topLeftCell="C4" activePane="bottomRight" state="frozen"/>
      <selection pane="bottomRight" activeCell="D9" sqref="D9"/>
      <pageMargins left="0.7" right="0.7" top="0.75" bottom="0.75" header="0.3" footer="0.3"/>
      <pageSetup orientation="portrait" r:id="rId8"/>
    </customSheetView>
  </customSheetViews>
  <mergeCells count="789">
    <mergeCell ref="EG5:EJ5"/>
    <mergeCell ref="EG4:EJ4"/>
    <mergeCell ref="I53:I61"/>
    <mergeCell ref="J53:J61"/>
    <mergeCell ref="K53:K61"/>
    <mergeCell ref="L53:L61"/>
    <mergeCell ref="M53:M61"/>
    <mergeCell ref="N53:N61"/>
    <mergeCell ref="AA53:AD61"/>
    <mergeCell ref="AE53:AH61"/>
    <mergeCell ref="AI53:AL61"/>
    <mergeCell ref="AM53:AP61"/>
    <mergeCell ref="AQ53:AT61"/>
    <mergeCell ref="AU53:AX61"/>
    <mergeCell ref="AY53:BB61"/>
    <mergeCell ref="BC53:BF61"/>
    <mergeCell ref="DC4:DE4"/>
    <mergeCell ref="DC5:DE5"/>
    <mergeCell ref="DF4:DH4"/>
    <mergeCell ref="DF5:DH5"/>
    <mergeCell ref="DI5:DP5"/>
    <mergeCell ref="DI4:DP4"/>
    <mergeCell ref="AM5:BF5"/>
    <mergeCell ref="AM4:BF4"/>
    <mergeCell ref="DI2:DP2"/>
    <mergeCell ref="DQ3:DR3"/>
    <mergeCell ref="AM3:AP3"/>
    <mergeCell ref="BG2:BI2"/>
    <mergeCell ref="CG3:CM3"/>
    <mergeCell ref="DK3:DL3"/>
    <mergeCell ref="DI3:DJ3"/>
    <mergeCell ref="AM2:BF2"/>
    <mergeCell ref="AQ3:AT3"/>
    <mergeCell ref="BS3:BY3"/>
    <mergeCell ref="DC2:DE2"/>
    <mergeCell ref="CZ2:DB2"/>
    <mergeCell ref="BZ3:CF3"/>
    <mergeCell ref="BZ2:CM2"/>
    <mergeCell ref="BJ2:BL2"/>
    <mergeCell ref="BM2:BO2"/>
    <mergeCell ref="BP2:BR2"/>
    <mergeCell ref="CT2:CV2"/>
    <mergeCell ref="AU3:BF3"/>
    <mergeCell ref="CN2:CP2"/>
    <mergeCell ref="CQ2:CS2"/>
    <mergeCell ref="EG69:EH69"/>
    <mergeCell ref="EI123:EJ123"/>
    <mergeCell ref="EI124:EJ124"/>
    <mergeCell ref="EI113:EJ113"/>
    <mergeCell ref="EI93:EJ93"/>
    <mergeCell ref="EI94:EJ94"/>
    <mergeCell ref="EI95:EJ95"/>
    <mergeCell ref="EI96:EJ96"/>
    <mergeCell ref="EI97:EJ97"/>
    <mergeCell ref="EI98:EJ98"/>
    <mergeCell ref="EI99:EJ99"/>
    <mergeCell ref="EI100:EJ100"/>
    <mergeCell ref="EI101:EJ101"/>
    <mergeCell ref="EI83:EJ83"/>
    <mergeCell ref="EI84:EJ84"/>
    <mergeCell ref="EI85:EJ85"/>
    <mergeCell ref="EI86:EJ86"/>
    <mergeCell ref="EI87:EJ87"/>
    <mergeCell ref="EI88:EJ88"/>
    <mergeCell ref="EI89:EJ89"/>
    <mergeCell ref="EI91:EJ91"/>
    <mergeCell ref="EI92:EJ92"/>
    <mergeCell ref="EG126:EG129"/>
    <mergeCell ref="EH126:EH129"/>
    <mergeCell ref="EI126:EJ129"/>
    <mergeCell ref="EG131:EG140"/>
    <mergeCell ref="EH131:EH140"/>
    <mergeCell ref="EI131:EJ140"/>
    <mergeCell ref="EG92:EH92"/>
    <mergeCell ref="EI114:EJ114"/>
    <mergeCell ref="EI115:EJ115"/>
    <mergeCell ref="EI116:EJ116"/>
    <mergeCell ref="EI117:EJ117"/>
    <mergeCell ref="EI118:EJ118"/>
    <mergeCell ref="EI119:EJ119"/>
    <mergeCell ref="EI120:EJ120"/>
    <mergeCell ref="EI121:EJ121"/>
    <mergeCell ref="EI122:EJ122"/>
    <mergeCell ref="EI102:EJ102"/>
    <mergeCell ref="EI103:EJ103"/>
    <mergeCell ref="EI105:EJ105"/>
    <mergeCell ref="EI106:EJ106"/>
    <mergeCell ref="EI107:EJ107"/>
    <mergeCell ref="EI108:EJ108"/>
    <mergeCell ref="EI110:EJ110"/>
    <mergeCell ref="EI112:EJ112"/>
    <mergeCell ref="EI65:EJ65"/>
    <mergeCell ref="EI66:EJ66"/>
    <mergeCell ref="EI70:EJ70"/>
    <mergeCell ref="EI71:EJ71"/>
    <mergeCell ref="EI77:EJ77"/>
    <mergeCell ref="EI78:EJ78"/>
    <mergeCell ref="EI80:EJ80"/>
    <mergeCell ref="EI81:EJ81"/>
    <mergeCell ref="EI82:EJ82"/>
    <mergeCell ref="EC126:EC129"/>
    <mergeCell ref="ED126:ED129"/>
    <mergeCell ref="EE126:EF129"/>
    <mergeCell ref="EC131:EC140"/>
    <mergeCell ref="ED131:ED140"/>
    <mergeCell ref="EE131:EF140"/>
    <mergeCell ref="EE88:EF88"/>
    <mergeCell ref="EG2:EJ2"/>
    <mergeCell ref="EI3:EJ3"/>
    <mergeCell ref="EI30:EJ30"/>
    <mergeCell ref="EI31:EJ31"/>
    <mergeCell ref="EI32:EJ32"/>
    <mergeCell ref="EI33:EJ33"/>
    <mergeCell ref="EG36:EG50"/>
    <mergeCell ref="EH36:EH50"/>
    <mergeCell ref="EI36:EJ50"/>
    <mergeCell ref="EI51:EJ51"/>
    <mergeCell ref="EI63:EJ63"/>
    <mergeCell ref="EI64:EJ64"/>
    <mergeCell ref="EE116:EF116"/>
    <mergeCell ref="EE117:EF117"/>
    <mergeCell ref="EE118:EF118"/>
    <mergeCell ref="EE119:EF119"/>
    <mergeCell ref="EE120:EF120"/>
    <mergeCell ref="EE121:EF121"/>
    <mergeCell ref="EE122:EF122"/>
    <mergeCell ref="EE123:EF123"/>
    <mergeCell ref="EE124:EF124"/>
    <mergeCell ref="EE105:EF105"/>
    <mergeCell ref="EE106:EF106"/>
    <mergeCell ref="EE107:EF107"/>
    <mergeCell ref="EE108:EF108"/>
    <mergeCell ref="EE110:EF110"/>
    <mergeCell ref="EE112:EF112"/>
    <mergeCell ref="EE113:EF113"/>
    <mergeCell ref="EE114:EF114"/>
    <mergeCell ref="EE115:EF115"/>
    <mergeCell ref="EE95:EF95"/>
    <mergeCell ref="EE96:EF96"/>
    <mergeCell ref="EE97:EF97"/>
    <mergeCell ref="EE98:EF98"/>
    <mergeCell ref="EE99:EF99"/>
    <mergeCell ref="EE100:EF100"/>
    <mergeCell ref="EE101:EF101"/>
    <mergeCell ref="EE102:EF102"/>
    <mergeCell ref="EE103:EF103"/>
    <mergeCell ref="EE84:EF84"/>
    <mergeCell ref="EE85:EF85"/>
    <mergeCell ref="EE86:EF86"/>
    <mergeCell ref="EE87:EF87"/>
    <mergeCell ref="EE89:EF89"/>
    <mergeCell ref="EE91:EF91"/>
    <mergeCell ref="EE92:EF92"/>
    <mergeCell ref="EE93:EF93"/>
    <mergeCell ref="EE94:EF94"/>
    <mergeCell ref="EE66:EF66"/>
    <mergeCell ref="EE70:EF70"/>
    <mergeCell ref="EE71:EF71"/>
    <mergeCell ref="EE77:EF77"/>
    <mergeCell ref="EE78:EF78"/>
    <mergeCell ref="EE80:EF80"/>
    <mergeCell ref="EE81:EF81"/>
    <mergeCell ref="EE82:EF82"/>
    <mergeCell ref="EE83:EF83"/>
    <mergeCell ref="EE69:EF69"/>
    <mergeCell ref="EE32:EF32"/>
    <mergeCell ref="EE33:EF33"/>
    <mergeCell ref="EC36:EC50"/>
    <mergeCell ref="ED36:ED50"/>
    <mergeCell ref="EE36:EF50"/>
    <mergeCell ref="EE51:EF51"/>
    <mergeCell ref="EE63:EF63"/>
    <mergeCell ref="EE64:EF64"/>
    <mergeCell ref="EE65:EF65"/>
    <mergeCell ref="EC2:EF2"/>
    <mergeCell ref="EE3:EF3"/>
    <mergeCell ref="EC7:EC29"/>
    <mergeCell ref="ED7:ED29"/>
    <mergeCell ref="EE7:EF29"/>
    <mergeCell ref="EE30:EF30"/>
    <mergeCell ref="EE31:EF31"/>
    <mergeCell ref="EC5:EF5"/>
    <mergeCell ref="EC4:EF4"/>
    <mergeCell ref="DY2:EB2"/>
    <mergeCell ref="DQ2:DX2"/>
    <mergeCell ref="DS131:DT140"/>
    <mergeCell ref="DU131:DX140"/>
    <mergeCell ref="DW91:DX91"/>
    <mergeCell ref="DW92:DX92"/>
    <mergeCell ref="DW93:DX93"/>
    <mergeCell ref="DW94:DX94"/>
    <mergeCell ref="DW95:DX95"/>
    <mergeCell ref="DW96:DX96"/>
    <mergeCell ref="DW97:DX97"/>
    <mergeCell ref="DW98:DX98"/>
    <mergeCell ref="DW99:DX99"/>
    <mergeCell ref="DW101:DX101"/>
    <mergeCell ref="DW102:DX102"/>
    <mergeCell ref="DW103:DX103"/>
    <mergeCell ref="DU96:DV96"/>
    <mergeCell ref="DU83:DV83"/>
    <mergeCell ref="DZ7:DZ29"/>
    <mergeCell ref="DZ36:DZ50"/>
    <mergeCell ref="EA3:EB3"/>
    <mergeCell ref="EA7:EB29"/>
    <mergeCell ref="EA36:EB50"/>
    <mergeCell ref="EA30:EB30"/>
    <mergeCell ref="DY131:DY140"/>
    <mergeCell ref="DM118:DP118"/>
    <mergeCell ref="DM64:DN64"/>
    <mergeCell ref="DM107:DP107"/>
    <mergeCell ref="DM108:DP108"/>
    <mergeCell ref="DM110:DP110"/>
    <mergeCell ref="DO99:DP99"/>
    <mergeCell ref="DQ36:DR51"/>
    <mergeCell ref="DO101:DP101"/>
    <mergeCell ref="DW86:DX86"/>
    <mergeCell ref="DM120:DP120"/>
    <mergeCell ref="DU101:DV101"/>
    <mergeCell ref="DU97:DV97"/>
    <mergeCell ref="DU79:DV79"/>
    <mergeCell ref="DU80:DV80"/>
    <mergeCell ref="DU81:DV81"/>
    <mergeCell ref="DM106:DP106"/>
    <mergeCell ref="DM104:DN104"/>
    <mergeCell ref="DO104:DP104"/>
    <mergeCell ref="DM105:DP105"/>
    <mergeCell ref="DO79:DP79"/>
    <mergeCell ref="DO78:DP78"/>
    <mergeCell ref="DM117:DP117"/>
    <mergeCell ref="DM71:DN71"/>
    <mergeCell ref="DH7:DH29"/>
    <mergeCell ref="DK7:DL29"/>
    <mergeCell ref="DQ131:DR140"/>
    <mergeCell ref="DQ7:DR29"/>
    <mergeCell ref="DQ30:DR30"/>
    <mergeCell ref="DQ31:DR31"/>
    <mergeCell ref="DQ32:DR32"/>
    <mergeCell ref="DQ33:DR33"/>
    <mergeCell ref="DO93:DP93"/>
    <mergeCell ref="DO94:DP94"/>
    <mergeCell ref="DK30:DL30"/>
    <mergeCell ref="DK31:DL31"/>
    <mergeCell ref="DK32:DL32"/>
    <mergeCell ref="DK33:DL33"/>
    <mergeCell ref="DM79:DN79"/>
    <mergeCell ref="DI131:DJ140"/>
    <mergeCell ref="DM131:DP140"/>
    <mergeCell ref="DK131:DL140"/>
    <mergeCell ref="DM119:DP119"/>
    <mergeCell ref="DM113:DP113"/>
    <mergeCell ref="DM114:DP114"/>
    <mergeCell ref="DM115:DP115"/>
    <mergeCell ref="DO63:DP63"/>
    <mergeCell ref="DK79:DL79"/>
    <mergeCell ref="CO7:CO29"/>
    <mergeCell ref="CP7:CP29"/>
    <mergeCell ref="BZ7:CF29"/>
    <mergeCell ref="BG7:BG29"/>
    <mergeCell ref="BP7:BP29"/>
    <mergeCell ref="CN7:CN29"/>
    <mergeCell ref="BJ7:BJ32"/>
    <mergeCell ref="BN7:BN32"/>
    <mergeCell ref="BO7:BO32"/>
    <mergeCell ref="BQ7:BQ29"/>
    <mergeCell ref="CG32:CM32"/>
    <mergeCell ref="BZ30:CF30"/>
    <mergeCell ref="BZ31:CF31"/>
    <mergeCell ref="BZ32:CF32"/>
    <mergeCell ref="BK7:BK32"/>
    <mergeCell ref="BL7:BL32"/>
    <mergeCell ref="CO42:CO47"/>
    <mergeCell ref="CP42:CP47"/>
    <mergeCell ref="CN49:CN61"/>
    <mergeCell ref="J126:J129"/>
    <mergeCell ref="J131:J140"/>
    <mergeCell ref="I131:I140"/>
    <mergeCell ref="N63:N85"/>
    <mergeCell ref="K131:K140"/>
    <mergeCell ref="O131:R140"/>
    <mergeCell ref="BG37:BG56"/>
    <mergeCell ref="BM37:BM51"/>
    <mergeCell ref="BP63:BP82"/>
    <mergeCell ref="BO37:BO51"/>
    <mergeCell ref="BS131:BY140"/>
    <mergeCell ref="BS126:BY129"/>
    <mergeCell ref="AQ126:AT129"/>
    <mergeCell ref="AU126:BF129"/>
    <mergeCell ref="AM126:AP129"/>
    <mergeCell ref="AM131:AP140"/>
    <mergeCell ref="AA131:AD140"/>
    <mergeCell ref="AI131:AL140"/>
    <mergeCell ref="W131:Z140"/>
    <mergeCell ref="O126:R129"/>
    <mergeCell ref="AU131:BF140"/>
    <mergeCell ref="F53:F61"/>
    <mergeCell ref="G53:G61"/>
    <mergeCell ref="H53:H61"/>
    <mergeCell ref="G63:G85"/>
    <mergeCell ref="AE63:AH124"/>
    <mergeCell ref="AU37:AX51"/>
    <mergeCell ref="S53:V61"/>
    <mergeCell ref="W53:Z61"/>
    <mergeCell ref="AQ63:AT124"/>
    <mergeCell ref="AU63:BF124"/>
    <mergeCell ref="O37:R51"/>
    <mergeCell ref="O63:R124"/>
    <mergeCell ref="O53:R61"/>
    <mergeCell ref="AA37:AD51"/>
    <mergeCell ref="DH36:DH50"/>
    <mergeCell ref="DM32:DP32"/>
    <mergeCell ref="CG63:CM82"/>
    <mergeCell ref="CR63:CR124"/>
    <mergeCell ref="CG33:CM33"/>
    <mergeCell ref="M63:M85"/>
    <mergeCell ref="AM63:AP124"/>
    <mergeCell ref="AA63:AD124"/>
    <mergeCell ref="AI63:AL124"/>
    <mergeCell ref="AI37:AL51"/>
    <mergeCell ref="AY37:BB51"/>
    <mergeCell ref="S33:V33"/>
    <mergeCell ref="S32:V32"/>
    <mergeCell ref="O32:R32"/>
    <mergeCell ref="O33:R33"/>
    <mergeCell ref="W33:Z33"/>
    <mergeCell ref="AA32:AD32"/>
    <mergeCell ref="AM32:AP32"/>
    <mergeCell ref="BL37:BL51"/>
    <mergeCell ref="BN37:BN51"/>
    <mergeCell ref="BK37:BK51"/>
    <mergeCell ref="BJ54:BO56"/>
    <mergeCell ref="DM116:DP116"/>
    <mergeCell ref="BQ63:BQ82"/>
    <mergeCell ref="DU103:DV103"/>
    <mergeCell ref="DM101:DN101"/>
    <mergeCell ref="DM80:DN80"/>
    <mergeCell ref="DM81:DN81"/>
    <mergeCell ref="DU98:DV98"/>
    <mergeCell ref="DO100:DP100"/>
    <mergeCell ref="DM103:DN103"/>
    <mergeCell ref="DO98:DP98"/>
    <mergeCell ref="DO103:DP103"/>
    <mergeCell ref="DO102:DP102"/>
    <mergeCell ref="DM94:DN94"/>
    <mergeCell ref="DM96:DN96"/>
    <mergeCell ref="DM97:DN97"/>
    <mergeCell ref="DM98:DN98"/>
    <mergeCell ref="DO96:DP96"/>
    <mergeCell ref="DO95:DP95"/>
    <mergeCell ref="DO91:DP91"/>
    <mergeCell ref="DO87:DP87"/>
    <mergeCell ref="DO89:DP89"/>
    <mergeCell ref="DU94:DV94"/>
    <mergeCell ref="DO92:DP92"/>
    <mergeCell ref="DO97:DP97"/>
    <mergeCell ref="DO86:DP86"/>
    <mergeCell ref="DS3:DT3"/>
    <mergeCell ref="DS7:DT29"/>
    <mergeCell ref="DS30:DT30"/>
    <mergeCell ref="DS31:DT31"/>
    <mergeCell ref="DS32:DT32"/>
    <mergeCell ref="DS33:DT33"/>
    <mergeCell ref="DM3:DP3"/>
    <mergeCell ref="DU3:DX3"/>
    <mergeCell ref="DU31:DX31"/>
    <mergeCell ref="DU32:DX32"/>
    <mergeCell ref="DU33:DX33"/>
    <mergeCell ref="DM33:DP33"/>
    <mergeCell ref="DU7:DX29"/>
    <mergeCell ref="DU30:DX30"/>
    <mergeCell ref="DQ4:DX4"/>
    <mergeCell ref="DM7:DP29"/>
    <mergeCell ref="DM30:DP30"/>
    <mergeCell ref="DM31:DP31"/>
    <mergeCell ref="C63:C85"/>
    <mergeCell ref="E63:E85"/>
    <mergeCell ref="F63:F85"/>
    <mergeCell ref="H63:H85"/>
    <mergeCell ref="I63:I85"/>
    <mergeCell ref="K63:K85"/>
    <mergeCell ref="S63:V124"/>
    <mergeCell ref="W63:Z124"/>
    <mergeCell ref="J37:J51"/>
    <mergeCell ref="J63:J85"/>
    <mergeCell ref="F37:F51"/>
    <mergeCell ref="H37:H51"/>
    <mergeCell ref="I37:I51"/>
    <mergeCell ref="K37:K51"/>
    <mergeCell ref="L37:L51"/>
    <mergeCell ref="M37:M51"/>
    <mergeCell ref="N37:N51"/>
    <mergeCell ref="L63:L85"/>
    <mergeCell ref="D37:D51"/>
    <mergeCell ref="D63:D85"/>
    <mergeCell ref="G37:G51"/>
    <mergeCell ref="C53:C61"/>
    <mergeCell ref="D53:D61"/>
    <mergeCell ref="E53:E61"/>
    <mergeCell ref="C37:C51"/>
    <mergeCell ref="E37:E51"/>
    <mergeCell ref="S37:V51"/>
    <mergeCell ref="W37:Z51"/>
    <mergeCell ref="AM7:AP22"/>
    <mergeCell ref="AM29:AP29"/>
    <mergeCell ref="AA7:AD22"/>
    <mergeCell ref="AI7:AL22"/>
    <mergeCell ref="AA29:AD29"/>
    <mergeCell ref="AI29:AL29"/>
    <mergeCell ref="M23:M29"/>
    <mergeCell ref="N23:N29"/>
    <mergeCell ref="S7:V22"/>
    <mergeCell ref="AE7:AH22"/>
    <mergeCell ref="W7:Z22"/>
    <mergeCell ref="S29:V29"/>
    <mergeCell ref="W29:Z29"/>
    <mergeCell ref="AI32:AL32"/>
    <mergeCell ref="AA33:AD33"/>
    <mergeCell ref="AI33:AL33"/>
    <mergeCell ref="F20:F28"/>
    <mergeCell ref="H20:H28"/>
    <mergeCell ref="J23:J29"/>
    <mergeCell ref="O31:R31"/>
    <mergeCell ref="B23:B28"/>
    <mergeCell ref="AE29:AH29"/>
    <mergeCell ref="A6:B6"/>
    <mergeCell ref="O7:R22"/>
    <mergeCell ref="O29:R29"/>
    <mergeCell ref="L23:L29"/>
    <mergeCell ref="K23:K29"/>
    <mergeCell ref="C23:C29"/>
    <mergeCell ref="E23:E29"/>
    <mergeCell ref="I23:I29"/>
    <mergeCell ref="G20:G28"/>
    <mergeCell ref="D23:D29"/>
    <mergeCell ref="L2:N2"/>
    <mergeCell ref="O3:R3"/>
    <mergeCell ref="W3:Z3"/>
    <mergeCell ref="O2:Z2"/>
    <mergeCell ref="S30:V30"/>
    <mergeCell ref="C5:E5"/>
    <mergeCell ref="AE3:AH3"/>
    <mergeCell ref="F4:H4"/>
    <mergeCell ref="I4:K4"/>
    <mergeCell ref="L4:N4"/>
    <mergeCell ref="C4:E4"/>
    <mergeCell ref="F5:H5"/>
    <mergeCell ref="I5:K5"/>
    <mergeCell ref="L5:N5"/>
    <mergeCell ref="C2:E2"/>
    <mergeCell ref="F2:H2"/>
    <mergeCell ref="I2:K2"/>
    <mergeCell ref="S3:V3"/>
    <mergeCell ref="AE30:AH30"/>
    <mergeCell ref="O5:Z5"/>
    <mergeCell ref="O4:Z4"/>
    <mergeCell ref="AA2:AL2"/>
    <mergeCell ref="AA3:AD3"/>
    <mergeCell ref="AI3:AL3"/>
    <mergeCell ref="AU7:BF22"/>
    <mergeCell ref="AQ7:AT22"/>
    <mergeCell ref="AQ29:AT29"/>
    <mergeCell ref="AQ30:AT30"/>
    <mergeCell ref="BI7:BI29"/>
    <mergeCell ref="CG30:CM30"/>
    <mergeCell ref="AA4:AL4"/>
    <mergeCell ref="AA5:AL5"/>
    <mergeCell ref="BM4:BO4"/>
    <mergeCell ref="BM5:BO5"/>
    <mergeCell ref="BP4:BR4"/>
    <mergeCell ref="BP5:BR5"/>
    <mergeCell ref="BS5:CM5"/>
    <mergeCell ref="BS4:CM4"/>
    <mergeCell ref="BG5:BI5"/>
    <mergeCell ref="BG4:BI4"/>
    <mergeCell ref="BJ4:BL4"/>
    <mergeCell ref="BJ5:BL5"/>
    <mergeCell ref="BM7:BM32"/>
    <mergeCell ref="CG7:CM29"/>
    <mergeCell ref="BS32:BY32"/>
    <mergeCell ref="BH7:BH29"/>
    <mergeCell ref="BR7:BR29"/>
    <mergeCell ref="AA30:AD30"/>
    <mergeCell ref="AU29:AX29"/>
    <mergeCell ref="BC30:BF30"/>
    <mergeCell ref="AU31:AX31"/>
    <mergeCell ref="AY31:BB31"/>
    <mergeCell ref="AM30:AP30"/>
    <mergeCell ref="AM31:AP31"/>
    <mergeCell ref="AM33:AP33"/>
    <mergeCell ref="AM37:AP51"/>
    <mergeCell ref="AI30:AL30"/>
    <mergeCell ref="DC63:DC124"/>
    <mergeCell ref="CZ63:CZ124"/>
    <mergeCell ref="DE36:DE50"/>
    <mergeCell ref="DC36:DC50"/>
    <mergeCell ref="CS42:CS47"/>
    <mergeCell ref="CZ131:CZ140"/>
    <mergeCell ref="DA131:DA140"/>
    <mergeCell ref="CR7:CR29"/>
    <mergeCell ref="CG31:CM31"/>
    <mergeCell ref="CN36:CN40"/>
    <mergeCell ref="CN42:CN47"/>
    <mergeCell ref="CT63:CT124"/>
    <mergeCell ref="CR36:CR40"/>
    <mergeCell ref="CS36:CS40"/>
    <mergeCell ref="CR42:CR47"/>
    <mergeCell ref="DB63:DB124"/>
    <mergeCell ref="CZ126:CZ129"/>
    <mergeCell ref="CW7:CW51"/>
    <mergeCell ref="DA126:DA129"/>
    <mergeCell ref="CU131:CU140"/>
    <mergeCell ref="CV131:CV140"/>
    <mergeCell ref="CX131:CX140"/>
    <mergeCell ref="CG53:CM61"/>
    <mergeCell ref="CY131:CY140"/>
    <mergeCell ref="DG131:DG140"/>
    <mergeCell ref="CU7:CU29"/>
    <mergeCell ref="DG36:DG50"/>
    <mergeCell ref="CS126:CS129"/>
    <mergeCell ref="CR131:CR140"/>
    <mergeCell ref="CS131:CS140"/>
    <mergeCell ref="CW63:CW124"/>
    <mergeCell ref="CS7:CS29"/>
    <mergeCell ref="BZ131:CF140"/>
    <mergeCell ref="BZ126:CF129"/>
    <mergeCell ref="CT7:CT29"/>
    <mergeCell ref="CV7:CV29"/>
    <mergeCell ref="CT126:CT129"/>
    <mergeCell ref="DB131:DB140"/>
    <mergeCell ref="CT131:CT140"/>
    <mergeCell ref="CU63:CU124"/>
    <mergeCell ref="CV63:CV124"/>
    <mergeCell ref="DA63:DA124"/>
    <mergeCell ref="CU126:CU129"/>
    <mergeCell ref="CV126:CV129"/>
    <mergeCell ref="CX126:CX129"/>
    <mergeCell ref="CY126:CY129"/>
    <mergeCell ref="DD63:DD124"/>
    <mergeCell ref="DE63:DE124"/>
    <mergeCell ref="CQ131:CQ140"/>
    <mergeCell ref="CS49:CS61"/>
    <mergeCell ref="CS63:CS124"/>
    <mergeCell ref="CO63:CO124"/>
    <mergeCell ref="CP63:CP124"/>
    <mergeCell ref="CR126:CR129"/>
    <mergeCell ref="CN126:CN129"/>
    <mergeCell ref="BQ131:BQ140"/>
    <mergeCell ref="BR131:BR140"/>
    <mergeCell ref="BQ126:BQ129"/>
    <mergeCell ref="BR126:BR129"/>
    <mergeCell ref="CO126:CO129"/>
    <mergeCell ref="BS63:BY82"/>
    <mergeCell ref="CN131:CN140"/>
    <mergeCell ref="CP131:CP140"/>
    <mergeCell ref="CG131:CM140"/>
    <mergeCell ref="CG126:CM129"/>
    <mergeCell ref="CO131:CO140"/>
    <mergeCell ref="BR63:BR82"/>
    <mergeCell ref="BZ63:CF82"/>
    <mergeCell ref="CN63:CN124"/>
    <mergeCell ref="DW87:DX87"/>
    <mergeCell ref="DW89:DX89"/>
    <mergeCell ref="DI7:DJ29"/>
    <mergeCell ref="DI30:DJ30"/>
    <mergeCell ref="DI31:DJ31"/>
    <mergeCell ref="DI32:DJ32"/>
    <mergeCell ref="DI33:DJ33"/>
    <mergeCell ref="DW83:DX83"/>
    <mergeCell ref="DW84:DX84"/>
    <mergeCell ref="DW85:DX85"/>
    <mergeCell ref="DW77:DX77"/>
    <mergeCell ref="DW78:DX78"/>
    <mergeCell ref="DW79:DX79"/>
    <mergeCell ref="DU84:DV84"/>
    <mergeCell ref="DU85:DV85"/>
    <mergeCell ref="DU77:DV77"/>
    <mergeCell ref="DU78:DV78"/>
    <mergeCell ref="DO77:DP77"/>
    <mergeCell ref="DI79:DJ79"/>
    <mergeCell ref="DM63:DN63"/>
    <mergeCell ref="DO71:DP71"/>
    <mergeCell ref="DM77:DN77"/>
    <mergeCell ref="DM78:DN78"/>
    <mergeCell ref="DW80:DX80"/>
    <mergeCell ref="EA31:EB31"/>
    <mergeCell ref="EA32:EB32"/>
    <mergeCell ref="EA33:EB33"/>
    <mergeCell ref="DY5:EB5"/>
    <mergeCell ref="DQ5:DX5"/>
    <mergeCell ref="DY7:DY29"/>
    <mergeCell ref="DY4:EB4"/>
    <mergeCell ref="EA51:EB51"/>
    <mergeCell ref="EA63:EB63"/>
    <mergeCell ref="DY36:DY50"/>
    <mergeCell ref="DS36:DT51"/>
    <mergeCell ref="DU36:DX51"/>
    <mergeCell ref="EA64:EB64"/>
    <mergeCell ref="EA65:EB65"/>
    <mergeCell ref="EA120:EB120"/>
    <mergeCell ref="EA66:EB66"/>
    <mergeCell ref="EA70:EB70"/>
    <mergeCell ref="EA71:EB71"/>
    <mergeCell ref="EA77:EB77"/>
    <mergeCell ref="EA78:EB78"/>
    <mergeCell ref="EA80:EB80"/>
    <mergeCell ref="EA81:EB81"/>
    <mergeCell ref="EA82:EB82"/>
    <mergeCell ref="EA83:EB83"/>
    <mergeCell ref="EA84:EB84"/>
    <mergeCell ref="EA85:EB85"/>
    <mergeCell ref="EA89:EB89"/>
    <mergeCell ref="EA114:EB114"/>
    <mergeCell ref="EA115:EB115"/>
    <mergeCell ref="EA116:EB116"/>
    <mergeCell ref="EA117:EB117"/>
    <mergeCell ref="EA118:EB118"/>
    <mergeCell ref="EA119:EB119"/>
    <mergeCell ref="EA107:EB107"/>
    <mergeCell ref="EA108:EB108"/>
    <mergeCell ref="EA110:EB110"/>
    <mergeCell ref="DW81:DX81"/>
    <mergeCell ref="EA86:EB86"/>
    <mergeCell ref="EA87:EB87"/>
    <mergeCell ref="EA121:EB121"/>
    <mergeCell ref="EA131:EB140"/>
    <mergeCell ref="DZ131:DZ140"/>
    <mergeCell ref="EA91:EB91"/>
    <mergeCell ref="EA92:EB92"/>
    <mergeCell ref="EA93:EB93"/>
    <mergeCell ref="EA94:EB94"/>
    <mergeCell ref="EA95:EB95"/>
    <mergeCell ref="EA96:EB96"/>
    <mergeCell ref="EA97:EB97"/>
    <mergeCell ref="EA98:EB98"/>
    <mergeCell ref="EA99:EB99"/>
    <mergeCell ref="EA101:EB101"/>
    <mergeCell ref="EA102:EB102"/>
    <mergeCell ref="EA103:EB103"/>
    <mergeCell ref="EA100:EB100"/>
    <mergeCell ref="EA105:EB105"/>
    <mergeCell ref="EA106:EB106"/>
    <mergeCell ref="EA122:EB122"/>
    <mergeCell ref="DZ126:DZ129"/>
    <mergeCell ref="EA126:EB129"/>
    <mergeCell ref="EA112:EB112"/>
    <mergeCell ref="EA113:EB113"/>
    <mergeCell ref="DU126:DX129"/>
    <mergeCell ref="DS126:DT129"/>
    <mergeCell ref="DM126:DP129"/>
    <mergeCell ref="DU124:DV124"/>
    <mergeCell ref="DW124:DX124"/>
    <mergeCell ref="DU122:DV122"/>
    <mergeCell ref="DW122:DX122"/>
    <mergeCell ref="DM124:DP124"/>
    <mergeCell ref="EA123:EB123"/>
    <mergeCell ref="EA124:EB124"/>
    <mergeCell ref="DU123:DV123"/>
    <mergeCell ref="DW123:DX123"/>
    <mergeCell ref="DY126:DY129"/>
    <mergeCell ref="DW121:DX121"/>
    <mergeCell ref="DQ126:DR129"/>
    <mergeCell ref="DM121:DP121"/>
    <mergeCell ref="DU121:DV121"/>
    <mergeCell ref="DM123:DP123"/>
    <mergeCell ref="DM122:DP122"/>
    <mergeCell ref="DM112:DP112"/>
    <mergeCell ref="CW126:CW129"/>
    <mergeCell ref="C131:C140"/>
    <mergeCell ref="E131:E140"/>
    <mergeCell ref="F131:F140"/>
    <mergeCell ref="H131:H140"/>
    <mergeCell ref="C126:C129"/>
    <mergeCell ref="E126:E129"/>
    <mergeCell ref="F126:F129"/>
    <mergeCell ref="H126:H129"/>
    <mergeCell ref="I126:I129"/>
    <mergeCell ref="D126:D129"/>
    <mergeCell ref="D131:D140"/>
    <mergeCell ref="G126:G129"/>
    <mergeCell ref="G131:G140"/>
    <mergeCell ref="L131:L140"/>
    <mergeCell ref="M131:M140"/>
    <mergeCell ref="BP126:BP129"/>
    <mergeCell ref="BP131:BP140"/>
    <mergeCell ref="N131:N140"/>
    <mergeCell ref="AE126:AH129"/>
    <mergeCell ref="AE131:AH140"/>
    <mergeCell ref="S131:V140"/>
    <mergeCell ref="L126:L129"/>
    <mergeCell ref="AQ131:AT140"/>
    <mergeCell ref="K126:K129"/>
    <mergeCell ref="S126:V129"/>
    <mergeCell ref="W126:Z129"/>
    <mergeCell ref="AA126:AD129"/>
    <mergeCell ref="AI126:AL129"/>
    <mergeCell ref="S31:V31"/>
    <mergeCell ref="W30:Z30"/>
    <mergeCell ref="W31:Z31"/>
    <mergeCell ref="AA31:AD31"/>
    <mergeCell ref="AI31:AL31"/>
    <mergeCell ref="W32:Z32"/>
    <mergeCell ref="AE31:AH31"/>
    <mergeCell ref="AE32:AH32"/>
    <mergeCell ref="AE33:AH33"/>
    <mergeCell ref="AE37:AH51"/>
    <mergeCell ref="O30:R30"/>
    <mergeCell ref="M126:M129"/>
    <mergeCell ref="N126:N129"/>
    <mergeCell ref="BH37:BH56"/>
    <mergeCell ref="BJ37:BJ51"/>
    <mergeCell ref="BS33:BY33"/>
    <mergeCell ref="AQ32:AT32"/>
    <mergeCell ref="AQ33:AT33"/>
    <mergeCell ref="BZ33:CF33"/>
    <mergeCell ref="AY29:BB29"/>
    <mergeCell ref="AY30:BB30"/>
    <mergeCell ref="AQ37:AT51"/>
    <mergeCell ref="BC37:BF51"/>
    <mergeCell ref="AU33:AX33"/>
    <mergeCell ref="AY33:BB33"/>
    <mergeCell ref="BC33:BF33"/>
    <mergeCell ref="BI37:BI56"/>
    <mergeCell ref="BS7:BY29"/>
    <mergeCell ref="BS30:BY30"/>
    <mergeCell ref="BS31:BY31"/>
    <mergeCell ref="AQ31:AT31"/>
    <mergeCell ref="AU32:AX32"/>
    <mergeCell ref="AY32:BB32"/>
    <mergeCell ref="BC32:BF32"/>
    <mergeCell ref="BC31:BF31"/>
    <mergeCell ref="BC29:BF29"/>
    <mergeCell ref="AU30:AX30"/>
    <mergeCell ref="CT4:CV4"/>
    <mergeCell ref="CO36:CO40"/>
    <mergeCell ref="CR49:CR61"/>
    <mergeCell ref="CQ7:CQ29"/>
    <mergeCell ref="CQ36:CQ40"/>
    <mergeCell ref="CQ42:CQ47"/>
    <mergeCell ref="CQ49:CQ61"/>
    <mergeCell ref="CQ63:CQ124"/>
    <mergeCell ref="CQ126:CQ129"/>
    <mergeCell ref="CU49:CU61"/>
    <mergeCell ref="CV49:CV61"/>
    <mergeCell ref="CT36:CT40"/>
    <mergeCell ref="CT42:CT47"/>
    <mergeCell ref="CT49:CT61"/>
    <mergeCell ref="CU36:CU40"/>
    <mergeCell ref="CV36:CV40"/>
    <mergeCell ref="CP126:CP129"/>
    <mergeCell ref="CQ4:CS4"/>
    <mergeCell ref="CQ5:CS5"/>
    <mergeCell ref="CN5:CP5"/>
    <mergeCell ref="CN4:CP4"/>
    <mergeCell ref="CP36:CP40"/>
    <mergeCell ref="CO49:CO61"/>
    <mergeCell ref="CP49:CP61"/>
    <mergeCell ref="DE7:DE29"/>
    <mergeCell ref="DF7:DF29"/>
    <mergeCell ref="DF36:DF50"/>
    <mergeCell ref="DD36:DD50"/>
    <mergeCell ref="CT5:CV5"/>
    <mergeCell ref="CW5:CY5"/>
    <mergeCell ref="CZ5:DB5"/>
    <mergeCell ref="CU42:CU47"/>
    <mergeCell ref="CV42:CV47"/>
    <mergeCell ref="DB126:DB129"/>
    <mergeCell ref="CW4:CY4"/>
    <mergeCell ref="CZ4:DB4"/>
    <mergeCell ref="DF126:DF129"/>
    <mergeCell ref="DF131:DF140"/>
    <mergeCell ref="DF2:DH2"/>
    <mergeCell ref="CX7:CX51"/>
    <mergeCell ref="CY7:CY51"/>
    <mergeCell ref="CY63:CY124"/>
    <mergeCell ref="CX63:CX124"/>
    <mergeCell ref="DH131:DH140"/>
    <mergeCell ref="DH126:DH129"/>
    <mergeCell ref="DG126:DG129"/>
    <mergeCell ref="CZ7:CZ40"/>
    <mergeCell ref="CZ42:CZ51"/>
    <mergeCell ref="DA7:DA40"/>
    <mergeCell ref="DA42:DA51"/>
    <mergeCell ref="DB7:DB40"/>
    <mergeCell ref="DB42:DB51"/>
    <mergeCell ref="CW2:CY2"/>
    <mergeCell ref="DC7:DC29"/>
    <mergeCell ref="DG7:DG29"/>
    <mergeCell ref="CW131:CW140"/>
    <mergeCell ref="DD7:DD29"/>
  </mergeCells>
  <conditionalFormatting sqref="A4:EJ141">
    <cfRule type="expression" dxfId="300" priority="39">
      <formula>A4="Not part of Test Case"</formula>
    </cfRule>
    <cfRule type="expression" dxfId="299" priority="42">
      <formula>$A4&lt;&gt;0</formula>
    </cfRule>
  </conditionalFormatting>
  <pageMargins left="0.7" right="0.7" top="0.75" bottom="0.75" header="0.3" footer="0.3"/>
  <pageSetup orientation="portrait" r:id="rId9"/>
  <ignoredErrors>
    <ignoredError sqref="T25 AJ26 AB26 U26 T27 T26 U27:Y27 V26:Y26 AN26" formula="1"/>
  </ignoredErrors>
  <legacy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topLeftCell="A19" workbookViewId="0">
      <selection activeCell="C47" sqref="C47"/>
    </sheetView>
  </sheetViews>
  <sheetFormatPr defaultRowHeight="14.4" x14ac:dyDescent="0.3"/>
  <cols>
    <col min="1" max="1" width="26.109375" bestFit="1" customWidth="1"/>
    <col min="2" max="2" width="22.109375" customWidth="1"/>
    <col min="3" max="3" width="28.109375" customWidth="1"/>
    <col min="4" max="4" width="24.33203125" customWidth="1"/>
    <col min="5" max="5" width="20.6640625" bestFit="1" customWidth="1"/>
    <col min="6" max="6" width="20.109375" bestFit="1" customWidth="1"/>
  </cols>
  <sheetData>
    <row r="1" spans="1:16384" x14ac:dyDescent="0.3">
      <c r="A1" s="5" t="s">
        <v>110</v>
      </c>
      <c r="B1" s="6">
        <v>0.30480000000000002</v>
      </c>
    </row>
    <row r="2" spans="1:16384" x14ac:dyDescent="0.3">
      <c r="A2" s="5" t="s">
        <v>111</v>
      </c>
      <c r="B2" s="6">
        <f>B1^2</f>
        <v>9.2903040000000006E-2</v>
      </c>
    </row>
    <row r="3" spans="1:16384" x14ac:dyDescent="0.3">
      <c r="A3" s="5"/>
      <c r="B3" s="6"/>
      <c r="C3" s="5"/>
      <c r="D3" s="6"/>
      <c r="E3" s="5"/>
      <c r="F3" s="6"/>
      <c r="G3" s="5"/>
      <c r="H3" s="6"/>
      <c r="I3" s="5"/>
      <c r="J3" s="6"/>
      <c r="K3" s="5"/>
      <c r="L3" s="6"/>
      <c r="M3" s="5"/>
      <c r="N3" s="6"/>
      <c r="O3" s="5"/>
      <c r="P3" s="6"/>
      <c r="Q3" s="5"/>
      <c r="R3" s="6"/>
      <c r="S3" s="5"/>
      <c r="T3" s="6"/>
      <c r="U3" s="5"/>
      <c r="V3" s="6"/>
      <c r="W3" s="5"/>
      <c r="X3" s="6"/>
      <c r="Y3" s="5"/>
      <c r="Z3" s="6"/>
      <c r="AA3" s="5"/>
      <c r="AB3" s="6"/>
      <c r="AC3" s="5"/>
      <c r="AD3" s="6"/>
      <c r="AE3" s="5"/>
      <c r="AF3" s="6"/>
      <c r="AG3" s="5"/>
      <c r="AH3" s="6"/>
      <c r="AI3" s="5"/>
      <c r="AJ3" s="6"/>
      <c r="AK3" s="5"/>
      <c r="AL3" s="6"/>
      <c r="AM3" s="5"/>
      <c r="AN3" s="6"/>
      <c r="AO3" s="5"/>
      <c r="AP3" s="6"/>
      <c r="AQ3" s="5"/>
      <c r="AR3" s="6"/>
      <c r="AS3" s="5"/>
      <c r="AT3" s="6"/>
      <c r="AU3" s="5"/>
      <c r="AV3" s="6"/>
      <c r="AW3" s="5"/>
      <c r="AX3" s="6"/>
      <c r="AY3" s="5"/>
      <c r="AZ3" s="6"/>
      <c r="BA3" s="5"/>
      <c r="BB3" s="6"/>
      <c r="BC3" s="5"/>
      <c r="BD3" s="6"/>
      <c r="BE3" s="5"/>
      <c r="BF3" s="6"/>
      <c r="BG3" s="5"/>
      <c r="BH3" s="6"/>
      <c r="BI3" s="5"/>
      <c r="BJ3" s="6"/>
      <c r="BK3" s="5"/>
      <c r="BL3" s="6"/>
      <c r="BM3" s="5"/>
      <c r="BN3" s="6"/>
      <c r="BO3" s="5"/>
      <c r="BP3" s="6"/>
      <c r="BQ3" s="5"/>
      <c r="BR3" s="6"/>
      <c r="BS3" s="5"/>
      <c r="BT3" s="6"/>
      <c r="BU3" s="5"/>
      <c r="BV3" s="6"/>
      <c r="BW3" s="5"/>
      <c r="BX3" s="6"/>
      <c r="BY3" s="5"/>
      <c r="BZ3" s="6"/>
      <c r="CA3" s="5"/>
      <c r="CB3" s="6"/>
      <c r="CC3" s="5"/>
      <c r="CD3" s="6"/>
      <c r="CE3" s="5"/>
      <c r="CF3" s="6"/>
      <c r="CG3" s="5"/>
      <c r="CH3" s="6"/>
      <c r="CI3" s="5"/>
      <c r="CJ3" s="6"/>
      <c r="CK3" s="5"/>
      <c r="CL3" s="6"/>
      <c r="CM3" s="5"/>
      <c r="CN3" s="6"/>
      <c r="CO3" s="5"/>
      <c r="CP3" s="6"/>
      <c r="CQ3" s="5"/>
      <c r="CR3" s="6"/>
      <c r="CS3" s="5"/>
      <c r="CT3" s="6"/>
      <c r="CU3" s="5"/>
      <c r="CV3" s="6"/>
      <c r="CW3" s="5"/>
      <c r="CX3" s="6"/>
      <c r="CY3" s="5"/>
      <c r="CZ3" s="6"/>
      <c r="DA3" s="5"/>
      <c r="DB3" s="6"/>
      <c r="DC3" s="5"/>
      <c r="DD3" s="6"/>
      <c r="DE3" s="5"/>
      <c r="DF3" s="6"/>
      <c r="DG3" s="5"/>
      <c r="DH3" s="6"/>
      <c r="DI3" s="5"/>
      <c r="DJ3" s="6"/>
      <c r="DK3" s="5"/>
      <c r="DL3" s="6"/>
      <c r="DM3" s="5"/>
      <c r="DN3" s="6"/>
      <c r="DO3" s="5"/>
      <c r="DP3" s="6"/>
      <c r="DQ3" s="5"/>
      <c r="DR3" s="6"/>
      <c r="DS3" s="5"/>
      <c r="DT3" s="6"/>
      <c r="DU3" s="5"/>
      <c r="DV3" s="6"/>
      <c r="DW3" s="5"/>
      <c r="DX3" s="6"/>
      <c r="DY3" s="5"/>
      <c r="DZ3" s="6"/>
      <c r="EA3" s="5"/>
      <c r="EB3" s="6"/>
      <c r="EC3" s="5"/>
      <c r="ED3" s="6"/>
      <c r="EE3" s="5"/>
      <c r="EF3" s="6"/>
      <c r="EG3" s="5"/>
      <c r="EH3" s="6"/>
      <c r="EI3" s="5"/>
      <c r="EJ3" s="6"/>
      <c r="EK3" s="5"/>
      <c r="EL3" s="6"/>
      <c r="EM3" s="5"/>
      <c r="EN3" s="6"/>
      <c r="EO3" s="5"/>
      <c r="EP3" s="6"/>
      <c r="EQ3" s="5"/>
      <c r="ER3" s="6"/>
      <c r="ES3" s="5"/>
      <c r="ET3" s="6"/>
      <c r="EU3" s="5"/>
      <c r="EV3" s="6"/>
      <c r="EW3" s="5"/>
      <c r="EX3" s="6"/>
      <c r="EY3" s="5"/>
      <c r="EZ3" s="6"/>
      <c r="FA3" s="5"/>
      <c r="FB3" s="6"/>
      <c r="FC3" s="5"/>
      <c r="FD3" s="6"/>
      <c r="FE3" s="5"/>
      <c r="FF3" s="6"/>
      <c r="FG3" s="5"/>
      <c r="FH3" s="6"/>
      <c r="FI3" s="5"/>
      <c r="FJ3" s="6"/>
      <c r="FK3" s="5"/>
      <c r="FL3" s="6"/>
      <c r="FM3" s="5"/>
      <c r="FN3" s="6"/>
      <c r="FO3" s="5"/>
      <c r="FP3" s="6"/>
      <c r="FQ3" s="5"/>
      <c r="FR3" s="6"/>
      <c r="FS3" s="5"/>
      <c r="FT3" s="6"/>
      <c r="FU3" s="5"/>
      <c r="FV3" s="6"/>
      <c r="FW3" s="5"/>
      <c r="FX3" s="6"/>
      <c r="FY3" s="5"/>
      <c r="FZ3" s="6"/>
      <c r="GA3" s="5"/>
      <c r="GB3" s="6"/>
      <c r="GC3" s="5"/>
      <c r="GD3" s="6"/>
      <c r="GE3" s="5"/>
      <c r="GF3" s="6"/>
      <c r="GG3" s="5"/>
      <c r="GH3" s="6"/>
      <c r="GI3" s="5"/>
      <c r="GJ3" s="6"/>
      <c r="GK3" s="5"/>
      <c r="GL3" s="6"/>
      <c r="GM3" s="5"/>
      <c r="GN3" s="6"/>
      <c r="GO3" s="5"/>
      <c r="GP3" s="6"/>
      <c r="GQ3" s="5"/>
      <c r="GR3" s="6"/>
      <c r="GS3" s="5"/>
      <c r="GT3" s="6"/>
      <c r="GU3" s="5"/>
      <c r="GV3" s="6"/>
      <c r="GW3" s="5"/>
      <c r="GX3" s="6"/>
      <c r="GY3" s="5"/>
      <c r="GZ3" s="6"/>
      <c r="HA3" s="5"/>
      <c r="HB3" s="6"/>
      <c r="HC3" s="5"/>
      <c r="HD3" s="6"/>
      <c r="HE3" s="5"/>
      <c r="HF3" s="6"/>
      <c r="HG3" s="5"/>
      <c r="HH3" s="6"/>
      <c r="HI3" s="5"/>
      <c r="HJ3" s="6"/>
      <c r="HK3" s="5"/>
      <c r="HL3" s="6"/>
      <c r="HM3" s="5"/>
      <c r="HN3" s="6"/>
      <c r="HO3" s="5"/>
      <c r="HP3" s="6"/>
      <c r="HQ3" s="5"/>
      <c r="HR3" s="6"/>
      <c r="HS3" s="5"/>
      <c r="HT3" s="6"/>
      <c r="HU3" s="5"/>
      <c r="HV3" s="6"/>
      <c r="HW3" s="5"/>
      <c r="HX3" s="6"/>
      <c r="HY3" s="5"/>
      <c r="HZ3" s="6"/>
      <c r="IA3" s="5"/>
      <c r="IB3" s="6"/>
      <c r="IC3" s="5"/>
      <c r="ID3" s="6"/>
      <c r="IE3" s="5"/>
      <c r="IF3" s="6"/>
      <c r="IG3" s="5"/>
      <c r="IH3" s="6"/>
      <c r="II3" s="5"/>
      <c r="IJ3" s="6"/>
      <c r="IK3" s="5"/>
      <c r="IL3" s="6"/>
      <c r="IM3" s="5"/>
      <c r="IN3" s="6"/>
      <c r="IO3" s="5"/>
      <c r="IP3" s="6"/>
      <c r="IQ3" s="5"/>
      <c r="IR3" s="6"/>
      <c r="IS3" s="5"/>
      <c r="IT3" s="6"/>
      <c r="IU3" s="5"/>
      <c r="IV3" s="6"/>
      <c r="IW3" s="5"/>
      <c r="IX3" s="6"/>
      <c r="IY3" s="5"/>
      <c r="IZ3" s="6"/>
      <c r="JA3" s="5"/>
      <c r="JB3" s="6"/>
      <c r="JC3" s="5"/>
      <c r="JD3" s="6"/>
      <c r="JE3" s="5"/>
      <c r="JF3" s="6"/>
      <c r="JG3" s="5"/>
      <c r="JH3" s="6"/>
      <c r="JI3" s="5"/>
      <c r="JJ3" s="6"/>
      <c r="JK3" s="5"/>
      <c r="JL3" s="6"/>
      <c r="JM3" s="5"/>
      <c r="JN3" s="6"/>
      <c r="JO3" s="5"/>
      <c r="JP3" s="6"/>
      <c r="JQ3" s="5"/>
      <c r="JR3" s="6"/>
      <c r="JS3" s="5"/>
      <c r="JT3" s="6"/>
      <c r="JU3" s="5"/>
      <c r="JV3" s="6"/>
      <c r="JW3" s="5"/>
      <c r="JX3" s="6"/>
      <c r="JY3" s="5"/>
      <c r="JZ3" s="6"/>
      <c r="KA3" s="5"/>
      <c r="KB3" s="6"/>
      <c r="KC3" s="5"/>
      <c r="KD3" s="6"/>
      <c r="KE3" s="5"/>
      <c r="KF3" s="6"/>
      <c r="KG3" s="5"/>
      <c r="KH3" s="6"/>
      <c r="KI3" s="5"/>
      <c r="KJ3" s="6"/>
      <c r="KK3" s="5"/>
      <c r="KL3" s="6"/>
      <c r="KM3" s="5"/>
      <c r="KN3" s="6"/>
      <c r="KO3" s="5"/>
      <c r="KP3" s="6"/>
      <c r="KQ3" s="5"/>
      <c r="KR3" s="6"/>
      <c r="KS3" s="5"/>
      <c r="KT3" s="6"/>
      <c r="KU3" s="5"/>
      <c r="KV3" s="6"/>
      <c r="KW3" s="5"/>
      <c r="KX3" s="6"/>
      <c r="KY3" s="5"/>
      <c r="KZ3" s="6"/>
      <c r="LA3" s="5"/>
      <c r="LB3" s="6"/>
      <c r="LC3" s="5"/>
      <c r="LD3" s="6"/>
      <c r="LE3" s="5"/>
      <c r="LF3" s="6"/>
      <c r="LG3" s="5"/>
      <c r="LH3" s="6"/>
      <c r="LI3" s="5"/>
      <c r="LJ3" s="6"/>
      <c r="LK3" s="5"/>
      <c r="LL3" s="6"/>
      <c r="LM3" s="5"/>
      <c r="LN3" s="6"/>
      <c r="LO3" s="5"/>
      <c r="LP3" s="6"/>
      <c r="LQ3" s="5"/>
      <c r="LR3" s="6"/>
      <c r="LS3" s="5"/>
      <c r="LT3" s="6"/>
      <c r="LU3" s="5"/>
      <c r="LV3" s="6"/>
      <c r="LW3" s="5"/>
      <c r="LX3" s="6"/>
      <c r="LY3" s="5"/>
      <c r="LZ3" s="6"/>
      <c r="MA3" s="5"/>
      <c r="MB3" s="6"/>
      <c r="MC3" s="5"/>
      <c r="MD3" s="6"/>
      <c r="ME3" s="5"/>
      <c r="MF3" s="6"/>
      <c r="MG3" s="5"/>
      <c r="MH3" s="6"/>
      <c r="MI3" s="5"/>
      <c r="MJ3" s="6"/>
      <c r="MK3" s="5"/>
      <c r="ML3" s="6"/>
      <c r="MM3" s="5"/>
      <c r="MN3" s="6"/>
      <c r="MO3" s="5"/>
      <c r="MP3" s="6"/>
      <c r="MQ3" s="5"/>
      <c r="MR3" s="6"/>
      <c r="MS3" s="5"/>
      <c r="MT3" s="6"/>
      <c r="MU3" s="5"/>
      <c r="MV3" s="6"/>
      <c r="MW3" s="5"/>
      <c r="MX3" s="6"/>
      <c r="MY3" s="5"/>
      <c r="MZ3" s="6"/>
      <c r="NA3" s="5"/>
      <c r="NB3" s="6"/>
      <c r="NC3" s="5"/>
      <c r="ND3" s="6"/>
      <c r="NE3" s="5"/>
      <c r="NF3" s="6"/>
      <c r="NG3" s="5"/>
      <c r="NH3" s="6"/>
      <c r="NI3" s="5"/>
      <c r="NJ3" s="6"/>
      <c r="NK3" s="5"/>
      <c r="NL3" s="6"/>
      <c r="NM3" s="5"/>
      <c r="NN3" s="6"/>
      <c r="NO3" s="5"/>
      <c r="NP3" s="6"/>
      <c r="NQ3" s="5"/>
      <c r="NR3" s="6"/>
      <c r="NS3" s="5"/>
      <c r="NT3" s="6"/>
      <c r="NU3" s="5"/>
      <c r="NV3" s="6"/>
      <c r="NW3" s="5"/>
      <c r="NX3" s="6"/>
      <c r="NY3" s="5"/>
      <c r="NZ3" s="6"/>
      <c r="OA3" s="5"/>
      <c r="OB3" s="6"/>
      <c r="OC3" s="5"/>
      <c r="OD3" s="6"/>
      <c r="OE3" s="5"/>
      <c r="OF3" s="6"/>
      <c r="OG3" s="5"/>
      <c r="OH3" s="6"/>
      <c r="OI3" s="5"/>
      <c r="OJ3" s="6"/>
      <c r="OK3" s="5"/>
      <c r="OL3" s="6"/>
      <c r="OM3" s="5"/>
      <c r="ON3" s="6"/>
      <c r="OO3" s="5"/>
      <c r="OP3" s="6"/>
      <c r="OQ3" s="5"/>
      <c r="OR3" s="6"/>
      <c r="OS3" s="5"/>
      <c r="OT3" s="6"/>
      <c r="OU3" s="5"/>
      <c r="OV3" s="6"/>
      <c r="OW3" s="5"/>
      <c r="OX3" s="6"/>
      <c r="OY3" s="5"/>
      <c r="OZ3" s="6"/>
      <c r="PA3" s="5"/>
      <c r="PB3" s="6"/>
      <c r="PC3" s="5"/>
      <c r="PD3" s="6"/>
      <c r="PE3" s="5"/>
      <c r="PF3" s="6"/>
      <c r="PG3" s="5"/>
      <c r="PH3" s="6"/>
      <c r="PI3" s="5"/>
      <c r="PJ3" s="6"/>
      <c r="PK3" s="5"/>
      <c r="PL3" s="6"/>
      <c r="PM3" s="5"/>
      <c r="PN3" s="6"/>
      <c r="PO3" s="5"/>
      <c r="PP3" s="6"/>
      <c r="PQ3" s="5"/>
      <c r="PR3" s="6"/>
      <c r="PS3" s="5"/>
      <c r="PT3" s="6"/>
      <c r="PU3" s="5"/>
      <c r="PV3" s="6"/>
      <c r="PW3" s="5"/>
      <c r="PX3" s="6"/>
      <c r="PY3" s="5"/>
      <c r="PZ3" s="6"/>
      <c r="QA3" s="5"/>
      <c r="QB3" s="6"/>
      <c r="QC3" s="5"/>
      <c r="QD3" s="6"/>
      <c r="QE3" s="5"/>
      <c r="QF3" s="6"/>
      <c r="QG3" s="5"/>
      <c r="QH3" s="6"/>
      <c r="QI3" s="5"/>
      <c r="QJ3" s="6"/>
      <c r="QK3" s="5"/>
      <c r="QL3" s="6"/>
      <c r="QM3" s="5"/>
      <c r="QN3" s="6"/>
      <c r="QO3" s="5"/>
      <c r="QP3" s="6"/>
      <c r="QQ3" s="5"/>
      <c r="QR3" s="6"/>
      <c r="QS3" s="5"/>
      <c r="QT3" s="6"/>
      <c r="QU3" s="5"/>
      <c r="QV3" s="6"/>
      <c r="QW3" s="5"/>
      <c r="QX3" s="6"/>
      <c r="QY3" s="5"/>
      <c r="QZ3" s="6"/>
      <c r="RA3" s="5"/>
      <c r="RB3" s="6"/>
      <c r="RC3" s="5"/>
      <c r="RD3" s="6"/>
      <c r="RE3" s="5"/>
      <c r="RF3" s="6"/>
      <c r="RG3" s="5"/>
      <c r="RH3" s="6"/>
      <c r="RI3" s="5"/>
      <c r="RJ3" s="6"/>
      <c r="RK3" s="5"/>
      <c r="RL3" s="6"/>
      <c r="RM3" s="5"/>
      <c r="RN3" s="6"/>
      <c r="RO3" s="5"/>
      <c r="RP3" s="6"/>
      <c r="RQ3" s="5"/>
      <c r="RR3" s="6"/>
      <c r="RS3" s="5"/>
      <c r="RT3" s="6"/>
      <c r="RU3" s="5"/>
      <c r="RV3" s="6"/>
      <c r="RW3" s="5"/>
      <c r="RX3" s="6"/>
      <c r="RY3" s="5"/>
      <c r="RZ3" s="6"/>
      <c r="SA3" s="5"/>
      <c r="SB3" s="6"/>
      <c r="SC3" s="5"/>
      <c r="SD3" s="6"/>
      <c r="SE3" s="5"/>
      <c r="SF3" s="6"/>
      <c r="SG3" s="5"/>
      <c r="SH3" s="6"/>
      <c r="SI3" s="5"/>
      <c r="SJ3" s="6"/>
      <c r="SK3" s="5"/>
      <c r="SL3" s="6"/>
      <c r="SM3" s="5"/>
      <c r="SN3" s="6"/>
      <c r="SO3" s="5"/>
      <c r="SP3" s="6"/>
      <c r="SQ3" s="5"/>
      <c r="SR3" s="6"/>
      <c r="SS3" s="5"/>
      <c r="ST3" s="6"/>
      <c r="SU3" s="5"/>
      <c r="SV3" s="6"/>
      <c r="SW3" s="5"/>
      <c r="SX3" s="6"/>
      <c r="SY3" s="5"/>
      <c r="SZ3" s="6"/>
      <c r="TA3" s="5"/>
      <c r="TB3" s="6"/>
      <c r="TC3" s="5"/>
      <c r="TD3" s="6"/>
      <c r="TE3" s="5"/>
      <c r="TF3" s="6"/>
      <c r="TG3" s="5"/>
      <c r="TH3" s="6"/>
      <c r="TI3" s="5"/>
      <c r="TJ3" s="6"/>
      <c r="TK3" s="5"/>
      <c r="TL3" s="6"/>
      <c r="TM3" s="5"/>
      <c r="TN3" s="6"/>
      <c r="TO3" s="5"/>
      <c r="TP3" s="6"/>
      <c r="TQ3" s="5"/>
      <c r="TR3" s="6"/>
      <c r="TS3" s="5"/>
      <c r="TT3" s="6"/>
      <c r="TU3" s="5"/>
      <c r="TV3" s="6"/>
      <c r="TW3" s="5"/>
      <c r="TX3" s="6"/>
      <c r="TY3" s="5"/>
      <c r="TZ3" s="6"/>
      <c r="UA3" s="5"/>
      <c r="UB3" s="6"/>
      <c r="UC3" s="5"/>
      <c r="UD3" s="6"/>
      <c r="UE3" s="5"/>
      <c r="UF3" s="6"/>
      <c r="UG3" s="5"/>
      <c r="UH3" s="6"/>
      <c r="UI3" s="5"/>
      <c r="UJ3" s="6"/>
      <c r="UK3" s="5"/>
      <c r="UL3" s="6"/>
      <c r="UM3" s="5"/>
      <c r="UN3" s="6"/>
      <c r="UO3" s="5"/>
      <c r="UP3" s="6"/>
      <c r="UQ3" s="5"/>
      <c r="UR3" s="6"/>
      <c r="US3" s="5"/>
      <c r="UT3" s="6"/>
      <c r="UU3" s="5"/>
      <c r="UV3" s="6"/>
      <c r="UW3" s="5"/>
      <c r="UX3" s="6"/>
      <c r="UY3" s="5"/>
      <c r="UZ3" s="6"/>
      <c r="VA3" s="5"/>
      <c r="VB3" s="6"/>
      <c r="VC3" s="5"/>
      <c r="VD3" s="6"/>
      <c r="VE3" s="5"/>
      <c r="VF3" s="6"/>
      <c r="VG3" s="5"/>
      <c r="VH3" s="6"/>
      <c r="VI3" s="5"/>
      <c r="VJ3" s="6"/>
      <c r="VK3" s="5"/>
      <c r="VL3" s="6"/>
      <c r="VM3" s="5"/>
      <c r="VN3" s="6"/>
      <c r="VO3" s="5"/>
      <c r="VP3" s="6"/>
      <c r="VQ3" s="5"/>
      <c r="VR3" s="6"/>
      <c r="VS3" s="5"/>
      <c r="VT3" s="6"/>
      <c r="VU3" s="5"/>
      <c r="VV3" s="6"/>
      <c r="VW3" s="5"/>
      <c r="VX3" s="6"/>
      <c r="VY3" s="5"/>
      <c r="VZ3" s="6"/>
      <c r="WA3" s="5"/>
      <c r="WB3" s="6"/>
      <c r="WC3" s="5"/>
      <c r="WD3" s="6"/>
      <c r="WE3" s="5"/>
      <c r="WF3" s="6"/>
      <c r="WG3" s="5"/>
      <c r="WH3" s="6"/>
      <c r="WI3" s="5"/>
      <c r="WJ3" s="6"/>
      <c r="WK3" s="5"/>
      <c r="WL3" s="6"/>
      <c r="WM3" s="5"/>
      <c r="WN3" s="6"/>
      <c r="WO3" s="5"/>
      <c r="WP3" s="6"/>
      <c r="WQ3" s="5"/>
      <c r="WR3" s="6"/>
      <c r="WS3" s="5"/>
      <c r="WT3" s="6"/>
      <c r="WU3" s="5"/>
      <c r="WV3" s="6"/>
      <c r="WW3" s="5"/>
      <c r="WX3" s="6"/>
      <c r="WY3" s="5"/>
      <c r="WZ3" s="6"/>
      <c r="XA3" s="5"/>
      <c r="XB3" s="6"/>
      <c r="XC3" s="5"/>
      <c r="XD3" s="6"/>
      <c r="XE3" s="5"/>
      <c r="XF3" s="6"/>
      <c r="XG3" s="5"/>
      <c r="XH3" s="6"/>
      <c r="XI3" s="5"/>
      <c r="XJ3" s="6"/>
      <c r="XK3" s="5"/>
      <c r="XL3" s="6"/>
      <c r="XM3" s="5"/>
      <c r="XN3" s="6"/>
      <c r="XO3" s="5"/>
      <c r="XP3" s="6"/>
      <c r="XQ3" s="5"/>
      <c r="XR3" s="6"/>
      <c r="XS3" s="5"/>
      <c r="XT3" s="6"/>
      <c r="XU3" s="5"/>
      <c r="XV3" s="6"/>
      <c r="XW3" s="5"/>
      <c r="XX3" s="6"/>
      <c r="XY3" s="5"/>
      <c r="XZ3" s="6"/>
      <c r="YA3" s="5"/>
      <c r="YB3" s="6"/>
      <c r="YC3" s="5"/>
      <c r="YD3" s="6"/>
      <c r="YE3" s="5"/>
      <c r="YF3" s="6"/>
      <c r="YG3" s="5"/>
      <c r="YH3" s="6"/>
      <c r="YI3" s="5"/>
      <c r="YJ3" s="6"/>
      <c r="YK3" s="5"/>
      <c r="YL3" s="6"/>
      <c r="YM3" s="5"/>
      <c r="YN3" s="6"/>
      <c r="YO3" s="5"/>
      <c r="YP3" s="6"/>
      <c r="YQ3" s="5"/>
      <c r="YR3" s="6"/>
      <c r="YS3" s="5"/>
      <c r="YT3" s="6"/>
      <c r="YU3" s="5"/>
      <c r="YV3" s="6"/>
      <c r="YW3" s="5"/>
      <c r="YX3" s="6"/>
      <c r="YY3" s="5"/>
      <c r="YZ3" s="6"/>
      <c r="ZA3" s="5"/>
      <c r="ZB3" s="6"/>
      <c r="ZC3" s="5"/>
      <c r="ZD3" s="6"/>
      <c r="ZE3" s="5"/>
      <c r="ZF3" s="6"/>
      <c r="ZG3" s="5"/>
      <c r="ZH3" s="6"/>
      <c r="ZI3" s="5"/>
      <c r="ZJ3" s="6"/>
      <c r="ZK3" s="5"/>
      <c r="ZL3" s="6"/>
      <c r="ZM3" s="5"/>
      <c r="ZN3" s="6"/>
      <c r="ZO3" s="5"/>
      <c r="ZP3" s="6"/>
      <c r="ZQ3" s="5"/>
      <c r="ZR3" s="6"/>
      <c r="ZS3" s="5"/>
      <c r="ZT3" s="6"/>
      <c r="ZU3" s="5"/>
      <c r="ZV3" s="6"/>
      <c r="ZW3" s="5"/>
      <c r="ZX3" s="6"/>
      <c r="ZY3" s="5"/>
      <c r="ZZ3" s="6"/>
      <c r="AAA3" s="5"/>
      <c r="AAB3" s="6"/>
      <c r="AAC3" s="5"/>
      <c r="AAD3" s="6"/>
      <c r="AAE3" s="5"/>
      <c r="AAF3" s="6"/>
      <c r="AAG3" s="5"/>
      <c r="AAH3" s="6"/>
      <c r="AAI3" s="5"/>
      <c r="AAJ3" s="6"/>
      <c r="AAK3" s="5"/>
      <c r="AAL3" s="6"/>
      <c r="AAM3" s="5"/>
      <c r="AAN3" s="6"/>
      <c r="AAO3" s="5"/>
      <c r="AAP3" s="6"/>
      <c r="AAQ3" s="5"/>
      <c r="AAR3" s="6"/>
      <c r="AAS3" s="5"/>
      <c r="AAT3" s="6"/>
      <c r="AAU3" s="5"/>
      <c r="AAV3" s="6"/>
      <c r="AAW3" s="5"/>
      <c r="AAX3" s="6"/>
      <c r="AAY3" s="5"/>
      <c r="AAZ3" s="6"/>
      <c r="ABA3" s="5"/>
      <c r="ABB3" s="6"/>
      <c r="ABC3" s="5"/>
      <c r="ABD3" s="6"/>
      <c r="ABE3" s="5"/>
      <c r="ABF3" s="6"/>
      <c r="ABG3" s="5"/>
      <c r="ABH3" s="6"/>
      <c r="ABI3" s="5"/>
      <c r="ABJ3" s="6"/>
      <c r="ABK3" s="5"/>
      <c r="ABL3" s="6"/>
      <c r="ABM3" s="5"/>
      <c r="ABN3" s="6"/>
      <c r="ABO3" s="5"/>
      <c r="ABP3" s="6"/>
      <c r="ABQ3" s="5"/>
      <c r="ABR3" s="6"/>
      <c r="ABS3" s="5"/>
      <c r="ABT3" s="6"/>
      <c r="ABU3" s="5"/>
      <c r="ABV3" s="6"/>
      <c r="ABW3" s="5"/>
      <c r="ABX3" s="6"/>
      <c r="ABY3" s="5"/>
      <c r="ABZ3" s="6"/>
      <c r="ACA3" s="5"/>
      <c r="ACB3" s="6"/>
      <c r="ACC3" s="5"/>
      <c r="ACD3" s="6"/>
      <c r="ACE3" s="5"/>
      <c r="ACF3" s="6"/>
      <c r="ACG3" s="5"/>
      <c r="ACH3" s="6"/>
      <c r="ACI3" s="5"/>
      <c r="ACJ3" s="6"/>
      <c r="ACK3" s="5"/>
      <c r="ACL3" s="6"/>
      <c r="ACM3" s="5"/>
      <c r="ACN3" s="6"/>
      <c r="ACO3" s="5"/>
      <c r="ACP3" s="6"/>
      <c r="ACQ3" s="5"/>
      <c r="ACR3" s="6"/>
      <c r="ACS3" s="5"/>
      <c r="ACT3" s="6"/>
      <c r="ACU3" s="5"/>
      <c r="ACV3" s="6"/>
      <c r="ACW3" s="5"/>
      <c r="ACX3" s="6"/>
      <c r="ACY3" s="5"/>
      <c r="ACZ3" s="6"/>
      <c r="ADA3" s="5"/>
      <c r="ADB3" s="6"/>
      <c r="ADC3" s="5"/>
      <c r="ADD3" s="6"/>
      <c r="ADE3" s="5"/>
      <c r="ADF3" s="6"/>
      <c r="ADG3" s="5"/>
      <c r="ADH3" s="6"/>
      <c r="ADI3" s="5"/>
      <c r="ADJ3" s="6"/>
      <c r="ADK3" s="5"/>
      <c r="ADL3" s="6"/>
      <c r="ADM3" s="5"/>
      <c r="ADN3" s="6"/>
      <c r="ADO3" s="5"/>
      <c r="ADP3" s="6"/>
      <c r="ADQ3" s="5"/>
      <c r="ADR3" s="6"/>
      <c r="ADS3" s="5"/>
      <c r="ADT3" s="6"/>
      <c r="ADU3" s="5"/>
      <c r="ADV3" s="6"/>
      <c r="ADW3" s="5"/>
      <c r="ADX3" s="6"/>
      <c r="ADY3" s="5"/>
      <c r="ADZ3" s="6"/>
      <c r="AEA3" s="5"/>
      <c r="AEB3" s="6"/>
      <c r="AEC3" s="5"/>
      <c r="AED3" s="6"/>
      <c r="AEE3" s="5"/>
      <c r="AEF3" s="6"/>
      <c r="AEG3" s="5"/>
      <c r="AEH3" s="6"/>
      <c r="AEI3" s="5"/>
      <c r="AEJ3" s="6"/>
      <c r="AEK3" s="5"/>
      <c r="AEL3" s="6"/>
      <c r="AEM3" s="5"/>
      <c r="AEN3" s="6"/>
      <c r="AEO3" s="5"/>
      <c r="AEP3" s="6"/>
      <c r="AEQ3" s="5"/>
      <c r="AER3" s="6"/>
      <c r="AES3" s="5"/>
      <c r="AET3" s="6"/>
      <c r="AEU3" s="5"/>
      <c r="AEV3" s="6"/>
      <c r="AEW3" s="5"/>
      <c r="AEX3" s="6"/>
      <c r="AEY3" s="5"/>
      <c r="AEZ3" s="6"/>
      <c r="AFA3" s="5"/>
      <c r="AFB3" s="6"/>
      <c r="AFC3" s="5"/>
      <c r="AFD3" s="6"/>
      <c r="AFE3" s="5"/>
      <c r="AFF3" s="6"/>
      <c r="AFG3" s="5"/>
      <c r="AFH3" s="6"/>
      <c r="AFI3" s="5"/>
      <c r="AFJ3" s="6"/>
      <c r="AFK3" s="5"/>
      <c r="AFL3" s="6"/>
      <c r="AFM3" s="5"/>
      <c r="AFN3" s="6"/>
      <c r="AFO3" s="5"/>
      <c r="AFP3" s="6"/>
      <c r="AFQ3" s="5"/>
      <c r="AFR3" s="6"/>
      <c r="AFS3" s="5"/>
      <c r="AFT3" s="6"/>
      <c r="AFU3" s="5"/>
      <c r="AFV3" s="6"/>
      <c r="AFW3" s="5"/>
      <c r="AFX3" s="6"/>
      <c r="AFY3" s="5"/>
      <c r="AFZ3" s="6"/>
      <c r="AGA3" s="5"/>
      <c r="AGB3" s="6"/>
      <c r="AGC3" s="5"/>
      <c r="AGD3" s="6"/>
      <c r="AGE3" s="5"/>
      <c r="AGF3" s="6"/>
      <c r="AGG3" s="5"/>
      <c r="AGH3" s="6"/>
      <c r="AGI3" s="5"/>
      <c r="AGJ3" s="6"/>
      <c r="AGK3" s="5"/>
      <c r="AGL3" s="6"/>
      <c r="AGM3" s="5"/>
      <c r="AGN3" s="6"/>
      <c r="AGO3" s="5"/>
      <c r="AGP3" s="6"/>
      <c r="AGQ3" s="5"/>
      <c r="AGR3" s="6"/>
      <c r="AGS3" s="5"/>
      <c r="AGT3" s="6"/>
      <c r="AGU3" s="5"/>
      <c r="AGV3" s="6"/>
      <c r="AGW3" s="5"/>
      <c r="AGX3" s="6"/>
      <c r="AGY3" s="5"/>
      <c r="AGZ3" s="6"/>
      <c r="AHA3" s="5"/>
      <c r="AHB3" s="6"/>
      <c r="AHC3" s="5"/>
      <c r="AHD3" s="6"/>
      <c r="AHE3" s="5"/>
      <c r="AHF3" s="6"/>
      <c r="AHG3" s="5"/>
      <c r="AHH3" s="6"/>
      <c r="AHI3" s="5"/>
      <c r="AHJ3" s="6"/>
      <c r="AHK3" s="5"/>
      <c r="AHL3" s="6"/>
      <c r="AHM3" s="5"/>
      <c r="AHN3" s="6"/>
      <c r="AHO3" s="5"/>
      <c r="AHP3" s="6"/>
      <c r="AHQ3" s="5"/>
      <c r="AHR3" s="6"/>
      <c r="AHS3" s="5"/>
      <c r="AHT3" s="6"/>
      <c r="AHU3" s="5"/>
      <c r="AHV3" s="6"/>
      <c r="AHW3" s="5"/>
      <c r="AHX3" s="6"/>
      <c r="AHY3" s="5"/>
      <c r="AHZ3" s="6"/>
      <c r="AIA3" s="5"/>
      <c r="AIB3" s="6"/>
      <c r="AIC3" s="5"/>
      <c r="AID3" s="6"/>
      <c r="AIE3" s="5"/>
      <c r="AIF3" s="6"/>
      <c r="AIG3" s="5"/>
      <c r="AIH3" s="6"/>
      <c r="AII3" s="5"/>
      <c r="AIJ3" s="6"/>
      <c r="AIK3" s="5"/>
      <c r="AIL3" s="6"/>
      <c r="AIM3" s="5"/>
      <c r="AIN3" s="6"/>
      <c r="AIO3" s="5"/>
      <c r="AIP3" s="6"/>
      <c r="AIQ3" s="5"/>
      <c r="AIR3" s="6"/>
      <c r="AIS3" s="5"/>
      <c r="AIT3" s="6"/>
      <c r="AIU3" s="5"/>
      <c r="AIV3" s="6"/>
      <c r="AIW3" s="5"/>
      <c r="AIX3" s="6"/>
      <c r="AIY3" s="5"/>
      <c r="AIZ3" s="6"/>
      <c r="AJA3" s="5"/>
      <c r="AJB3" s="6"/>
      <c r="AJC3" s="5"/>
      <c r="AJD3" s="6"/>
      <c r="AJE3" s="5"/>
      <c r="AJF3" s="6"/>
      <c r="AJG3" s="5"/>
      <c r="AJH3" s="6"/>
      <c r="AJI3" s="5"/>
      <c r="AJJ3" s="6"/>
      <c r="AJK3" s="5"/>
      <c r="AJL3" s="6"/>
      <c r="AJM3" s="5"/>
      <c r="AJN3" s="6"/>
      <c r="AJO3" s="5"/>
      <c r="AJP3" s="6"/>
      <c r="AJQ3" s="5"/>
      <c r="AJR3" s="6"/>
      <c r="AJS3" s="5"/>
      <c r="AJT3" s="6"/>
      <c r="AJU3" s="5"/>
      <c r="AJV3" s="6"/>
      <c r="AJW3" s="5"/>
      <c r="AJX3" s="6"/>
      <c r="AJY3" s="5"/>
      <c r="AJZ3" s="6"/>
      <c r="AKA3" s="5"/>
      <c r="AKB3" s="6"/>
      <c r="AKC3" s="5"/>
      <c r="AKD3" s="6"/>
      <c r="AKE3" s="5"/>
      <c r="AKF3" s="6"/>
      <c r="AKG3" s="5"/>
      <c r="AKH3" s="6"/>
      <c r="AKI3" s="5"/>
      <c r="AKJ3" s="6"/>
      <c r="AKK3" s="5"/>
      <c r="AKL3" s="6"/>
      <c r="AKM3" s="5"/>
      <c r="AKN3" s="6"/>
      <c r="AKO3" s="5"/>
      <c r="AKP3" s="6"/>
      <c r="AKQ3" s="5"/>
      <c r="AKR3" s="6"/>
      <c r="AKS3" s="5"/>
      <c r="AKT3" s="6"/>
      <c r="AKU3" s="5"/>
      <c r="AKV3" s="6"/>
      <c r="AKW3" s="5"/>
      <c r="AKX3" s="6"/>
      <c r="AKY3" s="5"/>
      <c r="AKZ3" s="6"/>
      <c r="ALA3" s="5"/>
      <c r="ALB3" s="6"/>
      <c r="ALC3" s="5"/>
      <c r="ALD3" s="6"/>
      <c r="ALE3" s="5"/>
      <c r="ALF3" s="6"/>
      <c r="ALG3" s="5"/>
      <c r="ALH3" s="6"/>
      <c r="ALI3" s="5"/>
      <c r="ALJ3" s="6"/>
      <c r="ALK3" s="5"/>
      <c r="ALL3" s="6"/>
      <c r="ALM3" s="5"/>
      <c r="ALN3" s="6"/>
      <c r="ALO3" s="5"/>
      <c r="ALP3" s="6"/>
      <c r="ALQ3" s="5"/>
      <c r="ALR3" s="6"/>
      <c r="ALS3" s="5"/>
      <c r="ALT3" s="6"/>
      <c r="ALU3" s="5"/>
      <c r="ALV3" s="6"/>
      <c r="ALW3" s="5"/>
      <c r="ALX3" s="6"/>
      <c r="ALY3" s="5"/>
      <c r="ALZ3" s="6"/>
      <c r="AMA3" s="5"/>
      <c r="AMB3" s="6"/>
      <c r="AMC3" s="5"/>
      <c r="AMD3" s="6"/>
      <c r="AME3" s="5"/>
      <c r="AMF3" s="6"/>
      <c r="AMG3" s="5"/>
      <c r="AMH3" s="6"/>
      <c r="AMI3" s="5"/>
      <c r="AMJ3" s="6"/>
      <c r="AMK3" s="5"/>
      <c r="AML3" s="6"/>
      <c r="AMM3" s="5"/>
      <c r="AMN3" s="6"/>
      <c r="AMO3" s="5"/>
      <c r="AMP3" s="6"/>
      <c r="AMQ3" s="5"/>
      <c r="AMR3" s="6"/>
      <c r="AMS3" s="5"/>
      <c r="AMT3" s="6"/>
      <c r="AMU3" s="5"/>
      <c r="AMV3" s="6"/>
      <c r="AMW3" s="5"/>
      <c r="AMX3" s="6"/>
      <c r="AMY3" s="5"/>
      <c r="AMZ3" s="6"/>
      <c r="ANA3" s="5"/>
      <c r="ANB3" s="6"/>
      <c r="ANC3" s="5"/>
      <c r="AND3" s="6"/>
      <c r="ANE3" s="5"/>
      <c r="ANF3" s="6"/>
      <c r="ANG3" s="5"/>
      <c r="ANH3" s="6"/>
      <c r="ANI3" s="5"/>
      <c r="ANJ3" s="6"/>
      <c r="ANK3" s="5"/>
      <c r="ANL3" s="6"/>
      <c r="ANM3" s="5"/>
      <c r="ANN3" s="6"/>
      <c r="ANO3" s="5"/>
      <c r="ANP3" s="6"/>
      <c r="ANQ3" s="5"/>
      <c r="ANR3" s="6"/>
      <c r="ANS3" s="5"/>
      <c r="ANT3" s="6"/>
      <c r="ANU3" s="5"/>
      <c r="ANV3" s="6"/>
      <c r="ANW3" s="5"/>
      <c r="ANX3" s="6"/>
      <c r="ANY3" s="5"/>
      <c r="ANZ3" s="6"/>
      <c r="AOA3" s="5"/>
      <c r="AOB3" s="6"/>
      <c r="AOC3" s="5"/>
      <c r="AOD3" s="6"/>
      <c r="AOE3" s="5"/>
      <c r="AOF3" s="6"/>
      <c r="AOG3" s="5"/>
      <c r="AOH3" s="6"/>
      <c r="AOI3" s="5"/>
      <c r="AOJ3" s="6"/>
      <c r="AOK3" s="5"/>
      <c r="AOL3" s="6"/>
      <c r="AOM3" s="5"/>
      <c r="AON3" s="6"/>
      <c r="AOO3" s="5"/>
      <c r="AOP3" s="6"/>
      <c r="AOQ3" s="5"/>
      <c r="AOR3" s="6"/>
      <c r="AOS3" s="5"/>
      <c r="AOT3" s="6"/>
      <c r="AOU3" s="5"/>
      <c r="AOV3" s="6"/>
      <c r="AOW3" s="5"/>
      <c r="AOX3" s="6"/>
      <c r="AOY3" s="5"/>
      <c r="AOZ3" s="6"/>
      <c r="APA3" s="5"/>
      <c r="APB3" s="6"/>
      <c r="APC3" s="5"/>
      <c r="APD3" s="6"/>
      <c r="APE3" s="5"/>
      <c r="APF3" s="6"/>
      <c r="APG3" s="5"/>
      <c r="APH3" s="6"/>
      <c r="API3" s="5"/>
      <c r="APJ3" s="6"/>
      <c r="APK3" s="5"/>
      <c r="APL3" s="6"/>
      <c r="APM3" s="5"/>
      <c r="APN3" s="6"/>
      <c r="APO3" s="5"/>
      <c r="APP3" s="6"/>
      <c r="APQ3" s="5"/>
      <c r="APR3" s="6"/>
      <c r="APS3" s="5"/>
      <c r="APT3" s="6"/>
      <c r="APU3" s="5"/>
      <c r="APV3" s="6"/>
      <c r="APW3" s="5"/>
      <c r="APX3" s="6"/>
      <c r="APY3" s="5"/>
      <c r="APZ3" s="6"/>
      <c r="AQA3" s="5"/>
      <c r="AQB3" s="6"/>
      <c r="AQC3" s="5"/>
      <c r="AQD3" s="6"/>
      <c r="AQE3" s="5"/>
      <c r="AQF3" s="6"/>
      <c r="AQG3" s="5"/>
      <c r="AQH3" s="6"/>
      <c r="AQI3" s="5"/>
      <c r="AQJ3" s="6"/>
      <c r="AQK3" s="5"/>
      <c r="AQL3" s="6"/>
      <c r="AQM3" s="5"/>
      <c r="AQN3" s="6"/>
      <c r="AQO3" s="5"/>
      <c r="AQP3" s="6"/>
      <c r="AQQ3" s="5"/>
      <c r="AQR3" s="6"/>
      <c r="AQS3" s="5"/>
      <c r="AQT3" s="6"/>
      <c r="AQU3" s="5"/>
      <c r="AQV3" s="6"/>
      <c r="AQW3" s="5"/>
      <c r="AQX3" s="6"/>
      <c r="AQY3" s="5"/>
      <c r="AQZ3" s="6"/>
      <c r="ARA3" s="5"/>
      <c r="ARB3" s="6"/>
      <c r="ARC3" s="5"/>
      <c r="ARD3" s="6"/>
      <c r="ARE3" s="5"/>
      <c r="ARF3" s="6"/>
      <c r="ARG3" s="5"/>
      <c r="ARH3" s="6"/>
      <c r="ARI3" s="5"/>
      <c r="ARJ3" s="6"/>
      <c r="ARK3" s="5"/>
      <c r="ARL3" s="6"/>
      <c r="ARM3" s="5"/>
      <c r="ARN3" s="6"/>
      <c r="ARO3" s="5"/>
      <c r="ARP3" s="6"/>
      <c r="ARQ3" s="5"/>
      <c r="ARR3" s="6"/>
      <c r="ARS3" s="5"/>
      <c r="ART3" s="6"/>
      <c r="ARU3" s="5"/>
      <c r="ARV3" s="6"/>
      <c r="ARW3" s="5"/>
      <c r="ARX3" s="6"/>
      <c r="ARY3" s="5"/>
      <c r="ARZ3" s="6"/>
      <c r="ASA3" s="5"/>
      <c r="ASB3" s="6"/>
      <c r="ASC3" s="5"/>
      <c r="ASD3" s="6"/>
      <c r="ASE3" s="5"/>
      <c r="ASF3" s="6"/>
      <c r="ASG3" s="5"/>
      <c r="ASH3" s="6"/>
      <c r="ASI3" s="5"/>
      <c r="ASJ3" s="6"/>
      <c r="ASK3" s="5"/>
      <c r="ASL3" s="6"/>
      <c r="ASM3" s="5"/>
      <c r="ASN3" s="6"/>
      <c r="ASO3" s="5"/>
      <c r="ASP3" s="6"/>
      <c r="ASQ3" s="5"/>
      <c r="ASR3" s="6"/>
      <c r="ASS3" s="5"/>
      <c r="AST3" s="6"/>
      <c r="ASU3" s="5"/>
      <c r="ASV3" s="6"/>
      <c r="ASW3" s="5"/>
      <c r="ASX3" s="6"/>
      <c r="ASY3" s="5"/>
      <c r="ASZ3" s="6"/>
      <c r="ATA3" s="5"/>
      <c r="ATB3" s="6"/>
      <c r="ATC3" s="5"/>
      <c r="ATD3" s="6"/>
      <c r="ATE3" s="5"/>
      <c r="ATF3" s="6"/>
      <c r="ATG3" s="5"/>
      <c r="ATH3" s="6"/>
      <c r="ATI3" s="5"/>
      <c r="ATJ3" s="6"/>
      <c r="ATK3" s="5"/>
      <c r="ATL3" s="6"/>
      <c r="ATM3" s="5"/>
      <c r="ATN3" s="6"/>
      <c r="ATO3" s="5"/>
      <c r="ATP3" s="6"/>
      <c r="ATQ3" s="5"/>
      <c r="ATR3" s="6"/>
      <c r="ATS3" s="5"/>
      <c r="ATT3" s="6"/>
      <c r="ATU3" s="5"/>
      <c r="ATV3" s="6"/>
      <c r="ATW3" s="5"/>
      <c r="ATX3" s="6"/>
      <c r="ATY3" s="5"/>
      <c r="ATZ3" s="6"/>
      <c r="AUA3" s="5"/>
      <c r="AUB3" s="6"/>
      <c r="AUC3" s="5"/>
      <c r="AUD3" s="6"/>
      <c r="AUE3" s="5"/>
      <c r="AUF3" s="6"/>
      <c r="AUG3" s="5"/>
      <c r="AUH3" s="6"/>
      <c r="AUI3" s="5"/>
      <c r="AUJ3" s="6"/>
      <c r="AUK3" s="5"/>
      <c r="AUL3" s="6"/>
      <c r="AUM3" s="5"/>
      <c r="AUN3" s="6"/>
      <c r="AUO3" s="5"/>
      <c r="AUP3" s="6"/>
      <c r="AUQ3" s="5"/>
      <c r="AUR3" s="6"/>
      <c r="AUS3" s="5"/>
      <c r="AUT3" s="6"/>
      <c r="AUU3" s="5"/>
      <c r="AUV3" s="6"/>
      <c r="AUW3" s="5"/>
      <c r="AUX3" s="6"/>
      <c r="AUY3" s="5"/>
      <c r="AUZ3" s="6"/>
      <c r="AVA3" s="5"/>
      <c r="AVB3" s="6"/>
      <c r="AVC3" s="5"/>
      <c r="AVD3" s="6"/>
      <c r="AVE3" s="5"/>
      <c r="AVF3" s="6"/>
      <c r="AVG3" s="5"/>
      <c r="AVH3" s="6"/>
      <c r="AVI3" s="5"/>
      <c r="AVJ3" s="6"/>
      <c r="AVK3" s="5"/>
      <c r="AVL3" s="6"/>
      <c r="AVM3" s="5"/>
      <c r="AVN3" s="6"/>
      <c r="AVO3" s="5"/>
      <c r="AVP3" s="6"/>
      <c r="AVQ3" s="5"/>
      <c r="AVR3" s="6"/>
      <c r="AVS3" s="5"/>
      <c r="AVT3" s="6"/>
      <c r="AVU3" s="5"/>
      <c r="AVV3" s="6"/>
      <c r="AVW3" s="5"/>
      <c r="AVX3" s="6"/>
      <c r="AVY3" s="5"/>
      <c r="AVZ3" s="6"/>
      <c r="AWA3" s="5"/>
      <c r="AWB3" s="6"/>
      <c r="AWC3" s="5"/>
      <c r="AWD3" s="6"/>
      <c r="AWE3" s="5"/>
      <c r="AWF3" s="6"/>
      <c r="AWG3" s="5"/>
      <c r="AWH3" s="6"/>
      <c r="AWI3" s="5"/>
      <c r="AWJ3" s="6"/>
      <c r="AWK3" s="5"/>
      <c r="AWL3" s="6"/>
      <c r="AWM3" s="5"/>
      <c r="AWN3" s="6"/>
      <c r="AWO3" s="5"/>
      <c r="AWP3" s="6"/>
      <c r="AWQ3" s="5"/>
      <c r="AWR3" s="6"/>
      <c r="AWS3" s="5"/>
      <c r="AWT3" s="6"/>
      <c r="AWU3" s="5"/>
      <c r="AWV3" s="6"/>
      <c r="AWW3" s="5"/>
      <c r="AWX3" s="6"/>
      <c r="AWY3" s="5"/>
      <c r="AWZ3" s="6"/>
      <c r="AXA3" s="5"/>
      <c r="AXB3" s="6"/>
      <c r="AXC3" s="5"/>
      <c r="AXD3" s="6"/>
      <c r="AXE3" s="5"/>
      <c r="AXF3" s="6"/>
      <c r="AXG3" s="5"/>
      <c r="AXH3" s="6"/>
      <c r="AXI3" s="5"/>
      <c r="AXJ3" s="6"/>
      <c r="AXK3" s="5"/>
      <c r="AXL3" s="6"/>
      <c r="AXM3" s="5"/>
      <c r="AXN3" s="6"/>
      <c r="AXO3" s="5"/>
      <c r="AXP3" s="6"/>
      <c r="AXQ3" s="5"/>
      <c r="AXR3" s="6"/>
      <c r="AXS3" s="5"/>
      <c r="AXT3" s="6"/>
      <c r="AXU3" s="5"/>
      <c r="AXV3" s="6"/>
      <c r="AXW3" s="5"/>
      <c r="AXX3" s="6"/>
      <c r="AXY3" s="5"/>
      <c r="AXZ3" s="6"/>
      <c r="AYA3" s="5"/>
      <c r="AYB3" s="6"/>
      <c r="AYC3" s="5"/>
      <c r="AYD3" s="6"/>
      <c r="AYE3" s="5"/>
      <c r="AYF3" s="6"/>
      <c r="AYG3" s="5"/>
      <c r="AYH3" s="6"/>
      <c r="AYI3" s="5"/>
      <c r="AYJ3" s="6"/>
      <c r="AYK3" s="5"/>
      <c r="AYL3" s="6"/>
      <c r="AYM3" s="5"/>
      <c r="AYN3" s="6"/>
      <c r="AYO3" s="5"/>
      <c r="AYP3" s="6"/>
      <c r="AYQ3" s="5"/>
      <c r="AYR3" s="6"/>
      <c r="AYS3" s="5"/>
      <c r="AYT3" s="6"/>
      <c r="AYU3" s="5"/>
      <c r="AYV3" s="6"/>
      <c r="AYW3" s="5"/>
      <c r="AYX3" s="6"/>
      <c r="AYY3" s="5"/>
      <c r="AYZ3" s="6"/>
      <c r="AZA3" s="5"/>
      <c r="AZB3" s="6"/>
      <c r="AZC3" s="5"/>
      <c r="AZD3" s="6"/>
      <c r="AZE3" s="5"/>
      <c r="AZF3" s="6"/>
      <c r="AZG3" s="5"/>
      <c r="AZH3" s="6"/>
      <c r="AZI3" s="5"/>
      <c r="AZJ3" s="6"/>
      <c r="AZK3" s="5"/>
      <c r="AZL3" s="6"/>
      <c r="AZM3" s="5"/>
      <c r="AZN3" s="6"/>
      <c r="AZO3" s="5"/>
      <c r="AZP3" s="6"/>
      <c r="AZQ3" s="5"/>
      <c r="AZR3" s="6"/>
      <c r="AZS3" s="5"/>
      <c r="AZT3" s="6"/>
      <c r="AZU3" s="5"/>
      <c r="AZV3" s="6"/>
      <c r="AZW3" s="5"/>
      <c r="AZX3" s="6"/>
      <c r="AZY3" s="5"/>
      <c r="AZZ3" s="6"/>
      <c r="BAA3" s="5"/>
      <c r="BAB3" s="6"/>
      <c r="BAC3" s="5"/>
      <c r="BAD3" s="6"/>
      <c r="BAE3" s="5"/>
      <c r="BAF3" s="6"/>
      <c r="BAG3" s="5"/>
      <c r="BAH3" s="6"/>
      <c r="BAI3" s="5"/>
      <c r="BAJ3" s="6"/>
      <c r="BAK3" s="5"/>
      <c r="BAL3" s="6"/>
      <c r="BAM3" s="5"/>
      <c r="BAN3" s="6"/>
      <c r="BAO3" s="5"/>
      <c r="BAP3" s="6"/>
      <c r="BAQ3" s="5"/>
      <c r="BAR3" s="6"/>
      <c r="BAS3" s="5"/>
      <c r="BAT3" s="6"/>
      <c r="BAU3" s="5"/>
      <c r="BAV3" s="6"/>
      <c r="BAW3" s="5"/>
      <c r="BAX3" s="6"/>
      <c r="BAY3" s="5"/>
      <c r="BAZ3" s="6"/>
      <c r="BBA3" s="5"/>
      <c r="BBB3" s="6"/>
      <c r="BBC3" s="5"/>
      <c r="BBD3" s="6"/>
      <c r="BBE3" s="5"/>
      <c r="BBF3" s="6"/>
      <c r="BBG3" s="5"/>
      <c r="BBH3" s="6"/>
      <c r="BBI3" s="5"/>
      <c r="BBJ3" s="6"/>
      <c r="BBK3" s="5"/>
      <c r="BBL3" s="6"/>
      <c r="BBM3" s="5"/>
      <c r="BBN3" s="6"/>
      <c r="BBO3" s="5"/>
      <c r="BBP3" s="6"/>
      <c r="BBQ3" s="5"/>
      <c r="BBR3" s="6"/>
      <c r="BBS3" s="5"/>
      <c r="BBT3" s="6"/>
      <c r="BBU3" s="5"/>
      <c r="BBV3" s="6"/>
      <c r="BBW3" s="5"/>
      <c r="BBX3" s="6"/>
      <c r="BBY3" s="5"/>
      <c r="BBZ3" s="6"/>
      <c r="BCA3" s="5"/>
      <c r="BCB3" s="6"/>
      <c r="BCC3" s="5"/>
      <c r="BCD3" s="6"/>
      <c r="BCE3" s="5"/>
      <c r="BCF3" s="6"/>
      <c r="BCG3" s="5"/>
      <c r="BCH3" s="6"/>
      <c r="BCI3" s="5"/>
      <c r="BCJ3" s="6"/>
      <c r="BCK3" s="5"/>
      <c r="BCL3" s="6"/>
      <c r="BCM3" s="5"/>
      <c r="BCN3" s="6"/>
      <c r="BCO3" s="5"/>
      <c r="BCP3" s="6"/>
      <c r="BCQ3" s="5"/>
      <c r="BCR3" s="6"/>
      <c r="BCS3" s="5"/>
      <c r="BCT3" s="6"/>
      <c r="BCU3" s="5"/>
      <c r="BCV3" s="6"/>
      <c r="BCW3" s="5"/>
      <c r="BCX3" s="6"/>
      <c r="BCY3" s="5"/>
      <c r="BCZ3" s="6"/>
      <c r="BDA3" s="5"/>
      <c r="BDB3" s="6"/>
      <c r="BDC3" s="5"/>
      <c r="BDD3" s="6"/>
      <c r="BDE3" s="5"/>
      <c r="BDF3" s="6"/>
      <c r="BDG3" s="5"/>
      <c r="BDH3" s="6"/>
      <c r="BDI3" s="5"/>
      <c r="BDJ3" s="6"/>
      <c r="BDK3" s="5"/>
      <c r="BDL3" s="6"/>
      <c r="BDM3" s="5"/>
      <c r="BDN3" s="6"/>
      <c r="BDO3" s="5"/>
      <c r="BDP3" s="6"/>
      <c r="BDQ3" s="5"/>
      <c r="BDR3" s="6"/>
      <c r="BDS3" s="5"/>
      <c r="BDT3" s="6"/>
      <c r="BDU3" s="5"/>
      <c r="BDV3" s="6"/>
      <c r="BDW3" s="5"/>
      <c r="BDX3" s="6"/>
      <c r="BDY3" s="5"/>
      <c r="BDZ3" s="6"/>
      <c r="BEA3" s="5"/>
      <c r="BEB3" s="6"/>
      <c r="BEC3" s="5"/>
      <c r="BED3" s="6"/>
      <c r="BEE3" s="5"/>
      <c r="BEF3" s="6"/>
      <c r="BEG3" s="5"/>
      <c r="BEH3" s="6"/>
      <c r="BEI3" s="5"/>
      <c r="BEJ3" s="6"/>
      <c r="BEK3" s="5"/>
      <c r="BEL3" s="6"/>
      <c r="BEM3" s="5"/>
      <c r="BEN3" s="6"/>
      <c r="BEO3" s="5"/>
      <c r="BEP3" s="6"/>
      <c r="BEQ3" s="5"/>
      <c r="BER3" s="6"/>
      <c r="BES3" s="5"/>
      <c r="BET3" s="6"/>
      <c r="BEU3" s="5"/>
      <c r="BEV3" s="6"/>
      <c r="BEW3" s="5"/>
      <c r="BEX3" s="6"/>
      <c r="BEY3" s="5"/>
      <c r="BEZ3" s="6"/>
      <c r="BFA3" s="5"/>
      <c r="BFB3" s="6"/>
      <c r="BFC3" s="5"/>
      <c r="BFD3" s="6"/>
      <c r="BFE3" s="5"/>
      <c r="BFF3" s="6"/>
      <c r="BFG3" s="5"/>
      <c r="BFH3" s="6"/>
      <c r="BFI3" s="5"/>
      <c r="BFJ3" s="6"/>
      <c r="BFK3" s="5"/>
      <c r="BFL3" s="6"/>
      <c r="BFM3" s="5"/>
      <c r="BFN3" s="6"/>
      <c r="BFO3" s="5"/>
      <c r="BFP3" s="6"/>
      <c r="BFQ3" s="5"/>
      <c r="BFR3" s="6"/>
      <c r="BFS3" s="5"/>
      <c r="BFT3" s="6"/>
      <c r="BFU3" s="5"/>
      <c r="BFV3" s="6"/>
      <c r="BFW3" s="5"/>
      <c r="BFX3" s="6"/>
      <c r="BFY3" s="5"/>
      <c r="BFZ3" s="6"/>
      <c r="BGA3" s="5"/>
      <c r="BGB3" s="6"/>
      <c r="BGC3" s="5"/>
      <c r="BGD3" s="6"/>
      <c r="BGE3" s="5"/>
      <c r="BGF3" s="6"/>
      <c r="BGG3" s="5"/>
      <c r="BGH3" s="6"/>
      <c r="BGI3" s="5"/>
      <c r="BGJ3" s="6"/>
      <c r="BGK3" s="5"/>
      <c r="BGL3" s="6"/>
      <c r="BGM3" s="5"/>
      <c r="BGN3" s="6"/>
      <c r="BGO3" s="5"/>
      <c r="BGP3" s="6"/>
      <c r="BGQ3" s="5"/>
      <c r="BGR3" s="6"/>
      <c r="BGS3" s="5"/>
      <c r="BGT3" s="6"/>
      <c r="BGU3" s="5"/>
      <c r="BGV3" s="6"/>
      <c r="BGW3" s="5"/>
      <c r="BGX3" s="6"/>
      <c r="BGY3" s="5"/>
      <c r="BGZ3" s="6"/>
      <c r="BHA3" s="5"/>
      <c r="BHB3" s="6"/>
      <c r="BHC3" s="5"/>
      <c r="BHD3" s="6"/>
      <c r="BHE3" s="5"/>
      <c r="BHF3" s="6"/>
      <c r="BHG3" s="5"/>
      <c r="BHH3" s="6"/>
      <c r="BHI3" s="5"/>
      <c r="BHJ3" s="6"/>
      <c r="BHK3" s="5"/>
      <c r="BHL3" s="6"/>
      <c r="BHM3" s="5"/>
      <c r="BHN3" s="6"/>
      <c r="BHO3" s="5"/>
      <c r="BHP3" s="6"/>
      <c r="BHQ3" s="5"/>
      <c r="BHR3" s="6"/>
      <c r="BHS3" s="5"/>
      <c r="BHT3" s="6"/>
      <c r="BHU3" s="5"/>
      <c r="BHV3" s="6"/>
      <c r="BHW3" s="5"/>
      <c r="BHX3" s="6"/>
      <c r="BHY3" s="5"/>
      <c r="BHZ3" s="6"/>
      <c r="BIA3" s="5"/>
      <c r="BIB3" s="6"/>
      <c r="BIC3" s="5"/>
      <c r="BID3" s="6"/>
      <c r="BIE3" s="5"/>
      <c r="BIF3" s="6"/>
      <c r="BIG3" s="5"/>
      <c r="BIH3" s="6"/>
      <c r="BII3" s="5"/>
      <c r="BIJ3" s="6"/>
      <c r="BIK3" s="5"/>
      <c r="BIL3" s="6"/>
      <c r="BIM3" s="5"/>
      <c r="BIN3" s="6"/>
      <c r="BIO3" s="5"/>
      <c r="BIP3" s="6"/>
      <c r="BIQ3" s="5"/>
      <c r="BIR3" s="6"/>
      <c r="BIS3" s="5"/>
      <c r="BIT3" s="6"/>
      <c r="BIU3" s="5"/>
      <c r="BIV3" s="6"/>
      <c r="BIW3" s="5"/>
      <c r="BIX3" s="6"/>
      <c r="BIY3" s="5"/>
      <c r="BIZ3" s="6"/>
      <c r="BJA3" s="5"/>
      <c r="BJB3" s="6"/>
      <c r="BJC3" s="5"/>
      <c r="BJD3" s="6"/>
      <c r="BJE3" s="5"/>
      <c r="BJF3" s="6"/>
      <c r="BJG3" s="5"/>
      <c r="BJH3" s="6"/>
      <c r="BJI3" s="5"/>
      <c r="BJJ3" s="6"/>
      <c r="BJK3" s="5"/>
      <c r="BJL3" s="6"/>
      <c r="BJM3" s="5"/>
      <c r="BJN3" s="6"/>
      <c r="BJO3" s="5"/>
      <c r="BJP3" s="6"/>
      <c r="BJQ3" s="5"/>
      <c r="BJR3" s="6"/>
      <c r="BJS3" s="5"/>
      <c r="BJT3" s="6"/>
      <c r="BJU3" s="5"/>
      <c r="BJV3" s="6"/>
      <c r="BJW3" s="5"/>
      <c r="BJX3" s="6"/>
      <c r="BJY3" s="5"/>
      <c r="BJZ3" s="6"/>
      <c r="BKA3" s="5"/>
      <c r="BKB3" s="6"/>
      <c r="BKC3" s="5"/>
      <c r="BKD3" s="6"/>
      <c r="BKE3" s="5"/>
      <c r="BKF3" s="6"/>
      <c r="BKG3" s="5"/>
      <c r="BKH3" s="6"/>
      <c r="BKI3" s="5"/>
      <c r="BKJ3" s="6"/>
      <c r="BKK3" s="5"/>
      <c r="BKL3" s="6"/>
      <c r="BKM3" s="5"/>
      <c r="BKN3" s="6"/>
      <c r="BKO3" s="5"/>
      <c r="BKP3" s="6"/>
      <c r="BKQ3" s="5"/>
      <c r="BKR3" s="6"/>
      <c r="BKS3" s="5"/>
      <c r="BKT3" s="6"/>
      <c r="BKU3" s="5"/>
      <c r="BKV3" s="6"/>
      <c r="BKW3" s="5"/>
      <c r="BKX3" s="6"/>
      <c r="BKY3" s="5"/>
      <c r="BKZ3" s="6"/>
      <c r="BLA3" s="5"/>
      <c r="BLB3" s="6"/>
      <c r="BLC3" s="5"/>
      <c r="BLD3" s="6"/>
      <c r="BLE3" s="5"/>
      <c r="BLF3" s="6"/>
      <c r="BLG3" s="5"/>
      <c r="BLH3" s="6"/>
      <c r="BLI3" s="5"/>
      <c r="BLJ3" s="6"/>
      <c r="BLK3" s="5"/>
      <c r="BLL3" s="6"/>
      <c r="BLM3" s="5"/>
      <c r="BLN3" s="6"/>
      <c r="BLO3" s="5"/>
      <c r="BLP3" s="6"/>
      <c r="BLQ3" s="5"/>
      <c r="BLR3" s="6"/>
      <c r="BLS3" s="5"/>
      <c r="BLT3" s="6"/>
      <c r="BLU3" s="5"/>
      <c r="BLV3" s="6"/>
      <c r="BLW3" s="5"/>
      <c r="BLX3" s="6"/>
      <c r="BLY3" s="5"/>
      <c r="BLZ3" s="6"/>
      <c r="BMA3" s="5"/>
      <c r="BMB3" s="6"/>
      <c r="BMC3" s="5"/>
      <c r="BMD3" s="6"/>
      <c r="BME3" s="5"/>
      <c r="BMF3" s="6"/>
      <c r="BMG3" s="5"/>
      <c r="BMH3" s="6"/>
      <c r="BMI3" s="5"/>
      <c r="BMJ3" s="6"/>
      <c r="BMK3" s="5"/>
      <c r="BML3" s="6"/>
      <c r="BMM3" s="5"/>
      <c r="BMN3" s="6"/>
      <c r="BMO3" s="5"/>
      <c r="BMP3" s="6"/>
      <c r="BMQ3" s="5"/>
      <c r="BMR3" s="6"/>
      <c r="BMS3" s="5"/>
      <c r="BMT3" s="6"/>
      <c r="BMU3" s="5"/>
      <c r="BMV3" s="6"/>
      <c r="BMW3" s="5"/>
      <c r="BMX3" s="6"/>
      <c r="BMY3" s="5"/>
      <c r="BMZ3" s="6"/>
      <c r="BNA3" s="5"/>
      <c r="BNB3" s="6"/>
      <c r="BNC3" s="5"/>
      <c r="BND3" s="6"/>
      <c r="BNE3" s="5"/>
      <c r="BNF3" s="6"/>
      <c r="BNG3" s="5"/>
      <c r="BNH3" s="6"/>
      <c r="BNI3" s="5"/>
      <c r="BNJ3" s="6"/>
      <c r="BNK3" s="5"/>
      <c r="BNL3" s="6"/>
      <c r="BNM3" s="5"/>
      <c r="BNN3" s="6"/>
      <c r="BNO3" s="5"/>
      <c r="BNP3" s="6"/>
      <c r="BNQ3" s="5"/>
      <c r="BNR3" s="6"/>
      <c r="BNS3" s="5"/>
      <c r="BNT3" s="6"/>
      <c r="BNU3" s="5"/>
      <c r="BNV3" s="6"/>
      <c r="BNW3" s="5"/>
      <c r="BNX3" s="6"/>
      <c r="BNY3" s="5"/>
      <c r="BNZ3" s="6"/>
      <c r="BOA3" s="5"/>
      <c r="BOB3" s="6"/>
      <c r="BOC3" s="5"/>
      <c r="BOD3" s="6"/>
      <c r="BOE3" s="5"/>
      <c r="BOF3" s="6"/>
      <c r="BOG3" s="5"/>
      <c r="BOH3" s="6"/>
      <c r="BOI3" s="5"/>
      <c r="BOJ3" s="6"/>
      <c r="BOK3" s="5"/>
      <c r="BOL3" s="6"/>
      <c r="BOM3" s="5"/>
      <c r="BON3" s="6"/>
      <c r="BOO3" s="5"/>
      <c r="BOP3" s="6"/>
      <c r="BOQ3" s="5"/>
      <c r="BOR3" s="6"/>
      <c r="BOS3" s="5"/>
      <c r="BOT3" s="6"/>
      <c r="BOU3" s="5"/>
      <c r="BOV3" s="6"/>
      <c r="BOW3" s="5"/>
      <c r="BOX3" s="6"/>
      <c r="BOY3" s="5"/>
      <c r="BOZ3" s="6"/>
      <c r="BPA3" s="5"/>
      <c r="BPB3" s="6"/>
      <c r="BPC3" s="5"/>
      <c r="BPD3" s="6"/>
      <c r="BPE3" s="5"/>
      <c r="BPF3" s="6"/>
      <c r="BPG3" s="5"/>
      <c r="BPH3" s="6"/>
      <c r="BPI3" s="5"/>
      <c r="BPJ3" s="6"/>
      <c r="BPK3" s="5"/>
      <c r="BPL3" s="6"/>
      <c r="BPM3" s="5"/>
      <c r="BPN3" s="6"/>
      <c r="BPO3" s="5"/>
      <c r="BPP3" s="6"/>
      <c r="BPQ3" s="5"/>
      <c r="BPR3" s="6"/>
      <c r="BPS3" s="5"/>
      <c r="BPT3" s="6"/>
      <c r="BPU3" s="5"/>
      <c r="BPV3" s="6"/>
      <c r="BPW3" s="5"/>
      <c r="BPX3" s="6"/>
      <c r="BPY3" s="5"/>
      <c r="BPZ3" s="6"/>
      <c r="BQA3" s="5"/>
      <c r="BQB3" s="6"/>
      <c r="BQC3" s="5"/>
      <c r="BQD3" s="6"/>
      <c r="BQE3" s="5"/>
      <c r="BQF3" s="6"/>
      <c r="BQG3" s="5"/>
      <c r="BQH3" s="6"/>
      <c r="BQI3" s="5"/>
      <c r="BQJ3" s="6"/>
      <c r="BQK3" s="5"/>
      <c r="BQL3" s="6"/>
      <c r="BQM3" s="5"/>
      <c r="BQN3" s="6"/>
      <c r="BQO3" s="5"/>
      <c r="BQP3" s="6"/>
      <c r="BQQ3" s="5"/>
      <c r="BQR3" s="6"/>
      <c r="BQS3" s="5"/>
      <c r="BQT3" s="6"/>
      <c r="BQU3" s="5"/>
      <c r="BQV3" s="6"/>
      <c r="BQW3" s="5"/>
      <c r="BQX3" s="6"/>
      <c r="BQY3" s="5"/>
      <c r="BQZ3" s="6"/>
      <c r="BRA3" s="5"/>
      <c r="BRB3" s="6"/>
      <c r="BRC3" s="5"/>
      <c r="BRD3" s="6"/>
      <c r="BRE3" s="5"/>
      <c r="BRF3" s="6"/>
      <c r="BRG3" s="5"/>
      <c r="BRH3" s="6"/>
      <c r="BRI3" s="5"/>
      <c r="BRJ3" s="6"/>
      <c r="BRK3" s="5"/>
      <c r="BRL3" s="6"/>
      <c r="BRM3" s="5"/>
      <c r="BRN3" s="6"/>
      <c r="BRO3" s="5"/>
      <c r="BRP3" s="6"/>
      <c r="BRQ3" s="5"/>
      <c r="BRR3" s="6"/>
      <c r="BRS3" s="5"/>
      <c r="BRT3" s="6"/>
      <c r="BRU3" s="5"/>
      <c r="BRV3" s="6"/>
      <c r="BRW3" s="5"/>
      <c r="BRX3" s="6"/>
      <c r="BRY3" s="5"/>
      <c r="BRZ3" s="6"/>
      <c r="BSA3" s="5"/>
      <c r="BSB3" s="6"/>
      <c r="BSC3" s="5"/>
      <c r="BSD3" s="6"/>
      <c r="BSE3" s="5"/>
      <c r="BSF3" s="6"/>
      <c r="BSG3" s="5"/>
      <c r="BSH3" s="6"/>
      <c r="BSI3" s="5"/>
      <c r="BSJ3" s="6"/>
      <c r="BSK3" s="5"/>
      <c r="BSL3" s="6"/>
      <c r="BSM3" s="5"/>
      <c r="BSN3" s="6"/>
      <c r="BSO3" s="5"/>
      <c r="BSP3" s="6"/>
      <c r="BSQ3" s="5"/>
      <c r="BSR3" s="6"/>
      <c r="BSS3" s="5"/>
      <c r="BST3" s="6"/>
      <c r="BSU3" s="5"/>
      <c r="BSV3" s="6"/>
      <c r="BSW3" s="5"/>
      <c r="BSX3" s="6"/>
      <c r="BSY3" s="5"/>
      <c r="BSZ3" s="6"/>
      <c r="BTA3" s="5"/>
      <c r="BTB3" s="6"/>
      <c r="BTC3" s="5"/>
      <c r="BTD3" s="6"/>
      <c r="BTE3" s="5"/>
      <c r="BTF3" s="6"/>
      <c r="BTG3" s="5"/>
      <c r="BTH3" s="6"/>
      <c r="BTI3" s="5"/>
      <c r="BTJ3" s="6"/>
      <c r="BTK3" s="5"/>
      <c r="BTL3" s="6"/>
      <c r="BTM3" s="5"/>
      <c r="BTN3" s="6"/>
      <c r="BTO3" s="5"/>
      <c r="BTP3" s="6"/>
      <c r="BTQ3" s="5"/>
      <c r="BTR3" s="6"/>
      <c r="BTS3" s="5"/>
      <c r="BTT3" s="6"/>
      <c r="BTU3" s="5"/>
      <c r="BTV3" s="6"/>
      <c r="BTW3" s="5"/>
      <c r="BTX3" s="6"/>
      <c r="BTY3" s="5"/>
      <c r="BTZ3" s="6"/>
      <c r="BUA3" s="5"/>
      <c r="BUB3" s="6"/>
      <c r="BUC3" s="5"/>
      <c r="BUD3" s="6"/>
      <c r="BUE3" s="5"/>
      <c r="BUF3" s="6"/>
      <c r="BUG3" s="5"/>
      <c r="BUH3" s="6"/>
      <c r="BUI3" s="5"/>
      <c r="BUJ3" s="6"/>
      <c r="BUK3" s="5"/>
      <c r="BUL3" s="6"/>
      <c r="BUM3" s="5"/>
      <c r="BUN3" s="6"/>
      <c r="BUO3" s="5"/>
      <c r="BUP3" s="6"/>
      <c r="BUQ3" s="5"/>
      <c r="BUR3" s="6"/>
      <c r="BUS3" s="5"/>
      <c r="BUT3" s="6"/>
      <c r="BUU3" s="5"/>
      <c r="BUV3" s="6"/>
      <c r="BUW3" s="5"/>
      <c r="BUX3" s="6"/>
      <c r="BUY3" s="5"/>
      <c r="BUZ3" s="6"/>
      <c r="BVA3" s="5"/>
      <c r="BVB3" s="6"/>
      <c r="BVC3" s="5"/>
      <c r="BVD3" s="6"/>
      <c r="BVE3" s="5"/>
      <c r="BVF3" s="6"/>
      <c r="BVG3" s="5"/>
      <c r="BVH3" s="6"/>
      <c r="BVI3" s="5"/>
      <c r="BVJ3" s="6"/>
      <c r="BVK3" s="5"/>
      <c r="BVL3" s="6"/>
      <c r="BVM3" s="5"/>
      <c r="BVN3" s="6"/>
      <c r="BVO3" s="5"/>
      <c r="BVP3" s="6"/>
      <c r="BVQ3" s="5"/>
      <c r="BVR3" s="6"/>
      <c r="BVS3" s="5"/>
      <c r="BVT3" s="6"/>
      <c r="BVU3" s="5"/>
      <c r="BVV3" s="6"/>
      <c r="BVW3" s="5"/>
      <c r="BVX3" s="6"/>
      <c r="BVY3" s="5"/>
      <c r="BVZ3" s="6"/>
      <c r="BWA3" s="5"/>
      <c r="BWB3" s="6"/>
      <c r="BWC3" s="5"/>
      <c r="BWD3" s="6"/>
      <c r="BWE3" s="5"/>
      <c r="BWF3" s="6"/>
      <c r="BWG3" s="5"/>
      <c r="BWH3" s="6"/>
      <c r="BWI3" s="5"/>
      <c r="BWJ3" s="6"/>
      <c r="BWK3" s="5"/>
      <c r="BWL3" s="6"/>
      <c r="BWM3" s="5"/>
      <c r="BWN3" s="6"/>
      <c r="BWO3" s="5"/>
      <c r="BWP3" s="6"/>
      <c r="BWQ3" s="5"/>
      <c r="BWR3" s="6"/>
      <c r="BWS3" s="5"/>
      <c r="BWT3" s="6"/>
      <c r="BWU3" s="5"/>
      <c r="BWV3" s="6"/>
      <c r="BWW3" s="5"/>
      <c r="BWX3" s="6"/>
      <c r="BWY3" s="5"/>
      <c r="BWZ3" s="6"/>
      <c r="BXA3" s="5"/>
      <c r="BXB3" s="6"/>
      <c r="BXC3" s="5"/>
      <c r="BXD3" s="6"/>
      <c r="BXE3" s="5"/>
      <c r="BXF3" s="6"/>
      <c r="BXG3" s="5"/>
      <c r="BXH3" s="6"/>
      <c r="BXI3" s="5"/>
      <c r="BXJ3" s="6"/>
      <c r="BXK3" s="5"/>
      <c r="BXL3" s="6"/>
      <c r="BXM3" s="5"/>
      <c r="BXN3" s="6"/>
      <c r="BXO3" s="5"/>
      <c r="BXP3" s="6"/>
      <c r="BXQ3" s="5"/>
      <c r="BXR3" s="6"/>
      <c r="BXS3" s="5"/>
      <c r="BXT3" s="6"/>
      <c r="BXU3" s="5"/>
      <c r="BXV3" s="6"/>
      <c r="BXW3" s="5"/>
      <c r="BXX3" s="6"/>
      <c r="BXY3" s="5"/>
      <c r="BXZ3" s="6"/>
      <c r="BYA3" s="5"/>
      <c r="BYB3" s="6"/>
      <c r="BYC3" s="5"/>
      <c r="BYD3" s="6"/>
      <c r="BYE3" s="5"/>
      <c r="BYF3" s="6"/>
      <c r="BYG3" s="5"/>
      <c r="BYH3" s="6"/>
      <c r="BYI3" s="5"/>
      <c r="BYJ3" s="6"/>
      <c r="BYK3" s="5"/>
      <c r="BYL3" s="6"/>
      <c r="BYM3" s="5"/>
      <c r="BYN3" s="6"/>
      <c r="BYO3" s="5"/>
      <c r="BYP3" s="6"/>
      <c r="BYQ3" s="5"/>
      <c r="BYR3" s="6"/>
      <c r="BYS3" s="5"/>
      <c r="BYT3" s="6"/>
      <c r="BYU3" s="5"/>
      <c r="BYV3" s="6"/>
      <c r="BYW3" s="5"/>
      <c r="BYX3" s="6"/>
      <c r="BYY3" s="5"/>
      <c r="BYZ3" s="6"/>
      <c r="BZA3" s="5"/>
      <c r="BZB3" s="6"/>
      <c r="BZC3" s="5"/>
      <c r="BZD3" s="6"/>
      <c r="BZE3" s="5"/>
      <c r="BZF3" s="6"/>
      <c r="BZG3" s="5"/>
      <c r="BZH3" s="6"/>
      <c r="BZI3" s="5"/>
      <c r="BZJ3" s="6"/>
      <c r="BZK3" s="5"/>
      <c r="BZL3" s="6"/>
      <c r="BZM3" s="5"/>
      <c r="BZN3" s="6"/>
      <c r="BZO3" s="5"/>
      <c r="BZP3" s="6"/>
      <c r="BZQ3" s="5"/>
      <c r="BZR3" s="6"/>
      <c r="BZS3" s="5"/>
      <c r="BZT3" s="6"/>
      <c r="BZU3" s="5"/>
      <c r="BZV3" s="6"/>
      <c r="BZW3" s="5"/>
      <c r="BZX3" s="6"/>
      <c r="BZY3" s="5"/>
      <c r="BZZ3" s="6"/>
      <c r="CAA3" s="5"/>
      <c r="CAB3" s="6"/>
      <c r="CAC3" s="5"/>
      <c r="CAD3" s="6"/>
      <c r="CAE3" s="5"/>
      <c r="CAF3" s="6"/>
      <c r="CAG3" s="5"/>
      <c r="CAH3" s="6"/>
      <c r="CAI3" s="5"/>
      <c r="CAJ3" s="6"/>
      <c r="CAK3" s="5"/>
      <c r="CAL3" s="6"/>
      <c r="CAM3" s="5"/>
      <c r="CAN3" s="6"/>
      <c r="CAO3" s="5"/>
      <c r="CAP3" s="6"/>
      <c r="CAQ3" s="5"/>
      <c r="CAR3" s="6"/>
      <c r="CAS3" s="5"/>
      <c r="CAT3" s="6"/>
      <c r="CAU3" s="5"/>
      <c r="CAV3" s="6"/>
      <c r="CAW3" s="5"/>
      <c r="CAX3" s="6"/>
      <c r="CAY3" s="5"/>
      <c r="CAZ3" s="6"/>
      <c r="CBA3" s="5"/>
      <c r="CBB3" s="6"/>
      <c r="CBC3" s="5"/>
      <c r="CBD3" s="6"/>
      <c r="CBE3" s="5"/>
      <c r="CBF3" s="6"/>
      <c r="CBG3" s="5"/>
      <c r="CBH3" s="6"/>
      <c r="CBI3" s="5"/>
      <c r="CBJ3" s="6"/>
      <c r="CBK3" s="5"/>
      <c r="CBL3" s="6"/>
      <c r="CBM3" s="5"/>
      <c r="CBN3" s="6"/>
      <c r="CBO3" s="5"/>
      <c r="CBP3" s="6"/>
      <c r="CBQ3" s="5"/>
      <c r="CBR3" s="6"/>
      <c r="CBS3" s="5"/>
      <c r="CBT3" s="6"/>
      <c r="CBU3" s="5"/>
      <c r="CBV3" s="6"/>
      <c r="CBW3" s="5"/>
      <c r="CBX3" s="6"/>
      <c r="CBY3" s="5"/>
      <c r="CBZ3" s="6"/>
      <c r="CCA3" s="5"/>
      <c r="CCB3" s="6"/>
      <c r="CCC3" s="5"/>
      <c r="CCD3" s="6"/>
      <c r="CCE3" s="5"/>
      <c r="CCF3" s="6"/>
      <c r="CCG3" s="5"/>
      <c r="CCH3" s="6"/>
      <c r="CCI3" s="5"/>
      <c r="CCJ3" s="6"/>
      <c r="CCK3" s="5"/>
      <c r="CCL3" s="6"/>
      <c r="CCM3" s="5"/>
      <c r="CCN3" s="6"/>
      <c r="CCO3" s="5"/>
      <c r="CCP3" s="6"/>
      <c r="CCQ3" s="5"/>
      <c r="CCR3" s="6"/>
      <c r="CCS3" s="5"/>
      <c r="CCT3" s="6"/>
      <c r="CCU3" s="5"/>
      <c r="CCV3" s="6"/>
      <c r="CCW3" s="5"/>
      <c r="CCX3" s="6"/>
      <c r="CCY3" s="5"/>
      <c r="CCZ3" s="6"/>
      <c r="CDA3" s="5"/>
      <c r="CDB3" s="6"/>
      <c r="CDC3" s="5"/>
      <c r="CDD3" s="6"/>
      <c r="CDE3" s="5"/>
      <c r="CDF3" s="6"/>
      <c r="CDG3" s="5"/>
      <c r="CDH3" s="6"/>
      <c r="CDI3" s="5"/>
      <c r="CDJ3" s="6"/>
      <c r="CDK3" s="5"/>
      <c r="CDL3" s="6"/>
      <c r="CDM3" s="5"/>
      <c r="CDN3" s="6"/>
      <c r="CDO3" s="5"/>
      <c r="CDP3" s="6"/>
      <c r="CDQ3" s="5"/>
      <c r="CDR3" s="6"/>
      <c r="CDS3" s="5"/>
      <c r="CDT3" s="6"/>
      <c r="CDU3" s="5"/>
      <c r="CDV3" s="6"/>
      <c r="CDW3" s="5"/>
      <c r="CDX3" s="6"/>
      <c r="CDY3" s="5"/>
      <c r="CDZ3" s="6"/>
      <c r="CEA3" s="5"/>
      <c r="CEB3" s="6"/>
      <c r="CEC3" s="5"/>
      <c r="CED3" s="6"/>
      <c r="CEE3" s="5"/>
      <c r="CEF3" s="6"/>
      <c r="CEG3" s="5"/>
      <c r="CEH3" s="6"/>
      <c r="CEI3" s="5"/>
      <c r="CEJ3" s="6"/>
      <c r="CEK3" s="5"/>
      <c r="CEL3" s="6"/>
      <c r="CEM3" s="5"/>
      <c r="CEN3" s="6"/>
      <c r="CEO3" s="5"/>
      <c r="CEP3" s="6"/>
      <c r="CEQ3" s="5"/>
      <c r="CER3" s="6"/>
      <c r="CES3" s="5"/>
      <c r="CET3" s="6"/>
      <c r="CEU3" s="5"/>
      <c r="CEV3" s="6"/>
      <c r="CEW3" s="5"/>
      <c r="CEX3" s="6"/>
      <c r="CEY3" s="5"/>
      <c r="CEZ3" s="6"/>
      <c r="CFA3" s="5"/>
      <c r="CFB3" s="6"/>
      <c r="CFC3" s="5"/>
      <c r="CFD3" s="6"/>
      <c r="CFE3" s="5"/>
      <c r="CFF3" s="6"/>
      <c r="CFG3" s="5"/>
      <c r="CFH3" s="6"/>
      <c r="CFI3" s="5"/>
      <c r="CFJ3" s="6"/>
      <c r="CFK3" s="5"/>
      <c r="CFL3" s="6"/>
      <c r="CFM3" s="5"/>
      <c r="CFN3" s="6"/>
      <c r="CFO3" s="5"/>
      <c r="CFP3" s="6"/>
      <c r="CFQ3" s="5"/>
      <c r="CFR3" s="6"/>
      <c r="CFS3" s="5"/>
      <c r="CFT3" s="6"/>
      <c r="CFU3" s="5"/>
      <c r="CFV3" s="6"/>
      <c r="CFW3" s="5"/>
      <c r="CFX3" s="6"/>
      <c r="CFY3" s="5"/>
      <c r="CFZ3" s="6"/>
      <c r="CGA3" s="5"/>
      <c r="CGB3" s="6"/>
      <c r="CGC3" s="5"/>
      <c r="CGD3" s="6"/>
      <c r="CGE3" s="5"/>
      <c r="CGF3" s="6"/>
      <c r="CGG3" s="5"/>
      <c r="CGH3" s="6"/>
      <c r="CGI3" s="5"/>
      <c r="CGJ3" s="6"/>
      <c r="CGK3" s="5"/>
      <c r="CGL3" s="6"/>
      <c r="CGM3" s="5"/>
      <c r="CGN3" s="6"/>
      <c r="CGO3" s="5"/>
      <c r="CGP3" s="6"/>
      <c r="CGQ3" s="5"/>
      <c r="CGR3" s="6"/>
      <c r="CGS3" s="5"/>
      <c r="CGT3" s="6"/>
      <c r="CGU3" s="5"/>
      <c r="CGV3" s="6"/>
      <c r="CGW3" s="5"/>
      <c r="CGX3" s="6"/>
      <c r="CGY3" s="5"/>
      <c r="CGZ3" s="6"/>
      <c r="CHA3" s="5"/>
      <c r="CHB3" s="6"/>
      <c r="CHC3" s="5"/>
      <c r="CHD3" s="6"/>
      <c r="CHE3" s="5"/>
      <c r="CHF3" s="6"/>
      <c r="CHG3" s="5"/>
      <c r="CHH3" s="6"/>
      <c r="CHI3" s="5"/>
      <c r="CHJ3" s="6"/>
      <c r="CHK3" s="5"/>
      <c r="CHL3" s="6"/>
      <c r="CHM3" s="5"/>
      <c r="CHN3" s="6"/>
      <c r="CHO3" s="5"/>
      <c r="CHP3" s="6"/>
      <c r="CHQ3" s="5"/>
      <c r="CHR3" s="6"/>
      <c r="CHS3" s="5"/>
      <c r="CHT3" s="6"/>
      <c r="CHU3" s="5"/>
      <c r="CHV3" s="6"/>
      <c r="CHW3" s="5"/>
      <c r="CHX3" s="6"/>
      <c r="CHY3" s="5"/>
      <c r="CHZ3" s="6"/>
      <c r="CIA3" s="5"/>
      <c r="CIB3" s="6"/>
      <c r="CIC3" s="5"/>
      <c r="CID3" s="6"/>
      <c r="CIE3" s="5"/>
      <c r="CIF3" s="6"/>
      <c r="CIG3" s="5"/>
      <c r="CIH3" s="6"/>
      <c r="CII3" s="5"/>
      <c r="CIJ3" s="6"/>
      <c r="CIK3" s="5"/>
      <c r="CIL3" s="6"/>
      <c r="CIM3" s="5"/>
      <c r="CIN3" s="6"/>
      <c r="CIO3" s="5"/>
      <c r="CIP3" s="6"/>
      <c r="CIQ3" s="5"/>
      <c r="CIR3" s="6"/>
      <c r="CIS3" s="5"/>
      <c r="CIT3" s="6"/>
      <c r="CIU3" s="5"/>
      <c r="CIV3" s="6"/>
      <c r="CIW3" s="5"/>
      <c r="CIX3" s="6"/>
      <c r="CIY3" s="5"/>
      <c r="CIZ3" s="6"/>
      <c r="CJA3" s="5"/>
      <c r="CJB3" s="6"/>
      <c r="CJC3" s="5"/>
      <c r="CJD3" s="6"/>
      <c r="CJE3" s="5"/>
      <c r="CJF3" s="6"/>
      <c r="CJG3" s="5"/>
      <c r="CJH3" s="6"/>
      <c r="CJI3" s="5"/>
      <c r="CJJ3" s="6"/>
      <c r="CJK3" s="5"/>
      <c r="CJL3" s="6"/>
      <c r="CJM3" s="5"/>
      <c r="CJN3" s="6"/>
      <c r="CJO3" s="5"/>
      <c r="CJP3" s="6"/>
      <c r="CJQ3" s="5"/>
      <c r="CJR3" s="6"/>
      <c r="CJS3" s="5"/>
      <c r="CJT3" s="6"/>
      <c r="CJU3" s="5"/>
      <c r="CJV3" s="6"/>
      <c r="CJW3" s="5"/>
      <c r="CJX3" s="6"/>
      <c r="CJY3" s="5"/>
      <c r="CJZ3" s="6"/>
      <c r="CKA3" s="5"/>
      <c r="CKB3" s="6"/>
      <c r="CKC3" s="5"/>
      <c r="CKD3" s="6"/>
      <c r="CKE3" s="5"/>
      <c r="CKF3" s="6"/>
      <c r="CKG3" s="5"/>
      <c r="CKH3" s="6"/>
      <c r="CKI3" s="5"/>
      <c r="CKJ3" s="6"/>
      <c r="CKK3" s="5"/>
      <c r="CKL3" s="6"/>
      <c r="CKM3" s="5"/>
      <c r="CKN3" s="6"/>
      <c r="CKO3" s="5"/>
      <c r="CKP3" s="6"/>
      <c r="CKQ3" s="5"/>
      <c r="CKR3" s="6"/>
      <c r="CKS3" s="5"/>
      <c r="CKT3" s="6"/>
      <c r="CKU3" s="5"/>
      <c r="CKV3" s="6"/>
      <c r="CKW3" s="5"/>
      <c r="CKX3" s="6"/>
      <c r="CKY3" s="5"/>
      <c r="CKZ3" s="6"/>
      <c r="CLA3" s="5"/>
      <c r="CLB3" s="6"/>
      <c r="CLC3" s="5"/>
      <c r="CLD3" s="6"/>
      <c r="CLE3" s="5"/>
      <c r="CLF3" s="6"/>
      <c r="CLG3" s="5"/>
      <c r="CLH3" s="6"/>
      <c r="CLI3" s="5"/>
      <c r="CLJ3" s="6"/>
      <c r="CLK3" s="5"/>
      <c r="CLL3" s="6"/>
      <c r="CLM3" s="5"/>
      <c r="CLN3" s="6"/>
      <c r="CLO3" s="5"/>
      <c r="CLP3" s="6"/>
      <c r="CLQ3" s="5"/>
      <c r="CLR3" s="6"/>
      <c r="CLS3" s="5"/>
      <c r="CLT3" s="6"/>
      <c r="CLU3" s="5"/>
      <c r="CLV3" s="6"/>
      <c r="CLW3" s="5"/>
      <c r="CLX3" s="6"/>
      <c r="CLY3" s="5"/>
      <c r="CLZ3" s="6"/>
      <c r="CMA3" s="5"/>
      <c r="CMB3" s="6"/>
      <c r="CMC3" s="5"/>
      <c r="CMD3" s="6"/>
      <c r="CME3" s="5"/>
      <c r="CMF3" s="6"/>
      <c r="CMG3" s="5"/>
      <c r="CMH3" s="6"/>
      <c r="CMI3" s="5"/>
      <c r="CMJ3" s="6"/>
      <c r="CMK3" s="5"/>
      <c r="CML3" s="6"/>
      <c r="CMM3" s="5"/>
      <c r="CMN3" s="6"/>
      <c r="CMO3" s="5"/>
      <c r="CMP3" s="6"/>
      <c r="CMQ3" s="5"/>
      <c r="CMR3" s="6"/>
      <c r="CMS3" s="5"/>
      <c r="CMT3" s="6"/>
      <c r="CMU3" s="5"/>
      <c r="CMV3" s="6"/>
      <c r="CMW3" s="5"/>
      <c r="CMX3" s="6"/>
      <c r="CMY3" s="5"/>
      <c r="CMZ3" s="6"/>
      <c r="CNA3" s="5"/>
      <c r="CNB3" s="6"/>
      <c r="CNC3" s="5"/>
      <c r="CND3" s="6"/>
      <c r="CNE3" s="5"/>
      <c r="CNF3" s="6"/>
      <c r="CNG3" s="5"/>
      <c r="CNH3" s="6"/>
      <c r="CNI3" s="5"/>
      <c r="CNJ3" s="6"/>
      <c r="CNK3" s="5"/>
      <c r="CNL3" s="6"/>
      <c r="CNM3" s="5"/>
      <c r="CNN3" s="6"/>
      <c r="CNO3" s="5"/>
      <c r="CNP3" s="6"/>
      <c r="CNQ3" s="5"/>
      <c r="CNR3" s="6"/>
      <c r="CNS3" s="5"/>
      <c r="CNT3" s="6"/>
      <c r="CNU3" s="5"/>
      <c r="CNV3" s="6"/>
      <c r="CNW3" s="5"/>
      <c r="CNX3" s="6"/>
      <c r="CNY3" s="5"/>
      <c r="CNZ3" s="6"/>
      <c r="COA3" s="5"/>
      <c r="COB3" s="6"/>
      <c r="COC3" s="5"/>
      <c r="COD3" s="6"/>
      <c r="COE3" s="5"/>
      <c r="COF3" s="6"/>
      <c r="COG3" s="5"/>
      <c r="COH3" s="6"/>
      <c r="COI3" s="5"/>
      <c r="COJ3" s="6"/>
      <c r="COK3" s="5"/>
      <c r="COL3" s="6"/>
      <c r="COM3" s="5"/>
      <c r="CON3" s="6"/>
      <c r="COO3" s="5"/>
      <c r="COP3" s="6"/>
      <c r="COQ3" s="5"/>
      <c r="COR3" s="6"/>
      <c r="COS3" s="5"/>
      <c r="COT3" s="6"/>
      <c r="COU3" s="5"/>
      <c r="COV3" s="6"/>
      <c r="COW3" s="5"/>
      <c r="COX3" s="6"/>
      <c r="COY3" s="5"/>
      <c r="COZ3" s="6"/>
      <c r="CPA3" s="5"/>
      <c r="CPB3" s="6"/>
      <c r="CPC3" s="5"/>
      <c r="CPD3" s="6"/>
      <c r="CPE3" s="5"/>
      <c r="CPF3" s="6"/>
      <c r="CPG3" s="5"/>
      <c r="CPH3" s="6"/>
      <c r="CPI3" s="5"/>
      <c r="CPJ3" s="6"/>
      <c r="CPK3" s="5"/>
      <c r="CPL3" s="6"/>
      <c r="CPM3" s="5"/>
      <c r="CPN3" s="6"/>
      <c r="CPO3" s="5"/>
      <c r="CPP3" s="6"/>
      <c r="CPQ3" s="5"/>
      <c r="CPR3" s="6"/>
      <c r="CPS3" s="5"/>
      <c r="CPT3" s="6"/>
      <c r="CPU3" s="5"/>
      <c r="CPV3" s="6"/>
      <c r="CPW3" s="5"/>
      <c r="CPX3" s="6"/>
      <c r="CPY3" s="5"/>
      <c r="CPZ3" s="6"/>
      <c r="CQA3" s="5"/>
      <c r="CQB3" s="6"/>
      <c r="CQC3" s="5"/>
      <c r="CQD3" s="6"/>
      <c r="CQE3" s="5"/>
      <c r="CQF3" s="6"/>
      <c r="CQG3" s="5"/>
      <c r="CQH3" s="6"/>
      <c r="CQI3" s="5"/>
      <c r="CQJ3" s="6"/>
      <c r="CQK3" s="5"/>
      <c r="CQL3" s="6"/>
      <c r="CQM3" s="5"/>
      <c r="CQN3" s="6"/>
      <c r="CQO3" s="5"/>
      <c r="CQP3" s="6"/>
      <c r="CQQ3" s="5"/>
      <c r="CQR3" s="6"/>
      <c r="CQS3" s="5"/>
      <c r="CQT3" s="6"/>
      <c r="CQU3" s="5"/>
      <c r="CQV3" s="6"/>
      <c r="CQW3" s="5"/>
      <c r="CQX3" s="6"/>
      <c r="CQY3" s="5"/>
      <c r="CQZ3" s="6"/>
      <c r="CRA3" s="5"/>
      <c r="CRB3" s="6"/>
      <c r="CRC3" s="5"/>
      <c r="CRD3" s="6"/>
      <c r="CRE3" s="5"/>
      <c r="CRF3" s="6"/>
      <c r="CRG3" s="5"/>
      <c r="CRH3" s="6"/>
      <c r="CRI3" s="5"/>
      <c r="CRJ3" s="6"/>
      <c r="CRK3" s="5"/>
      <c r="CRL3" s="6"/>
      <c r="CRM3" s="5"/>
      <c r="CRN3" s="6"/>
      <c r="CRO3" s="5"/>
      <c r="CRP3" s="6"/>
      <c r="CRQ3" s="5"/>
      <c r="CRR3" s="6"/>
      <c r="CRS3" s="5"/>
      <c r="CRT3" s="6"/>
      <c r="CRU3" s="5"/>
      <c r="CRV3" s="6"/>
      <c r="CRW3" s="5"/>
      <c r="CRX3" s="6"/>
      <c r="CRY3" s="5"/>
      <c r="CRZ3" s="6"/>
      <c r="CSA3" s="5"/>
      <c r="CSB3" s="6"/>
      <c r="CSC3" s="5"/>
      <c r="CSD3" s="6"/>
      <c r="CSE3" s="5"/>
      <c r="CSF3" s="6"/>
      <c r="CSG3" s="5"/>
      <c r="CSH3" s="6"/>
      <c r="CSI3" s="5"/>
      <c r="CSJ3" s="6"/>
      <c r="CSK3" s="5"/>
      <c r="CSL3" s="6"/>
      <c r="CSM3" s="5"/>
      <c r="CSN3" s="6"/>
      <c r="CSO3" s="5"/>
      <c r="CSP3" s="6"/>
      <c r="CSQ3" s="5"/>
      <c r="CSR3" s="6"/>
      <c r="CSS3" s="5"/>
      <c r="CST3" s="6"/>
      <c r="CSU3" s="5"/>
      <c r="CSV3" s="6"/>
      <c r="CSW3" s="5"/>
      <c r="CSX3" s="6"/>
      <c r="CSY3" s="5"/>
      <c r="CSZ3" s="6"/>
      <c r="CTA3" s="5"/>
      <c r="CTB3" s="6"/>
      <c r="CTC3" s="5"/>
      <c r="CTD3" s="6"/>
      <c r="CTE3" s="5"/>
      <c r="CTF3" s="6"/>
      <c r="CTG3" s="5"/>
      <c r="CTH3" s="6"/>
      <c r="CTI3" s="5"/>
      <c r="CTJ3" s="6"/>
      <c r="CTK3" s="5"/>
      <c r="CTL3" s="6"/>
      <c r="CTM3" s="5"/>
      <c r="CTN3" s="6"/>
      <c r="CTO3" s="5"/>
      <c r="CTP3" s="6"/>
      <c r="CTQ3" s="5"/>
      <c r="CTR3" s="6"/>
      <c r="CTS3" s="5"/>
      <c r="CTT3" s="6"/>
      <c r="CTU3" s="5"/>
      <c r="CTV3" s="6"/>
      <c r="CTW3" s="5"/>
      <c r="CTX3" s="6"/>
      <c r="CTY3" s="5"/>
      <c r="CTZ3" s="6"/>
      <c r="CUA3" s="5"/>
      <c r="CUB3" s="6"/>
      <c r="CUC3" s="5"/>
      <c r="CUD3" s="6"/>
      <c r="CUE3" s="5"/>
      <c r="CUF3" s="6"/>
      <c r="CUG3" s="5"/>
      <c r="CUH3" s="6"/>
      <c r="CUI3" s="5"/>
      <c r="CUJ3" s="6"/>
      <c r="CUK3" s="5"/>
      <c r="CUL3" s="6"/>
      <c r="CUM3" s="5"/>
      <c r="CUN3" s="6"/>
      <c r="CUO3" s="5"/>
      <c r="CUP3" s="6"/>
      <c r="CUQ3" s="5"/>
      <c r="CUR3" s="6"/>
      <c r="CUS3" s="5"/>
      <c r="CUT3" s="6"/>
      <c r="CUU3" s="5"/>
      <c r="CUV3" s="6"/>
      <c r="CUW3" s="5"/>
      <c r="CUX3" s="6"/>
      <c r="CUY3" s="5"/>
      <c r="CUZ3" s="6"/>
      <c r="CVA3" s="5"/>
      <c r="CVB3" s="6"/>
      <c r="CVC3" s="5"/>
      <c r="CVD3" s="6"/>
      <c r="CVE3" s="5"/>
      <c r="CVF3" s="6"/>
      <c r="CVG3" s="5"/>
      <c r="CVH3" s="6"/>
      <c r="CVI3" s="5"/>
      <c r="CVJ3" s="6"/>
      <c r="CVK3" s="5"/>
      <c r="CVL3" s="6"/>
      <c r="CVM3" s="5"/>
      <c r="CVN3" s="6"/>
      <c r="CVO3" s="5"/>
      <c r="CVP3" s="6"/>
      <c r="CVQ3" s="5"/>
      <c r="CVR3" s="6"/>
      <c r="CVS3" s="5"/>
      <c r="CVT3" s="6"/>
      <c r="CVU3" s="5"/>
      <c r="CVV3" s="6"/>
      <c r="CVW3" s="5"/>
      <c r="CVX3" s="6"/>
      <c r="CVY3" s="5"/>
      <c r="CVZ3" s="6"/>
      <c r="CWA3" s="5"/>
      <c r="CWB3" s="6"/>
      <c r="CWC3" s="5"/>
      <c r="CWD3" s="6"/>
      <c r="CWE3" s="5"/>
      <c r="CWF3" s="6"/>
      <c r="CWG3" s="5"/>
      <c r="CWH3" s="6"/>
      <c r="CWI3" s="5"/>
      <c r="CWJ3" s="6"/>
      <c r="CWK3" s="5"/>
      <c r="CWL3" s="6"/>
      <c r="CWM3" s="5"/>
      <c r="CWN3" s="6"/>
      <c r="CWO3" s="5"/>
      <c r="CWP3" s="6"/>
      <c r="CWQ3" s="5"/>
      <c r="CWR3" s="6"/>
      <c r="CWS3" s="5"/>
      <c r="CWT3" s="6"/>
      <c r="CWU3" s="5"/>
      <c r="CWV3" s="6"/>
      <c r="CWW3" s="5"/>
      <c r="CWX3" s="6"/>
      <c r="CWY3" s="5"/>
      <c r="CWZ3" s="6"/>
      <c r="CXA3" s="5"/>
      <c r="CXB3" s="6"/>
      <c r="CXC3" s="5"/>
      <c r="CXD3" s="6"/>
      <c r="CXE3" s="5"/>
      <c r="CXF3" s="6"/>
      <c r="CXG3" s="5"/>
      <c r="CXH3" s="6"/>
      <c r="CXI3" s="5"/>
      <c r="CXJ3" s="6"/>
      <c r="CXK3" s="5"/>
      <c r="CXL3" s="6"/>
      <c r="CXM3" s="5"/>
      <c r="CXN3" s="6"/>
      <c r="CXO3" s="5"/>
      <c r="CXP3" s="6"/>
      <c r="CXQ3" s="5"/>
      <c r="CXR3" s="6"/>
      <c r="CXS3" s="5"/>
      <c r="CXT3" s="6"/>
      <c r="CXU3" s="5"/>
      <c r="CXV3" s="6"/>
      <c r="CXW3" s="5"/>
      <c r="CXX3" s="6"/>
      <c r="CXY3" s="5"/>
      <c r="CXZ3" s="6"/>
      <c r="CYA3" s="5"/>
      <c r="CYB3" s="6"/>
      <c r="CYC3" s="5"/>
      <c r="CYD3" s="6"/>
      <c r="CYE3" s="5"/>
      <c r="CYF3" s="6"/>
      <c r="CYG3" s="5"/>
      <c r="CYH3" s="6"/>
      <c r="CYI3" s="5"/>
      <c r="CYJ3" s="6"/>
      <c r="CYK3" s="5"/>
      <c r="CYL3" s="6"/>
      <c r="CYM3" s="5"/>
      <c r="CYN3" s="6"/>
      <c r="CYO3" s="5"/>
      <c r="CYP3" s="6"/>
      <c r="CYQ3" s="5"/>
      <c r="CYR3" s="6"/>
      <c r="CYS3" s="5"/>
      <c r="CYT3" s="6"/>
      <c r="CYU3" s="5"/>
      <c r="CYV3" s="6"/>
      <c r="CYW3" s="5"/>
      <c r="CYX3" s="6"/>
      <c r="CYY3" s="5"/>
      <c r="CYZ3" s="6"/>
      <c r="CZA3" s="5"/>
      <c r="CZB3" s="6"/>
      <c r="CZC3" s="5"/>
      <c r="CZD3" s="6"/>
      <c r="CZE3" s="5"/>
      <c r="CZF3" s="6"/>
      <c r="CZG3" s="5"/>
      <c r="CZH3" s="6"/>
      <c r="CZI3" s="5"/>
      <c r="CZJ3" s="6"/>
      <c r="CZK3" s="5"/>
      <c r="CZL3" s="6"/>
      <c r="CZM3" s="5"/>
      <c r="CZN3" s="6"/>
      <c r="CZO3" s="5"/>
      <c r="CZP3" s="6"/>
      <c r="CZQ3" s="5"/>
      <c r="CZR3" s="6"/>
      <c r="CZS3" s="5"/>
      <c r="CZT3" s="6"/>
      <c r="CZU3" s="5"/>
      <c r="CZV3" s="6"/>
      <c r="CZW3" s="5"/>
      <c r="CZX3" s="6"/>
      <c r="CZY3" s="5"/>
      <c r="CZZ3" s="6"/>
      <c r="DAA3" s="5"/>
      <c r="DAB3" s="6"/>
      <c r="DAC3" s="5"/>
      <c r="DAD3" s="6"/>
      <c r="DAE3" s="5"/>
      <c r="DAF3" s="6"/>
      <c r="DAG3" s="5"/>
      <c r="DAH3" s="6"/>
      <c r="DAI3" s="5"/>
      <c r="DAJ3" s="6"/>
      <c r="DAK3" s="5"/>
      <c r="DAL3" s="6"/>
      <c r="DAM3" s="5"/>
      <c r="DAN3" s="6"/>
      <c r="DAO3" s="5"/>
      <c r="DAP3" s="6"/>
      <c r="DAQ3" s="5"/>
      <c r="DAR3" s="6"/>
      <c r="DAS3" s="5"/>
      <c r="DAT3" s="6"/>
      <c r="DAU3" s="5"/>
      <c r="DAV3" s="6"/>
      <c r="DAW3" s="5"/>
      <c r="DAX3" s="6"/>
      <c r="DAY3" s="5"/>
      <c r="DAZ3" s="6"/>
      <c r="DBA3" s="5"/>
      <c r="DBB3" s="6"/>
      <c r="DBC3" s="5"/>
      <c r="DBD3" s="6"/>
      <c r="DBE3" s="5"/>
      <c r="DBF3" s="6"/>
      <c r="DBG3" s="5"/>
      <c r="DBH3" s="6"/>
      <c r="DBI3" s="5"/>
      <c r="DBJ3" s="6"/>
      <c r="DBK3" s="5"/>
      <c r="DBL3" s="6"/>
      <c r="DBM3" s="5"/>
      <c r="DBN3" s="6"/>
      <c r="DBO3" s="5"/>
      <c r="DBP3" s="6"/>
      <c r="DBQ3" s="5"/>
      <c r="DBR3" s="6"/>
      <c r="DBS3" s="5"/>
      <c r="DBT3" s="6"/>
      <c r="DBU3" s="5"/>
      <c r="DBV3" s="6"/>
      <c r="DBW3" s="5"/>
      <c r="DBX3" s="6"/>
      <c r="DBY3" s="5"/>
      <c r="DBZ3" s="6"/>
      <c r="DCA3" s="5"/>
      <c r="DCB3" s="6"/>
      <c r="DCC3" s="5"/>
      <c r="DCD3" s="6"/>
      <c r="DCE3" s="5"/>
      <c r="DCF3" s="6"/>
      <c r="DCG3" s="5"/>
      <c r="DCH3" s="6"/>
      <c r="DCI3" s="5"/>
      <c r="DCJ3" s="6"/>
      <c r="DCK3" s="5"/>
      <c r="DCL3" s="6"/>
      <c r="DCM3" s="5"/>
      <c r="DCN3" s="6"/>
      <c r="DCO3" s="5"/>
      <c r="DCP3" s="6"/>
      <c r="DCQ3" s="5"/>
      <c r="DCR3" s="6"/>
      <c r="DCS3" s="5"/>
      <c r="DCT3" s="6"/>
      <c r="DCU3" s="5"/>
      <c r="DCV3" s="6"/>
      <c r="DCW3" s="5"/>
      <c r="DCX3" s="6"/>
      <c r="DCY3" s="5"/>
      <c r="DCZ3" s="6"/>
      <c r="DDA3" s="5"/>
      <c r="DDB3" s="6"/>
      <c r="DDC3" s="5"/>
      <c r="DDD3" s="6"/>
      <c r="DDE3" s="5"/>
      <c r="DDF3" s="6"/>
      <c r="DDG3" s="5"/>
      <c r="DDH3" s="6"/>
      <c r="DDI3" s="5"/>
      <c r="DDJ3" s="6"/>
      <c r="DDK3" s="5"/>
      <c r="DDL3" s="6"/>
      <c r="DDM3" s="5"/>
      <c r="DDN3" s="6"/>
      <c r="DDO3" s="5"/>
      <c r="DDP3" s="6"/>
      <c r="DDQ3" s="5"/>
      <c r="DDR3" s="6"/>
      <c r="DDS3" s="5"/>
      <c r="DDT3" s="6"/>
      <c r="DDU3" s="5"/>
      <c r="DDV3" s="6"/>
      <c r="DDW3" s="5"/>
      <c r="DDX3" s="6"/>
      <c r="DDY3" s="5"/>
      <c r="DDZ3" s="6"/>
      <c r="DEA3" s="5"/>
      <c r="DEB3" s="6"/>
      <c r="DEC3" s="5"/>
      <c r="DED3" s="6"/>
      <c r="DEE3" s="5"/>
      <c r="DEF3" s="6"/>
      <c r="DEG3" s="5"/>
      <c r="DEH3" s="6"/>
      <c r="DEI3" s="5"/>
      <c r="DEJ3" s="6"/>
      <c r="DEK3" s="5"/>
      <c r="DEL3" s="6"/>
      <c r="DEM3" s="5"/>
      <c r="DEN3" s="6"/>
      <c r="DEO3" s="5"/>
      <c r="DEP3" s="6"/>
      <c r="DEQ3" s="5"/>
      <c r="DER3" s="6"/>
      <c r="DES3" s="5"/>
      <c r="DET3" s="6"/>
      <c r="DEU3" s="5"/>
      <c r="DEV3" s="6"/>
      <c r="DEW3" s="5"/>
      <c r="DEX3" s="6"/>
      <c r="DEY3" s="5"/>
      <c r="DEZ3" s="6"/>
      <c r="DFA3" s="5"/>
      <c r="DFB3" s="6"/>
      <c r="DFC3" s="5"/>
      <c r="DFD3" s="6"/>
      <c r="DFE3" s="5"/>
      <c r="DFF3" s="6"/>
      <c r="DFG3" s="5"/>
      <c r="DFH3" s="6"/>
      <c r="DFI3" s="5"/>
      <c r="DFJ3" s="6"/>
      <c r="DFK3" s="5"/>
      <c r="DFL3" s="6"/>
      <c r="DFM3" s="5"/>
      <c r="DFN3" s="6"/>
      <c r="DFO3" s="5"/>
      <c r="DFP3" s="6"/>
      <c r="DFQ3" s="5"/>
      <c r="DFR3" s="6"/>
      <c r="DFS3" s="5"/>
      <c r="DFT3" s="6"/>
      <c r="DFU3" s="5"/>
      <c r="DFV3" s="6"/>
      <c r="DFW3" s="5"/>
      <c r="DFX3" s="6"/>
      <c r="DFY3" s="5"/>
      <c r="DFZ3" s="6"/>
      <c r="DGA3" s="5"/>
      <c r="DGB3" s="6"/>
      <c r="DGC3" s="5"/>
      <c r="DGD3" s="6"/>
      <c r="DGE3" s="5"/>
      <c r="DGF3" s="6"/>
      <c r="DGG3" s="5"/>
      <c r="DGH3" s="6"/>
      <c r="DGI3" s="5"/>
      <c r="DGJ3" s="6"/>
      <c r="DGK3" s="5"/>
      <c r="DGL3" s="6"/>
      <c r="DGM3" s="5"/>
      <c r="DGN3" s="6"/>
      <c r="DGO3" s="5"/>
      <c r="DGP3" s="6"/>
      <c r="DGQ3" s="5"/>
      <c r="DGR3" s="6"/>
      <c r="DGS3" s="5"/>
      <c r="DGT3" s="6"/>
      <c r="DGU3" s="5"/>
      <c r="DGV3" s="6"/>
      <c r="DGW3" s="5"/>
      <c r="DGX3" s="6"/>
      <c r="DGY3" s="5"/>
      <c r="DGZ3" s="6"/>
      <c r="DHA3" s="5"/>
      <c r="DHB3" s="6"/>
      <c r="DHC3" s="5"/>
      <c r="DHD3" s="6"/>
      <c r="DHE3" s="5"/>
      <c r="DHF3" s="6"/>
      <c r="DHG3" s="5"/>
      <c r="DHH3" s="6"/>
      <c r="DHI3" s="5"/>
      <c r="DHJ3" s="6"/>
      <c r="DHK3" s="5"/>
      <c r="DHL3" s="6"/>
      <c r="DHM3" s="5"/>
      <c r="DHN3" s="6"/>
      <c r="DHO3" s="5"/>
      <c r="DHP3" s="6"/>
      <c r="DHQ3" s="5"/>
      <c r="DHR3" s="6"/>
      <c r="DHS3" s="5"/>
      <c r="DHT3" s="6"/>
      <c r="DHU3" s="5"/>
      <c r="DHV3" s="6"/>
      <c r="DHW3" s="5"/>
      <c r="DHX3" s="6"/>
      <c r="DHY3" s="5"/>
      <c r="DHZ3" s="6"/>
      <c r="DIA3" s="5"/>
      <c r="DIB3" s="6"/>
      <c r="DIC3" s="5"/>
      <c r="DID3" s="6"/>
      <c r="DIE3" s="5"/>
      <c r="DIF3" s="6"/>
      <c r="DIG3" s="5"/>
      <c r="DIH3" s="6"/>
      <c r="DII3" s="5"/>
      <c r="DIJ3" s="6"/>
      <c r="DIK3" s="5"/>
      <c r="DIL3" s="6"/>
      <c r="DIM3" s="5"/>
      <c r="DIN3" s="6"/>
      <c r="DIO3" s="5"/>
      <c r="DIP3" s="6"/>
      <c r="DIQ3" s="5"/>
      <c r="DIR3" s="6"/>
      <c r="DIS3" s="5"/>
      <c r="DIT3" s="6"/>
      <c r="DIU3" s="5"/>
      <c r="DIV3" s="6"/>
      <c r="DIW3" s="5"/>
      <c r="DIX3" s="6"/>
      <c r="DIY3" s="5"/>
      <c r="DIZ3" s="6"/>
      <c r="DJA3" s="5"/>
      <c r="DJB3" s="6"/>
      <c r="DJC3" s="5"/>
      <c r="DJD3" s="6"/>
      <c r="DJE3" s="5"/>
      <c r="DJF3" s="6"/>
      <c r="DJG3" s="5"/>
      <c r="DJH3" s="6"/>
      <c r="DJI3" s="5"/>
      <c r="DJJ3" s="6"/>
      <c r="DJK3" s="5"/>
      <c r="DJL3" s="6"/>
      <c r="DJM3" s="5"/>
      <c r="DJN3" s="6"/>
      <c r="DJO3" s="5"/>
      <c r="DJP3" s="6"/>
      <c r="DJQ3" s="5"/>
      <c r="DJR3" s="6"/>
      <c r="DJS3" s="5"/>
      <c r="DJT3" s="6"/>
      <c r="DJU3" s="5"/>
      <c r="DJV3" s="6"/>
      <c r="DJW3" s="5"/>
      <c r="DJX3" s="6"/>
      <c r="DJY3" s="5"/>
      <c r="DJZ3" s="6"/>
      <c r="DKA3" s="5"/>
      <c r="DKB3" s="6"/>
      <c r="DKC3" s="5"/>
      <c r="DKD3" s="6"/>
      <c r="DKE3" s="5"/>
      <c r="DKF3" s="6"/>
      <c r="DKG3" s="5"/>
      <c r="DKH3" s="6"/>
      <c r="DKI3" s="5"/>
      <c r="DKJ3" s="6"/>
      <c r="DKK3" s="5"/>
      <c r="DKL3" s="6"/>
      <c r="DKM3" s="5"/>
      <c r="DKN3" s="6"/>
      <c r="DKO3" s="5"/>
      <c r="DKP3" s="6"/>
      <c r="DKQ3" s="5"/>
      <c r="DKR3" s="6"/>
      <c r="DKS3" s="5"/>
      <c r="DKT3" s="6"/>
      <c r="DKU3" s="5"/>
      <c r="DKV3" s="6"/>
      <c r="DKW3" s="5"/>
      <c r="DKX3" s="6"/>
      <c r="DKY3" s="5"/>
      <c r="DKZ3" s="6"/>
      <c r="DLA3" s="5"/>
      <c r="DLB3" s="6"/>
      <c r="DLC3" s="5"/>
      <c r="DLD3" s="6"/>
      <c r="DLE3" s="5"/>
      <c r="DLF3" s="6"/>
      <c r="DLG3" s="5"/>
      <c r="DLH3" s="6"/>
      <c r="DLI3" s="5"/>
      <c r="DLJ3" s="6"/>
      <c r="DLK3" s="5"/>
      <c r="DLL3" s="6"/>
      <c r="DLM3" s="5"/>
      <c r="DLN3" s="6"/>
      <c r="DLO3" s="5"/>
      <c r="DLP3" s="6"/>
      <c r="DLQ3" s="5"/>
      <c r="DLR3" s="6"/>
      <c r="DLS3" s="5"/>
      <c r="DLT3" s="6"/>
      <c r="DLU3" s="5"/>
      <c r="DLV3" s="6"/>
      <c r="DLW3" s="5"/>
      <c r="DLX3" s="6"/>
      <c r="DLY3" s="5"/>
      <c r="DLZ3" s="6"/>
      <c r="DMA3" s="5"/>
      <c r="DMB3" s="6"/>
      <c r="DMC3" s="5"/>
      <c r="DMD3" s="6"/>
      <c r="DME3" s="5"/>
      <c r="DMF3" s="6"/>
      <c r="DMG3" s="5"/>
      <c r="DMH3" s="6"/>
      <c r="DMI3" s="5"/>
      <c r="DMJ3" s="6"/>
      <c r="DMK3" s="5"/>
      <c r="DML3" s="6"/>
      <c r="DMM3" s="5"/>
      <c r="DMN3" s="6"/>
      <c r="DMO3" s="5"/>
      <c r="DMP3" s="6"/>
      <c r="DMQ3" s="5"/>
      <c r="DMR3" s="6"/>
      <c r="DMS3" s="5"/>
      <c r="DMT3" s="6"/>
      <c r="DMU3" s="5"/>
      <c r="DMV3" s="6"/>
      <c r="DMW3" s="5"/>
      <c r="DMX3" s="6"/>
      <c r="DMY3" s="5"/>
      <c r="DMZ3" s="6"/>
      <c r="DNA3" s="5"/>
      <c r="DNB3" s="6"/>
      <c r="DNC3" s="5"/>
      <c r="DND3" s="6"/>
      <c r="DNE3" s="5"/>
      <c r="DNF3" s="6"/>
      <c r="DNG3" s="5"/>
      <c r="DNH3" s="6"/>
      <c r="DNI3" s="5"/>
      <c r="DNJ3" s="6"/>
      <c r="DNK3" s="5"/>
      <c r="DNL3" s="6"/>
      <c r="DNM3" s="5"/>
      <c r="DNN3" s="6"/>
      <c r="DNO3" s="5"/>
      <c r="DNP3" s="6"/>
      <c r="DNQ3" s="5"/>
      <c r="DNR3" s="6"/>
      <c r="DNS3" s="5"/>
      <c r="DNT3" s="6"/>
      <c r="DNU3" s="5"/>
      <c r="DNV3" s="6"/>
      <c r="DNW3" s="5"/>
      <c r="DNX3" s="6"/>
      <c r="DNY3" s="5"/>
      <c r="DNZ3" s="6"/>
      <c r="DOA3" s="5"/>
      <c r="DOB3" s="6"/>
      <c r="DOC3" s="5"/>
      <c r="DOD3" s="6"/>
      <c r="DOE3" s="5"/>
      <c r="DOF3" s="6"/>
      <c r="DOG3" s="5"/>
      <c r="DOH3" s="6"/>
      <c r="DOI3" s="5"/>
      <c r="DOJ3" s="6"/>
      <c r="DOK3" s="5"/>
      <c r="DOL3" s="6"/>
      <c r="DOM3" s="5"/>
      <c r="DON3" s="6"/>
      <c r="DOO3" s="5"/>
      <c r="DOP3" s="6"/>
      <c r="DOQ3" s="5"/>
      <c r="DOR3" s="6"/>
      <c r="DOS3" s="5"/>
      <c r="DOT3" s="6"/>
      <c r="DOU3" s="5"/>
      <c r="DOV3" s="6"/>
      <c r="DOW3" s="5"/>
      <c r="DOX3" s="6"/>
      <c r="DOY3" s="5"/>
      <c r="DOZ3" s="6"/>
      <c r="DPA3" s="5"/>
      <c r="DPB3" s="6"/>
      <c r="DPC3" s="5"/>
      <c r="DPD3" s="6"/>
      <c r="DPE3" s="5"/>
      <c r="DPF3" s="6"/>
      <c r="DPG3" s="5"/>
      <c r="DPH3" s="6"/>
      <c r="DPI3" s="5"/>
      <c r="DPJ3" s="6"/>
      <c r="DPK3" s="5"/>
      <c r="DPL3" s="6"/>
      <c r="DPM3" s="5"/>
      <c r="DPN3" s="6"/>
      <c r="DPO3" s="5"/>
      <c r="DPP3" s="6"/>
      <c r="DPQ3" s="5"/>
      <c r="DPR3" s="6"/>
      <c r="DPS3" s="5"/>
      <c r="DPT3" s="6"/>
      <c r="DPU3" s="5"/>
      <c r="DPV3" s="6"/>
      <c r="DPW3" s="5"/>
      <c r="DPX3" s="6"/>
      <c r="DPY3" s="5"/>
      <c r="DPZ3" s="6"/>
      <c r="DQA3" s="5"/>
      <c r="DQB3" s="6"/>
      <c r="DQC3" s="5"/>
      <c r="DQD3" s="6"/>
      <c r="DQE3" s="5"/>
      <c r="DQF3" s="6"/>
      <c r="DQG3" s="5"/>
      <c r="DQH3" s="6"/>
      <c r="DQI3" s="5"/>
      <c r="DQJ3" s="6"/>
      <c r="DQK3" s="5"/>
      <c r="DQL3" s="6"/>
      <c r="DQM3" s="5"/>
      <c r="DQN3" s="6"/>
      <c r="DQO3" s="5"/>
      <c r="DQP3" s="6"/>
      <c r="DQQ3" s="5"/>
      <c r="DQR3" s="6"/>
      <c r="DQS3" s="5"/>
      <c r="DQT3" s="6"/>
      <c r="DQU3" s="5"/>
      <c r="DQV3" s="6"/>
      <c r="DQW3" s="5"/>
      <c r="DQX3" s="6"/>
      <c r="DQY3" s="5"/>
      <c r="DQZ3" s="6"/>
      <c r="DRA3" s="5"/>
      <c r="DRB3" s="6"/>
      <c r="DRC3" s="5"/>
      <c r="DRD3" s="6"/>
      <c r="DRE3" s="5"/>
      <c r="DRF3" s="6"/>
      <c r="DRG3" s="5"/>
      <c r="DRH3" s="6"/>
      <c r="DRI3" s="5"/>
      <c r="DRJ3" s="6"/>
      <c r="DRK3" s="5"/>
      <c r="DRL3" s="6"/>
      <c r="DRM3" s="5"/>
      <c r="DRN3" s="6"/>
      <c r="DRO3" s="5"/>
      <c r="DRP3" s="6"/>
      <c r="DRQ3" s="5"/>
      <c r="DRR3" s="6"/>
      <c r="DRS3" s="5"/>
      <c r="DRT3" s="6"/>
      <c r="DRU3" s="5"/>
      <c r="DRV3" s="6"/>
      <c r="DRW3" s="5"/>
      <c r="DRX3" s="6"/>
      <c r="DRY3" s="5"/>
      <c r="DRZ3" s="6"/>
      <c r="DSA3" s="5"/>
      <c r="DSB3" s="6"/>
      <c r="DSC3" s="5"/>
      <c r="DSD3" s="6"/>
      <c r="DSE3" s="5"/>
      <c r="DSF3" s="6"/>
      <c r="DSG3" s="5"/>
      <c r="DSH3" s="6"/>
      <c r="DSI3" s="5"/>
      <c r="DSJ3" s="6"/>
      <c r="DSK3" s="5"/>
      <c r="DSL3" s="6"/>
      <c r="DSM3" s="5"/>
      <c r="DSN3" s="6"/>
      <c r="DSO3" s="5"/>
      <c r="DSP3" s="6"/>
      <c r="DSQ3" s="5"/>
      <c r="DSR3" s="6"/>
      <c r="DSS3" s="5"/>
      <c r="DST3" s="6"/>
      <c r="DSU3" s="5"/>
      <c r="DSV3" s="6"/>
      <c r="DSW3" s="5"/>
      <c r="DSX3" s="6"/>
      <c r="DSY3" s="5"/>
      <c r="DSZ3" s="6"/>
      <c r="DTA3" s="5"/>
      <c r="DTB3" s="6"/>
      <c r="DTC3" s="5"/>
      <c r="DTD3" s="6"/>
      <c r="DTE3" s="5"/>
      <c r="DTF3" s="6"/>
      <c r="DTG3" s="5"/>
      <c r="DTH3" s="6"/>
      <c r="DTI3" s="5"/>
      <c r="DTJ3" s="6"/>
      <c r="DTK3" s="5"/>
      <c r="DTL3" s="6"/>
      <c r="DTM3" s="5"/>
      <c r="DTN3" s="6"/>
      <c r="DTO3" s="5"/>
      <c r="DTP3" s="6"/>
      <c r="DTQ3" s="5"/>
      <c r="DTR3" s="6"/>
      <c r="DTS3" s="5"/>
      <c r="DTT3" s="6"/>
      <c r="DTU3" s="5"/>
      <c r="DTV3" s="6"/>
      <c r="DTW3" s="5"/>
      <c r="DTX3" s="6"/>
      <c r="DTY3" s="5"/>
      <c r="DTZ3" s="6"/>
      <c r="DUA3" s="5"/>
      <c r="DUB3" s="6"/>
      <c r="DUC3" s="5"/>
      <c r="DUD3" s="6"/>
      <c r="DUE3" s="5"/>
      <c r="DUF3" s="6"/>
      <c r="DUG3" s="5"/>
      <c r="DUH3" s="6"/>
      <c r="DUI3" s="5"/>
      <c r="DUJ3" s="6"/>
      <c r="DUK3" s="5"/>
      <c r="DUL3" s="6"/>
      <c r="DUM3" s="5"/>
      <c r="DUN3" s="6"/>
      <c r="DUO3" s="5"/>
      <c r="DUP3" s="6"/>
      <c r="DUQ3" s="5"/>
      <c r="DUR3" s="6"/>
      <c r="DUS3" s="5"/>
      <c r="DUT3" s="6"/>
      <c r="DUU3" s="5"/>
      <c r="DUV3" s="6"/>
      <c r="DUW3" s="5"/>
      <c r="DUX3" s="6"/>
      <c r="DUY3" s="5"/>
      <c r="DUZ3" s="6"/>
      <c r="DVA3" s="5"/>
      <c r="DVB3" s="6"/>
      <c r="DVC3" s="5"/>
      <c r="DVD3" s="6"/>
      <c r="DVE3" s="5"/>
      <c r="DVF3" s="6"/>
      <c r="DVG3" s="5"/>
      <c r="DVH3" s="6"/>
      <c r="DVI3" s="5"/>
      <c r="DVJ3" s="6"/>
      <c r="DVK3" s="5"/>
      <c r="DVL3" s="6"/>
      <c r="DVM3" s="5"/>
      <c r="DVN3" s="6"/>
      <c r="DVO3" s="5"/>
      <c r="DVP3" s="6"/>
      <c r="DVQ3" s="5"/>
      <c r="DVR3" s="6"/>
      <c r="DVS3" s="5"/>
      <c r="DVT3" s="6"/>
      <c r="DVU3" s="5"/>
      <c r="DVV3" s="6"/>
      <c r="DVW3" s="5"/>
      <c r="DVX3" s="6"/>
      <c r="DVY3" s="5"/>
      <c r="DVZ3" s="6"/>
      <c r="DWA3" s="5"/>
      <c r="DWB3" s="6"/>
      <c r="DWC3" s="5"/>
      <c r="DWD3" s="6"/>
      <c r="DWE3" s="5"/>
      <c r="DWF3" s="6"/>
      <c r="DWG3" s="5"/>
      <c r="DWH3" s="6"/>
      <c r="DWI3" s="5"/>
      <c r="DWJ3" s="6"/>
      <c r="DWK3" s="5"/>
      <c r="DWL3" s="6"/>
      <c r="DWM3" s="5"/>
      <c r="DWN3" s="6"/>
      <c r="DWO3" s="5"/>
      <c r="DWP3" s="6"/>
      <c r="DWQ3" s="5"/>
      <c r="DWR3" s="6"/>
      <c r="DWS3" s="5"/>
      <c r="DWT3" s="6"/>
      <c r="DWU3" s="5"/>
      <c r="DWV3" s="6"/>
      <c r="DWW3" s="5"/>
      <c r="DWX3" s="6"/>
      <c r="DWY3" s="5"/>
      <c r="DWZ3" s="6"/>
      <c r="DXA3" s="5"/>
      <c r="DXB3" s="6"/>
      <c r="DXC3" s="5"/>
      <c r="DXD3" s="6"/>
      <c r="DXE3" s="5"/>
      <c r="DXF3" s="6"/>
      <c r="DXG3" s="5"/>
      <c r="DXH3" s="6"/>
      <c r="DXI3" s="5"/>
      <c r="DXJ3" s="6"/>
      <c r="DXK3" s="5"/>
      <c r="DXL3" s="6"/>
      <c r="DXM3" s="5"/>
      <c r="DXN3" s="6"/>
      <c r="DXO3" s="5"/>
      <c r="DXP3" s="6"/>
      <c r="DXQ3" s="5"/>
      <c r="DXR3" s="6"/>
      <c r="DXS3" s="5"/>
      <c r="DXT3" s="6"/>
      <c r="DXU3" s="5"/>
      <c r="DXV3" s="6"/>
      <c r="DXW3" s="5"/>
      <c r="DXX3" s="6"/>
      <c r="DXY3" s="5"/>
      <c r="DXZ3" s="6"/>
      <c r="DYA3" s="5"/>
      <c r="DYB3" s="6"/>
      <c r="DYC3" s="5"/>
      <c r="DYD3" s="6"/>
      <c r="DYE3" s="5"/>
      <c r="DYF3" s="6"/>
      <c r="DYG3" s="5"/>
      <c r="DYH3" s="6"/>
      <c r="DYI3" s="5"/>
      <c r="DYJ3" s="6"/>
      <c r="DYK3" s="5"/>
      <c r="DYL3" s="6"/>
      <c r="DYM3" s="5"/>
      <c r="DYN3" s="6"/>
      <c r="DYO3" s="5"/>
      <c r="DYP3" s="6"/>
      <c r="DYQ3" s="5"/>
      <c r="DYR3" s="6"/>
      <c r="DYS3" s="5"/>
      <c r="DYT3" s="6"/>
      <c r="DYU3" s="5"/>
      <c r="DYV3" s="6"/>
      <c r="DYW3" s="5"/>
      <c r="DYX3" s="6"/>
      <c r="DYY3" s="5"/>
      <c r="DYZ3" s="6"/>
      <c r="DZA3" s="5"/>
      <c r="DZB3" s="6"/>
      <c r="DZC3" s="5"/>
      <c r="DZD3" s="6"/>
      <c r="DZE3" s="5"/>
      <c r="DZF3" s="6"/>
      <c r="DZG3" s="5"/>
      <c r="DZH3" s="6"/>
      <c r="DZI3" s="5"/>
      <c r="DZJ3" s="6"/>
      <c r="DZK3" s="5"/>
      <c r="DZL3" s="6"/>
      <c r="DZM3" s="5"/>
      <c r="DZN3" s="6"/>
      <c r="DZO3" s="5"/>
      <c r="DZP3" s="6"/>
      <c r="DZQ3" s="5"/>
      <c r="DZR3" s="6"/>
      <c r="DZS3" s="5"/>
      <c r="DZT3" s="6"/>
      <c r="DZU3" s="5"/>
      <c r="DZV3" s="6"/>
      <c r="DZW3" s="5"/>
      <c r="DZX3" s="6"/>
      <c r="DZY3" s="5"/>
      <c r="DZZ3" s="6"/>
      <c r="EAA3" s="5"/>
      <c r="EAB3" s="6"/>
      <c r="EAC3" s="5"/>
      <c r="EAD3" s="6"/>
      <c r="EAE3" s="5"/>
      <c r="EAF3" s="6"/>
      <c r="EAG3" s="5"/>
      <c r="EAH3" s="6"/>
      <c r="EAI3" s="5"/>
      <c r="EAJ3" s="6"/>
      <c r="EAK3" s="5"/>
      <c r="EAL3" s="6"/>
      <c r="EAM3" s="5"/>
      <c r="EAN3" s="6"/>
      <c r="EAO3" s="5"/>
      <c r="EAP3" s="6"/>
      <c r="EAQ3" s="5"/>
      <c r="EAR3" s="6"/>
      <c r="EAS3" s="5"/>
      <c r="EAT3" s="6"/>
      <c r="EAU3" s="5"/>
      <c r="EAV3" s="6"/>
      <c r="EAW3" s="5"/>
      <c r="EAX3" s="6"/>
      <c r="EAY3" s="5"/>
      <c r="EAZ3" s="6"/>
      <c r="EBA3" s="5"/>
      <c r="EBB3" s="6"/>
      <c r="EBC3" s="5"/>
      <c r="EBD3" s="6"/>
      <c r="EBE3" s="5"/>
      <c r="EBF3" s="6"/>
      <c r="EBG3" s="5"/>
      <c r="EBH3" s="6"/>
      <c r="EBI3" s="5"/>
      <c r="EBJ3" s="6"/>
      <c r="EBK3" s="5"/>
      <c r="EBL3" s="6"/>
      <c r="EBM3" s="5"/>
      <c r="EBN3" s="6"/>
      <c r="EBO3" s="5"/>
      <c r="EBP3" s="6"/>
      <c r="EBQ3" s="5"/>
      <c r="EBR3" s="6"/>
      <c r="EBS3" s="5"/>
      <c r="EBT3" s="6"/>
      <c r="EBU3" s="5"/>
      <c r="EBV3" s="6"/>
      <c r="EBW3" s="5"/>
      <c r="EBX3" s="6"/>
      <c r="EBY3" s="5"/>
      <c r="EBZ3" s="6"/>
      <c r="ECA3" s="5"/>
      <c r="ECB3" s="6"/>
      <c r="ECC3" s="5"/>
      <c r="ECD3" s="6"/>
      <c r="ECE3" s="5"/>
      <c r="ECF3" s="6"/>
      <c r="ECG3" s="5"/>
      <c r="ECH3" s="6"/>
      <c r="ECI3" s="5"/>
      <c r="ECJ3" s="6"/>
      <c r="ECK3" s="5"/>
      <c r="ECL3" s="6"/>
      <c r="ECM3" s="5"/>
      <c r="ECN3" s="6"/>
      <c r="ECO3" s="5"/>
      <c r="ECP3" s="6"/>
      <c r="ECQ3" s="5"/>
      <c r="ECR3" s="6"/>
      <c r="ECS3" s="5"/>
      <c r="ECT3" s="6"/>
      <c r="ECU3" s="5"/>
      <c r="ECV3" s="6"/>
      <c r="ECW3" s="5"/>
      <c r="ECX3" s="6"/>
      <c r="ECY3" s="5"/>
      <c r="ECZ3" s="6"/>
      <c r="EDA3" s="5"/>
      <c r="EDB3" s="6"/>
      <c r="EDC3" s="5"/>
      <c r="EDD3" s="6"/>
      <c r="EDE3" s="5"/>
      <c r="EDF3" s="6"/>
      <c r="EDG3" s="5"/>
      <c r="EDH3" s="6"/>
      <c r="EDI3" s="5"/>
      <c r="EDJ3" s="6"/>
      <c r="EDK3" s="5"/>
      <c r="EDL3" s="6"/>
      <c r="EDM3" s="5"/>
      <c r="EDN3" s="6"/>
      <c r="EDO3" s="5"/>
      <c r="EDP3" s="6"/>
      <c r="EDQ3" s="5"/>
      <c r="EDR3" s="6"/>
      <c r="EDS3" s="5"/>
      <c r="EDT3" s="6"/>
      <c r="EDU3" s="5"/>
      <c r="EDV3" s="6"/>
      <c r="EDW3" s="5"/>
      <c r="EDX3" s="6"/>
      <c r="EDY3" s="5"/>
      <c r="EDZ3" s="6"/>
      <c r="EEA3" s="5"/>
      <c r="EEB3" s="6"/>
      <c r="EEC3" s="5"/>
      <c r="EED3" s="6"/>
      <c r="EEE3" s="5"/>
      <c r="EEF3" s="6"/>
      <c r="EEG3" s="5"/>
      <c r="EEH3" s="6"/>
      <c r="EEI3" s="5"/>
      <c r="EEJ3" s="6"/>
      <c r="EEK3" s="5"/>
      <c r="EEL3" s="6"/>
      <c r="EEM3" s="5"/>
      <c r="EEN3" s="6"/>
      <c r="EEO3" s="5"/>
      <c r="EEP3" s="6"/>
      <c r="EEQ3" s="5"/>
      <c r="EER3" s="6"/>
      <c r="EES3" s="5"/>
      <c r="EET3" s="6"/>
      <c r="EEU3" s="5"/>
      <c r="EEV3" s="6"/>
      <c r="EEW3" s="5"/>
      <c r="EEX3" s="6"/>
      <c r="EEY3" s="5"/>
      <c r="EEZ3" s="6"/>
      <c r="EFA3" s="5"/>
      <c r="EFB3" s="6"/>
      <c r="EFC3" s="5"/>
      <c r="EFD3" s="6"/>
      <c r="EFE3" s="5"/>
      <c r="EFF3" s="6"/>
      <c r="EFG3" s="5"/>
      <c r="EFH3" s="6"/>
      <c r="EFI3" s="5"/>
      <c r="EFJ3" s="6"/>
      <c r="EFK3" s="5"/>
      <c r="EFL3" s="6"/>
      <c r="EFM3" s="5"/>
      <c r="EFN3" s="6"/>
      <c r="EFO3" s="5"/>
      <c r="EFP3" s="6"/>
      <c r="EFQ3" s="5"/>
      <c r="EFR3" s="6"/>
      <c r="EFS3" s="5"/>
      <c r="EFT3" s="6"/>
      <c r="EFU3" s="5"/>
      <c r="EFV3" s="6"/>
      <c r="EFW3" s="5"/>
      <c r="EFX3" s="6"/>
      <c r="EFY3" s="5"/>
      <c r="EFZ3" s="6"/>
      <c r="EGA3" s="5"/>
      <c r="EGB3" s="6"/>
      <c r="EGC3" s="5"/>
      <c r="EGD3" s="6"/>
      <c r="EGE3" s="5"/>
      <c r="EGF3" s="6"/>
      <c r="EGG3" s="5"/>
      <c r="EGH3" s="6"/>
      <c r="EGI3" s="5"/>
      <c r="EGJ3" s="6"/>
      <c r="EGK3" s="5"/>
      <c r="EGL3" s="6"/>
      <c r="EGM3" s="5"/>
      <c r="EGN3" s="6"/>
      <c r="EGO3" s="5"/>
      <c r="EGP3" s="6"/>
      <c r="EGQ3" s="5"/>
      <c r="EGR3" s="6"/>
      <c r="EGS3" s="5"/>
      <c r="EGT3" s="6"/>
      <c r="EGU3" s="5"/>
      <c r="EGV3" s="6"/>
      <c r="EGW3" s="5"/>
      <c r="EGX3" s="6"/>
      <c r="EGY3" s="5"/>
      <c r="EGZ3" s="6"/>
      <c r="EHA3" s="5"/>
      <c r="EHB3" s="6"/>
      <c r="EHC3" s="5"/>
      <c r="EHD3" s="6"/>
      <c r="EHE3" s="5"/>
      <c r="EHF3" s="6"/>
      <c r="EHG3" s="5"/>
      <c r="EHH3" s="6"/>
      <c r="EHI3" s="5"/>
      <c r="EHJ3" s="6"/>
      <c r="EHK3" s="5"/>
      <c r="EHL3" s="6"/>
      <c r="EHM3" s="5"/>
      <c r="EHN3" s="6"/>
      <c r="EHO3" s="5"/>
      <c r="EHP3" s="6"/>
      <c r="EHQ3" s="5"/>
      <c r="EHR3" s="6"/>
      <c r="EHS3" s="5"/>
      <c r="EHT3" s="6"/>
      <c r="EHU3" s="5"/>
      <c r="EHV3" s="6"/>
      <c r="EHW3" s="5"/>
      <c r="EHX3" s="6"/>
      <c r="EHY3" s="5"/>
      <c r="EHZ3" s="6"/>
      <c r="EIA3" s="5"/>
      <c r="EIB3" s="6"/>
      <c r="EIC3" s="5"/>
      <c r="EID3" s="6"/>
      <c r="EIE3" s="5"/>
      <c r="EIF3" s="6"/>
      <c r="EIG3" s="5"/>
      <c r="EIH3" s="6"/>
      <c r="EII3" s="5"/>
      <c r="EIJ3" s="6"/>
      <c r="EIK3" s="5"/>
      <c r="EIL3" s="6"/>
      <c r="EIM3" s="5"/>
      <c r="EIN3" s="6"/>
      <c r="EIO3" s="5"/>
      <c r="EIP3" s="6"/>
      <c r="EIQ3" s="5"/>
      <c r="EIR3" s="6"/>
      <c r="EIS3" s="5"/>
      <c r="EIT3" s="6"/>
      <c r="EIU3" s="5"/>
      <c r="EIV3" s="6"/>
      <c r="EIW3" s="5"/>
      <c r="EIX3" s="6"/>
      <c r="EIY3" s="5"/>
      <c r="EIZ3" s="6"/>
      <c r="EJA3" s="5"/>
      <c r="EJB3" s="6"/>
      <c r="EJC3" s="5"/>
      <c r="EJD3" s="6"/>
      <c r="EJE3" s="5"/>
      <c r="EJF3" s="6"/>
      <c r="EJG3" s="5"/>
      <c r="EJH3" s="6"/>
      <c r="EJI3" s="5"/>
      <c r="EJJ3" s="6"/>
      <c r="EJK3" s="5"/>
      <c r="EJL3" s="6"/>
      <c r="EJM3" s="5"/>
      <c r="EJN3" s="6"/>
      <c r="EJO3" s="5"/>
      <c r="EJP3" s="6"/>
      <c r="EJQ3" s="5"/>
      <c r="EJR3" s="6"/>
      <c r="EJS3" s="5"/>
      <c r="EJT3" s="6"/>
      <c r="EJU3" s="5"/>
      <c r="EJV3" s="6"/>
      <c r="EJW3" s="5"/>
      <c r="EJX3" s="6"/>
      <c r="EJY3" s="5"/>
      <c r="EJZ3" s="6"/>
      <c r="EKA3" s="5"/>
      <c r="EKB3" s="6"/>
      <c r="EKC3" s="5"/>
      <c r="EKD3" s="6"/>
      <c r="EKE3" s="5"/>
      <c r="EKF3" s="6"/>
      <c r="EKG3" s="5"/>
      <c r="EKH3" s="6"/>
      <c r="EKI3" s="5"/>
      <c r="EKJ3" s="6"/>
      <c r="EKK3" s="5"/>
      <c r="EKL3" s="6"/>
      <c r="EKM3" s="5"/>
      <c r="EKN3" s="6"/>
      <c r="EKO3" s="5"/>
      <c r="EKP3" s="6"/>
      <c r="EKQ3" s="5"/>
      <c r="EKR3" s="6"/>
      <c r="EKS3" s="5"/>
      <c r="EKT3" s="6"/>
      <c r="EKU3" s="5"/>
      <c r="EKV3" s="6"/>
      <c r="EKW3" s="5"/>
      <c r="EKX3" s="6"/>
      <c r="EKY3" s="5"/>
      <c r="EKZ3" s="6"/>
      <c r="ELA3" s="5"/>
      <c r="ELB3" s="6"/>
      <c r="ELC3" s="5"/>
      <c r="ELD3" s="6"/>
      <c r="ELE3" s="5"/>
      <c r="ELF3" s="6"/>
      <c r="ELG3" s="5"/>
      <c r="ELH3" s="6"/>
      <c r="ELI3" s="5"/>
      <c r="ELJ3" s="6"/>
      <c r="ELK3" s="5"/>
      <c r="ELL3" s="6"/>
      <c r="ELM3" s="5"/>
      <c r="ELN3" s="6"/>
      <c r="ELO3" s="5"/>
      <c r="ELP3" s="6"/>
      <c r="ELQ3" s="5"/>
      <c r="ELR3" s="6"/>
      <c r="ELS3" s="5"/>
      <c r="ELT3" s="6"/>
      <c r="ELU3" s="5"/>
      <c r="ELV3" s="6"/>
      <c r="ELW3" s="5"/>
      <c r="ELX3" s="6"/>
      <c r="ELY3" s="5"/>
      <c r="ELZ3" s="6"/>
      <c r="EMA3" s="5"/>
      <c r="EMB3" s="6"/>
      <c r="EMC3" s="5"/>
      <c r="EMD3" s="6"/>
      <c r="EME3" s="5"/>
      <c r="EMF3" s="6"/>
      <c r="EMG3" s="5"/>
      <c r="EMH3" s="6"/>
      <c r="EMI3" s="5"/>
      <c r="EMJ3" s="6"/>
      <c r="EMK3" s="5"/>
      <c r="EML3" s="6"/>
      <c r="EMM3" s="5"/>
      <c r="EMN3" s="6"/>
      <c r="EMO3" s="5"/>
      <c r="EMP3" s="6"/>
      <c r="EMQ3" s="5"/>
      <c r="EMR3" s="6"/>
      <c r="EMS3" s="5"/>
      <c r="EMT3" s="6"/>
      <c r="EMU3" s="5"/>
      <c r="EMV3" s="6"/>
      <c r="EMW3" s="5"/>
      <c r="EMX3" s="6"/>
      <c r="EMY3" s="5"/>
      <c r="EMZ3" s="6"/>
      <c r="ENA3" s="5"/>
      <c r="ENB3" s="6"/>
      <c r="ENC3" s="5"/>
      <c r="END3" s="6"/>
      <c r="ENE3" s="5"/>
      <c r="ENF3" s="6"/>
      <c r="ENG3" s="5"/>
      <c r="ENH3" s="6"/>
      <c r="ENI3" s="5"/>
      <c r="ENJ3" s="6"/>
      <c r="ENK3" s="5"/>
      <c r="ENL3" s="6"/>
      <c r="ENM3" s="5"/>
      <c r="ENN3" s="6"/>
      <c r="ENO3" s="5"/>
      <c r="ENP3" s="6"/>
      <c r="ENQ3" s="5"/>
      <c r="ENR3" s="6"/>
      <c r="ENS3" s="5"/>
      <c r="ENT3" s="6"/>
      <c r="ENU3" s="5"/>
      <c r="ENV3" s="6"/>
      <c r="ENW3" s="5"/>
      <c r="ENX3" s="6"/>
      <c r="ENY3" s="5"/>
      <c r="ENZ3" s="6"/>
      <c r="EOA3" s="5"/>
      <c r="EOB3" s="6"/>
      <c r="EOC3" s="5"/>
      <c r="EOD3" s="6"/>
      <c r="EOE3" s="5"/>
      <c r="EOF3" s="6"/>
      <c r="EOG3" s="5"/>
      <c r="EOH3" s="6"/>
      <c r="EOI3" s="5"/>
      <c r="EOJ3" s="6"/>
      <c r="EOK3" s="5"/>
      <c r="EOL3" s="6"/>
      <c r="EOM3" s="5"/>
      <c r="EON3" s="6"/>
      <c r="EOO3" s="5"/>
      <c r="EOP3" s="6"/>
      <c r="EOQ3" s="5"/>
      <c r="EOR3" s="6"/>
      <c r="EOS3" s="5"/>
      <c r="EOT3" s="6"/>
      <c r="EOU3" s="5"/>
      <c r="EOV3" s="6"/>
      <c r="EOW3" s="5"/>
      <c r="EOX3" s="6"/>
      <c r="EOY3" s="5"/>
      <c r="EOZ3" s="6"/>
      <c r="EPA3" s="5"/>
      <c r="EPB3" s="6"/>
      <c r="EPC3" s="5"/>
      <c r="EPD3" s="6"/>
      <c r="EPE3" s="5"/>
      <c r="EPF3" s="6"/>
      <c r="EPG3" s="5"/>
      <c r="EPH3" s="6"/>
      <c r="EPI3" s="5"/>
      <c r="EPJ3" s="6"/>
      <c r="EPK3" s="5"/>
      <c r="EPL3" s="6"/>
      <c r="EPM3" s="5"/>
      <c r="EPN3" s="6"/>
      <c r="EPO3" s="5"/>
      <c r="EPP3" s="6"/>
      <c r="EPQ3" s="5"/>
      <c r="EPR3" s="6"/>
      <c r="EPS3" s="5"/>
      <c r="EPT3" s="6"/>
      <c r="EPU3" s="5"/>
      <c r="EPV3" s="6"/>
      <c r="EPW3" s="5"/>
      <c r="EPX3" s="6"/>
      <c r="EPY3" s="5"/>
      <c r="EPZ3" s="6"/>
      <c r="EQA3" s="5"/>
      <c r="EQB3" s="6"/>
      <c r="EQC3" s="5"/>
      <c r="EQD3" s="6"/>
      <c r="EQE3" s="5"/>
      <c r="EQF3" s="6"/>
      <c r="EQG3" s="5"/>
      <c r="EQH3" s="6"/>
      <c r="EQI3" s="5"/>
      <c r="EQJ3" s="6"/>
      <c r="EQK3" s="5"/>
      <c r="EQL3" s="6"/>
      <c r="EQM3" s="5"/>
      <c r="EQN3" s="6"/>
      <c r="EQO3" s="5"/>
      <c r="EQP3" s="6"/>
      <c r="EQQ3" s="5"/>
      <c r="EQR3" s="6"/>
      <c r="EQS3" s="5"/>
      <c r="EQT3" s="6"/>
      <c r="EQU3" s="5"/>
      <c r="EQV3" s="6"/>
      <c r="EQW3" s="5"/>
      <c r="EQX3" s="6"/>
      <c r="EQY3" s="5"/>
      <c r="EQZ3" s="6"/>
      <c r="ERA3" s="5"/>
      <c r="ERB3" s="6"/>
      <c r="ERC3" s="5"/>
      <c r="ERD3" s="6"/>
      <c r="ERE3" s="5"/>
      <c r="ERF3" s="6"/>
      <c r="ERG3" s="5"/>
      <c r="ERH3" s="6"/>
      <c r="ERI3" s="5"/>
      <c r="ERJ3" s="6"/>
      <c r="ERK3" s="5"/>
      <c r="ERL3" s="6"/>
      <c r="ERM3" s="5"/>
      <c r="ERN3" s="6"/>
      <c r="ERO3" s="5"/>
      <c r="ERP3" s="6"/>
      <c r="ERQ3" s="5"/>
      <c r="ERR3" s="6"/>
      <c r="ERS3" s="5"/>
      <c r="ERT3" s="6"/>
      <c r="ERU3" s="5"/>
      <c r="ERV3" s="6"/>
      <c r="ERW3" s="5"/>
      <c r="ERX3" s="6"/>
      <c r="ERY3" s="5"/>
      <c r="ERZ3" s="6"/>
      <c r="ESA3" s="5"/>
      <c r="ESB3" s="6"/>
      <c r="ESC3" s="5"/>
      <c r="ESD3" s="6"/>
      <c r="ESE3" s="5"/>
      <c r="ESF3" s="6"/>
      <c r="ESG3" s="5"/>
      <c r="ESH3" s="6"/>
      <c r="ESI3" s="5"/>
      <c r="ESJ3" s="6"/>
      <c r="ESK3" s="5"/>
      <c r="ESL3" s="6"/>
      <c r="ESM3" s="5"/>
      <c r="ESN3" s="6"/>
      <c r="ESO3" s="5"/>
      <c r="ESP3" s="6"/>
      <c r="ESQ3" s="5"/>
      <c r="ESR3" s="6"/>
      <c r="ESS3" s="5"/>
      <c r="EST3" s="6"/>
      <c r="ESU3" s="5"/>
      <c r="ESV3" s="6"/>
      <c r="ESW3" s="5"/>
      <c r="ESX3" s="6"/>
      <c r="ESY3" s="5"/>
      <c r="ESZ3" s="6"/>
      <c r="ETA3" s="5"/>
      <c r="ETB3" s="6"/>
      <c r="ETC3" s="5"/>
      <c r="ETD3" s="6"/>
      <c r="ETE3" s="5"/>
      <c r="ETF3" s="6"/>
      <c r="ETG3" s="5"/>
      <c r="ETH3" s="6"/>
      <c r="ETI3" s="5"/>
      <c r="ETJ3" s="6"/>
      <c r="ETK3" s="5"/>
      <c r="ETL3" s="6"/>
      <c r="ETM3" s="5"/>
      <c r="ETN3" s="6"/>
      <c r="ETO3" s="5"/>
      <c r="ETP3" s="6"/>
      <c r="ETQ3" s="5"/>
      <c r="ETR3" s="6"/>
      <c r="ETS3" s="5"/>
      <c r="ETT3" s="6"/>
      <c r="ETU3" s="5"/>
      <c r="ETV3" s="6"/>
      <c r="ETW3" s="5"/>
      <c r="ETX3" s="6"/>
      <c r="ETY3" s="5"/>
      <c r="ETZ3" s="6"/>
      <c r="EUA3" s="5"/>
      <c r="EUB3" s="6"/>
      <c r="EUC3" s="5"/>
      <c r="EUD3" s="6"/>
      <c r="EUE3" s="5"/>
      <c r="EUF3" s="6"/>
      <c r="EUG3" s="5"/>
      <c r="EUH3" s="6"/>
      <c r="EUI3" s="5"/>
      <c r="EUJ3" s="6"/>
      <c r="EUK3" s="5"/>
      <c r="EUL3" s="6"/>
      <c r="EUM3" s="5"/>
      <c r="EUN3" s="6"/>
      <c r="EUO3" s="5"/>
      <c r="EUP3" s="6"/>
      <c r="EUQ3" s="5"/>
      <c r="EUR3" s="6"/>
      <c r="EUS3" s="5"/>
      <c r="EUT3" s="6"/>
      <c r="EUU3" s="5"/>
      <c r="EUV3" s="6"/>
      <c r="EUW3" s="5"/>
      <c r="EUX3" s="6"/>
      <c r="EUY3" s="5"/>
      <c r="EUZ3" s="6"/>
      <c r="EVA3" s="5"/>
      <c r="EVB3" s="6"/>
      <c r="EVC3" s="5"/>
      <c r="EVD3" s="6"/>
      <c r="EVE3" s="5"/>
      <c r="EVF3" s="6"/>
      <c r="EVG3" s="5"/>
      <c r="EVH3" s="6"/>
      <c r="EVI3" s="5"/>
      <c r="EVJ3" s="6"/>
      <c r="EVK3" s="5"/>
      <c r="EVL3" s="6"/>
      <c r="EVM3" s="5"/>
      <c r="EVN3" s="6"/>
      <c r="EVO3" s="5"/>
      <c r="EVP3" s="6"/>
      <c r="EVQ3" s="5"/>
      <c r="EVR3" s="6"/>
      <c r="EVS3" s="5"/>
      <c r="EVT3" s="6"/>
      <c r="EVU3" s="5"/>
      <c r="EVV3" s="6"/>
      <c r="EVW3" s="5"/>
      <c r="EVX3" s="6"/>
      <c r="EVY3" s="5"/>
      <c r="EVZ3" s="6"/>
      <c r="EWA3" s="5"/>
      <c r="EWB3" s="6"/>
      <c r="EWC3" s="5"/>
      <c r="EWD3" s="6"/>
      <c r="EWE3" s="5"/>
      <c r="EWF3" s="6"/>
      <c r="EWG3" s="5"/>
      <c r="EWH3" s="6"/>
      <c r="EWI3" s="5"/>
      <c r="EWJ3" s="6"/>
      <c r="EWK3" s="5"/>
      <c r="EWL3" s="6"/>
      <c r="EWM3" s="5"/>
      <c r="EWN3" s="6"/>
      <c r="EWO3" s="5"/>
      <c r="EWP3" s="6"/>
      <c r="EWQ3" s="5"/>
      <c r="EWR3" s="6"/>
      <c r="EWS3" s="5"/>
      <c r="EWT3" s="6"/>
      <c r="EWU3" s="5"/>
      <c r="EWV3" s="6"/>
      <c r="EWW3" s="5"/>
      <c r="EWX3" s="6"/>
      <c r="EWY3" s="5"/>
      <c r="EWZ3" s="6"/>
      <c r="EXA3" s="5"/>
      <c r="EXB3" s="6"/>
      <c r="EXC3" s="5"/>
      <c r="EXD3" s="6"/>
      <c r="EXE3" s="5"/>
      <c r="EXF3" s="6"/>
      <c r="EXG3" s="5"/>
      <c r="EXH3" s="6"/>
      <c r="EXI3" s="5"/>
      <c r="EXJ3" s="6"/>
      <c r="EXK3" s="5"/>
      <c r="EXL3" s="6"/>
      <c r="EXM3" s="5"/>
      <c r="EXN3" s="6"/>
      <c r="EXO3" s="5"/>
      <c r="EXP3" s="6"/>
      <c r="EXQ3" s="5"/>
      <c r="EXR3" s="6"/>
      <c r="EXS3" s="5"/>
      <c r="EXT3" s="6"/>
      <c r="EXU3" s="5"/>
      <c r="EXV3" s="6"/>
      <c r="EXW3" s="5"/>
      <c r="EXX3" s="6"/>
      <c r="EXY3" s="5"/>
      <c r="EXZ3" s="6"/>
      <c r="EYA3" s="5"/>
      <c r="EYB3" s="6"/>
      <c r="EYC3" s="5"/>
      <c r="EYD3" s="6"/>
      <c r="EYE3" s="5"/>
      <c r="EYF3" s="6"/>
      <c r="EYG3" s="5"/>
      <c r="EYH3" s="6"/>
      <c r="EYI3" s="5"/>
      <c r="EYJ3" s="6"/>
      <c r="EYK3" s="5"/>
      <c r="EYL3" s="6"/>
      <c r="EYM3" s="5"/>
      <c r="EYN3" s="6"/>
      <c r="EYO3" s="5"/>
      <c r="EYP3" s="6"/>
      <c r="EYQ3" s="5"/>
      <c r="EYR3" s="6"/>
      <c r="EYS3" s="5"/>
      <c r="EYT3" s="6"/>
      <c r="EYU3" s="5"/>
      <c r="EYV3" s="6"/>
      <c r="EYW3" s="5"/>
      <c r="EYX3" s="6"/>
      <c r="EYY3" s="5"/>
      <c r="EYZ3" s="6"/>
      <c r="EZA3" s="5"/>
      <c r="EZB3" s="6"/>
      <c r="EZC3" s="5"/>
      <c r="EZD3" s="6"/>
      <c r="EZE3" s="5"/>
      <c r="EZF3" s="6"/>
      <c r="EZG3" s="5"/>
      <c r="EZH3" s="6"/>
      <c r="EZI3" s="5"/>
      <c r="EZJ3" s="6"/>
      <c r="EZK3" s="5"/>
      <c r="EZL3" s="6"/>
      <c r="EZM3" s="5"/>
      <c r="EZN3" s="6"/>
      <c r="EZO3" s="5"/>
      <c r="EZP3" s="6"/>
      <c r="EZQ3" s="5"/>
      <c r="EZR3" s="6"/>
      <c r="EZS3" s="5"/>
      <c r="EZT3" s="6"/>
      <c r="EZU3" s="5"/>
      <c r="EZV3" s="6"/>
      <c r="EZW3" s="5"/>
      <c r="EZX3" s="6"/>
      <c r="EZY3" s="5"/>
      <c r="EZZ3" s="6"/>
      <c r="FAA3" s="5"/>
      <c r="FAB3" s="6"/>
      <c r="FAC3" s="5"/>
      <c r="FAD3" s="6"/>
      <c r="FAE3" s="5"/>
      <c r="FAF3" s="6"/>
      <c r="FAG3" s="5"/>
      <c r="FAH3" s="6"/>
      <c r="FAI3" s="5"/>
      <c r="FAJ3" s="6"/>
      <c r="FAK3" s="5"/>
      <c r="FAL3" s="6"/>
      <c r="FAM3" s="5"/>
      <c r="FAN3" s="6"/>
      <c r="FAO3" s="5"/>
      <c r="FAP3" s="6"/>
      <c r="FAQ3" s="5"/>
      <c r="FAR3" s="6"/>
      <c r="FAS3" s="5"/>
      <c r="FAT3" s="6"/>
      <c r="FAU3" s="5"/>
      <c r="FAV3" s="6"/>
      <c r="FAW3" s="5"/>
      <c r="FAX3" s="6"/>
      <c r="FAY3" s="5"/>
      <c r="FAZ3" s="6"/>
      <c r="FBA3" s="5"/>
      <c r="FBB3" s="6"/>
      <c r="FBC3" s="5"/>
      <c r="FBD3" s="6"/>
      <c r="FBE3" s="5"/>
      <c r="FBF3" s="6"/>
      <c r="FBG3" s="5"/>
      <c r="FBH3" s="6"/>
      <c r="FBI3" s="5"/>
      <c r="FBJ3" s="6"/>
      <c r="FBK3" s="5"/>
      <c r="FBL3" s="6"/>
      <c r="FBM3" s="5"/>
      <c r="FBN3" s="6"/>
      <c r="FBO3" s="5"/>
      <c r="FBP3" s="6"/>
      <c r="FBQ3" s="5"/>
      <c r="FBR3" s="6"/>
      <c r="FBS3" s="5"/>
      <c r="FBT3" s="6"/>
      <c r="FBU3" s="5"/>
      <c r="FBV3" s="6"/>
      <c r="FBW3" s="5"/>
      <c r="FBX3" s="6"/>
      <c r="FBY3" s="5"/>
      <c r="FBZ3" s="6"/>
      <c r="FCA3" s="5"/>
      <c r="FCB3" s="6"/>
      <c r="FCC3" s="5"/>
      <c r="FCD3" s="6"/>
      <c r="FCE3" s="5"/>
      <c r="FCF3" s="6"/>
      <c r="FCG3" s="5"/>
      <c r="FCH3" s="6"/>
      <c r="FCI3" s="5"/>
      <c r="FCJ3" s="6"/>
      <c r="FCK3" s="5"/>
      <c r="FCL3" s="6"/>
      <c r="FCM3" s="5"/>
      <c r="FCN3" s="6"/>
      <c r="FCO3" s="5"/>
      <c r="FCP3" s="6"/>
      <c r="FCQ3" s="5"/>
      <c r="FCR3" s="6"/>
      <c r="FCS3" s="5"/>
      <c r="FCT3" s="6"/>
      <c r="FCU3" s="5"/>
      <c r="FCV3" s="6"/>
      <c r="FCW3" s="5"/>
      <c r="FCX3" s="6"/>
      <c r="FCY3" s="5"/>
      <c r="FCZ3" s="6"/>
      <c r="FDA3" s="5"/>
      <c r="FDB3" s="6"/>
      <c r="FDC3" s="5"/>
      <c r="FDD3" s="6"/>
      <c r="FDE3" s="5"/>
      <c r="FDF3" s="6"/>
      <c r="FDG3" s="5"/>
      <c r="FDH3" s="6"/>
      <c r="FDI3" s="5"/>
      <c r="FDJ3" s="6"/>
      <c r="FDK3" s="5"/>
      <c r="FDL3" s="6"/>
      <c r="FDM3" s="5"/>
      <c r="FDN3" s="6"/>
      <c r="FDO3" s="5"/>
      <c r="FDP3" s="6"/>
      <c r="FDQ3" s="5"/>
      <c r="FDR3" s="6"/>
      <c r="FDS3" s="5"/>
      <c r="FDT3" s="6"/>
      <c r="FDU3" s="5"/>
      <c r="FDV3" s="6"/>
      <c r="FDW3" s="5"/>
      <c r="FDX3" s="6"/>
      <c r="FDY3" s="5"/>
      <c r="FDZ3" s="6"/>
      <c r="FEA3" s="5"/>
      <c r="FEB3" s="6"/>
      <c r="FEC3" s="5"/>
      <c r="FED3" s="6"/>
      <c r="FEE3" s="5"/>
      <c r="FEF3" s="6"/>
      <c r="FEG3" s="5"/>
      <c r="FEH3" s="6"/>
      <c r="FEI3" s="5"/>
      <c r="FEJ3" s="6"/>
      <c r="FEK3" s="5"/>
      <c r="FEL3" s="6"/>
      <c r="FEM3" s="5"/>
      <c r="FEN3" s="6"/>
      <c r="FEO3" s="5"/>
      <c r="FEP3" s="6"/>
      <c r="FEQ3" s="5"/>
      <c r="FER3" s="6"/>
      <c r="FES3" s="5"/>
      <c r="FET3" s="6"/>
      <c r="FEU3" s="5"/>
      <c r="FEV3" s="6"/>
      <c r="FEW3" s="5"/>
      <c r="FEX3" s="6"/>
      <c r="FEY3" s="5"/>
      <c r="FEZ3" s="6"/>
      <c r="FFA3" s="5"/>
      <c r="FFB3" s="6"/>
      <c r="FFC3" s="5"/>
      <c r="FFD3" s="6"/>
      <c r="FFE3" s="5"/>
      <c r="FFF3" s="6"/>
      <c r="FFG3" s="5"/>
      <c r="FFH3" s="6"/>
      <c r="FFI3" s="5"/>
      <c r="FFJ3" s="6"/>
      <c r="FFK3" s="5"/>
      <c r="FFL3" s="6"/>
      <c r="FFM3" s="5"/>
      <c r="FFN3" s="6"/>
      <c r="FFO3" s="5"/>
      <c r="FFP3" s="6"/>
      <c r="FFQ3" s="5"/>
      <c r="FFR3" s="6"/>
      <c r="FFS3" s="5"/>
      <c r="FFT3" s="6"/>
      <c r="FFU3" s="5"/>
      <c r="FFV3" s="6"/>
      <c r="FFW3" s="5"/>
      <c r="FFX3" s="6"/>
      <c r="FFY3" s="5"/>
      <c r="FFZ3" s="6"/>
      <c r="FGA3" s="5"/>
      <c r="FGB3" s="6"/>
      <c r="FGC3" s="5"/>
      <c r="FGD3" s="6"/>
      <c r="FGE3" s="5"/>
      <c r="FGF3" s="6"/>
      <c r="FGG3" s="5"/>
      <c r="FGH3" s="6"/>
      <c r="FGI3" s="5"/>
      <c r="FGJ3" s="6"/>
      <c r="FGK3" s="5"/>
      <c r="FGL3" s="6"/>
      <c r="FGM3" s="5"/>
      <c r="FGN3" s="6"/>
      <c r="FGO3" s="5"/>
      <c r="FGP3" s="6"/>
      <c r="FGQ3" s="5"/>
      <c r="FGR3" s="6"/>
      <c r="FGS3" s="5"/>
      <c r="FGT3" s="6"/>
      <c r="FGU3" s="5"/>
      <c r="FGV3" s="6"/>
      <c r="FGW3" s="5"/>
      <c r="FGX3" s="6"/>
      <c r="FGY3" s="5"/>
      <c r="FGZ3" s="6"/>
      <c r="FHA3" s="5"/>
      <c r="FHB3" s="6"/>
      <c r="FHC3" s="5"/>
      <c r="FHD3" s="6"/>
      <c r="FHE3" s="5"/>
      <c r="FHF3" s="6"/>
      <c r="FHG3" s="5"/>
      <c r="FHH3" s="6"/>
      <c r="FHI3" s="5"/>
      <c r="FHJ3" s="6"/>
      <c r="FHK3" s="5"/>
      <c r="FHL3" s="6"/>
      <c r="FHM3" s="5"/>
      <c r="FHN3" s="6"/>
      <c r="FHO3" s="5"/>
      <c r="FHP3" s="6"/>
      <c r="FHQ3" s="5"/>
      <c r="FHR3" s="6"/>
      <c r="FHS3" s="5"/>
      <c r="FHT3" s="6"/>
      <c r="FHU3" s="5"/>
      <c r="FHV3" s="6"/>
      <c r="FHW3" s="5"/>
      <c r="FHX3" s="6"/>
      <c r="FHY3" s="5"/>
      <c r="FHZ3" s="6"/>
      <c r="FIA3" s="5"/>
      <c r="FIB3" s="6"/>
      <c r="FIC3" s="5"/>
      <c r="FID3" s="6"/>
      <c r="FIE3" s="5"/>
      <c r="FIF3" s="6"/>
      <c r="FIG3" s="5"/>
      <c r="FIH3" s="6"/>
      <c r="FII3" s="5"/>
      <c r="FIJ3" s="6"/>
      <c r="FIK3" s="5"/>
      <c r="FIL3" s="6"/>
      <c r="FIM3" s="5"/>
      <c r="FIN3" s="6"/>
      <c r="FIO3" s="5"/>
      <c r="FIP3" s="6"/>
      <c r="FIQ3" s="5"/>
      <c r="FIR3" s="6"/>
      <c r="FIS3" s="5"/>
      <c r="FIT3" s="6"/>
      <c r="FIU3" s="5"/>
      <c r="FIV3" s="6"/>
      <c r="FIW3" s="5"/>
      <c r="FIX3" s="6"/>
      <c r="FIY3" s="5"/>
      <c r="FIZ3" s="6"/>
      <c r="FJA3" s="5"/>
      <c r="FJB3" s="6"/>
      <c r="FJC3" s="5"/>
      <c r="FJD3" s="6"/>
      <c r="FJE3" s="5"/>
      <c r="FJF3" s="6"/>
      <c r="FJG3" s="5"/>
      <c r="FJH3" s="6"/>
      <c r="FJI3" s="5"/>
      <c r="FJJ3" s="6"/>
      <c r="FJK3" s="5"/>
      <c r="FJL3" s="6"/>
      <c r="FJM3" s="5"/>
      <c r="FJN3" s="6"/>
      <c r="FJO3" s="5"/>
      <c r="FJP3" s="6"/>
      <c r="FJQ3" s="5"/>
      <c r="FJR3" s="6"/>
      <c r="FJS3" s="5"/>
      <c r="FJT3" s="6"/>
      <c r="FJU3" s="5"/>
      <c r="FJV3" s="6"/>
      <c r="FJW3" s="5"/>
      <c r="FJX3" s="6"/>
      <c r="FJY3" s="5"/>
      <c r="FJZ3" s="6"/>
      <c r="FKA3" s="5"/>
      <c r="FKB3" s="6"/>
      <c r="FKC3" s="5"/>
      <c r="FKD3" s="6"/>
      <c r="FKE3" s="5"/>
      <c r="FKF3" s="6"/>
      <c r="FKG3" s="5"/>
      <c r="FKH3" s="6"/>
      <c r="FKI3" s="5"/>
      <c r="FKJ3" s="6"/>
      <c r="FKK3" s="5"/>
      <c r="FKL3" s="6"/>
      <c r="FKM3" s="5"/>
      <c r="FKN3" s="6"/>
      <c r="FKO3" s="5"/>
      <c r="FKP3" s="6"/>
      <c r="FKQ3" s="5"/>
      <c r="FKR3" s="6"/>
      <c r="FKS3" s="5"/>
      <c r="FKT3" s="6"/>
      <c r="FKU3" s="5"/>
      <c r="FKV3" s="6"/>
      <c r="FKW3" s="5"/>
      <c r="FKX3" s="6"/>
      <c r="FKY3" s="5"/>
      <c r="FKZ3" s="6"/>
      <c r="FLA3" s="5"/>
      <c r="FLB3" s="6"/>
      <c r="FLC3" s="5"/>
      <c r="FLD3" s="6"/>
      <c r="FLE3" s="5"/>
      <c r="FLF3" s="6"/>
      <c r="FLG3" s="5"/>
      <c r="FLH3" s="6"/>
      <c r="FLI3" s="5"/>
      <c r="FLJ3" s="6"/>
      <c r="FLK3" s="5"/>
      <c r="FLL3" s="6"/>
      <c r="FLM3" s="5"/>
      <c r="FLN3" s="6"/>
      <c r="FLO3" s="5"/>
      <c r="FLP3" s="6"/>
      <c r="FLQ3" s="5"/>
      <c r="FLR3" s="6"/>
      <c r="FLS3" s="5"/>
      <c r="FLT3" s="6"/>
      <c r="FLU3" s="5"/>
      <c r="FLV3" s="6"/>
      <c r="FLW3" s="5"/>
      <c r="FLX3" s="6"/>
      <c r="FLY3" s="5"/>
      <c r="FLZ3" s="6"/>
      <c r="FMA3" s="5"/>
      <c r="FMB3" s="6"/>
      <c r="FMC3" s="5"/>
      <c r="FMD3" s="6"/>
      <c r="FME3" s="5"/>
      <c r="FMF3" s="6"/>
      <c r="FMG3" s="5"/>
      <c r="FMH3" s="6"/>
      <c r="FMI3" s="5"/>
      <c r="FMJ3" s="6"/>
      <c r="FMK3" s="5"/>
      <c r="FML3" s="6"/>
      <c r="FMM3" s="5"/>
      <c r="FMN3" s="6"/>
      <c r="FMO3" s="5"/>
      <c r="FMP3" s="6"/>
      <c r="FMQ3" s="5"/>
      <c r="FMR3" s="6"/>
      <c r="FMS3" s="5"/>
      <c r="FMT3" s="6"/>
      <c r="FMU3" s="5"/>
      <c r="FMV3" s="6"/>
      <c r="FMW3" s="5"/>
      <c r="FMX3" s="6"/>
      <c r="FMY3" s="5"/>
      <c r="FMZ3" s="6"/>
      <c r="FNA3" s="5"/>
      <c r="FNB3" s="6"/>
      <c r="FNC3" s="5"/>
      <c r="FND3" s="6"/>
      <c r="FNE3" s="5"/>
      <c r="FNF3" s="6"/>
      <c r="FNG3" s="5"/>
      <c r="FNH3" s="6"/>
      <c r="FNI3" s="5"/>
      <c r="FNJ3" s="6"/>
      <c r="FNK3" s="5"/>
      <c r="FNL3" s="6"/>
      <c r="FNM3" s="5"/>
      <c r="FNN3" s="6"/>
      <c r="FNO3" s="5"/>
      <c r="FNP3" s="6"/>
      <c r="FNQ3" s="5"/>
      <c r="FNR3" s="6"/>
      <c r="FNS3" s="5"/>
      <c r="FNT3" s="6"/>
      <c r="FNU3" s="5"/>
      <c r="FNV3" s="6"/>
      <c r="FNW3" s="5"/>
      <c r="FNX3" s="6"/>
      <c r="FNY3" s="5"/>
      <c r="FNZ3" s="6"/>
      <c r="FOA3" s="5"/>
      <c r="FOB3" s="6"/>
      <c r="FOC3" s="5"/>
      <c r="FOD3" s="6"/>
      <c r="FOE3" s="5"/>
      <c r="FOF3" s="6"/>
      <c r="FOG3" s="5"/>
      <c r="FOH3" s="6"/>
      <c r="FOI3" s="5"/>
      <c r="FOJ3" s="6"/>
      <c r="FOK3" s="5"/>
      <c r="FOL3" s="6"/>
      <c r="FOM3" s="5"/>
      <c r="FON3" s="6"/>
      <c r="FOO3" s="5"/>
      <c r="FOP3" s="6"/>
      <c r="FOQ3" s="5"/>
      <c r="FOR3" s="6"/>
      <c r="FOS3" s="5"/>
      <c r="FOT3" s="6"/>
      <c r="FOU3" s="5"/>
      <c r="FOV3" s="6"/>
      <c r="FOW3" s="5"/>
      <c r="FOX3" s="6"/>
      <c r="FOY3" s="5"/>
      <c r="FOZ3" s="6"/>
      <c r="FPA3" s="5"/>
      <c r="FPB3" s="6"/>
      <c r="FPC3" s="5"/>
      <c r="FPD3" s="6"/>
      <c r="FPE3" s="5"/>
      <c r="FPF3" s="6"/>
      <c r="FPG3" s="5"/>
      <c r="FPH3" s="6"/>
      <c r="FPI3" s="5"/>
      <c r="FPJ3" s="6"/>
      <c r="FPK3" s="5"/>
      <c r="FPL3" s="6"/>
      <c r="FPM3" s="5"/>
      <c r="FPN3" s="6"/>
      <c r="FPO3" s="5"/>
      <c r="FPP3" s="6"/>
      <c r="FPQ3" s="5"/>
      <c r="FPR3" s="6"/>
      <c r="FPS3" s="5"/>
      <c r="FPT3" s="6"/>
      <c r="FPU3" s="5"/>
      <c r="FPV3" s="6"/>
      <c r="FPW3" s="5"/>
      <c r="FPX3" s="6"/>
      <c r="FPY3" s="5"/>
      <c r="FPZ3" s="6"/>
      <c r="FQA3" s="5"/>
      <c r="FQB3" s="6"/>
      <c r="FQC3" s="5"/>
      <c r="FQD3" s="6"/>
      <c r="FQE3" s="5"/>
      <c r="FQF3" s="6"/>
      <c r="FQG3" s="5"/>
      <c r="FQH3" s="6"/>
      <c r="FQI3" s="5"/>
      <c r="FQJ3" s="6"/>
      <c r="FQK3" s="5"/>
      <c r="FQL3" s="6"/>
      <c r="FQM3" s="5"/>
      <c r="FQN3" s="6"/>
      <c r="FQO3" s="5"/>
      <c r="FQP3" s="6"/>
      <c r="FQQ3" s="5"/>
      <c r="FQR3" s="6"/>
      <c r="FQS3" s="5"/>
      <c r="FQT3" s="6"/>
      <c r="FQU3" s="5"/>
      <c r="FQV3" s="6"/>
      <c r="FQW3" s="5"/>
      <c r="FQX3" s="6"/>
      <c r="FQY3" s="5"/>
      <c r="FQZ3" s="6"/>
      <c r="FRA3" s="5"/>
      <c r="FRB3" s="6"/>
      <c r="FRC3" s="5"/>
      <c r="FRD3" s="6"/>
      <c r="FRE3" s="5"/>
      <c r="FRF3" s="6"/>
      <c r="FRG3" s="5"/>
      <c r="FRH3" s="6"/>
      <c r="FRI3" s="5"/>
      <c r="FRJ3" s="6"/>
      <c r="FRK3" s="5"/>
      <c r="FRL3" s="6"/>
      <c r="FRM3" s="5"/>
      <c r="FRN3" s="6"/>
      <c r="FRO3" s="5"/>
      <c r="FRP3" s="6"/>
      <c r="FRQ3" s="5"/>
      <c r="FRR3" s="6"/>
      <c r="FRS3" s="5"/>
      <c r="FRT3" s="6"/>
      <c r="FRU3" s="5"/>
      <c r="FRV3" s="6"/>
      <c r="FRW3" s="5"/>
      <c r="FRX3" s="6"/>
      <c r="FRY3" s="5"/>
      <c r="FRZ3" s="6"/>
      <c r="FSA3" s="5"/>
      <c r="FSB3" s="6"/>
      <c r="FSC3" s="5"/>
      <c r="FSD3" s="6"/>
      <c r="FSE3" s="5"/>
      <c r="FSF3" s="6"/>
      <c r="FSG3" s="5"/>
      <c r="FSH3" s="6"/>
      <c r="FSI3" s="5"/>
      <c r="FSJ3" s="6"/>
      <c r="FSK3" s="5"/>
      <c r="FSL3" s="6"/>
      <c r="FSM3" s="5"/>
      <c r="FSN3" s="6"/>
      <c r="FSO3" s="5"/>
      <c r="FSP3" s="6"/>
      <c r="FSQ3" s="5"/>
      <c r="FSR3" s="6"/>
      <c r="FSS3" s="5"/>
      <c r="FST3" s="6"/>
      <c r="FSU3" s="5"/>
      <c r="FSV3" s="6"/>
      <c r="FSW3" s="5"/>
      <c r="FSX3" s="6"/>
      <c r="FSY3" s="5"/>
      <c r="FSZ3" s="6"/>
      <c r="FTA3" s="5"/>
      <c r="FTB3" s="6"/>
      <c r="FTC3" s="5"/>
      <c r="FTD3" s="6"/>
      <c r="FTE3" s="5"/>
      <c r="FTF3" s="6"/>
      <c r="FTG3" s="5"/>
      <c r="FTH3" s="6"/>
      <c r="FTI3" s="5"/>
      <c r="FTJ3" s="6"/>
      <c r="FTK3" s="5"/>
      <c r="FTL3" s="6"/>
      <c r="FTM3" s="5"/>
      <c r="FTN3" s="6"/>
      <c r="FTO3" s="5"/>
      <c r="FTP3" s="6"/>
      <c r="FTQ3" s="5"/>
      <c r="FTR3" s="6"/>
      <c r="FTS3" s="5"/>
      <c r="FTT3" s="6"/>
      <c r="FTU3" s="5"/>
      <c r="FTV3" s="6"/>
      <c r="FTW3" s="5"/>
      <c r="FTX3" s="6"/>
      <c r="FTY3" s="5"/>
      <c r="FTZ3" s="6"/>
      <c r="FUA3" s="5"/>
      <c r="FUB3" s="6"/>
      <c r="FUC3" s="5"/>
      <c r="FUD3" s="6"/>
      <c r="FUE3" s="5"/>
      <c r="FUF3" s="6"/>
      <c r="FUG3" s="5"/>
      <c r="FUH3" s="6"/>
      <c r="FUI3" s="5"/>
      <c r="FUJ3" s="6"/>
      <c r="FUK3" s="5"/>
      <c r="FUL3" s="6"/>
      <c r="FUM3" s="5"/>
      <c r="FUN3" s="6"/>
      <c r="FUO3" s="5"/>
      <c r="FUP3" s="6"/>
      <c r="FUQ3" s="5"/>
      <c r="FUR3" s="6"/>
      <c r="FUS3" s="5"/>
      <c r="FUT3" s="6"/>
      <c r="FUU3" s="5"/>
      <c r="FUV3" s="6"/>
      <c r="FUW3" s="5"/>
      <c r="FUX3" s="6"/>
      <c r="FUY3" s="5"/>
      <c r="FUZ3" s="6"/>
      <c r="FVA3" s="5"/>
      <c r="FVB3" s="6"/>
      <c r="FVC3" s="5"/>
      <c r="FVD3" s="6"/>
      <c r="FVE3" s="5"/>
      <c r="FVF3" s="6"/>
      <c r="FVG3" s="5"/>
      <c r="FVH3" s="6"/>
      <c r="FVI3" s="5"/>
      <c r="FVJ3" s="6"/>
      <c r="FVK3" s="5"/>
      <c r="FVL3" s="6"/>
      <c r="FVM3" s="5"/>
      <c r="FVN3" s="6"/>
      <c r="FVO3" s="5"/>
      <c r="FVP3" s="6"/>
      <c r="FVQ3" s="5"/>
      <c r="FVR3" s="6"/>
      <c r="FVS3" s="5"/>
      <c r="FVT3" s="6"/>
      <c r="FVU3" s="5"/>
      <c r="FVV3" s="6"/>
      <c r="FVW3" s="5"/>
      <c r="FVX3" s="6"/>
      <c r="FVY3" s="5"/>
      <c r="FVZ3" s="6"/>
      <c r="FWA3" s="5"/>
      <c r="FWB3" s="6"/>
      <c r="FWC3" s="5"/>
      <c r="FWD3" s="6"/>
      <c r="FWE3" s="5"/>
      <c r="FWF3" s="6"/>
      <c r="FWG3" s="5"/>
      <c r="FWH3" s="6"/>
      <c r="FWI3" s="5"/>
      <c r="FWJ3" s="6"/>
      <c r="FWK3" s="5"/>
      <c r="FWL3" s="6"/>
      <c r="FWM3" s="5"/>
      <c r="FWN3" s="6"/>
      <c r="FWO3" s="5"/>
      <c r="FWP3" s="6"/>
      <c r="FWQ3" s="5"/>
      <c r="FWR3" s="6"/>
      <c r="FWS3" s="5"/>
      <c r="FWT3" s="6"/>
      <c r="FWU3" s="5"/>
      <c r="FWV3" s="6"/>
      <c r="FWW3" s="5"/>
      <c r="FWX3" s="6"/>
      <c r="FWY3" s="5"/>
      <c r="FWZ3" s="6"/>
      <c r="FXA3" s="5"/>
      <c r="FXB3" s="6"/>
      <c r="FXC3" s="5"/>
      <c r="FXD3" s="6"/>
      <c r="FXE3" s="5"/>
      <c r="FXF3" s="6"/>
      <c r="FXG3" s="5"/>
      <c r="FXH3" s="6"/>
      <c r="FXI3" s="5"/>
      <c r="FXJ3" s="6"/>
      <c r="FXK3" s="5"/>
      <c r="FXL3" s="6"/>
      <c r="FXM3" s="5"/>
      <c r="FXN3" s="6"/>
      <c r="FXO3" s="5"/>
      <c r="FXP3" s="6"/>
      <c r="FXQ3" s="5"/>
      <c r="FXR3" s="6"/>
      <c r="FXS3" s="5"/>
      <c r="FXT3" s="6"/>
      <c r="FXU3" s="5"/>
      <c r="FXV3" s="6"/>
      <c r="FXW3" s="5"/>
      <c r="FXX3" s="6"/>
      <c r="FXY3" s="5"/>
      <c r="FXZ3" s="6"/>
      <c r="FYA3" s="5"/>
      <c r="FYB3" s="6"/>
      <c r="FYC3" s="5"/>
      <c r="FYD3" s="6"/>
      <c r="FYE3" s="5"/>
      <c r="FYF3" s="6"/>
      <c r="FYG3" s="5"/>
      <c r="FYH3" s="6"/>
      <c r="FYI3" s="5"/>
      <c r="FYJ3" s="6"/>
      <c r="FYK3" s="5"/>
      <c r="FYL3" s="6"/>
      <c r="FYM3" s="5"/>
      <c r="FYN3" s="6"/>
      <c r="FYO3" s="5"/>
      <c r="FYP3" s="6"/>
      <c r="FYQ3" s="5"/>
      <c r="FYR3" s="6"/>
      <c r="FYS3" s="5"/>
      <c r="FYT3" s="6"/>
      <c r="FYU3" s="5"/>
      <c r="FYV3" s="6"/>
      <c r="FYW3" s="5"/>
      <c r="FYX3" s="6"/>
      <c r="FYY3" s="5"/>
      <c r="FYZ3" s="6"/>
      <c r="FZA3" s="5"/>
      <c r="FZB3" s="6"/>
      <c r="FZC3" s="5"/>
      <c r="FZD3" s="6"/>
      <c r="FZE3" s="5"/>
      <c r="FZF3" s="6"/>
      <c r="FZG3" s="5"/>
      <c r="FZH3" s="6"/>
      <c r="FZI3" s="5"/>
      <c r="FZJ3" s="6"/>
      <c r="FZK3" s="5"/>
      <c r="FZL3" s="6"/>
      <c r="FZM3" s="5"/>
      <c r="FZN3" s="6"/>
      <c r="FZO3" s="5"/>
      <c r="FZP3" s="6"/>
      <c r="FZQ3" s="5"/>
      <c r="FZR3" s="6"/>
      <c r="FZS3" s="5"/>
      <c r="FZT3" s="6"/>
      <c r="FZU3" s="5"/>
      <c r="FZV3" s="6"/>
      <c r="FZW3" s="5"/>
      <c r="FZX3" s="6"/>
      <c r="FZY3" s="5"/>
      <c r="FZZ3" s="6"/>
      <c r="GAA3" s="5"/>
      <c r="GAB3" s="6"/>
      <c r="GAC3" s="5"/>
      <c r="GAD3" s="6"/>
      <c r="GAE3" s="5"/>
      <c r="GAF3" s="6"/>
      <c r="GAG3" s="5"/>
      <c r="GAH3" s="6"/>
      <c r="GAI3" s="5"/>
      <c r="GAJ3" s="6"/>
      <c r="GAK3" s="5"/>
      <c r="GAL3" s="6"/>
      <c r="GAM3" s="5"/>
      <c r="GAN3" s="6"/>
      <c r="GAO3" s="5"/>
      <c r="GAP3" s="6"/>
      <c r="GAQ3" s="5"/>
      <c r="GAR3" s="6"/>
      <c r="GAS3" s="5"/>
      <c r="GAT3" s="6"/>
      <c r="GAU3" s="5"/>
      <c r="GAV3" s="6"/>
      <c r="GAW3" s="5"/>
      <c r="GAX3" s="6"/>
      <c r="GAY3" s="5"/>
      <c r="GAZ3" s="6"/>
      <c r="GBA3" s="5"/>
      <c r="GBB3" s="6"/>
      <c r="GBC3" s="5"/>
      <c r="GBD3" s="6"/>
      <c r="GBE3" s="5"/>
      <c r="GBF3" s="6"/>
      <c r="GBG3" s="5"/>
      <c r="GBH3" s="6"/>
      <c r="GBI3" s="5"/>
      <c r="GBJ3" s="6"/>
      <c r="GBK3" s="5"/>
      <c r="GBL3" s="6"/>
      <c r="GBM3" s="5"/>
      <c r="GBN3" s="6"/>
      <c r="GBO3" s="5"/>
      <c r="GBP3" s="6"/>
      <c r="GBQ3" s="5"/>
      <c r="GBR3" s="6"/>
      <c r="GBS3" s="5"/>
      <c r="GBT3" s="6"/>
      <c r="GBU3" s="5"/>
      <c r="GBV3" s="6"/>
      <c r="GBW3" s="5"/>
      <c r="GBX3" s="6"/>
      <c r="GBY3" s="5"/>
      <c r="GBZ3" s="6"/>
      <c r="GCA3" s="5"/>
      <c r="GCB3" s="6"/>
      <c r="GCC3" s="5"/>
      <c r="GCD3" s="6"/>
      <c r="GCE3" s="5"/>
      <c r="GCF3" s="6"/>
      <c r="GCG3" s="5"/>
      <c r="GCH3" s="6"/>
      <c r="GCI3" s="5"/>
      <c r="GCJ3" s="6"/>
      <c r="GCK3" s="5"/>
      <c r="GCL3" s="6"/>
      <c r="GCM3" s="5"/>
      <c r="GCN3" s="6"/>
      <c r="GCO3" s="5"/>
      <c r="GCP3" s="6"/>
      <c r="GCQ3" s="5"/>
      <c r="GCR3" s="6"/>
      <c r="GCS3" s="5"/>
      <c r="GCT3" s="6"/>
      <c r="GCU3" s="5"/>
      <c r="GCV3" s="6"/>
      <c r="GCW3" s="5"/>
      <c r="GCX3" s="6"/>
      <c r="GCY3" s="5"/>
      <c r="GCZ3" s="6"/>
      <c r="GDA3" s="5"/>
      <c r="GDB3" s="6"/>
      <c r="GDC3" s="5"/>
      <c r="GDD3" s="6"/>
      <c r="GDE3" s="5"/>
      <c r="GDF3" s="6"/>
      <c r="GDG3" s="5"/>
      <c r="GDH3" s="6"/>
      <c r="GDI3" s="5"/>
      <c r="GDJ3" s="6"/>
      <c r="GDK3" s="5"/>
      <c r="GDL3" s="6"/>
      <c r="GDM3" s="5"/>
      <c r="GDN3" s="6"/>
      <c r="GDO3" s="5"/>
      <c r="GDP3" s="6"/>
      <c r="GDQ3" s="5"/>
      <c r="GDR3" s="6"/>
      <c r="GDS3" s="5"/>
      <c r="GDT3" s="6"/>
      <c r="GDU3" s="5"/>
      <c r="GDV3" s="6"/>
      <c r="GDW3" s="5"/>
      <c r="GDX3" s="6"/>
      <c r="GDY3" s="5"/>
      <c r="GDZ3" s="6"/>
      <c r="GEA3" s="5"/>
      <c r="GEB3" s="6"/>
      <c r="GEC3" s="5"/>
      <c r="GED3" s="6"/>
      <c r="GEE3" s="5"/>
      <c r="GEF3" s="6"/>
      <c r="GEG3" s="5"/>
      <c r="GEH3" s="6"/>
      <c r="GEI3" s="5"/>
      <c r="GEJ3" s="6"/>
      <c r="GEK3" s="5"/>
      <c r="GEL3" s="6"/>
      <c r="GEM3" s="5"/>
      <c r="GEN3" s="6"/>
      <c r="GEO3" s="5"/>
      <c r="GEP3" s="6"/>
      <c r="GEQ3" s="5"/>
      <c r="GER3" s="6"/>
      <c r="GES3" s="5"/>
      <c r="GET3" s="6"/>
      <c r="GEU3" s="5"/>
      <c r="GEV3" s="6"/>
      <c r="GEW3" s="5"/>
      <c r="GEX3" s="6"/>
      <c r="GEY3" s="5"/>
      <c r="GEZ3" s="6"/>
      <c r="GFA3" s="5"/>
      <c r="GFB3" s="6"/>
      <c r="GFC3" s="5"/>
      <c r="GFD3" s="6"/>
      <c r="GFE3" s="5"/>
      <c r="GFF3" s="6"/>
      <c r="GFG3" s="5"/>
      <c r="GFH3" s="6"/>
      <c r="GFI3" s="5"/>
      <c r="GFJ3" s="6"/>
      <c r="GFK3" s="5"/>
      <c r="GFL3" s="6"/>
      <c r="GFM3" s="5"/>
      <c r="GFN3" s="6"/>
      <c r="GFO3" s="5"/>
      <c r="GFP3" s="6"/>
      <c r="GFQ3" s="5"/>
      <c r="GFR3" s="6"/>
      <c r="GFS3" s="5"/>
      <c r="GFT3" s="6"/>
      <c r="GFU3" s="5"/>
      <c r="GFV3" s="6"/>
      <c r="GFW3" s="5"/>
      <c r="GFX3" s="6"/>
      <c r="GFY3" s="5"/>
      <c r="GFZ3" s="6"/>
      <c r="GGA3" s="5"/>
      <c r="GGB3" s="6"/>
      <c r="GGC3" s="5"/>
      <c r="GGD3" s="6"/>
      <c r="GGE3" s="5"/>
      <c r="GGF3" s="6"/>
      <c r="GGG3" s="5"/>
      <c r="GGH3" s="6"/>
      <c r="GGI3" s="5"/>
      <c r="GGJ3" s="6"/>
      <c r="GGK3" s="5"/>
      <c r="GGL3" s="6"/>
      <c r="GGM3" s="5"/>
      <c r="GGN3" s="6"/>
      <c r="GGO3" s="5"/>
      <c r="GGP3" s="6"/>
      <c r="GGQ3" s="5"/>
      <c r="GGR3" s="6"/>
      <c r="GGS3" s="5"/>
      <c r="GGT3" s="6"/>
      <c r="GGU3" s="5"/>
      <c r="GGV3" s="6"/>
      <c r="GGW3" s="5"/>
      <c r="GGX3" s="6"/>
      <c r="GGY3" s="5"/>
      <c r="GGZ3" s="6"/>
      <c r="GHA3" s="5"/>
      <c r="GHB3" s="6"/>
      <c r="GHC3" s="5"/>
      <c r="GHD3" s="6"/>
      <c r="GHE3" s="5"/>
      <c r="GHF3" s="6"/>
      <c r="GHG3" s="5"/>
      <c r="GHH3" s="6"/>
      <c r="GHI3" s="5"/>
      <c r="GHJ3" s="6"/>
      <c r="GHK3" s="5"/>
      <c r="GHL3" s="6"/>
      <c r="GHM3" s="5"/>
      <c r="GHN3" s="6"/>
      <c r="GHO3" s="5"/>
      <c r="GHP3" s="6"/>
      <c r="GHQ3" s="5"/>
      <c r="GHR3" s="6"/>
      <c r="GHS3" s="5"/>
      <c r="GHT3" s="6"/>
      <c r="GHU3" s="5"/>
      <c r="GHV3" s="6"/>
      <c r="GHW3" s="5"/>
      <c r="GHX3" s="6"/>
      <c r="GHY3" s="5"/>
      <c r="GHZ3" s="6"/>
      <c r="GIA3" s="5"/>
      <c r="GIB3" s="6"/>
      <c r="GIC3" s="5"/>
      <c r="GID3" s="6"/>
      <c r="GIE3" s="5"/>
      <c r="GIF3" s="6"/>
      <c r="GIG3" s="5"/>
      <c r="GIH3" s="6"/>
      <c r="GII3" s="5"/>
      <c r="GIJ3" s="6"/>
      <c r="GIK3" s="5"/>
      <c r="GIL3" s="6"/>
      <c r="GIM3" s="5"/>
      <c r="GIN3" s="6"/>
      <c r="GIO3" s="5"/>
      <c r="GIP3" s="6"/>
      <c r="GIQ3" s="5"/>
      <c r="GIR3" s="6"/>
      <c r="GIS3" s="5"/>
      <c r="GIT3" s="6"/>
      <c r="GIU3" s="5"/>
      <c r="GIV3" s="6"/>
      <c r="GIW3" s="5"/>
      <c r="GIX3" s="6"/>
      <c r="GIY3" s="5"/>
      <c r="GIZ3" s="6"/>
      <c r="GJA3" s="5"/>
      <c r="GJB3" s="6"/>
      <c r="GJC3" s="5"/>
      <c r="GJD3" s="6"/>
      <c r="GJE3" s="5"/>
      <c r="GJF3" s="6"/>
      <c r="GJG3" s="5"/>
      <c r="GJH3" s="6"/>
      <c r="GJI3" s="5"/>
      <c r="GJJ3" s="6"/>
      <c r="GJK3" s="5"/>
      <c r="GJL3" s="6"/>
      <c r="GJM3" s="5"/>
      <c r="GJN3" s="6"/>
      <c r="GJO3" s="5"/>
      <c r="GJP3" s="6"/>
      <c r="GJQ3" s="5"/>
      <c r="GJR3" s="6"/>
      <c r="GJS3" s="5"/>
      <c r="GJT3" s="6"/>
      <c r="GJU3" s="5"/>
      <c r="GJV3" s="6"/>
      <c r="GJW3" s="5"/>
      <c r="GJX3" s="6"/>
      <c r="GJY3" s="5"/>
      <c r="GJZ3" s="6"/>
      <c r="GKA3" s="5"/>
      <c r="GKB3" s="6"/>
      <c r="GKC3" s="5"/>
      <c r="GKD3" s="6"/>
      <c r="GKE3" s="5"/>
      <c r="GKF3" s="6"/>
      <c r="GKG3" s="5"/>
      <c r="GKH3" s="6"/>
      <c r="GKI3" s="5"/>
      <c r="GKJ3" s="6"/>
      <c r="GKK3" s="5"/>
      <c r="GKL3" s="6"/>
      <c r="GKM3" s="5"/>
      <c r="GKN3" s="6"/>
      <c r="GKO3" s="5"/>
      <c r="GKP3" s="6"/>
      <c r="GKQ3" s="5"/>
      <c r="GKR3" s="6"/>
      <c r="GKS3" s="5"/>
      <c r="GKT3" s="6"/>
      <c r="GKU3" s="5"/>
      <c r="GKV3" s="6"/>
      <c r="GKW3" s="5"/>
      <c r="GKX3" s="6"/>
      <c r="GKY3" s="5"/>
      <c r="GKZ3" s="6"/>
      <c r="GLA3" s="5"/>
      <c r="GLB3" s="6"/>
      <c r="GLC3" s="5"/>
      <c r="GLD3" s="6"/>
      <c r="GLE3" s="5"/>
      <c r="GLF3" s="6"/>
      <c r="GLG3" s="5"/>
      <c r="GLH3" s="6"/>
      <c r="GLI3" s="5"/>
      <c r="GLJ3" s="6"/>
      <c r="GLK3" s="5"/>
      <c r="GLL3" s="6"/>
      <c r="GLM3" s="5"/>
      <c r="GLN3" s="6"/>
      <c r="GLO3" s="5"/>
      <c r="GLP3" s="6"/>
      <c r="GLQ3" s="5"/>
      <c r="GLR3" s="6"/>
      <c r="GLS3" s="5"/>
      <c r="GLT3" s="6"/>
      <c r="GLU3" s="5"/>
      <c r="GLV3" s="6"/>
      <c r="GLW3" s="5"/>
      <c r="GLX3" s="6"/>
      <c r="GLY3" s="5"/>
      <c r="GLZ3" s="6"/>
      <c r="GMA3" s="5"/>
      <c r="GMB3" s="6"/>
      <c r="GMC3" s="5"/>
      <c r="GMD3" s="6"/>
      <c r="GME3" s="5"/>
      <c r="GMF3" s="6"/>
      <c r="GMG3" s="5"/>
      <c r="GMH3" s="6"/>
      <c r="GMI3" s="5"/>
      <c r="GMJ3" s="6"/>
      <c r="GMK3" s="5"/>
      <c r="GML3" s="6"/>
      <c r="GMM3" s="5"/>
      <c r="GMN3" s="6"/>
      <c r="GMO3" s="5"/>
      <c r="GMP3" s="6"/>
      <c r="GMQ3" s="5"/>
      <c r="GMR3" s="6"/>
      <c r="GMS3" s="5"/>
      <c r="GMT3" s="6"/>
      <c r="GMU3" s="5"/>
      <c r="GMV3" s="6"/>
      <c r="GMW3" s="5"/>
      <c r="GMX3" s="6"/>
      <c r="GMY3" s="5"/>
      <c r="GMZ3" s="6"/>
      <c r="GNA3" s="5"/>
      <c r="GNB3" s="6"/>
      <c r="GNC3" s="5"/>
      <c r="GND3" s="6"/>
      <c r="GNE3" s="5"/>
      <c r="GNF3" s="6"/>
      <c r="GNG3" s="5"/>
      <c r="GNH3" s="6"/>
      <c r="GNI3" s="5"/>
      <c r="GNJ3" s="6"/>
      <c r="GNK3" s="5"/>
      <c r="GNL3" s="6"/>
      <c r="GNM3" s="5"/>
      <c r="GNN3" s="6"/>
      <c r="GNO3" s="5"/>
      <c r="GNP3" s="6"/>
      <c r="GNQ3" s="5"/>
      <c r="GNR3" s="6"/>
      <c r="GNS3" s="5"/>
      <c r="GNT3" s="6"/>
      <c r="GNU3" s="5"/>
      <c r="GNV3" s="6"/>
      <c r="GNW3" s="5"/>
      <c r="GNX3" s="6"/>
      <c r="GNY3" s="5"/>
      <c r="GNZ3" s="6"/>
      <c r="GOA3" s="5"/>
      <c r="GOB3" s="6"/>
      <c r="GOC3" s="5"/>
      <c r="GOD3" s="6"/>
      <c r="GOE3" s="5"/>
      <c r="GOF3" s="6"/>
      <c r="GOG3" s="5"/>
      <c r="GOH3" s="6"/>
      <c r="GOI3" s="5"/>
      <c r="GOJ3" s="6"/>
      <c r="GOK3" s="5"/>
      <c r="GOL3" s="6"/>
      <c r="GOM3" s="5"/>
      <c r="GON3" s="6"/>
      <c r="GOO3" s="5"/>
      <c r="GOP3" s="6"/>
      <c r="GOQ3" s="5"/>
      <c r="GOR3" s="6"/>
      <c r="GOS3" s="5"/>
      <c r="GOT3" s="6"/>
      <c r="GOU3" s="5"/>
      <c r="GOV3" s="6"/>
      <c r="GOW3" s="5"/>
      <c r="GOX3" s="6"/>
      <c r="GOY3" s="5"/>
      <c r="GOZ3" s="6"/>
      <c r="GPA3" s="5"/>
      <c r="GPB3" s="6"/>
      <c r="GPC3" s="5"/>
      <c r="GPD3" s="6"/>
      <c r="GPE3" s="5"/>
      <c r="GPF3" s="6"/>
      <c r="GPG3" s="5"/>
      <c r="GPH3" s="6"/>
      <c r="GPI3" s="5"/>
      <c r="GPJ3" s="6"/>
      <c r="GPK3" s="5"/>
      <c r="GPL3" s="6"/>
      <c r="GPM3" s="5"/>
      <c r="GPN3" s="6"/>
      <c r="GPO3" s="5"/>
      <c r="GPP3" s="6"/>
      <c r="GPQ3" s="5"/>
      <c r="GPR3" s="6"/>
      <c r="GPS3" s="5"/>
      <c r="GPT3" s="6"/>
      <c r="GPU3" s="5"/>
      <c r="GPV3" s="6"/>
      <c r="GPW3" s="5"/>
      <c r="GPX3" s="6"/>
      <c r="GPY3" s="5"/>
      <c r="GPZ3" s="6"/>
      <c r="GQA3" s="5"/>
      <c r="GQB3" s="6"/>
      <c r="GQC3" s="5"/>
      <c r="GQD3" s="6"/>
      <c r="GQE3" s="5"/>
      <c r="GQF3" s="6"/>
      <c r="GQG3" s="5"/>
      <c r="GQH3" s="6"/>
      <c r="GQI3" s="5"/>
      <c r="GQJ3" s="6"/>
      <c r="GQK3" s="5"/>
      <c r="GQL3" s="6"/>
      <c r="GQM3" s="5"/>
      <c r="GQN3" s="6"/>
      <c r="GQO3" s="5"/>
      <c r="GQP3" s="6"/>
      <c r="GQQ3" s="5"/>
      <c r="GQR3" s="6"/>
      <c r="GQS3" s="5"/>
      <c r="GQT3" s="6"/>
      <c r="GQU3" s="5"/>
      <c r="GQV3" s="6"/>
      <c r="GQW3" s="5"/>
      <c r="GQX3" s="6"/>
      <c r="GQY3" s="5"/>
      <c r="GQZ3" s="6"/>
      <c r="GRA3" s="5"/>
      <c r="GRB3" s="6"/>
      <c r="GRC3" s="5"/>
      <c r="GRD3" s="6"/>
      <c r="GRE3" s="5"/>
      <c r="GRF3" s="6"/>
      <c r="GRG3" s="5"/>
      <c r="GRH3" s="6"/>
      <c r="GRI3" s="5"/>
      <c r="GRJ3" s="6"/>
      <c r="GRK3" s="5"/>
      <c r="GRL3" s="6"/>
      <c r="GRM3" s="5"/>
      <c r="GRN3" s="6"/>
      <c r="GRO3" s="5"/>
      <c r="GRP3" s="6"/>
      <c r="GRQ3" s="5"/>
      <c r="GRR3" s="6"/>
      <c r="GRS3" s="5"/>
      <c r="GRT3" s="6"/>
      <c r="GRU3" s="5"/>
      <c r="GRV3" s="6"/>
      <c r="GRW3" s="5"/>
      <c r="GRX3" s="6"/>
      <c r="GRY3" s="5"/>
      <c r="GRZ3" s="6"/>
      <c r="GSA3" s="5"/>
      <c r="GSB3" s="6"/>
      <c r="GSC3" s="5"/>
      <c r="GSD3" s="6"/>
      <c r="GSE3" s="5"/>
      <c r="GSF3" s="6"/>
      <c r="GSG3" s="5"/>
      <c r="GSH3" s="6"/>
      <c r="GSI3" s="5"/>
      <c r="GSJ3" s="6"/>
      <c r="GSK3" s="5"/>
      <c r="GSL3" s="6"/>
      <c r="GSM3" s="5"/>
      <c r="GSN3" s="6"/>
      <c r="GSO3" s="5"/>
      <c r="GSP3" s="6"/>
      <c r="GSQ3" s="5"/>
      <c r="GSR3" s="6"/>
      <c r="GSS3" s="5"/>
      <c r="GST3" s="6"/>
      <c r="GSU3" s="5"/>
      <c r="GSV3" s="6"/>
      <c r="GSW3" s="5"/>
      <c r="GSX3" s="6"/>
      <c r="GSY3" s="5"/>
      <c r="GSZ3" s="6"/>
      <c r="GTA3" s="5"/>
      <c r="GTB3" s="6"/>
      <c r="GTC3" s="5"/>
      <c r="GTD3" s="6"/>
      <c r="GTE3" s="5"/>
      <c r="GTF3" s="6"/>
      <c r="GTG3" s="5"/>
      <c r="GTH3" s="6"/>
      <c r="GTI3" s="5"/>
      <c r="GTJ3" s="6"/>
      <c r="GTK3" s="5"/>
      <c r="GTL3" s="6"/>
      <c r="GTM3" s="5"/>
      <c r="GTN3" s="6"/>
      <c r="GTO3" s="5"/>
      <c r="GTP3" s="6"/>
      <c r="GTQ3" s="5"/>
      <c r="GTR3" s="6"/>
      <c r="GTS3" s="5"/>
      <c r="GTT3" s="6"/>
      <c r="GTU3" s="5"/>
      <c r="GTV3" s="6"/>
      <c r="GTW3" s="5"/>
      <c r="GTX3" s="6"/>
      <c r="GTY3" s="5"/>
      <c r="GTZ3" s="6"/>
      <c r="GUA3" s="5"/>
      <c r="GUB3" s="6"/>
      <c r="GUC3" s="5"/>
      <c r="GUD3" s="6"/>
      <c r="GUE3" s="5"/>
      <c r="GUF3" s="6"/>
      <c r="GUG3" s="5"/>
      <c r="GUH3" s="6"/>
      <c r="GUI3" s="5"/>
      <c r="GUJ3" s="6"/>
      <c r="GUK3" s="5"/>
      <c r="GUL3" s="6"/>
      <c r="GUM3" s="5"/>
      <c r="GUN3" s="6"/>
      <c r="GUO3" s="5"/>
      <c r="GUP3" s="6"/>
      <c r="GUQ3" s="5"/>
      <c r="GUR3" s="6"/>
      <c r="GUS3" s="5"/>
      <c r="GUT3" s="6"/>
      <c r="GUU3" s="5"/>
      <c r="GUV3" s="6"/>
      <c r="GUW3" s="5"/>
      <c r="GUX3" s="6"/>
      <c r="GUY3" s="5"/>
      <c r="GUZ3" s="6"/>
      <c r="GVA3" s="5"/>
      <c r="GVB3" s="6"/>
      <c r="GVC3" s="5"/>
      <c r="GVD3" s="6"/>
      <c r="GVE3" s="5"/>
      <c r="GVF3" s="6"/>
      <c r="GVG3" s="5"/>
      <c r="GVH3" s="6"/>
      <c r="GVI3" s="5"/>
      <c r="GVJ3" s="6"/>
      <c r="GVK3" s="5"/>
      <c r="GVL3" s="6"/>
      <c r="GVM3" s="5"/>
      <c r="GVN3" s="6"/>
      <c r="GVO3" s="5"/>
      <c r="GVP3" s="6"/>
      <c r="GVQ3" s="5"/>
      <c r="GVR3" s="6"/>
      <c r="GVS3" s="5"/>
      <c r="GVT3" s="6"/>
      <c r="GVU3" s="5"/>
      <c r="GVV3" s="6"/>
      <c r="GVW3" s="5"/>
      <c r="GVX3" s="6"/>
      <c r="GVY3" s="5"/>
      <c r="GVZ3" s="6"/>
      <c r="GWA3" s="5"/>
      <c r="GWB3" s="6"/>
      <c r="GWC3" s="5"/>
      <c r="GWD3" s="6"/>
      <c r="GWE3" s="5"/>
      <c r="GWF3" s="6"/>
      <c r="GWG3" s="5"/>
      <c r="GWH3" s="6"/>
      <c r="GWI3" s="5"/>
      <c r="GWJ3" s="6"/>
      <c r="GWK3" s="5"/>
      <c r="GWL3" s="6"/>
      <c r="GWM3" s="5"/>
      <c r="GWN3" s="6"/>
      <c r="GWO3" s="5"/>
      <c r="GWP3" s="6"/>
      <c r="GWQ3" s="5"/>
      <c r="GWR3" s="6"/>
      <c r="GWS3" s="5"/>
      <c r="GWT3" s="6"/>
      <c r="GWU3" s="5"/>
      <c r="GWV3" s="6"/>
      <c r="GWW3" s="5"/>
      <c r="GWX3" s="6"/>
      <c r="GWY3" s="5"/>
      <c r="GWZ3" s="6"/>
      <c r="GXA3" s="5"/>
      <c r="GXB3" s="6"/>
      <c r="GXC3" s="5"/>
      <c r="GXD3" s="6"/>
      <c r="GXE3" s="5"/>
      <c r="GXF3" s="6"/>
      <c r="GXG3" s="5"/>
      <c r="GXH3" s="6"/>
      <c r="GXI3" s="5"/>
      <c r="GXJ3" s="6"/>
      <c r="GXK3" s="5"/>
      <c r="GXL3" s="6"/>
      <c r="GXM3" s="5"/>
      <c r="GXN3" s="6"/>
      <c r="GXO3" s="5"/>
      <c r="GXP3" s="6"/>
      <c r="GXQ3" s="5"/>
      <c r="GXR3" s="6"/>
      <c r="GXS3" s="5"/>
      <c r="GXT3" s="6"/>
      <c r="GXU3" s="5"/>
      <c r="GXV3" s="6"/>
      <c r="GXW3" s="5"/>
      <c r="GXX3" s="6"/>
      <c r="GXY3" s="5"/>
      <c r="GXZ3" s="6"/>
      <c r="GYA3" s="5"/>
      <c r="GYB3" s="6"/>
      <c r="GYC3" s="5"/>
      <c r="GYD3" s="6"/>
      <c r="GYE3" s="5"/>
      <c r="GYF3" s="6"/>
      <c r="GYG3" s="5"/>
      <c r="GYH3" s="6"/>
      <c r="GYI3" s="5"/>
      <c r="GYJ3" s="6"/>
      <c r="GYK3" s="5"/>
      <c r="GYL3" s="6"/>
      <c r="GYM3" s="5"/>
      <c r="GYN3" s="6"/>
      <c r="GYO3" s="5"/>
      <c r="GYP3" s="6"/>
      <c r="GYQ3" s="5"/>
      <c r="GYR3" s="6"/>
      <c r="GYS3" s="5"/>
      <c r="GYT3" s="6"/>
      <c r="GYU3" s="5"/>
      <c r="GYV3" s="6"/>
      <c r="GYW3" s="5"/>
      <c r="GYX3" s="6"/>
      <c r="GYY3" s="5"/>
      <c r="GYZ3" s="6"/>
      <c r="GZA3" s="5"/>
      <c r="GZB3" s="6"/>
      <c r="GZC3" s="5"/>
      <c r="GZD3" s="6"/>
      <c r="GZE3" s="5"/>
      <c r="GZF3" s="6"/>
      <c r="GZG3" s="5"/>
      <c r="GZH3" s="6"/>
      <c r="GZI3" s="5"/>
      <c r="GZJ3" s="6"/>
      <c r="GZK3" s="5"/>
      <c r="GZL3" s="6"/>
      <c r="GZM3" s="5"/>
      <c r="GZN3" s="6"/>
      <c r="GZO3" s="5"/>
      <c r="GZP3" s="6"/>
      <c r="GZQ3" s="5"/>
      <c r="GZR3" s="6"/>
      <c r="GZS3" s="5"/>
      <c r="GZT3" s="6"/>
      <c r="GZU3" s="5"/>
      <c r="GZV3" s="6"/>
      <c r="GZW3" s="5"/>
      <c r="GZX3" s="6"/>
      <c r="GZY3" s="5"/>
      <c r="GZZ3" s="6"/>
      <c r="HAA3" s="5"/>
      <c r="HAB3" s="6"/>
      <c r="HAC3" s="5"/>
      <c r="HAD3" s="6"/>
      <c r="HAE3" s="5"/>
      <c r="HAF3" s="6"/>
      <c r="HAG3" s="5"/>
      <c r="HAH3" s="6"/>
      <c r="HAI3" s="5"/>
      <c r="HAJ3" s="6"/>
      <c r="HAK3" s="5"/>
      <c r="HAL3" s="6"/>
      <c r="HAM3" s="5"/>
      <c r="HAN3" s="6"/>
      <c r="HAO3" s="5"/>
      <c r="HAP3" s="6"/>
      <c r="HAQ3" s="5"/>
      <c r="HAR3" s="6"/>
      <c r="HAS3" s="5"/>
      <c r="HAT3" s="6"/>
      <c r="HAU3" s="5"/>
      <c r="HAV3" s="6"/>
      <c r="HAW3" s="5"/>
      <c r="HAX3" s="6"/>
      <c r="HAY3" s="5"/>
      <c r="HAZ3" s="6"/>
      <c r="HBA3" s="5"/>
      <c r="HBB3" s="6"/>
      <c r="HBC3" s="5"/>
      <c r="HBD3" s="6"/>
      <c r="HBE3" s="5"/>
      <c r="HBF3" s="6"/>
      <c r="HBG3" s="5"/>
      <c r="HBH3" s="6"/>
      <c r="HBI3" s="5"/>
      <c r="HBJ3" s="6"/>
      <c r="HBK3" s="5"/>
      <c r="HBL3" s="6"/>
      <c r="HBM3" s="5"/>
      <c r="HBN3" s="6"/>
      <c r="HBO3" s="5"/>
      <c r="HBP3" s="6"/>
      <c r="HBQ3" s="5"/>
      <c r="HBR3" s="6"/>
      <c r="HBS3" s="5"/>
      <c r="HBT3" s="6"/>
      <c r="HBU3" s="5"/>
      <c r="HBV3" s="6"/>
      <c r="HBW3" s="5"/>
      <c r="HBX3" s="6"/>
      <c r="HBY3" s="5"/>
      <c r="HBZ3" s="6"/>
      <c r="HCA3" s="5"/>
      <c r="HCB3" s="6"/>
      <c r="HCC3" s="5"/>
      <c r="HCD3" s="6"/>
      <c r="HCE3" s="5"/>
      <c r="HCF3" s="6"/>
      <c r="HCG3" s="5"/>
      <c r="HCH3" s="6"/>
      <c r="HCI3" s="5"/>
      <c r="HCJ3" s="6"/>
      <c r="HCK3" s="5"/>
      <c r="HCL3" s="6"/>
      <c r="HCM3" s="5"/>
      <c r="HCN3" s="6"/>
      <c r="HCO3" s="5"/>
      <c r="HCP3" s="6"/>
      <c r="HCQ3" s="5"/>
      <c r="HCR3" s="6"/>
      <c r="HCS3" s="5"/>
      <c r="HCT3" s="6"/>
      <c r="HCU3" s="5"/>
      <c r="HCV3" s="6"/>
      <c r="HCW3" s="5"/>
      <c r="HCX3" s="6"/>
      <c r="HCY3" s="5"/>
      <c r="HCZ3" s="6"/>
      <c r="HDA3" s="5"/>
      <c r="HDB3" s="6"/>
      <c r="HDC3" s="5"/>
      <c r="HDD3" s="6"/>
      <c r="HDE3" s="5"/>
      <c r="HDF3" s="6"/>
      <c r="HDG3" s="5"/>
      <c r="HDH3" s="6"/>
      <c r="HDI3" s="5"/>
      <c r="HDJ3" s="6"/>
      <c r="HDK3" s="5"/>
      <c r="HDL3" s="6"/>
      <c r="HDM3" s="5"/>
      <c r="HDN3" s="6"/>
      <c r="HDO3" s="5"/>
      <c r="HDP3" s="6"/>
      <c r="HDQ3" s="5"/>
      <c r="HDR3" s="6"/>
      <c r="HDS3" s="5"/>
      <c r="HDT3" s="6"/>
      <c r="HDU3" s="5"/>
      <c r="HDV3" s="6"/>
      <c r="HDW3" s="5"/>
      <c r="HDX3" s="6"/>
      <c r="HDY3" s="5"/>
      <c r="HDZ3" s="6"/>
      <c r="HEA3" s="5"/>
      <c r="HEB3" s="6"/>
      <c r="HEC3" s="5"/>
      <c r="HED3" s="6"/>
      <c r="HEE3" s="5"/>
      <c r="HEF3" s="6"/>
      <c r="HEG3" s="5"/>
      <c r="HEH3" s="6"/>
      <c r="HEI3" s="5"/>
      <c r="HEJ3" s="6"/>
      <c r="HEK3" s="5"/>
      <c r="HEL3" s="6"/>
      <c r="HEM3" s="5"/>
      <c r="HEN3" s="6"/>
      <c r="HEO3" s="5"/>
      <c r="HEP3" s="6"/>
      <c r="HEQ3" s="5"/>
      <c r="HER3" s="6"/>
      <c r="HES3" s="5"/>
      <c r="HET3" s="6"/>
      <c r="HEU3" s="5"/>
      <c r="HEV3" s="6"/>
      <c r="HEW3" s="5"/>
      <c r="HEX3" s="6"/>
      <c r="HEY3" s="5"/>
      <c r="HEZ3" s="6"/>
      <c r="HFA3" s="5"/>
      <c r="HFB3" s="6"/>
      <c r="HFC3" s="5"/>
      <c r="HFD3" s="6"/>
      <c r="HFE3" s="5"/>
      <c r="HFF3" s="6"/>
      <c r="HFG3" s="5"/>
      <c r="HFH3" s="6"/>
      <c r="HFI3" s="5"/>
      <c r="HFJ3" s="6"/>
      <c r="HFK3" s="5"/>
      <c r="HFL3" s="6"/>
      <c r="HFM3" s="5"/>
      <c r="HFN3" s="6"/>
      <c r="HFO3" s="5"/>
      <c r="HFP3" s="6"/>
      <c r="HFQ3" s="5"/>
      <c r="HFR3" s="6"/>
      <c r="HFS3" s="5"/>
      <c r="HFT3" s="6"/>
      <c r="HFU3" s="5"/>
      <c r="HFV3" s="6"/>
      <c r="HFW3" s="5"/>
      <c r="HFX3" s="6"/>
      <c r="HFY3" s="5"/>
      <c r="HFZ3" s="6"/>
      <c r="HGA3" s="5"/>
      <c r="HGB3" s="6"/>
      <c r="HGC3" s="5"/>
      <c r="HGD3" s="6"/>
      <c r="HGE3" s="5"/>
      <c r="HGF3" s="6"/>
      <c r="HGG3" s="5"/>
      <c r="HGH3" s="6"/>
      <c r="HGI3" s="5"/>
      <c r="HGJ3" s="6"/>
      <c r="HGK3" s="5"/>
      <c r="HGL3" s="6"/>
      <c r="HGM3" s="5"/>
      <c r="HGN3" s="6"/>
      <c r="HGO3" s="5"/>
      <c r="HGP3" s="6"/>
      <c r="HGQ3" s="5"/>
      <c r="HGR3" s="6"/>
      <c r="HGS3" s="5"/>
      <c r="HGT3" s="6"/>
      <c r="HGU3" s="5"/>
      <c r="HGV3" s="6"/>
      <c r="HGW3" s="5"/>
      <c r="HGX3" s="6"/>
      <c r="HGY3" s="5"/>
      <c r="HGZ3" s="6"/>
      <c r="HHA3" s="5"/>
      <c r="HHB3" s="6"/>
      <c r="HHC3" s="5"/>
      <c r="HHD3" s="6"/>
      <c r="HHE3" s="5"/>
      <c r="HHF3" s="6"/>
      <c r="HHG3" s="5"/>
      <c r="HHH3" s="6"/>
      <c r="HHI3" s="5"/>
      <c r="HHJ3" s="6"/>
      <c r="HHK3" s="5"/>
      <c r="HHL3" s="6"/>
      <c r="HHM3" s="5"/>
      <c r="HHN3" s="6"/>
      <c r="HHO3" s="5"/>
      <c r="HHP3" s="6"/>
      <c r="HHQ3" s="5"/>
      <c r="HHR3" s="6"/>
      <c r="HHS3" s="5"/>
      <c r="HHT3" s="6"/>
      <c r="HHU3" s="5"/>
      <c r="HHV3" s="6"/>
      <c r="HHW3" s="5"/>
      <c r="HHX3" s="6"/>
      <c r="HHY3" s="5"/>
      <c r="HHZ3" s="6"/>
      <c r="HIA3" s="5"/>
      <c r="HIB3" s="6"/>
      <c r="HIC3" s="5"/>
      <c r="HID3" s="6"/>
      <c r="HIE3" s="5"/>
      <c r="HIF3" s="6"/>
      <c r="HIG3" s="5"/>
      <c r="HIH3" s="6"/>
      <c r="HII3" s="5"/>
      <c r="HIJ3" s="6"/>
      <c r="HIK3" s="5"/>
      <c r="HIL3" s="6"/>
      <c r="HIM3" s="5"/>
      <c r="HIN3" s="6"/>
      <c r="HIO3" s="5"/>
      <c r="HIP3" s="6"/>
      <c r="HIQ3" s="5"/>
      <c r="HIR3" s="6"/>
      <c r="HIS3" s="5"/>
      <c r="HIT3" s="6"/>
      <c r="HIU3" s="5"/>
      <c r="HIV3" s="6"/>
      <c r="HIW3" s="5"/>
      <c r="HIX3" s="6"/>
      <c r="HIY3" s="5"/>
      <c r="HIZ3" s="6"/>
      <c r="HJA3" s="5"/>
      <c r="HJB3" s="6"/>
      <c r="HJC3" s="5"/>
      <c r="HJD3" s="6"/>
      <c r="HJE3" s="5"/>
      <c r="HJF3" s="6"/>
      <c r="HJG3" s="5"/>
      <c r="HJH3" s="6"/>
      <c r="HJI3" s="5"/>
      <c r="HJJ3" s="6"/>
      <c r="HJK3" s="5"/>
      <c r="HJL3" s="6"/>
      <c r="HJM3" s="5"/>
      <c r="HJN3" s="6"/>
      <c r="HJO3" s="5"/>
      <c r="HJP3" s="6"/>
      <c r="HJQ3" s="5"/>
      <c r="HJR3" s="6"/>
      <c r="HJS3" s="5"/>
      <c r="HJT3" s="6"/>
      <c r="HJU3" s="5"/>
      <c r="HJV3" s="6"/>
      <c r="HJW3" s="5"/>
      <c r="HJX3" s="6"/>
      <c r="HJY3" s="5"/>
      <c r="HJZ3" s="6"/>
      <c r="HKA3" s="5"/>
      <c r="HKB3" s="6"/>
      <c r="HKC3" s="5"/>
      <c r="HKD3" s="6"/>
      <c r="HKE3" s="5"/>
      <c r="HKF3" s="6"/>
      <c r="HKG3" s="5"/>
      <c r="HKH3" s="6"/>
      <c r="HKI3" s="5"/>
      <c r="HKJ3" s="6"/>
      <c r="HKK3" s="5"/>
      <c r="HKL3" s="6"/>
      <c r="HKM3" s="5"/>
      <c r="HKN3" s="6"/>
      <c r="HKO3" s="5"/>
      <c r="HKP3" s="6"/>
      <c r="HKQ3" s="5"/>
      <c r="HKR3" s="6"/>
      <c r="HKS3" s="5"/>
      <c r="HKT3" s="6"/>
      <c r="HKU3" s="5"/>
      <c r="HKV3" s="6"/>
      <c r="HKW3" s="5"/>
      <c r="HKX3" s="6"/>
      <c r="HKY3" s="5"/>
      <c r="HKZ3" s="6"/>
      <c r="HLA3" s="5"/>
      <c r="HLB3" s="6"/>
      <c r="HLC3" s="5"/>
      <c r="HLD3" s="6"/>
      <c r="HLE3" s="5"/>
      <c r="HLF3" s="6"/>
      <c r="HLG3" s="5"/>
      <c r="HLH3" s="6"/>
      <c r="HLI3" s="5"/>
      <c r="HLJ3" s="6"/>
      <c r="HLK3" s="5"/>
      <c r="HLL3" s="6"/>
      <c r="HLM3" s="5"/>
      <c r="HLN3" s="6"/>
      <c r="HLO3" s="5"/>
      <c r="HLP3" s="6"/>
      <c r="HLQ3" s="5"/>
      <c r="HLR3" s="6"/>
      <c r="HLS3" s="5"/>
      <c r="HLT3" s="6"/>
      <c r="HLU3" s="5"/>
      <c r="HLV3" s="6"/>
      <c r="HLW3" s="5"/>
      <c r="HLX3" s="6"/>
      <c r="HLY3" s="5"/>
      <c r="HLZ3" s="6"/>
      <c r="HMA3" s="5"/>
      <c r="HMB3" s="6"/>
      <c r="HMC3" s="5"/>
      <c r="HMD3" s="6"/>
      <c r="HME3" s="5"/>
      <c r="HMF3" s="6"/>
      <c r="HMG3" s="5"/>
      <c r="HMH3" s="6"/>
      <c r="HMI3" s="5"/>
      <c r="HMJ3" s="6"/>
      <c r="HMK3" s="5"/>
      <c r="HML3" s="6"/>
      <c r="HMM3" s="5"/>
      <c r="HMN3" s="6"/>
      <c r="HMO3" s="5"/>
      <c r="HMP3" s="6"/>
      <c r="HMQ3" s="5"/>
      <c r="HMR3" s="6"/>
      <c r="HMS3" s="5"/>
      <c r="HMT3" s="6"/>
      <c r="HMU3" s="5"/>
      <c r="HMV3" s="6"/>
      <c r="HMW3" s="5"/>
      <c r="HMX3" s="6"/>
      <c r="HMY3" s="5"/>
      <c r="HMZ3" s="6"/>
      <c r="HNA3" s="5"/>
      <c r="HNB3" s="6"/>
      <c r="HNC3" s="5"/>
      <c r="HND3" s="6"/>
      <c r="HNE3" s="5"/>
      <c r="HNF3" s="6"/>
      <c r="HNG3" s="5"/>
      <c r="HNH3" s="6"/>
      <c r="HNI3" s="5"/>
      <c r="HNJ3" s="6"/>
      <c r="HNK3" s="5"/>
      <c r="HNL3" s="6"/>
      <c r="HNM3" s="5"/>
      <c r="HNN3" s="6"/>
      <c r="HNO3" s="5"/>
      <c r="HNP3" s="6"/>
      <c r="HNQ3" s="5"/>
      <c r="HNR3" s="6"/>
      <c r="HNS3" s="5"/>
      <c r="HNT3" s="6"/>
      <c r="HNU3" s="5"/>
      <c r="HNV3" s="6"/>
      <c r="HNW3" s="5"/>
      <c r="HNX3" s="6"/>
      <c r="HNY3" s="5"/>
      <c r="HNZ3" s="6"/>
      <c r="HOA3" s="5"/>
      <c r="HOB3" s="6"/>
      <c r="HOC3" s="5"/>
      <c r="HOD3" s="6"/>
      <c r="HOE3" s="5"/>
      <c r="HOF3" s="6"/>
      <c r="HOG3" s="5"/>
      <c r="HOH3" s="6"/>
      <c r="HOI3" s="5"/>
      <c r="HOJ3" s="6"/>
      <c r="HOK3" s="5"/>
      <c r="HOL3" s="6"/>
      <c r="HOM3" s="5"/>
      <c r="HON3" s="6"/>
      <c r="HOO3" s="5"/>
      <c r="HOP3" s="6"/>
      <c r="HOQ3" s="5"/>
      <c r="HOR3" s="6"/>
      <c r="HOS3" s="5"/>
      <c r="HOT3" s="6"/>
      <c r="HOU3" s="5"/>
      <c r="HOV3" s="6"/>
      <c r="HOW3" s="5"/>
      <c r="HOX3" s="6"/>
      <c r="HOY3" s="5"/>
      <c r="HOZ3" s="6"/>
      <c r="HPA3" s="5"/>
      <c r="HPB3" s="6"/>
      <c r="HPC3" s="5"/>
      <c r="HPD3" s="6"/>
      <c r="HPE3" s="5"/>
      <c r="HPF3" s="6"/>
      <c r="HPG3" s="5"/>
      <c r="HPH3" s="6"/>
      <c r="HPI3" s="5"/>
      <c r="HPJ3" s="6"/>
      <c r="HPK3" s="5"/>
      <c r="HPL3" s="6"/>
      <c r="HPM3" s="5"/>
      <c r="HPN3" s="6"/>
      <c r="HPO3" s="5"/>
      <c r="HPP3" s="6"/>
      <c r="HPQ3" s="5"/>
      <c r="HPR3" s="6"/>
      <c r="HPS3" s="5"/>
      <c r="HPT3" s="6"/>
      <c r="HPU3" s="5"/>
      <c r="HPV3" s="6"/>
      <c r="HPW3" s="5"/>
      <c r="HPX3" s="6"/>
      <c r="HPY3" s="5"/>
      <c r="HPZ3" s="6"/>
      <c r="HQA3" s="5"/>
      <c r="HQB3" s="6"/>
      <c r="HQC3" s="5"/>
      <c r="HQD3" s="6"/>
      <c r="HQE3" s="5"/>
      <c r="HQF3" s="6"/>
      <c r="HQG3" s="5"/>
      <c r="HQH3" s="6"/>
      <c r="HQI3" s="5"/>
      <c r="HQJ3" s="6"/>
      <c r="HQK3" s="5"/>
      <c r="HQL3" s="6"/>
      <c r="HQM3" s="5"/>
      <c r="HQN3" s="6"/>
      <c r="HQO3" s="5"/>
      <c r="HQP3" s="6"/>
      <c r="HQQ3" s="5"/>
      <c r="HQR3" s="6"/>
      <c r="HQS3" s="5"/>
      <c r="HQT3" s="6"/>
      <c r="HQU3" s="5"/>
      <c r="HQV3" s="6"/>
      <c r="HQW3" s="5"/>
      <c r="HQX3" s="6"/>
      <c r="HQY3" s="5"/>
      <c r="HQZ3" s="6"/>
      <c r="HRA3" s="5"/>
      <c r="HRB3" s="6"/>
      <c r="HRC3" s="5"/>
      <c r="HRD3" s="6"/>
      <c r="HRE3" s="5"/>
      <c r="HRF3" s="6"/>
      <c r="HRG3" s="5"/>
      <c r="HRH3" s="6"/>
      <c r="HRI3" s="5"/>
      <c r="HRJ3" s="6"/>
      <c r="HRK3" s="5"/>
      <c r="HRL3" s="6"/>
      <c r="HRM3" s="5"/>
      <c r="HRN3" s="6"/>
      <c r="HRO3" s="5"/>
      <c r="HRP3" s="6"/>
      <c r="HRQ3" s="5"/>
      <c r="HRR3" s="6"/>
      <c r="HRS3" s="5"/>
      <c r="HRT3" s="6"/>
      <c r="HRU3" s="5"/>
      <c r="HRV3" s="6"/>
      <c r="HRW3" s="5"/>
      <c r="HRX3" s="6"/>
      <c r="HRY3" s="5"/>
      <c r="HRZ3" s="6"/>
      <c r="HSA3" s="5"/>
      <c r="HSB3" s="6"/>
      <c r="HSC3" s="5"/>
      <c r="HSD3" s="6"/>
      <c r="HSE3" s="5"/>
      <c r="HSF3" s="6"/>
      <c r="HSG3" s="5"/>
      <c r="HSH3" s="6"/>
      <c r="HSI3" s="5"/>
      <c r="HSJ3" s="6"/>
      <c r="HSK3" s="5"/>
      <c r="HSL3" s="6"/>
      <c r="HSM3" s="5"/>
      <c r="HSN3" s="6"/>
      <c r="HSO3" s="5"/>
      <c r="HSP3" s="6"/>
      <c r="HSQ3" s="5"/>
      <c r="HSR3" s="6"/>
      <c r="HSS3" s="5"/>
      <c r="HST3" s="6"/>
      <c r="HSU3" s="5"/>
      <c r="HSV3" s="6"/>
      <c r="HSW3" s="5"/>
      <c r="HSX3" s="6"/>
      <c r="HSY3" s="5"/>
      <c r="HSZ3" s="6"/>
      <c r="HTA3" s="5"/>
      <c r="HTB3" s="6"/>
      <c r="HTC3" s="5"/>
      <c r="HTD3" s="6"/>
      <c r="HTE3" s="5"/>
      <c r="HTF3" s="6"/>
      <c r="HTG3" s="5"/>
      <c r="HTH3" s="6"/>
      <c r="HTI3" s="5"/>
      <c r="HTJ3" s="6"/>
      <c r="HTK3" s="5"/>
      <c r="HTL3" s="6"/>
      <c r="HTM3" s="5"/>
      <c r="HTN3" s="6"/>
      <c r="HTO3" s="5"/>
      <c r="HTP3" s="6"/>
      <c r="HTQ3" s="5"/>
      <c r="HTR3" s="6"/>
      <c r="HTS3" s="5"/>
      <c r="HTT3" s="6"/>
      <c r="HTU3" s="5"/>
      <c r="HTV3" s="6"/>
      <c r="HTW3" s="5"/>
      <c r="HTX3" s="6"/>
      <c r="HTY3" s="5"/>
      <c r="HTZ3" s="6"/>
      <c r="HUA3" s="5"/>
      <c r="HUB3" s="6"/>
      <c r="HUC3" s="5"/>
      <c r="HUD3" s="6"/>
      <c r="HUE3" s="5"/>
      <c r="HUF3" s="6"/>
      <c r="HUG3" s="5"/>
      <c r="HUH3" s="6"/>
      <c r="HUI3" s="5"/>
      <c r="HUJ3" s="6"/>
      <c r="HUK3" s="5"/>
      <c r="HUL3" s="6"/>
      <c r="HUM3" s="5"/>
      <c r="HUN3" s="6"/>
      <c r="HUO3" s="5"/>
      <c r="HUP3" s="6"/>
      <c r="HUQ3" s="5"/>
      <c r="HUR3" s="6"/>
      <c r="HUS3" s="5"/>
      <c r="HUT3" s="6"/>
      <c r="HUU3" s="5"/>
      <c r="HUV3" s="6"/>
      <c r="HUW3" s="5"/>
      <c r="HUX3" s="6"/>
      <c r="HUY3" s="5"/>
      <c r="HUZ3" s="6"/>
      <c r="HVA3" s="5"/>
      <c r="HVB3" s="6"/>
      <c r="HVC3" s="5"/>
      <c r="HVD3" s="6"/>
      <c r="HVE3" s="5"/>
      <c r="HVF3" s="6"/>
      <c r="HVG3" s="5"/>
      <c r="HVH3" s="6"/>
      <c r="HVI3" s="5"/>
      <c r="HVJ3" s="6"/>
      <c r="HVK3" s="5"/>
      <c r="HVL3" s="6"/>
      <c r="HVM3" s="5"/>
      <c r="HVN3" s="6"/>
      <c r="HVO3" s="5"/>
      <c r="HVP3" s="6"/>
      <c r="HVQ3" s="5"/>
      <c r="HVR3" s="6"/>
      <c r="HVS3" s="5"/>
      <c r="HVT3" s="6"/>
      <c r="HVU3" s="5"/>
      <c r="HVV3" s="6"/>
      <c r="HVW3" s="5"/>
      <c r="HVX3" s="6"/>
      <c r="HVY3" s="5"/>
      <c r="HVZ3" s="6"/>
      <c r="HWA3" s="5"/>
      <c r="HWB3" s="6"/>
      <c r="HWC3" s="5"/>
      <c r="HWD3" s="6"/>
      <c r="HWE3" s="5"/>
      <c r="HWF3" s="6"/>
      <c r="HWG3" s="5"/>
      <c r="HWH3" s="6"/>
      <c r="HWI3" s="5"/>
      <c r="HWJ3" s="6"/>
      <c r="HWK3" s="5"/>
      <c r="HWL3" s="6"/>
      <c r="HWM3" s="5"/>
      <c r="HWN3" s="6"/>
      <c r="HWO3" s="5"/>
      <c r="HWP3" s="6"/>
      <c r="HWQ3" s="5"/>
      <c r="HWR3" s="6"/>
      <c r="HWS3" s="5"/>
      <c r="HWT3" s="6"/>
      <c r="HWU3" s="5"/>
      <c r="HWV3" s="6"/>
      <c r="HWW3" s="5"/>
      <c r="HWX3" s="6"/>
      <c r="HWY3" s="5"/>
      <c r="HWZ3" s="6"/>
      <c r="HXA3" s="5"/>
      <c r="HXB3" s="6"/>
      <c r="HXC3" s="5"/>
      <c r="HXD3" s="6"/>
      <c r="HXE3" s="5"/>
      <c r="HXF3" s="6"/>
      <c r="HXG3" s="5"/>
      <c r="HXH3" s="6"/>
      <c r="HXI3" s="5"/>
      <c r="HXJ3" s="6"/>
      <c r="HXK3" s="5"/>
      <c r="HXL3" s="6"/>
      <c r="HXM3" s="5"/>
      <c r="HXN3" s="6"/>
      <c r="HXO3" s="5"/>
      <c r="HXP3" s="6"/>
      <c r="HXQ3" s="5"/>
      <c r="HXR3" s="6"/>
      <c r="HXS3" s="5"/>
      <c r="HXT3" s="6"/>
      <c r="HXU3" s="5"/>
      <c r="HXV3" s="6"/>
      <c r="HXW3" s="5"/>
      <c r="HXX3" s="6"/>
      <c r="HXY3" s="5"/>
      <c r="HXZ3" s="6"/>
      <c r="HYA3" s="5"/>
      <c r="HYB3" s="6"/>
      <c r="HYC3" s="5"/>
      <c r="HYD3" s="6"/>
      <c r="HYE3" s="5"/>
      <c r="HYF3" s="6"/>
      <c r="HYG3" s="5"/>
      <c r="HYH3" s="6"/>
      <c r="HYI3" s="5"/>
      <c r="HYJ3" s="6"/>
      <c r="HYK3" s="5"/>
      <c r="HYL3" s="6"/>
      <c r="HYM3" s="5"/>
      <c r="HYN3" s="6"/>
      <c r="HYO3" s="5"/>
      <c r="HYP3" s="6"/>
      <c r="HYQ3" s="5"/>
      <c r="HYR3" s="6"/>
      <c r="HYS3" s="5"/>
      <c r="HYT3" s="6"/>
      <c r="HYU3" s="5"/>
      <c r="HYV3" s="6"/>
      <c r="HYW3" s="5"/>
      <c r="HYX3" s="6"/>
      <c r="HYY3" s="5"/>
      <c r="HYZ3" s="6"/>
      <c r="HZA3" s="5"/>
      <c r="HZB3" s="6"/>
      <c r="HZC3" s="5"/>
      <c r="HZD3" s="6"/>
      <c r="HZE3" s="5"/>
      <c r="HZF3" s="6"/>
      <c r="HZG3" s="5"/>
      <c r="HZH3" s="6"/>
      <c r="HZI3" s="5"/>
      <c r="HZJ3" s="6"/>
      <c r="HZK3" s="5"/>
      <c r="HZL3" s="6"/>
      <c r="HZM3" s="5"/>
      <c r="HZN3" s="6"/>
      <c r="HZO3" s="5"/>
      <c r="HZP3" s="6"/>
      <c r="HZQ3" s="5"/>
      <c r="HZR3" s="6"/>
      <c r="HZS3" s="5"/>
      <c r="HZT3" s="6"/>
      <c r="HZU3" s="5"/>
      <c r="HZV3" s="6"/>
      <c r="HZW3" s="5"/>
      <c r="HZX3" s="6"/>
      <c r="HZY3" s="5"/>
      <c r="HZZ3" s="6"/>
      <c r="IAA3" s="5"/>
      <c r="IAB3" s="6"/>
      <c r="IAC3" s="5"/>
      <c r="IAD3" s="6"/>
      <c r="IAE3" s="5"/>
      <c r="IAF3" s="6"/>
      <c r="IAG3" s="5"/>
      <c r="IAH3" s="6"/>
      <c r="IAI3" s="5"/>
      <c r="IAJ3" s="6"/>
      <c r="IAK3" s="5"/>
      <c r="IAL3" s="6"/>
      <c r="IAM3" s="5"/>
      <c r="IAN3" s="6"/>
      <c r="IAO3" s="5"/>
      <c r="IAP3" s="6"/>
      <c r="IAQ3" s="5"/>
      <c r="IAR3" s="6"/>
      <c r="IAS3" s="5"/>
      <c r="IAT3" s="6"/>
      <c r="IAU3" s="5"/>
      <c r="IAV3" s="6"/>
      <c r="IAW3" s="5"/>
      <c r="IAX3" s="6"/>
      <c r="IAY3" s="5"/>
      <c r="IAZ3" s="6"/>
      <c r="IBA3" s="5"/>
      <c r="IBB3" s="6"/>
      <c r="IBC3" s="5"/>
      <c r="IBD3" s="6"/>
      <c r="IBE3" s="5"/>
      <c r="IBF3" s="6"/>
      <c r="IBG3" s="5"/>
      <c r="IBH3" s="6"/>
      <c r="IBI3" s="5"/>
      <c r="IBJ3" s="6"/>
      <c r="IBK3" s="5"/>
      <c r="IBL3" s="6"/>
      <c r="IBM3" s="5"/>
      <c r="IBN3" s="6"/>
      <c r="IBO3" s="5"/>
      <c r="IBP3" s="6"/>
      <c r="IBQ3" s="5"/>
      <c r="IBR3" s="6"/>
      <c r="IBS3" s="5"/>
      <c r="IBT3" s="6"/>
      <c r="IBU3" s="5"/>
      <c r="IBV3" s="6"/>
      <c r="IBW3" s="5"/>
      <c r="IBX3" s="6"/>
      <c r="IBY3" s="5"/>
      <c r="IBZ3" s="6"/>
      <c r="ICA3" s="5"/>
      <c r="ICB3" s="6"/>
      <c r="ICC3" s="5"/>
      <c r="ICD3" s="6"/>
      <c r="ICE3" s="5"/>
      <c r="ICF3" s="6"/>
      <c r="ICG3" s="5"/>
      <c r="ICH3" s="6"/>
      <c r="ICI3" s="5"/>
      <c r="ICJ3" s="6"/>
      <c r="ICK3" s="5"/>
      <c r="ICL3" s="6"/>
      <c r="ICM3" s="5"/>
      <c r="ICN3" s="6"/>
      <c r="ICO3" s="5"/>
      <c r="ICP3" s="6"/>
      <c r="ICQ3" s="5"/>
      <c r="ICR3" s="6"/>
      <c r="ICS3" s="5"/>
      <c r="ICT3" s="6"/>
      <c r="ICU3" s="5"/>
      <c r="ICV3" s="6"/>
      <c r="ICW3" s="5"/>
      <c r="ICX3" s="6"/>
      <c r="ICY3" s="5"/>
      <c r="ICZ3" s="6"/>
      <c r="IDA3" s="5"/>
      <c r="IDB3" s="6"/>
      <c r="IDC3" s="5"/>
      <c r="IDD3" s="6"/>
      <c r="IDE3" s="5"/>
      <c r="IDF3" s="6"/>
      <c r="IDG3" s="5"/>
      <c r="IDH3" s="6"/>
      <c r="IDI3" s="5"/>
      <c r="IDJ3" s="6"/>
      <c r="IDK3" s="5"/>
      <c r="IDL3" s="6"/>
      <c r="IDM3" s="5"/>
      <c r="IDN3" s="6"/>
      <c r="IDO3" s="5"/>
      <c r="IDP3" s="6"/>
      <c r="IDQ3" s="5"/>
      <c r="IDR3" s="6"/>
      <c r="IDS3" s="5"/>
      <c r="IDT3" s="6"/>
      <c r="IDU3" s="5"/>
      <c r="IDV3" s="6"/>
      <c r="IDW3" s="5"/>
      <c r="IDX3" s="6"/>
      <c r="IDY3" s="5"/>
      <c r="IDZ3" s="6"/>
      <c r="IEA3" s="5"/>
      <c r="IEB3" s="6"/>
      <c r="IEC3" s="5"/>
      <c r="IED3" s="6"/>
      <c r="IEE3" s="5"/>
      <c r="IEF3" s="6"/>
      <c r="IEG3" s="5"/>
      <c r="IEH3" s="6"/>
      <c r="IEI3" s="5"/>
      <c r="IEJ3" s="6"/>
      <c r="IEK3" s="5"/>
      <c r="IEL3" s="6"/>
      <c r="IEM3" s="5"/>
      <c r="IEN3" s="6"/>
      <c r="IEO3" s="5"/>
      <c r="IEP3" s="6"/>
      <c r="IEQ3" s="5"/>
      <c r="IER3" s="6"/>
      <c r="IES3" s="5"/>
      <c r="IET3" s="6"/>
      <c r="IEU3" s="5"/>
      <c r="IEV3" s="6"/>
      <c r="IEW3" s="5"/>
      <c r="IEX3" s="6"/>
      <c r="IEY3" s="5"/>
      <c r="IEZ3" s="6"/>
      <c r="IFA3" s="5"/>
      <c r="IFB3" s="6"/>
      <c r="IFC3" s="5"/>
      <c r="IFD3" s="6"/>
      <c r="IFE3" s="5"/>
      <c r="IFF3" s="6"/>
      <c r="IFG3" s="5"/>
      <c r="IFH3" s="6"/>
      <c r="IFI3" s="5"/>
      <c r="IFJ3" s="6"/>
      <c r="IFK3" s="5"/>
      <c r="IFL3" s="6"/>
      <c r="IFM3" s="5"/>
      <c r="IFN3" s="6"/>
      <c r="IFO3" s="5"/>
      <c r="IFP3" s="6"/>
      <c r="IFQ3" s="5"/>
      <c r="IFR3" s="6"/>
      <c r="IFS3" s="5"/>
      <c r="IFT3" s="6"/>
      <c r="IFU3" s="5"/>
      <c r="IFV3" s="6"/>
      <c r="IFW3" s="5"/>
      <c r="IFX3" s="6"/>
      <c r="IFY3" s="5"/>
      <c r="IFZ3" s="6"/>
      <c r="IGA3" s="5"/>
      <c r="IGB3" s="6"/>
      <c r="IGC3" s="5"/>
      <c r="IGD3" s="6"/>
      <c r="IGE3" s="5"/>
      <c r="IGF3" s="6"/>
      <c r="IGG3" s="5"/>
      <c r="IGH3" s="6"/>
      <c r="IGI3" s="5"/>
      <c r="IGJ3" s="6"/>
      <c r="IGK3" s="5"/>
      <c r="IGL3" s="6"/>
      <c r="IGM3" s="5"/>
      <c r="IGN3" s="6"/>
      <c r="IGO3" s="5"/>
      <c r="IGP3" s="6"/>
      <c r="IGQ3" s="5"/>
      <c r="IGR3" s="6"/>
      <c r="IGS3" s="5"/>
      <c r="IGT3" s="6"/>
      <c r="IGU3" s="5"/>
      <c r="IGV3" s="6"/>
      <c r="IGW3" s="5"/>
      <c r="IGX3" s="6"/>
      <c r="IGY3" s="5"/>
      <c r="IGZ3" s="6"/>
      <c r="IHA3" s="5"/>
      <c r="IHB3" s="6"/>
      <c r="IHC3" s="5"/>
      <c r="IHD3" s="6"/>
      <c r="IHE3" s="5"/>
      <c r="IHF3" s="6"/>
      <c r="IHG3" s="5"/>
      <c r="IHH3" s="6"/>
      <c r="IHI3" s="5"/>
      <c r="IHJ3" s="6"/>
      <c r="IHK3" s="5"/>
      <c r="IHL3" s="6"/>
      <c r="IHM3" s="5"/>
      <c r="IHN3" s="6"/>
      <c r="IHO3" s="5"/>
      <c r="IHP3" s="6"/>
      <c r="IHQ3" s="5"/>
      <c r="IHR3" s="6"/>
      <c r="IHS3" s="5"/>
      <c r="IHT3" s="6"/>
      <c r="IHU3" s="5"/>
      <c r="IHV3" s="6"/>
      <c r="IHW3" s="5"/>
      <c r="IHX3" s="6"/>
      <c r="IHY3" s="5"/>
      <c r="IHZ3" s="6"/>
      <c r="IIA3" s="5"/>
      <c r="IIB3" s="6"/>
      <c r="IIC3" s="5"/>
      <c r="IID3" s="6"/>
      <c r="IIE3" s="5"/>
      <c r="IIF3" s="6"/>
      <c r="IIG3" s="5"/>
      <c r="IIH3" s="6"/>
      <c r="III3" s="5"/>
      <c r="IIJ3" s="6"/>
      <c r="IIK3" s="5"/>
      <c r="IIL3" s="6"/>
      <c r="IIM3" s="5"/>
      <c r="IIN3" s="6"/>
      <c r="IIO3" s="5"/>
      <c r="IIP3" s="6"/>
      <c r="IIQ3" s="5"/>
      <c r="IIR3" s="6"/>
      <c r="IIS3" s="5"/>
      <c r="IIT3" s="6"/>
      <c r="IIU3" s="5"/>
      <c r="IIV3" s="6"/>
      <c r="IIW3" s="5"/>
      <c r="IIX3" s="6"/>
      <c r="IIY3" s="5"/>
      <c r="IIZ3" s="6"/>
      <c r="IJA3" s="5"/>
      <c r="IJB3" s="6"/>
      <c r="IJC3" s="5"/>
      <c r="IJD3" s="6"/>
      <c r="IJE3" s="5"/>
      <c r="IJF3" s="6"/>
      <c r="IJG3" s="5"/>
      <c r="IJH3" s="6"/>
      <c r="IJI3" s="5"/>
      <c r="IJJ3" s="6"/>
      <c r="IJK3" s="5"/>
      <c r="IJL3" s="6"/>
      <c r="IJM3" s="5"/>
      <c r="IJN3" s="6"/>
      <c r="IJO3" s="5"/>
      <c r="IJP3" s="6"/>
      <c r="IJQ3" s="5"/>
      <c r="IJR3" s="6"/>
      <c r="IJS3" s="5"/>
      <c r="IJT3" s="6"/>
      <c r="IJU3" s="5"/>
      <c r="IJV3" s="6"/>
      <c r="IJW3" s="5"/>
      <c r="IJX3" s="6"/>
      <c r="IJY3" s="5"/>
      <c r="IJZ3" s="6"/>
      <c r="IKA3" s="5"/>
      <c r="IKB3" s="6"/>
      <c r="IKC3" s="5"/>
      <c r="IKD3" s="6"/>
      <c r="IKE3" s="5"/>
      <c r="IKF3" s="6"/>
      <c r="IKG3" s="5"/>
      <c r="IKH3" s="6"/>
      <c r="IKI3" s="5"/>
      <c r="IKJ3" s="6"/>
      <c r="IKK3" s="5"/>
      <c r="IKL3" s="6"/>
      <c r="IKM3" s="5"/>
      <c r="IKN3" s="6"/>
      <c r="IKO3" s="5"/>
      <c r="IKP3" s="6"/>
      <c r="IKQ3" s="5"/>
      <c r="IKR3" s="6"/>
      <c r="IKS3" s="5"/>
      <c r="IKT3" s="6"/>
      <c r="IKU3" s="5"/>
      <c r="IKV3" s="6"/>
      <c r="IKW3" s="5"/>
      <c r="IKX3" s="6"/>
      <c r="IKY3" s="5"/>
      <c r="IKZ3" s="6"/>
      <c r="ILA3" s="5"/>
      <c r="ILB3" s="6"/>
      <c r="ILC3" s="5"/>
      <c r="ILD3" s="6"/>
      <c r="ILE3" s="5"/>
      <c r="ILF3" s="6"/>
      <c r="ILG3" s="5"/>
      <c r="ILH3" s="6"/>
      <c r="ILI3" s="5"/>
      <c r="ILJ3" s="6"/>
      <c r="ILK3" s="5"/>
      <c r="ILL3" s="6"/>
      <c r="ILM3" s="5"/>
      <c r="ILN3" s="6"/>
      <c r="ILO3" s="5"/>
      <c r="ILP3" s="6"/>
      <c r="ILQ3" s="5"/>
      <c r="ILR3" s="6"/>
      <c r="ILS3" s="5"/>
      <c r="ILT3" s="6"/>
      <c r="ILU3" s="5"/>
      <c r="ILV3" s="6"/>
      <c r="ILW3" s="5"/>
      <c r="ILX3" s="6"/>
      <c r="ILY3" s="5"/>
      <c r="ILZ3" s="6"/>
      <c r="IMA3" s="5"/>
      <c r="IMB3" s="6"/>
      <c r="IMC3" s="5"/>
      <c r="IMD3" s="6"/>
      <c r="IME3" s="5"/>
      <c r="IMF3" s="6"/>
      <c r="IMG3" s="5"/>
      <c r="IMH3" s="6"/>
      <c r="IMI3" s="5"/>
      <c r="IMJ3" s="6"/>
      <c r="IMK3" s="5"/>
      <c r="IML3" s="6"/>
      <c r="IMM3" s="5"/>
      <c r="IMN3" s="6"/>
      <c r="IMO3" s="5"/>
      <c r="IMP3" s="6"/>
      <c r="IMQ3" s="5"/>
      <c r="IMR3" s="6"/>
      <c r="IMS3" s="5"/>
      <c r="IMT3" s="6"/>
      <c r="IMU3" s="5"/>
      <c r="IMV3" s="6"/>
      <c r="IMW3" s="5"/>
      <c r="IMX3" s="6"/>
      <c r="IMY3" s="5"/>
      <c r="IMZ3" s="6"/>
      <c r="INA3" s="5"/>
      <c r="INB3" s="6"/>
      <c r="INC3" s="5"/>
      <c r="IND3" s="6"/>
      <c r="INE3" s="5"/>
      <c r="INF3" s="6"/>
      <c r="ING3" s="5"/>
      <c r="INH3" s="6"/>
      <c r="INI3" s="5"/>
      <c r="INJ3" s="6"/>
      <c r="INK3" s="5"/>
      <c r="INL3" s="6"/>
      <c r="INM3" s="5"/>
      <c r="INN3" s="6"/>
      <c r="INO3" s="5"/>
      <c r="INP3" s="6"/>
      <c r="INQ3" s="5"/>
      <c r="INR3" s="6"/>
      <c r="INS3" s="5"/>
      <c r="INT3" s="6"/>
      <c r="INU3" s="5"/>
      <c r="INV3" s="6"/>
      <c r="INW3" s="5"/>
      <c r="INX3" s="6"/>
      <c r="INY3" s="5"/>
      <c r="INZ3" s="6"/>
      <c r="IOA3" s="5"/>
      <c r="IOB3" s="6"/>
      <c r="IOC3" s="5"/>
      <c r="IOD3" s="6"/>
      <c r="IOE3" s="5"/>
      <c r="IOF3" s="6"/>
      <c r="IOG3" s="5"/>
      <c r="IOH3" s="6"/>
      <c r="IOI3" s="5"/>
      <c r="IOJ3" s="6"/>
      <c r="IOK3" s="5"/>
      <c r="IOL3" s="6"/>
      <c r="IOM3" s="5"/>
      <c r="ION3" s="6"/>
      <c r="IOO3" s="5"/>
      <c r="IOP3" s="6"/>
      <c r="IOQ3" s="5"/>
      <c r="IOR3" s="6"/>
      <c r="IOS3" s="5"/>
      <c r="IOT3" s="6"/>
      <c r="IOU3" s="5"/>
      <c r="IOV3" s="6"/>
      <c r="IOW3" s="5"/>
      <c r="IOX3" s="6"/>
      <c r="IOY3" s="5"/>
      <c r="IOZ3" s="6"/>
      <c r="IPA3" s="5"/>
      <c r="IPB3" s="6"/>
      <c r="IPC3" s="5"/>
      <c r="IPD3" s="6"/>
      <c r="IPE3" s="5"/>
      <c r="IPF3" s="6"/>
      <c r="IPG3" s="5"/>
      <c r="IPH3" s="6"/>
      <c r="IPI3" s="5"/>
      <c r="IPJ3" s="6"/>
      <c r="IPK3" s="5"/>
      <c r="IPL3" s="6"/>
      <c r="IPM3" s="5"/>
      <c r="IPN3" s="6"/>
      <c r="IPO3" s="5"/>
      <c r="IPP3" s="6"/>
      <c r="IPQ3" s="5"/>
      <c r="IPR3" s="6"/>
      <c r="IPS3" s="5"/>
      <c r="IPT3" s="6"/>
      <c r="IPU3" s="5"/>
      <c r="IPV3" s="6"/>
      <c r="IPW3" s="5"/>
      <c r="IPX3" s="6"/>
      <c r="IPY3" s="5"/>
      <c r="IPZ3" s="6"/>
      <c r="IQA3" s="5"/>
      <c r="IQB3" s="6"/>
      <c r="IQC3" s="5"/>
      <c r="IQD3" s="6"/>
      <c r="IQE3" s="5"/>
      <c r="IQF3" s="6"/>
      <c r="IQG3" s="5"/>
      <c r="IQH3" s="6"/>
      <c r="IQI3" s="5"/>
      <c r="IQJ3" s="6"/>
      <c r="IQK3" s="5"/>
      <c r="IQL3" s="6"/>
      <c r="IQM3" s="5"/>
      <c r="IQN3" s="6"/>
      <c r="IQO3" s="5"/>
      <c r="IQP3" s="6"/>
      <c r="IQQ3" s="5"/>
      <c r="IQR3" s="6"/>
      <c r="IQS3" s="5"/>
      <c r="IQT3" s="6"/>
      <c r="IQU3" s="5"/>
      <c r="IQV3" s="6"/>
      <c r="IQW3" s="5"/>
      <c r="IQX3" s="6"/>
      <c r="IQY3" s="5"/>
      <c r="IQZ3" s="6"/>
      <c r="IRA3" s="5"/>
      <c r="IRB3" s="6"/>
      <c r="IRC3" s="5"/>
      <c r="IRD3" s="6"/>
      <c r="IRE3" s="5"/>
      <c r="IRF3" s="6"/>
      <c r="IRG3" s="5"/>
      <c r="IRH3" s="6"/>
      <c r="IRI3" s="5"/>
      <c r="IRJ3" s="6"/>
      <c r="IRK3" s="5"/>
      <c r="IRL3" s="6"/>
      <c r="IRM3" s="5"/>
      <c r="IRN3" s="6"/>
      <c r="IRO3" s="5"/>
      <c r="IRP3" s="6"/>
      <c r="IRQ3" s="5"/>
      <c r="IRR3" s="6"/>
      <c r="IRS3" s="5"/>
      <c r="IRT3" s="6"/>
      <c r="IRU3" s="5"/>
      <c r="IRV3" s="6"/>
      <c r="IRW3" s="5"/>
      <c r="IRX3" s="6"/>
      <c r="IRY3" s="5"/>
      <c r="IRZ3" s="6"/>
      <c r="ISA3" s="5"/>
      <c r="ISB3" s="6"/>
      <c r="ISC3" s="5"/>
      <c r="ISD3" s="6"/>
      <c r="ISE3" s="5"/>
      <c r="ISF3" s="6"/>
      <c r="ISG3" s="5"/>
      <c r="ISH3" s="6"/>
      <c r="ISI3" s="5"/>
      <c r="ISJ3" s="6"/>
      <c r="ISK3" s="5"/>
      <c r="ISL3" s="6"/>
      <c r="ISM3" s="5"/>
      <c r="ISN3" s="6"/>
      <c r="ISO3" s="5"/>
      <c r="ISP3" s="6"/>
      <c r="ISQ3" s="5"/>
      <c r="ISR3" s="6"/>
      <c r="ISS3" s="5"/>
      <c r="IST3" s="6"/>
      <c r="ISU3" s="5"/>
      <c r="ISV3" s="6"/>
      <c r="ISW3" s="5"/>
      <c r="ISX3" s="6"/>
      <c r="ISY3" s="5"/>
      <c r="ISZ3" s="6"/>
      <c r="ITA3" s="5"/>
      <c r="ITB3" s="6"/>
      <c r="ITC3" s="5"/>
      <c r="ITD3" s="6"/>
      <c r="ITE3" s="5"/>
      <c r="ITF3" s="6"/>
      <c r="ITG3" s="5"/>
      <c r="ITH3" s="6"/>
      <c r="ITI3" s="5"/>
      <c r="ITJ3" s="6"/>
      <c r="ITK3" s="5"/>
      <c r="ITL3" s="6"/>
      <c r="ITM3" s="5"/>
      <c r="ITN3" s="6"/>
      <c r="ITO3" s="5"/>
      <c r="ITP3" s="6"/>
      <c r="ITQ3" s="5"/>
      <c r="ITR3" s="6"/>
      <c r="ITS3" s="5"/>
      <c r="ITT3" s="6"/>
      <c r="ITU3" s="5"/>
      <c r="ITV3" s="6"/>
      <c r="ITW3" s="5"/>
      <c r="ITX3" s="6"/>
      <c r="ITY3" s="5"/>
      <c r="ITZ3" s="6"/>
      <c r="IUA3" s="5"/>
      <c r="IUB3" s="6"/>
      <c r="IUC3" s="5"/>
      <c r="IUD3" s="6"/>
      <c r="IUE3" s="5"/>
      <c r="IUF3" s="6"/>
      <c r="IUG3" s="5"/>
      <c r="IUH3" s="6"/>
      <c r="IUI3" s="5"/>
      <c r="IUJ3" s="6"/>
      <c r="IUK3" s="5"/>
      <c r="IUL3" s="6"/>
      <c r="IUM3" s="5"/>
      <c r="IUN3" s="6"/>
      <c r="IUO3" s="5"/>
      <c r="IUP3" s="6"/>
      <c r="IUQ3" s="5"/>
      <c r="IUR3" s="6"/>
      <c r="IUS3" s="5"/>
      <c r="IUT3" s="6"/>
      <c r="IUU3" s="5"/>
      <c r="IUV3" s="6"/>
      <c r="IUW3" s="5"/>
      <c r="IUX3" s="6"/>
      <c r="IUY3" s="5"/>
      <c r="IUZ3" s="6"/>
      <c r="IVA3" s="5"/>
      <c r="IVB3" s="6"/>
      <c r="IVC3" s="5"/>
      <c r="IVD3" s="6"/>
      <c r="IVE3" s="5"/>
      <c r="IVF3" s="6"/>
      <c r="IVG3" s="5"/>
      <c r="IVH3" s="6"/>
      <c r="IVI3" s="5"/>
      <c r="IVJ3" s="6"/>
      <c r="IVK3" s="5"/>
      <c r="IVL3" s="6"/>
      <c r="IVM3" s="5"/>
      <c r="IVN3" s="6"/>
      <c r="IVO3" s="5"/>
      <c r="IVP3" s="6"/>
      <c r="IVQ3" s="5"/>
      <c r="IVR3" s="6"/>
      <c r="IVS3" s="5"/>
      <c r="IVT3" s="6"/>
      <c r="IVU3" s="5"/>
      <c r="IVV3" s="6"/>
      <c r="IVW3" s="5"/>
      <c r="IVX3" s="6"/>
      <c r="IVY3" s="5"/>
      <c r="IVZ3" s="6"/>
      <c r="IWA3" s="5"/>
      <c r="IWB3" s="6"/>
      <c r="IWC3" s="5"/>
      <c r="IWD3" s="6"/>
      <c r="IWE3" s="5"/>
      <c r="IWF3" s="6"/>
      <c r="IWG3" s="5"/>
      <c r="IWH3" s="6"/>
      <c r="IWI3" s="5"/>
      <c r="IWJ3" s="6"/>
      <c r="IWK3" s="5"/>
      <c r="IWL3" s="6"/>
      <c r="IWM3" s="5"/>
      <c r="IWN3" s="6"/>
      <c r="IWO3" s="5"/>
      <c r="IWP3" s="6"/>
      <c r="IWQ3" s="5"/>
      <c r="IWR3" s="6"/>
      <c r="IWS3" s="5"/>
      <c r="IWT3" s="6"/>
      <c r="IWU3" s="5"/>
      <c r="IWV3" s="6"/>
      <c r="IWW3" s="5"/>
      <c r="IWX3" s="6"/>
      <c r="IWY3" s="5"/>
      <c r="IWZ3" s="6"/>
      <c r="IXA3" s="5"/>
      <c r="IXB3" s="6"/>
      <c r="IXC3" s="5"/>
      <c r="IXD3" s="6"/>
      <c r="IXE3" s="5"/>
      <c r="IXF3" s="6"/>
      <c r="IXG3" s="5"/>
      <c r="IXH3" s="6"/>
      <c r="IXI3" s="5"/>
      <c r="IXJ3" s="6"/>
      <c r="IXK3" s="5"/>
      <c r="IXL3" s="6"/>
      <c r="IXM3" s="5"/>
      <c r="IXN3" s="6"/>
      <c r="IXO3" s="5"/>
      <c r="IXP3" s="6"/>
      <c r="IXQ3" s="5"/>
      <c r="IXR3" s="6"/>
      <c r="IXS3" s="5"/>
      <c r="IXT3" s="6"/>
      <c r="IXU3" s="5"/>
      <c r="IXV3" s="6"/>
      <c r="IXW3" s="5"/>
      <c r="IXX3" s="6"/>
      <c r="IXY3" s="5"/>
      <c r="IXZ3" s="6"/>
      <c r="IYA3" s="5"/>
      <c r="IYB3" s="6"/>
      <c r="IYC3" s="5"/>
      <c r="IYD3" s="6"/>
      <c r="IYE3" s="5"/>
      <c r="IYF3" s="6"/>
      <c r="IYG3" s="5"/>
      <c r="IYH3" s="6"/>
      <c r="IYI3" s="5"/>
      <c r="IYJ3" s="6"/>
      <c r="IYK3" s="5"/>
      <c r="IYL3" s="6"/>
      <c r="IYM3" s="5"/>
      <c r="IYN3" s="6"/>
      <c r="IYO3" s="5"/>
      <c r="IYP3" s="6"/>
      <c r="IYQ3" s="5"/>
      <c r="IYR3" s="6"/>
      <c r="IYS3" s="5"/>
      <c r="IYT3" s="6"/>
      <c r="IYU3" s="5"/>
      <c r="IYV3" s="6"/>
      <c r="IYW3" s="5"/>
      <c r="IYX3" s="6"/>
      <c r="IYY3" s="5"/>
      <c r="IYZ3" s="6"/>
      <c r="IZA3" s="5"/>
      <c r="IZB3" s="6"/>
      <c r="IZC3" s="5"/>
      <c r="IZD3" s="6"/>
      <c r="IZE3" s="5"/>
      <c r="IZF3" s="6"/>
      <c r="IZG3" s="5"/>
      <c r="IZH3" s="6"/>
      <c r="IZI3" s="5"/>
      <c r="IZJ3" s="6"/>
      <c r="IZK3" s="5"/>
      <c r="IZL3" s="6"/>
      <c r="IZM3" s="5"/>
      <c r="IZN3" s="6"/>
      <c r="IZO3" s="5"/>
      <c r="IZP3" s="6"/>
      <c r="IZQ3" s="5"/>
      <c r="IZR3" s="6"/>
      <c r="IZS3" s="5"/>
      <c r="IZT3" s="6"/>
      <c r="IZU3" s="5"/>
      <c r="IZV3" s="6"/>
      <c r="IZW3" s="5"/>
      <c r="IZX3" s="6"/>
      <c r="IZY3" s="5"/>
      <c r="IZZ3" s="6"/>
      <c r="JAA3" s="5"/>
      <c r="JAB3" s="6"/>
      <c r="JAC3" s="5"/>
      <c r="JAD3" s="6"/>
      <c r="JAE3" s="5"/>
      <c r="JAF3" s="6"/>
      <c r="JAG3" s="5"/>
      <c r="JAH3" s="6"/>
      <c r="JAI3" s="5"/>
      <c r="JAJ3" s="6"/>
      <c r="JAK3" s="5"/>
      <c r="JAL3" s="6"/>
      <c r="JAM3" s="5"/>
      <c r="JAN3" s="6"/>
      <c r="JAO3" s="5"/>
      <c r="JAP3" s="6"/>
      <c r="JAQ3" s="5"/>
      <c r="JAR3" s="6"/>
      <c r="JAS3" s="5"/>
      <c r="JAT3" s="6"/>
      <c r="JAU3" s="5"/>
      <c r="JAV3" s="6"/>
      <c r="JAW3" s="5"/>
      <c r="JAX3" s="6"/>
      <c r="JAY3" s="5"/>
      <c r="JAZ3" s="6"/>
      <c r="JBA3" s="5"/>
      <c r="JBB3" s="6"/>
      <c r="JBC3" s="5"/>
      <c r="JBD3" s="6"/>
      <c r="JBE3" s="5"/>
      <c r="JBF3" s="6"/>
      <c r="JBG3" s="5"/>
      <c r="JBH3" s="6"/>
      <c r="JBI3" s="5"/>
      <c r="JBJ3" s="6"/>
      <c r="JBK3" s="5"/>
      <c r="JBL3" s="6"/>
      <c r="JBM3" s="5"/>
      <c r="JBN3" s="6"/>
      <c r="JBO3" s="5"/>
      <c r="JBP3" s="6"/>
      <c r="JBQ3" s="5"/>
      <c r="JBR3" s="6"/>
      <c r="JBS3" s="5"/>
      <c r="JBT3" s="6"/>
      <c r="JBU3" s="5"/>
      <c r="JBV3" s="6"/>
      <c r="JBW3" s="5"/>
      <c r="JBX3" s="6"/>
      <c r="JBY3" s="5"/>
      <c r="JBZ3" s="6"/>
      <c r="JCA3" s="5"/>
      <c r="JCB3" s="6"/>
      <c r="JCC3" s="5"/>
      <c r="JCD3" s="6"/>
      <c r="JCE3" s="5"/>
      <c r="JCF3" s="6"/>
      <c r="JCG3" s="5"/>
      <c r="JCH3" s="6"/>
      <c r="JCI3" s="5"/>
      <c r="JCJ3" s="6"/>
      <c r="JCK3" s="5"/>
      <c r="JCL3" s="6"/>
      <c r="JCM3" s="5"/>
      <c r="JCN3" s="6"/>
      <c r="JCO3" s="5"/>
      <c r="JCP3" s="6"/>
      <c r="JCQ3" s="5"/>
      <c r="JCR3" s="6"/>
      <c r="JCS3" s="5"/>
      <c r="JCT3" s="6"/>
      <c r="JCU3" s="5"/>
      <c r="JCV3" s="6"/>
      <c r="JCW3" s="5"/>
      <c r="JCX3" s="6"/>
      <c r="JCY3" s="5"/>
      <c r="JCZ3" s="6"/>
      <c r="JDA3" s="5"/>
      <c r="JDB3" s="6"/>
      <c r="JDC3" s="5"/>
      <c r="JDD3" s="6"/>
      <c r="JDE3" s="5"/>
      <c r="JDF3" s="6"/>
      <c r="JDG3" s="5"/>
      <c r="JDH3" s="6"/>
      <c r="JDI3" s="5"/>
      <c r="JDJ3" s="6"/>
      <c r="JDK3" s="5"/>
      <c r="JDL3" s="6"/>
      <c r="JDM3" s="5"/>
      <c r="JDN3" s="6"/>
      <c r="JDO3" s="5"/>
      <c r="JDP3" s="6"/>
      <c r="JDQ3" s="5"/>
      <c r="JDR3" s="6"/>
      <c r="JDS3" s="5"/>
      <c r="JDT3" s="6"/>
      <c r="JDU3" s="5"/>
      <c r="JDV3" s="6"/>
      <c r="JDW3" s="5"/>
      <c r="JDX3" s="6"/>
      <c r="JDY3" s="5"/>
      <c r="JDZ3" s="6"/>
      <c r="JEA3" s="5"/>
      <c r="JEB3" s="6"/>
      <c r="JEC3" s="5"/>
      <c r="JED3" s="6"/>
      <c r="JEE3" s="5"/>
      <c r="JEF3" s="6"/>
      <c r="JEG3" s="5"/>
      <c r="JEH3" s="6"/>
      <c r="JEI3" s="5"/>
      <c r="JEJ3" s="6"/>
      <c r="JEK3" s="5"/>
      <c r="JEL3" s="6"/>
      <c r="JEM3" s="5"/>
      <c r="JEN3" s="6"/>
      <c r="JEO3" s="5"/>
      <c r="JEP3" s="6"/>
      <c r="JEQ3" s="5"/>
      <c r="JER3" s="6"/>
      <c r="JES3" s="5"/>
      <c r="JET3" s="6"/>
      <c r="JEU3" s="5"/>
      <c r="JEV3" s="6"/>
      <c r="JEW3" s="5"/>
      <c r="JEX3" s="6"/>
      <c r="JEY3" s="5"/>
      <c r="JEZ3" s="6"/>
      <c r="JFA3" s="5"/>
      <c r="JFB3" s="6"/>
      <c r="JFC3" s="5"/>
      <c r="JFD3" s="6"/>
      <c r="JFE3" s="5"/>
      <c r="JFF3" s="6"/>
      <c r="JFG3" s="5"/>
      <c r="JFH3" s="6"/>
      <c r="JFI3" s="5"/>
      <c r="JFJ3" s="6"/>
      <c r="JFK3" s="5"/>
      <c r="JFL3" s="6"/>
      <c r="JFM3" s="5"/>
      <c r="JFN3" s="6"/>
      <c r="JFO3" s="5"/>
      <c r="JFP3" s="6"/>
      <c r="JFQ3" s="5"/>
      <c r="JFR3" s="6"/>
      <c r="JFS3" s="5"/>
      <c r="JFT3" s="6"/>
      <c r="JFU3" s="5"/>
      <c r="JFV3" s="6"/>
      <c r="JFW3" s="5"/>
      <c r="JFX3" s="6"/>
      <c r="JFY3" s="5"/>
      <c r="JFZ3" s="6"/>
      <c r="JGA3" s="5"/>
      <c r="JGB3" s="6"/>
      <c r="JGC3" s="5"/>
      <c r="JGD3" s="6"/>
      <c r="JGE3" s="5"/>
      <c r="JGF3" s="6"/>
      <c r="JGG3" s="5"/>
      <c r="JGH3" s="6"/>
      <c r="JGI3" s="5"/>
      <c r="JGJ3" s="6"/>
      <c r="JGK3" s="5"/>
      <c r="JGL3" s="6"/>
      <c r="JGM3" s="5"/>
      <c r="JGN3" s="6"/>
      <c r="JGO3" s="5"/>
      <c r="JGP3" s="6"/>
      <c r="JGQ3" s="5"/>
      <c r="JGR3" s="6"/>
      <c r="JGS3" s="5"/>
      <c r="JGT3" s="6"/>
      <c r="JGU3" s="5"/>
      <c r="JGV3" s="6"/>
      <c r="JGW3" s="5"/>
      <c r="JGX3" s="6"/>
      <c r="JGY3" s="5"/>
      <c r="JGZ3" s="6"/>
      <c r="JHA3" s="5"/>
      <c r="JHB3" s="6"/>
      <c r="JHC3" s="5"/>
      <c r="JHD3" s="6"/>
      <c r="JHE3" s="5"/>
      <c r="JHF3" s="6"/>
      <c r="JHG3" s="5"/>
      <c r="JHH3" s="6"/>
      <c r="JHI3" s="5"/>
      <c r="JHJ3" s="6"/>
      <c r="JHK3" s="5"/>
      <c r="JHL3" s="6"/>
      <c r="JHM3" s="5"/>
      <c r="JHN3" s="6"/>
      <c r="JHO3" s="5"/>
      <c r="JHP3" s="6"/>
      <c r="JHQ3" s="5"/>
      <c r="JHR3" s="6"/>
      <c r="JHS3" s="5"/>
      <c r="JHT3" s="6"/>
      <c r="JHU3" s="5"/>
      <c r="JHV3" s="6"/>
      <c r="JHW3" s="5"/>
      <c r="JHX3" s="6"/>
      <c r="JHY3" s="5"/>
      <c r="JHZ3" s="6"/>
      <c r="JIA3" s="5"/>
      <c r="JIB3" s="6"/>
      <c r="JIC3" s="5"/>
      <c r="JID3" s="6"/>
      <c r="JIE3" s="5"/>
      <c r="JIF3" s="6"/>
      <c r="JIG3" s="5"/>
      <c r="JIH3" s="6"/>
      <c r="JII3" s="5"/>
      <c r="JIJ3" s="6"/>
      <c r="JIK3" s="5"/>
      <c r="JIL3" s="6"/>
      <c r="JIM3" s="5"/>
      <c r="JIN3" s="6"/>
      <c r="JIO3" s="5"/>
      <c r="JIP3" s="6"/>
      <c r="JIQ3" s="5"/>
      <c r="JIR3" s="6"/>
      <c r="JIS3" s="5"/>
      <c r="JIT3" s="6"/>
      <c r="JIU3" s="5"/>
      <c r="JIV3" s="6"/>
      <c r="JIW3" s="5"/>
      <c r="JIX3" s="6"/>
      <c r="JIY3" s="5"/>
      <c r="JIZ3" s="6"/>
      <c r="JJA3" s="5"/>
      <c r="JJB3" s="6"/>
      <c r="JJC3" s="5"/>
      <c r="JJD3" s="6"/>
      <c r="JJE3" s="5"/>
      <c r="JJF3" s="6"/>
      <c r="JJG3" s="5"/>
      <c r="JJH3" s="6"/>
      <c r="JJI3" s="5"/>
      <c r="JJJ3" s="6"/>
      <c r="JJK3" s="5"/>
      <c r="JJL3" s="6"/>
      <c r="JJM3" s="5"/>
      <c r="JJN3" s="6"/>
      <c r="JJO3" s="5"/>
      <c r="JJP3" s="6"/>
      <c r="JJQ3" s="5"/>
      <c r="JJR3" s="6"/>
      <c r="JJS3" s="5"/>
      <c r="JJT3" s="6"/>
      <c r="JJU3" s="5"/>
      <c r="JJV3" s="6"/>
      <c r="JJW3" s="5"/>
      <c r="JJX3" s="6"/>
      <c r="JJY3" s="5"/>
      <c r="JJZ3" s="6"/>
      <c r="JKA3" s="5"/>
      <c r="JKB3" s="6"/>
      <c r="JKC3" s="5"/>
      <c r="JKD3" s="6"/>
      <c r="JKE3" s="5"/>
      <c r="JKF3" s="6"/>
      <c r="JKG3" s="5"/>
      <c r="JKH3" s="6"/>
      <c r="JKI3" s="5"/>
      <c r="JKJ3" s="6"/>
      <c r="JKK3" s="5"/>
      <c r="JKL3" s="6"/>
      <c r="JKM3" s="5"/>
      <c r="JKN3" s="6"/>
      <c r="JKO3" s="5"/>
      <c r="JKP3" s="6"/>
      <c r="JKQ3" s="5"/>
      <c r="JKR3" s="6"/>
      <c r="JKS3" s="5"/>
      <c r="JKT3" s="6"/>
      <c r="JKU3" s="5"/>
      <c r="JKV3" s="6"/>
      <c r="JKW3" s="5"/>
      <c r="JKX3" s="6"/>
      <c r="JKY3" s="5"/>
      <c r="JKZ3" s="6"/>
      <c r="JLA3" s="5"/>
      <c r="JLB3" s="6"/>
      <c r="JLC3" s="5"/>
      <c r="JLD3" s="6"/>
      <c r="JLE3" s="5"/>
      <c r="JLF3" s="6"/>
      <c r="JLG3" s="5"/>
      <c r="JLH3" s="6"/>
      <c r="JLI3" s="5"/>
      <c r="JLJ3" s="6"/>
      <c r="JLK3" s="5"/>
      <c r="JLL3" s="6"/>
      <c r="JLM3" s="5"/>
      <c r="JLN3" s="6"/>
      <c r="JLO3" s="5"/>
      <c r="JLP3" s="6"/>
      <c r="JLQ3" s="5"/>
      <c r="JLR3" s="6"/>
      <c r="JLS3" s="5"/>
      <c r="JLT3" s="6"/>
      <c r="JLU3" s="5"/>
      <c r="JLV3" s="6"/>
      <c r="JLW3" s="5"/>
      <c r="JLX3" s="6"/>
      <c r="JLY3" s="5"/>
      <c r="JLZ3" s="6"/>
      <c r="JMA3" s="5"/>
      <c r="JMB3" s="6"/>
      <c r="JMC3" s="5"/>
      <c r="JMD3" s="6"/>
      <c r="JME3" s="5"/>
      <c r="JMF3" s="6"/>
      <c r="JMG3" s="5"/>
      <c r="JMH3" s="6"/>
      <c r="JMI3" s="5"/>
      <c r="JMJ3" s="6"/>
      <c r="JMK3" s="5"/>
      <c r="JML3" s="6"/>
      <c r="JMM3" s="5"/>
      <c r="JMN3" s="6"/>
      <c r="JMO3" s="5"/>
      <c r="JMP3" s="6"/>
      <c r="JMQ3" s="5"/>
      <c r="JMR3" s="6"/>
      <c r="JMS3" s="5"/>
      <c r="JMT3" s="6"/>
      <c r="JMU3" s="5"/>
      <c r="JMV3" s="6"/>
      <c r="JMW3" s="5"/>
      <c r="JMX3" s="6"/>
      <c r="JMY3" s="5"/>
      <c r="JMZ3" s="6"/>
      <c r="JNA3" s="5"/>
      <c r="JNB3" s="6"/>
      <c r="JNC3" s="5"/>
      <c r="JND3" s="6"/>
      <c r="JNE3" s="5"/>
      <c r="JNF3" s="6"/>
      <c r="JNG3" s="5"/>
      <c r="JNH3" s="6"/>
      <c r="JNI3" s="5"/>
      <c r="JNJ3" s="6"/>
      <c r="JNK3" s="5"/>
      <c r="JNL3" s="6"/>
      <c r="JNM3" s="5"/>
      <c r="JNN3" s="6"/>
      <c r="JNO3" s="5"/>
      <c r="JNP3" s="6"/>
      <c r="JNQ3" s="5"/>
      <c r="JNR3" s="6"/>
      <c r="JNS3" s="5"/>
      <c r="JNT3" s="6"/>
      <c r="JNU3" s="5"/>
      <c r="JNV3" s="6"/>
      <c r="JNW3" s="5"/>
      <c r="JNX3" s="6"/>
      <c r="JNY3" s="5"/>
      <c r="JNZ3" s="6"/>
      <c r="JOA3" s="5"/>
      <c r="JOB3" s="6"/>
      <c r="JOC3" s="5"/>
      <c r="JOD3" s="6"/>
      <c r="JOE3" s="5"/>
      <c r="JOF3" s="6"/>
      <c r="JOG3" s="5"/>
      <c r="JOH3" s="6"/>
      <c r="JOI3" s="5"/>
      <c r="JOJ3" s="6"/>
      <c r="JOK3" s="5"/>
      <c r="JOL3" s="6"/>
      <c r="JOM3" s="5"/>
      <c r="JON3" s="6"/>
      <c r="JOO3" s="5"/>
      <c r="JOP3" s="6"/>
      <c r="JOQ3" s="5"/>
      <c r="JOR3" s="6"/>
      <c r="JOS3" s="5"/>
      <c r="JOT3" s="6"/>
      <c r="JOU3" s="5"/>
      <c r="JOV3" s="6"/>
      <c r="JOW3" s="5"/>
      <c r="JOX3" s="6"/>
      <c r="JOY3" s="5"/>
      <c r="JOZ3" s="6"/>
      <c r="JPA3" s="5"/>
      <c r="JPB3" s="6"/>
      <c r="JPC3" s="5"/>
      <c r="JPD3" s="6"/>
      <c r="JPE3" s="5"/>
      <c r="JPF3" s="6"/>
      <c r="JPG3" s="5"/>
      <c r="JPH3" s="6"/>
      <c r="JPI3" s="5"/>
      <c r="JPJ3" s="6"/>
      <c r="JPK3" s="5"/>
      <c r="JPL3" s="6"/>
      <c r="JPM3" s="5"/>
      <c r="JPN3" s="6"/>
      <c r="JPO3" s="5"/>
      <c r="JPP3" s="6"/>
      <c r="JPQ3" s="5"/>
      <c r="JPR3" s="6"/>
      <c r="JPS3" s="5"/>
      <c r="JPT3" s="6"/>
      <c r="JPU3" s="5"/>
      <c r="JPV3" s="6"/>
      <c r="JPW3" s="5"/>
      <c r="JPX3" s="6"/>
      <c r="JPY3" s="5"/>
      <c r="JPZ3" s="6"/>
      <c r="JQA3" s="5"/>
      <c r="JQB3" s="6"/>
      <c r="JQC3" s="5"/>
      <c r="JQD3" s="6"/>
      <c r="JQE3" s="5"/>
      <c r="JQF3" s="6"/>
      <c r="JQG3" s="5"/>
      <c r="JQH3" s="6"/>
      <c r="JQI3" s="5"/>
      <c r="JQJ3" s="6"/>
      <c r="JQK3" s="5"/>
      <c r="JQL3" s="6"/>
      <c r="JQM3" s="5"/>
      <c r="JQN3" s="6"/>
      <c r="JQO3" s="5"/>
      <c r="JQP3" s="6"/>
      <c r="JQQ3" s="5"/>
      <c r="JQR3" s="6"/>
      <c r="JQS3" s="5"/>
      <c r="JQT3" s="6"/>
      <c r="JQU3" s="5"/>
      <c r="JQV3" s="6"/>
      <c r="JQW3" s="5"/>
      <c r="JQX3" s="6"/>
      <c r="JQY3" s="5"/>
      <c r="JQZ3" s="6"/>
      <c r="JRA3" s="5"/>
      <c r="JRB3" s="6"/>
      <c r="JRC3" s="5"/>
      <c r="JRD3" s="6"/>
      <c r="JRE3" s="5"/>
      <c r="JRF3" s="6"/>
      <c r="JRG3" s="5"/>
      <c r="JRH3" s="6"/>
      <c r="JRI3" s="5"/>
      <c r="JRJ3" s="6"/>
      <c r="JRK3" s="5"/>
      <c r="JRL3" s="6"/>
      <c r="JRM3" s="5"/>
      <c r="JRN3" s="6"/>
      <c r="JRO3" s="5"/>
      <c r="JRP3" s="6"/>
      <c r="JRQ3" s="5"/>
      <c r="JRR3" s="6"/>
      <c r="JRS3" s="5"/>
      <c r="JRT3" s="6"/>
      <c r="JRU3" s="5"/>
      <c r="JRV3" s="6"/>
      <c r="JRW3" s="5"/>
      <c r="JRX3" s="6"/>
      <c r="JRY3" s="5"/>
      <c r="JRZ3" s="6"/>
      <c r="JSA3" s="5"/>
      <c r="JSB3" s="6"/>
      <c r="JSC3" s="5"/>
      <c r="JSD3" s="6"/>
      <c r="JSE3" s="5"/>
      <c r="JSF3" s="6"/>
      <c r="JSG3" s="5"/>
      <c r="JSH3" s="6"/>
      <c r="JSI3" s="5"/>
      <c r="JSJ3" s="6"/>
      <c r="JSK3" s="5"/>
      <c r="JSL3" s="6"/>
      <c r="JSM3" s="5"/>
      <c r="JSN3" s="6"/>
      <c r="JSO3" s="5"/>
      <c r="JSP3" s="6"/>
      <c r="JSQ3" s="5"/>
      <c r="JSR3" s="6"/>
      <c r="JSS3" s="5"/>
      <c r="JST3" s="6"/>
      <c r="JSU3" s="5"/>
      <c r="JSV3" s="6"/>
      <c r="JSW3" s="5"/>
      <c r="JSX3" s="6"/>
      <c r="JSY3" s="5"/>
      <c r="JSZ3" s="6"/>
      <c r="JTA3" s="5"/>
      <c r="JTB3" s="6"/>
      <c r="JTC3" s="5"/>
      <c r="JTD3" s="6"/>
      <c r="JTE3" s="5"/>
      <c r="JTF3" s="6"/>
      <c r="JTG3" s="5"/>
      <c r="JTH3" s="6"/>
      <c r="JTI3" s="5"/>
      <c r="JTJ3" s="6"/>
      <c r="JTK3" s="5"/>
      <c r="JTL3" s="6"/>
      <c r="JTM3" s="5"/>
      <c r="JTN3" s="6"/>
      <c r="JTO3" s="5"/>
      <c r="JTP3" s="6"/>
      <c r="JTQ3" s="5"/>
      <c r="JTR3" s="6"/>
      <c r="JTS3" s="5"/>
      <c r="JTT3" s="6"/>
      <c r="JTU3" s="5"/>
      <c r="JTV3" s="6"/>
      <c r="JTW3" s="5"/>
      <c r="JTX3" s="6"/>
      <c r="JTY3" s="5"/>
      <c r="JTZ3" s="6"/>
      <c r="JUA3" s="5"/>
      <c r="JUB3" s="6"/>
      <c r="JUC3" s="5"/>
      <c r="JUD3" s="6"/>
      <c r="JUE3" s="5"/>
      <c r="JUF3" s="6"/>
      <c r="JUG3" s="5"/>
      <c r="JUH3" s="6"/>
      <c r="JUI3" s="5"/>
      <c r="JUJ3" s="6"/>
      <c r="JUK3" s="5"/>
      <c r="JUL3" s="6"/>
      <c r="JUM3" s="5"/>
      <c r="JUN3" s="6"/>
      <c r="JUO3" s="5"/>
      <c r="JUP3" s="6"/>
      <c r="JUQ3" s="5"/>
      <c r="JUR3" s="6"/>
      <c r="JUS3" s="5"/>
      <c r="JUT3" s="6"/>
      <c r="JUU3" s="5"/>
      <c r="JUV3" s="6"/>
      <c r="JUW3" s="5"/>
      <c r="JUX3" s="6"/>
      <c r="JUY3" s="5"/>
      <c r="JUZ3" s="6"/>
      <c r="JVA3" s="5"/>
      <c r="JVB3" s="6"/>
      <c r="JVC3" s="5"/>
      <c r="JVD3" s="6"/>
      <c r="JVE3" s="5"/>
      <c r="JVF3" s="6"/>
      <c r="JVG3" s="5"/>
      <c r="JVH3" s="6"/>
      <c r="JVI3" s="5"/>
      <c r="JVJ3" s="6"/>
      <c r="JVK3" s="5"/>
      <c r="JVL3" s="6"/>
      <c r="JVM3" s="5"/>
      <c r="JVN3" s="6"/>
      <c r="JVO3" s="5"/>
      <c r="JVP3" s="6"/>
      <c r="JVQ3" s="5"/>
      <c r="JVR3" s="6"/>
      <c r="JVS3" s="5"/>
      <c r="JVT3" s="6"/>
      <c r="JVU3" s="5"/>
      <c r="JVV3" s="6"/>
      <c r="JVW3" s="5"/>
      <c r="JVX3" s="6"/>
      <c r="JVY3" s="5"/>
      <c r="JVZ3" s="6"/>
      <c r="JWA3" s="5"/>
      <c r="JWB3" s="6"/>
      <c r="JWC3" s="5"/>
      <c r="JWD3" s="6"/>
      <c r="JWE3" s="5"/>
      <c r="JWF3" s="6"/>
      <c r="JWG3" s="5"/>
      <c r="JWH3" s="6"/>
      <c r="JWI3" s="5"/>
      <c r="JWJ3" s="6"/>
      <c r="JWK3" s="5"/>
      <c r="JWL3" s="6"/>
      <c r="JWM3" s="5"/>
      <c r="JWN3" s="6"/>
      <c r="JWO3" s="5"/>
      <c r="JWP3" s="6"/>
      <c r="JWQ3" s="5"/>
      <c r="JWR3" s="6"/>
      <c r="JWS3" s="5"/>
      <c r="JWT3" s="6"/>
      <c r="JWU3" s="5"/>
      <c r="JWV3" s="6"/>
      <c r="JWW3" s="5"/>
      <c r="JWX3" s="6"/>
      <c r="JWY3" s="5"/>
      <c r="JWZ3" s="6"/>
      <c r="JXA3" s="5"/>
      <c r="JXB3" s="6"/>
      <c r="JXC3" s="5"/>
      <c r="JXD3" s="6"/>
      <c r="JXE3" s="5"/>
      <c r="JXF3" s="6"/>
      <c r="JXG3" s="5"/>
      <c r="JXH3" s="6"/>
      <c r="JXI3" s="5"/>
      <c r="JXJ3" s="6"/>
      <c r="JXK3" s="5"/>
      <c r="JXL3" s="6"/>
      <c r="JXM3" s="5"/>
      <c r="JXN3" s="6"/>
      <c r="JXO3" s="5"/>
      <c r="JXP3" s="6"/>
      <c r="JXQ3" s="5"/>
      <c r="JXR3" s="6"/>
      <c r="JXS3" s="5"/>
      <c r="JXT3" s="6"/>
      <c r="JXU3" s="5"/>
      <c r="JXV3" s="6"/>
      <c r="JXW3" s="5"/>
      <c r="JXX3" s="6"/>
      <c r="JXY3" s="5"/>
      <c r="JXZ3" s="6"/>
      <c r="JYA3" s="5"/>
      <c r="JYB3" s="6"/>
      <c r="JYC3" s="5"/>
      <c r="JYD3" s="6"/>
      <c r="JYE3" s="5"/>
      <c r="JYF3" s="6"/>
      <c r="JYG3" s="5"/>
      <c r="JYH3" s="6"/>
      <c r="JYI3" s="5"/>
      <c r="JYJ3" s="6"/>
      <c r="JYK3" s="5"/>
      <c r="JYL3" s="6"/>
      <c r="JYM3" s="5"/>
      <c r="JYN3" s="6"/>
      <c r="JYO3" s="5"/>
      <c r="JYP3" s="6"/>
      <c r="JYQ3" s="5"/>
      <c r="JYR3" s="6"/>
      <c r="JYS3" s="5"/>
      <c r="JYT3" s="6"/>
      <c r="JYU3" s="5"/>
      <c r="JYV3" s="6"/>
      <c r="JYW3" s="5"/>
      <c r="JYX3" s="6"/>
      <c r="JYY3" s="5"/>
      <c r="JYZ3" s="6"/>
      <c r="JZA3" s="5"/>
      <c r="JZB3" s="6"/>
      <c r="JZC3" s="5"/>
      <c r="JZD3" s="6"/>
      <c r="JZE3" s="5"/>
      <c r="JZF3" s="6"/>
      <c r="JZG3" s="5"/>
      <c r="JZH3" s="6"/>
      <c r="JZI3" s="5"/>
      <c r="JZJ3" s="6"/>
      <c r="JZK3" s="5"/>
      <c r="JZL3" s="6"/>
      <c r="JZM3" s="5"/>
      <c r="JZN3" s="6"/>
      <c r="JZO3" s="5"/>
      <c r="JZP3" s="6"/>
      <c r="JZQ3" s="5"/>
      <c r="JZR3" s="6"/>
      <c r="JZS3" s="5"/>
      <c r="JZT3" s="6"/>
      <c r="JZU3" s="5"/>
      <c r="JZV3" s="6"/>
      <c r="JZW3" s="5"/>
      <c r="JZX3" s="6"/>
      <c r="JZY3" s="5"/>
      <c r="JZZ3" s="6"/>
      <c r="KAA3" s="5"/>
      <c r="KAB3" s="6"/>
      <c r="KAC3" s="5"/>
      <c r="KAD3" s="6"/>
      <c r="KAE3" s="5"/>
      <c r="KAF3" s="6"/>
      <c r="KAG3" s="5"/>
      <c r="KAH3" s="6"/>
      <c r="KAI3" s="5"/>
      <c r="KAJ3" s="6"/>
      <c r="KAK3" s="5"/>
      <c r="KAL3" s="6"/>
      <c r="KAM3" s="5"/>
      <c r="KAN3" s="6"/>
      <c r="KAO3" s="5"/>
      <c r="KAP3" s="6"/>
      <c r="KAQ3" s="5"/>
      <c r="KAR3" s="6"/>
      <c r="KAS3" s="5"/>
      <c r="KAT3" s="6"/>
      <c r="KAU3" s="5"/>
      <c r="KAV3" s="6"/>
      <c r="KAW3" s="5"/>
      <c r="KAX3" s="6"/>
      <c r="KAY3" s="5"/>
      <c r="KAZ3" s="6"/>
      <c r="KBA3" s="5"/>
      <c r="KBB3" s="6"/>
      <c r="KBC3" s="5"/>
      <c r="KBD3" s="6"/>
      <c r="KBE3" s="5"/>
      <c r="KBF3" s="6"/>
      <c r="KBG3" s="5"/>
      <c r="KBH3" s="6"/>
      <c r="KBI3" s="5"/>
      <c r="KBJ3" s="6"/>
      <c r="KBK3" s="5"/>
      <c r="KBL3" s="6"/>
      <c r="KBM3" s="5"/>
      <c r="KBN3" s="6"/>
      <c r="KBO3" s="5"/>
      <c r="KBP3" s="6"/>
      <c r="KBQ3" s="5"/>
      <c r="KBR3" s="6"/>
      <c r="KBS3" s="5"/>
      <c r="KBT3" s="6"/>
      <c r="KBU3" s="5"/>
      <c r="KBV3" s="6"/>
      <c r="KBW3" s="5"/>
      <c r="KBX3" s="6"/>
      <c r="KBY3" s="5"/>
      <c r="KBZ3" s="6"/>
      <c r="KCA3" s="5"/>
      <c r="KCB3" s="6"/>
      <c r="KCC3" s="5"/>
      <c r="KCD3" s="6"/>
      <c r="KCE3" s="5"/>
      <c r="KCF3" s="6"/>
      <c r="KCG3" s="5"/>
      <c r="KCH3" s="6"/>
      <c r="KCI3" s="5"/>
      <c r="KCJ3" s="6"/>
      <c r="KCK3" s="5"/>
      <c r="KCL3" s="6"/>
      <c r="KCM3" s="5"/>
      <c r="KCN3" s="6"/>
      <c r="KCO3" s="5"/>
      <c r="KCP3" s="6"/>
      <c r="KCQ3" s="5"/>
      <c r="KCR3" s="6"/>
      <c r="KCS3" s="5"/>
      <c r="KCT3" s="6"/>
      <c r="KCU3" s="5"/>
      <c r="KCV3" s="6"/>
      <c r="KCW3" s="5"/>
      <c r="KCX3" s="6"/>
      <c r="KCY3" s="5"/>
      <c r="KCZ3" s="6"/>
      <c r="KDA3" s="5"/>
      <c r="KDB3" s="6"/>
      <c r="KDC3" s="5"/>
      <c r="KDD3" s="6"/>
      <c r="KDE3" s="5"/>
      <c r="KDF3" s="6"/>
      <c r="KDG3" s="5"/>
      <c r="KDH3" s="6"/>
      <c r="KDI3" s="5"/>
      <c r="KDJ3" s="6"/>
      <c r="KDK3" s="5"/>
      <c r="KDL3" s="6"/>
      <c r="KDM3" s="5"/>
      <c r="KDN3" s="6"/>
      <c r="KDO3" s="5"/>
      <c r="KDP3" s="6"/>
      <c r="KDQ3" s="5"/>
      <c r="KDR3" s="6"/>
      <c r="KDS3" s="5"/>
      <c r="KDT3" s="6"/>
      <c r="KDU3" s="5"/>
      <c r="KDV3" s="6"/>
      <c r="KDW3" s="5"/>
      <c r="KDX3" s="6"/>
      <c r="KDY3" s="5"/>
      <c r="KDZ3" s="6"/>
      <c r="KEA3" s="5"/>
      <c r="KEB3" s="6"/>
      <c r="KEC3" s="5"/>
      <c r="KED3" s="6"/>
      <c r="KEE3" s="5"/>
      <c r="KEF3" s="6"/>
      <c r="KEG3" s="5"/>
      <c r="KEH3" s="6"/>
      <c r="KEI3" s="5"/>
      <c r="KEJ3" s="6"/>
      <c r="KEK3" s="5"/>
      <c r="KEL3" s="6"/>
      <c r="KEM3" s="5"/>
      <c r="KEN3" s="6"/>
      <c r="KEO3" s="5"/>
      <c r="KEP3" s="6"/>
      <c r="KEQ3" s="5"/>
      <c r="KER3" s="6"/>
      <c r="KES3" s="5"/>
      <c r="KET3" s="6"/>
      <c r="KEU3" s="5"/>
      <c r="KEV3" s="6"/>
      <c r="KEW3" s="5"/>
      <c r="KEX3" s="6"/>
      <c r="KEY3" s="5"/>
      <c r="KEZ3" s="6"/>
      <c r="KFA3" s="5"/>
      <c r="KFB3" s="6"/>
      <c r="KFC3" s="5"/>
      <c r="KFD3" s="6"/>
      <c r="KFE3" s="5"/>
      <c r="KFF3" s="6"/>
      <c r="KFG3" s="5"/>
      <c r="KFH3" s="6"/>
      <c r="KFI3" s="5"/>
      <c r="KFJ3" s="6"/>
      <c r="KFK3" s="5"/>
      <c r="KFL3" s="6"/>
      <c r="KFM3" s="5"/>
      <c r="KFN3" s="6"/>
      <c r="KFO3" s="5"/>
      <c r="KFP3" s="6"/>
      <c r="KFQ3" s="5"/>
      <c r="KFR3" s="6"/>
      <c r="KFS3" s="5"/>
      <c r="KFT3" s="6"/>
      <c r="KFU3" s="5"/>
      <c r="KFV3" s="6"/>
      <c r="KFW3" s="5"/>
      <c r="KFX3" s="6"/>
      <c r="KFY3" s="5"/>
      <c r="KFZ3" s="6"/>
      <c r="KGA3" s="5"/>
      <c r="KGB3" s="6"/>
      <c r="KGC3" s="5"/>
      <c r="KGD3" s="6"/>
      <c r="KGE3" s="5"/>
      <c r="KGF3" s="6"/>
      <c r="KGG3" s="5"/>
      <c r="KGH3" s="6"/>
      <c r="KGI3" s="5"/>
      <c r="KGJ3" s="6"/>
      <c r="KGK3" s="5"/>
      <c r="KGL3" s="6"/>
      <c r="KGM3" s="5"/>
      <c r="KGN3" s="6"/>
      <c r="KGO3" s="5"/>
      <c r="KGP3" s="6"/>
      <c r="KGQ3" s="5"/>
      <c r="KGR3" s="6"/>
      <c r="KGS3" s="5"/>
      <c r="KGT3" s="6"/>
      <c r="KGU3" s="5"/>
      <c r="KGV3" s="6"/>
      <c r="KGW3" s="5"/>
      <c r="KGX3" s="6"/>
      <c r="KGY3" s="5"/>
      <c r="KGZ3" s="6"/>
      <c r="KHA3" s="5"/>
      <c r="KHB3" s="6"/>
      <c r="KHC3" s="5"/>
      <c r="KHD3" s="6"/>
      <c r="KHE3" s="5"/>
      <c r="KHF3" s="6"/>
      <c r="KHG3" s="5"/>
      <c r="KHH3" s="6"/>
      <c r="KHI3" s="5"/>
      <c r="KHJ3" s="6"/>
      <c r="KHK3" s="5"/>
      <c r="KHL3" s="6"/>
      <c r="KHM3" s="5"/>
      <c r="KHN3" s="6"/>
      <c r="KHO3" s="5"/>
      <c r="KHP3" s="6"/>
      <c r="KHQ3" s="5"/>
      <c r="KHR3" s="6"/>
      <c r="KHS3" s="5"/>
      <c r="KHT3" s="6"/>
      <c r="KHU3" s="5"/>
      <c r="KHV3" s="6"/>
      <c r="KHW3" s="5"/>
      <c r="KHX3" s="6"/>
      <c r="KHY3" s="5"/>
      <c r="KHZ3" s="6"/>
      <c r="KIA3" s="5"/>
      <c r="KIB3" s="6"/>
      <c r="KIC3" s="5"/>
      <c r="KID3" s="6"/>
      <c r="KIE3" s="5"/>
      <c r="KIF3" s="6"/>
      <c r="KIG3" s="5"/>
      <c r="KIH3" s="6"/>
      <c r="KII3" s="5"/>
      <c r="KIJ3" s="6"/>
      <c r="KIK3" s="5"/>
      <c r="KIL3" s="6"/>
      <c r="KIM3" s="5"/>
      <c r="KIN3" s="6"/>
      <c r="KIO3" s="5"/>
      <c r="KIP3" s="6"/>
      <c r="KIQ3" s="5"/>
      <c r="KIR3" s="6"/>
      <c r="KIS3" s="5"/>
      <c r="KIT3" s="6"/>
      <c r="KIU3" s="5"/>
      <c r="KIV3" s="6"/>
      <c r="KIW3" s="5"/>
      <c r="KIX3" s="6"/>
      <c r="KIY3" s="5"/>
      <c r="KIZ3" s="6"/>
      <c r="KJA3" s="5"/>
      <c r="KJB3" s="6"/>
      <c r="KJC3" s="5"/>
      <c r="KJD3" s="6"/>
      <c r="KJE3" s="5"/>
      <c r="KJF3" s="6"/>
      <c r="KJG3" s="5"/>
      <c r="KJH3" s="6"/>
      <c r="KJI3" s="5"/>
      <c r="KJJ3" s="6"/>
      <c r="KJK3" s="5"/>
      <c r="KJL3" s="6"/>
      <c r="KJM3" s="5"/>
      <c r="KJN3" s="6"/>
      <c r="KJO3" s="5"/>
      <c r="KJP3" s="6"/>
      <c r="KJQ3" s="5"/>
      <c r="KJR3" s="6"/>
      <c r="KJS3" s="5"/>
      <c r="KJT3" s="6"/>
      <c r="KJU3" s="5"/>
      <c r="KJV3" s="6"/>
      <c r="KJW3" s="5"/>
      <c r="KJX3" s="6"/>
      <c r="KJY3" s="5"/>
      <c r="KJZ3" s="6"/>
      <c r="KKA3" s="5"/>
      <c r="KKB3" s="6"/>
      <c r="KKC3" s="5"/>
      <c r="KKD3" s="6"/>
      <c r="KKE3" s="5"/>
      <c r="KKF3" s="6"/>
      <c r="KKG3" s="5"/>
      <c r="KKH3" s="6"/>
      <c r="KKI3" s="5"/>
      <c r="KKJ3" s="6"/>
      <c r="KKK3" s="5"/>
      <c r="KKL3" s="6"/>
      <c r="KKM3" s="5"/>
      <c r="KKN3" s="6"/>
      <c r="KKO3" s="5"/>
      <c r="KKP3" s="6"/>
      <c r="KKQ3" s="5"/>
      <c r="KKR3" s="6"/>
      <c r="KKS3" s="5"/>
      <c r="KKT3" s="6"/>
      <c r="KKU3" s="5"/>
      <c r="KKV3" s="6"/>
      <c r="KKW3" s="5"/>
      <c r="KKX3" s="6"/>
      <c r="KKY3" s="5"/>
      <c r="KKZ3" s="6"/>
      <c r="KLA3" s="5"/>
      <c r="KLB3" s="6"/>
      <c r="KLC3" s="5"/>
      <c r="KLD3" s="6"/>
      <c r="KLE3" s="5"/>
      <c r="KLF3" s="6"/>
      <c r="KLG3" s="5"/>
      <c r="KLH3" s="6"/>
      <c r="KLI3" s="5"/>
      <c r="KLJ3" s="6"/>
      <c r="KLK3" s="5"/>
      <c r="KLL3" s="6"/>
      <c r="KLM3" s="5"/>
      <c r="KLN3" s="6"/>
      <c r="KLO3" s="5"/>
      <c r="KLP3" s="6"/>
      <c r="KLQ3" s="5"/>
      <c r="KLR3" s="6"/>
      <c r="KLS3" s="5"/>
      <c r="KLT3" s="6"/>
      <c r="KLU3" s="5"/>
      <c r="KLV3" s="6"/>
      <c r="KLW3" s="5"/>
      <c r="KLX3" s="6"/>
      <c r="KLY3" s="5"/>
      <c r="KLZ3" s="6"/>
      <c r="KMA3" s="5"/>
      <c r="KMB3" s="6"/>
      <c r="KMC3" s="5"/>
      <c r="KMD3" s="6"/>
      <c r="KME3" s="5"/>
      <c r="KMF3" s="6"/>
      <c r="KMG3" s="5"/>
      <c r="KMH3" s="6"/>
      <c r="KMI3" s="5"/>
      <c r="KMJ3" s="6"/>
      <c r="KMK3" s="5"/>
      <c r="KML3" s="6"/>
      <c r="KMM3" s="5"/>
      <c r="KMN3" s="6"/>
      <c r="KMO3" s="5"/>
      <c r="KMP3" s="6"/>
      <c r="KMQ3" s="5"/>
      <c r="KMR3" s="6"/>
      <c r="KMS3" s="5"/>
      <c r="KMT3" s="6"/>
      <c r="KMU3" s="5"/>
      <c r="KMV3" s="6"/>
      <c r="KMW3" s="5"/>
      <c r="KMX3" s="6"/>
      <c r="KMY3" s="5"/>
      <c r="KMZ3" s="6"/>
      <c r="KNA3" s="5"/>
      <c r="KNB3" s="6"/>
      <c r="KNC3" s="5"/>
      <c r="KND3" s="6"/>
      <c r="KNE3" s="5"/>
      <c r="KNF3" s="6"/>
      <c r="KNG3" s="5"/>
      <c r="KNH3" s="6"/>
      <c r="KNI3" s="5"/>
      <c r="KNJ3" s="6"/>
      <c r="KNK3" s="5"/>
      <c r="KNL3" s="6"/>
      <c r="KNM3" s="5"/>
      <c r="KNN3" s="6"/>
      <c r="KNO3" s="5"/>
      <c r="KNP3" s="6"/>
      <c r="KNQ3" s="5"/>
      <c r="KNR3" s="6"/>
      <c r="KNS3" s="5"/>
      <c r="KNT3" s="6"/>
      <c r="KNU3" s="5"/>
      <c r="KNV3" s="6"/>
      <c r="KNW3" s="5"/>
      <c r="KNX3" s="6"/>
      <c r="KNY3" s="5"/>
      <c r="KNZ3" s="6"/>
      <c r="KOA3" s="5"/>
      <c r="KOB3" s="6"/>
      <c r="KOC3" s="5"/>
      <c r="KOD3" s="6"/>
      <c r="KOE3" s="5"/>
      <c r="KOF3" s="6"/>
      <c r="KOG3" s="5"/>
      <c r="KOH3" s="6"/>
      <c r="KOI3" s="5"/>
      <c r="KOJ3" s="6"/>
      <c r="KOK3" s="5"/>
      <c r="KOL3" s="6"/>
      <c r="KOM3" s="5"/>
      <c r="KON3" s="6"/>
      <c r="KOO3" s="5"/>
      <c r="KOP3" s="6"/>
      <c r="KOQ3" s="5"/>
      <c r="KOR3" s="6"/>
      <c r="KOS3" s="5"/>
      <c r="KOT3" s="6"/>
      <c r="KOU3" s="5"/>
      <c r="KOV3" s="6"/>
      <c r="KOW3" s="5"/>
      <c r="KOX3" s="6"/>
      <c r="KOY3" s="5"/>
      <c r="KOZ3" s="6"/>
      <c r="KPA3" s="5"/>
      <c r="KPB3" s="6"/>
      <c r="KPC3" s="5"/>
      <c r="KPD3" s="6"/>
      <c r="KPE3" s="5"/>
      <c r="KPF3" s="6"/>
      <c r="KPG3" s="5"/>
      <c r="KPH3" s="6"/>
      <c r="KPI3" s="5"/>
      <c r="KPJ3" s="6"/>
      <c r="KPK3" s="5"/>
      <c r="KPL3" s="6"/>
      <c r="KPM3" s="5"/>
      <c r="KPN3" s="6"/>
      <c r="KPO3" s="5"/>
      <c r="KPP3" s="6"/>
      <c r="KPQ3" s="5"/>
      <c r="KPR3" s="6"/>
      <c r="KPS3" s="5"/>
      <c r="KPT3" s="6"/>
      <c r="KPU3" s="5"/>
      <c r="KPV3" s="6"/>
      <c r="KPW3" s="5"/>
      <c r="KPX3" s="6"/>
      <c r="KPY3" s="5"/>
      <c r="KPZ3" s="6"/>
      <c r="KQA3" s="5"/>
      <c r="KQB3" s="6"/>
      <c r="KQC3" s="5"/>
      <c r="KQD3" s="6"/>
      <c r="KQE3" s="5"/>
      <c r="KQF3" s="6"/>
      <c r="KQG3" s="5"/>
      <c r="KQH3" s="6"/>
      <c r="KQI3" s="5"/>
      <c r="KQJ3" s="6"/>
      <c r="KQK3" s="5"/>
      <c r="KQL3" s="6"/>
      <c r="KQM3" s="5"/>
      <c r="KQN3" s="6"/>
      <c r="KQO3" s="5"/>
      <c r="KQP3" s="6"/>
      <c r="KQQ3" s="5"/>
      <c r="KQR3" s="6"/>
      <c r="KQS3" s="5"/>
      <c r="KQT3" s="6"/>
      <c r="KQU3" s="5"/>
      <c r="KQV3" s="6"/>
      <c r="KQW3" s="5"/>
      <c r="KQX3" s="6"/>
      <c r="KQY3" s="5"/>
      <c r="KQZ3" s="6"/>
      <c r="KRA3" s="5"/>
      <c r="KRB3" s="6"/>
      <c r="KRC3" s="5"/>
      <c r="KRD3" s="6"/>
      <c r="KRE3" s="5"/>
      <c r="KRF3" s="6"/>
      <c r="KRG3" s="5"/>
      <c r="KRH3" s="6"/>
      <c r="KRI3" s="5"/>
      <c r="KRJ3" s="6"/>
      <c r="KRK3" s="5"/>
      <c r="KRL3" s="6"/>
      <c r="KRM3" s="5"/>
      <c r="KRN3" s="6"/>
      <c r="KRO3" s="5"/>
      <c r="KRP3" s="6"/>
      <c r="KRQ3" s="5"/>
      <c r="KRR3" s="6"/>
      <c r="KRS3" s="5"/>
      <c r="KRT3" s="6"/>
      <c r="KRU3" s="5"/>
      <c r="KRV3" s="6"/>
      <c r="KRW3" s="5"/>
      <c r="KRX3" s="6"/>
      <c r="KRY3" s="5"/>
      <c r="KRZ3" s="6"/>
      <c r="KSA3" s="5"/>
      <c r="KSB3" s="6"/>
      <c r="KSC3" s="5"/>
      <c r="KSD3" s="6"/>
      <c r="KSE3" s="5"/>
      <c r="KSF3" s="6"/>
      <c r="KSG3" s="5"/>
      <c r="KSH3" s="6"/>
      <c r="KSI3" s="5"/>
      <c r="KSJ3" s="6"/>
      <c r="KSK3" s="5"/>
      <c r="KSL3" s="6"/>
      <c r="KSM3" s="5"/>
      <c r="KSN3" s="6"/>
      <c r="KSO3" s="5"/>
      <c r="KSP3" s="6"/>
      <c r="KSQ3" s="5"/>
      <c r="KSR3" s="6"/>
      <c r="KSS3" s="5"/>
      <c r="KST3" s="6"/>
      <c r="KSU3" s="5"/>
      <c r="KSV3" s="6"/>
      <c r="KSW3" s="5"/>
      <c r="KSX3" s="6"/>
      <c r="KSY3" s="5"/>
      <c r="KSZ3" s="6"/>
      <c r="KTA3" s="5"/>
      <c r="KTB3" s="6"/>
      <c r="KTC3" s="5"/>
      <c r="KTD3" s="6"/>
      <c r="KTE3" s="5"/>
      <c r="KTF3" s="6"/>
      <c r="KTG3" s="5"/>
      <c r="KTH3" s="6"/>
      <c r="KTI3" s="5"/>
      <c r="KTJ3" s="6"/>
      <c r="KTK3" s="5"/>
      <c r="KTL3" s="6"/>
      <c r="KTM3" s="5"/>
      <c r="KTN3" s="6"/>
      <c r="KTO3" s="5"/>
      <c r="KTP3" s="6"/>
      <c r="KTQ3" s="5"/>
      <c r="KTR3" s="6"/>
      <c r="KTS3" s="5"/>
      <c r="KTT3" s="6"/>
      <c r="KTU3" s="5"/>
      <c r="KTV3" s="6"/>
      <c r="KTW3" s="5"/>
      <c r="KTX3" s="6"/>
      <c r="KTY3" s="5"/>
      <c r="KTZ3" s="6"/>
      <c r="KUA3" s="5"/>
      <c r="KUB3" s="6"/>
      <c r="KUC3" s="5"/>
      <c r="KUD3" s="6"/>
      <c r="KUE3" s="5"/>
      <c r="KUF3" s="6"/>
      <c r="KUG3" s="5"/>
      <c r="KUH3" s="6"/>
      <c r="KUI3" s="5"/>
      <c r="KUJ3" s="6"/>
      <c r="KUK3" s="5"/>
      <c r="KUL3" s="6"/>
      <c r="KUM3" s="5"/>
      <c r="KUN3" s="6"/>
      <c r="KUO3" s="5"/>
      <c r="KUP3" s="6"/>
      <c r="KUQ3" s="5"/>
      <c r="KUR3" s="6"/>
      <c r="KUS3" s="5"/>
      <c r="KUT3" s="6"/>
      <c r="KUU3" s="5"/>
      <c r="KUV3" s="6"/>
      <c r="KUW3" s="5"/>
      <c r="KUX3" s="6"/>
      <c r="KUY3" s="5"/>
      <c r="KUZ3" s="6"/>
      <c r="KVA3" s="5"/>
      <c r="KVB3" s="6"/>
      <c r="KVC3" s="5"/>
      <c r="KVD3" s="6"/>
      <c r="KVE3" s="5"/>
      <c r="KVF3" s="6"/>
      <c r="KVG3" s="5"/>
      <c r="KVH3" s="6"/>
      <c r="KVI3" s="5"/>
      <c r="KVJ3" s="6"/>
      <c r="KVK3" s="5"/>
      <c r="KVL3" s="6"/>
      <c r="KVM3" s="5"/>
      <c r="KVN3" s="6"/>
      <c r="KVO3" s="5"/>
      <c r="KVP3" s="6"/>
      <c r="KVQ3" s="5"/>
      <c r="KVR3" s="6"/>
      <c r="KVS3" s="5"/>
      <c r="KVT3" s="6"/>
      <c r="KVU3" s="5"/>
      <c r="KVV3" s="6"/>
      <c r="KVW3" s="5"/>
      <c r="KVX3" s="6"/>
      <c r="KVY3" s="5"/>
      <c r="KVZ3" s="6"/>
      <c r="KWA3" s="5"/>
      <c r="KWB3" s="6"/>
      <c r="KWC3" s="5"/>
      <c r="KWD3" s="6"/>
      <c r="KWE3" s="5"/>
      <c r="KWF3" s="6"/>
      <c r="KWG3" s="5"/>
      <c r="KWH3" s="6"/>
      <c r="KWI3" s="5"/>
      <c r="KWJ3" s="6"/>
      <c r="KWK3" s="5"/>
      <c r="KWL3" s="6"/>
      <c r="KWM3" s="5"/>
      <c r="KWN3" s="6"/>
      <c r="KWO3" s="5"/>
      <c r="KWP3" s="6"/>
      <c r="KWQ3" s="5"/>
      <c r="KWR3" s="6"/>
      <c r="KWS3" s="5"/>
      <c r="KWT3" s="6"/>
      <c r="KWU3" s="5"/>
      <c r="KWV3" s="6"/>
      <c r="KWW3" s="5"/>
      <c r="KWX3" s="6"/>
      <c r="KWY3" s="5"/>
      <c r="KWZ3" s="6"/>
      <c r="KXA3" s="5"/>
      <c r="KXB3" s="6"/>
      <c r="KXC3" s="5"/>
      <c r="KXD3" s="6"/>
      <c r="KXE3" s="5"/>
      <c r="KXF3" s="6"/>
      <c r="KXG3" s="5"/>
      <c r="KXH3" s="6"/>
      <c r="KXI3" s="5"/>
      <c r="KXJ3" s="6"/>
      <c r="KXK3" s="5"/>
      <c r="KXL3" s="6"/>
      <c r="KXM3" s="5"/>
      <c r="KXN3" s="6"/>
      <c r="KXO3" s="5"/>
      <c r="KXP3" s="6"/>
      <c r="KXQ3" s="5"/>
      <c r="KXR3" s="6"/>
      <c r="KXS3" s="5"/>
      <c r="KXT3" s="6"/>
      <c r="KXU3" s="5"/>
      <c r="KXV3" s="6"/>
      <c r="KXW3" s="5"/>
      <c r="KXX3" s="6"/>
      <c r="KXY3" s="5"/>
      <c r="KXZ3" s="6"/>
      <c r="KYA3" s="5"/>
      <c r="KYB3" s="6"/>
      <c r="KYC3" s="5"/>
      <c r="KYD3" s="6"/>
      <c r="KYE3" s="5"/>
      <c r="KYF3" s="6"/>
      <c r="KYG3" s="5"/>
      <c r="KYH3" s="6"/>
      <c r="KYI3" s="5"/>
      <c r="KYJ3" s="6"/>
      <c r="KYK3" s="5"/>
      <c r="KYL3" s="6"/>
      <c r="KYM3" s="5"/>
      <c r="KYN3" s="6"/>
      <c r="KYO3" s="5"/>
      <c r="KYP3" s="6"/>
      <c r="KYQ3" s="5"/>
      <c r="KYR3" s="6"/>
      <c r="KYS3" s="5"/>
      <c r="KYT3" s="6"/>
      <c r="KYU3" s="5"/>
      <c r="KYV3" s="6"/>
      <c r="KYW3" s="5"/>
      <c r="KYX3" s="6"/>
      <c r="KYY3" s="5"/>
      <c r="KYZ3" s="6"/>
      <c r="KZA3" s="5"/>
      <c r="KZB3" s="6"/>
      <c r="KZC3" s="5"/>
      <c r="KZD3" s="6"/>
      <c r="KZE3" s="5"/>
      <c r="KZF3" s="6"/>
      <c r="KZG3" s="5"/>
      <c r="KZH3" s="6"/>
      <c r="KZI3" s="5"/>
      <c r="KZJ3" s="6"/>
      <c r="KZK3" s="5"/>
      <c r="KZL3" s="6"/>
      <c r="KZM3" s="5"/>
      <c r="KZN3" s="6"/>
      <c r="KZO3" s="5"/>
      <c r="KZP3" s="6"/>
      <c r="KZQ3" s="5"/>
      <c r="KZR3" s="6"/>
      <c r="KZS3" s="5"/>
      <c r="KZT3" s="6"/>
      <c r="KZU3" s="5"/>
      <c r="KZV3" s="6"/>
      <c r="KZW3" s="5"/>
      <c r="KZX3" s="6"/>
      <c r="KZY3" s="5"/>
      <c r="KZZ3" s="6"/>
      <c r="LAA3" s="5"/>
      <c r="LAB3" s="6"/>
      <c r="LAC3" s="5"/>
      <c r="LAD3" s="6"/>
      <c r="LAE3" s="5"/>
      <c r="LAF3" s="6"/>
      <c r="LAG3" s="5"/>
      <c r="LAH3" s="6"/>
      <c r="LAI3" s="5"/>
      <c r="LAJ3" s="6"/>
      <c r="LAK3" s="5"/>
      <c r="LAL3" s="6"/>
      <c r="LAM3" s="5"/>
      <c r="LAN3" s="6"/>
      <c r="LAO3" s="5"/>
      <c r="LAP3" s="6"/>
      <c r="LAQ3" s="5"/>
      <c r="LAR3" s="6"/>
      <c r="LAS3" s="5"/>
      <c r="LAT3" s="6"/>
      <c r="LAU3" s="5"/>
      <c r="LAV3" s="6"/>
      <c r="LAW3" s="5"/>
      <c r="LAX3" s="6"/>
      <c r="LAY3" s="5"/>
      <c r="LAZ3" s="6"/>
      <c r="LBA3" s="5"/>
      <c r="LBB3" s="6"/>
      <c r="LBC3" s="5"/>
      <c r="LBD3" s="6"/>
      <c r="LBE3" s="5"/>
      <c r="LBF3" s="6"/>
      <c r="LBG3" s="5"/>
      <c r="LBH3" s="6"/>
      <c r="LBI3" s="5"/>
      <c r="LBJ3" s="6"/>
      <c r="LBK3" s="5"/>
      <c r="LBL3" s="6"/>
      <c r="LBM3" s="5"/>
      <c r="LBN3" s="6"/>
      <c r="LBO3" s="5"/>
      <c r="LBP3" s="6"/>
      <c r="LBQ3" s="5"/>
      <c r="LBR3" s="6"/>
      <c r="LBS3" s="5"/>
      <c r="LBT3" s="6"/>
      <c r="LBU3" s="5"/>
      <c r="LBV3" s="6"/>
      <c r="LBW3" s="5"/>
      <c r="LBX3" s="6"/>
      <c r="LBY3" s="5"/>
      <c r="LBZ3" s="6"/>
      <c r="LCA3" s="5"/>
      <c r="LCB3" s="6"/>
      <c r="LCC3" s="5"/>
      <c r="LCD3" s="6"/>
      <c r="LCE3" s="5"/>
      <c r="LCF3" s="6"/>
      <c r="LCG3" s="5"/>
      <c r="LCH3" s="6"/>
      <c r="LCI3" s="5"/>
      <c r="LCJ3" s="6"/>
      <c r="LCK3" s="5"/>
      <c r="LCL3" s="6"/>
      <c r="LCM3" s="5"/>
      <c r="LCN3" s="6"/>
      <c r="LCO3" s="5"/>
      <c r="LCP3" s="6"/>
      <c r="LCQ3" s="5"/>
      <c r="LCR3" s="6"/>
      <c r="LCS3" s="5"/>
      <c r="LCT3" s="6"/>
      <c r="LCU3" s="5"/>
      <c r="LCV3" s="6"/>
      <c r="LCW3" s="5"/>
      <c r="LCX3" s="6"/>
      <c r="LCY3" s="5"/>
      <c r="LCZ3" s="6"/>
      <c r="LDA3" s="5"/>
      <c r="LDB3" s="6"/>
      <c r="LDC3" s="5"/>
      <c r="LDD3" s="6"/>
      <c r="LDE3" s="5"/>
      <c r="LDF3" s="6"/>
      <c r="LDG3" s="5"/>
      <c r="LDH3" s="6"/>
      <c r="LDI3" s="5"/>
      <c r="LDJ3" s="6"/>
      <c r="LDK3" s="5"/>
      <c r="LDL3" s="6"/>
      <c r="LDM3" s="5"/>
      <c r="LDN3" s="6"/>
      <c r="LDO3" s="5"/>
      <c r="LDP3" s="6"/>
      <c r="LDQ3" s="5"/>
      <c r="LDR3" s="6"/>
      <c r="LDS3" s="5"/>
      <c r="LDT3" s="6"/>
      <c r="LDU3" s="5"/>
      <c r="LDV3" s="6"/>
      <c r="LDW3" s="5"/>
      <c r="LDX3" s="6"/>
      <c r="LDY3" s="5"/>
      <c r="LDZ3" s="6"/>
      <c r="LEA3" s="5"/>
      <c r="LEB3" s="6"/>
      <c r="LEC3" s="5"/>
      <c r="LED3" s="6"/>
      <c r="LEE3" s="5"/>
      <c r="LEF3" s="6"/>
      <c r="LEG3" s="5"/>
      <c r="LEH3" s="6"/>
      <c r="LEI3" s="5"/>
      <c r="LEJ3" s="6"/>
      <c r="LEK3" s="5"/>
      <c r="LEL3" s="6"/>
      <c r="LEM3" s="5"/>
      <c r="LEN3" s="6"/>
      <c r="LEO3" s="5"/>
      <c r="LEP3" s="6"/>
      <c r="LEQ3" s="5"/>
      <c r="LER3" s="6"/>
      <c r="LES3" s="5"/>
      <c r="LET3" s="6"/>
      <c r="LEU3" s="5"/>
      <c r="LEV3" s="6"/>
      <c r="LEW3" s="5"/>
      <c r="LEX3" s="6"/>
      <c r="LEY3" s="5"/>
      <c r="LEZ3" s="6"/>
      <c r="LFA3" s="5"/>
      <c r="LFB3" s="6"/>
      <c r="LFC3" s="5"/>
      <c r="LFD3" s="6"/>
      <c r="LFE3" s="5"/>
      <c r="LFF3" s="6"/>
      <c r="LFG3" s="5"/>
      <c r="LFH3" s="6"/>
      <c r="LFI3" s="5"/>
      <c r="LFJ3" s="6"/>
      <c r="LFK3" s="5"/>
      <c r="LFL3" s="6"/>
      <c r="LFM3" s="5"/>
      <c r="LFN3" s="6"/>
      <c r="LFO3" s="5"/>
      <c r="LFP3" s="6"/>
      <c r="LFQ3" s="5"/>
      <c r="LFR3" s="6"/>
      <c r="LFS3" s="5"/>
      <c r="LFT3" s="6"/>
      <c r="LFU3" s="5"/>
      <c r="LFV3" s="6"/>
      <c r="LFW3" s="5"/>
      <c r="LFX3" s="6"/>
      <c r="LFY3" s="5"/>
      <c r="LFZ3" s="6"/>
      <c r="LGA3" s="5"/>
      <c r="LGB3" s="6"/>
      <c r="LGC3" s="5"/>
      <c r="LGD3" s="6"/>
      <c r="LGE3" s="5"/>
      <c r="LGF3" s="6"/>
      <c r="LGG3" s="5"/>
      <c r="LGH3" s="6"/>
      <c r="LGI3" s="5"/>
      <c r="LGJ3" s="6"/>
      <c r="LGK3" s="5"/>
      <c r="LGL3" s="6"/>
      <c r="LGM3" s="5"/>
      <c r="LGN3" s="6"/>
      <c r="LGO3" s="5"/>
      <c r="LGP3" s="6"/>
      <c r="LGQ3" s="5"/>
      <c r="LGR3" s="6"/>
      <c r="LGS3" s="5"/>
      <c r="LGT3" s="6"/>
      <c r="LGU3" s="5"/>
      <c r="LGV3" s="6"/>
      <c r="LGW3" s="5"/>
      <c r="LGX3" s="6"/>
      <c r="LGY3" s="5"/>
      <c r="LGZ3" s="6"/>
      <c r="LHA3" s="5"/>
      <c r="LHB3" s="6"/>
      <c r="LHC3" s="5"/>
      <c r="LHD3" s="6"/>
      <c r="LHE3" s="5"/>
      <c r="LHF3" s="6"/>
      <c r="LHG3" s="5"/>
      <c r="LHH3" s="6"/>
      <c r="LHI3" s="5"/>
      <c r="LHJ3" s="6"/>
      <c r="LHK3" s="5"/>
      <c r="LHL3" s="6"/>
      <c r="LHM3" s="5"/>
      <c r="LHN3" s="6"/>
      <c r="LHO3" s="5"/>
      <c r="LHP3" s="6"/>
      <c r="LHQ3" s="5"/>
      <c r="LHR3" s="6"/>
      <c r="LHS3" s="5"/>
      <c r="LHT3" s="6"/>
      <c r="LHU3" s="5"/>
      <c r="LHV3" s="6"/>
      <c r="LHW3" s="5"/>
      <c r="LHX3" s="6"/>
      <c r="LHY3" s="5"/>
      <c r="LHZ3" s="6"/>
      <c r="LIA3" s="5"/>
      <c r="LIB3" s="6"/>
      <c r="LIC3" s="5"/>
      <c r="LID3" s="6"/>
      <c r="LIE3" s="5"/>
      <c r="LIF3" s="6"/>
      <c r="LIG3" s="5"/>
      <c r="LIH3" s="6"/>
      <c r="LII3" s="5"/>
      <c r="LIJ3" s="6"/>
      <c r="LIK3" s="5"/>
      <c r="LIL3" s="6"/>
      <c r="LIM3" s="5"/>
      <c r="LIN3" s="6"/>
      <c r="LIO3" s="5"/>
      <c r="LIP3" s="6"/>
      <c r="LIQ3" s="5"/>
      <c r="LIR3" s="6"/>
      <c r="LIS3" s="5"/>
      <c r="LIT3" s="6"/>
      <c r="LIU3" s="5"/>
      <c r="LIV3" s="6"/>
      <c r="LIW3" s="5"/>
      <c r="LIX3" s="6"/>
      <c r="LIY3" s="5"/>
      <c r="LIZ3" s="6"/>
      <c r="LJA3" s="5"/>
      <c r="LJB3" s="6"/>
      <c r="LJC3" s="5"/>
      <c r="LJD3" s="6"/>
      <c r="LJE3" s="5"/>
      <c r="LJF3" s="6"/>
      <c r="LJG3" s="5"/>
      <c r="LJH3" s="6"/>
      <c r="LJI3" s="5"/>
      <c r="LJJ3" s="6"/>
      <c r="LJK3" s="5"/>
      <c r="LJL3" s="6"/>
      <c r="LJM3" s="5"/>
      <c r="LJN3" s="6"/>
      <c r="LJO3" s="5"/>
      <c r="LJP3" s="6"/>
      <c r="LJQ3" s="5"/>
      <c r="LJR3" s="6"/>
      <c r="LJS3" s="5"/>
      <c r="LJT3" s="6"/>
      <c r="LJU3" s="5"/>
      <c r="LJV3" s="6"/>
      <c r="LJW3" s="5"/>
      <c r="LJX3" s="6"/>
      <c r="LJY3" s="5"/>
      <c r="LJZ3" s="6"/>
      <c r="LKA3" s="5"/>
      <c r="LKB3" s="6"/>
      <c r="LKC3" s="5"/>
      <c r="LKD3" s="6"/>
      <c r="LKE3" s="5"/>
      <c r="LKF3" s="6"/>
      <c r="LKG3" s="5"/>
      <c r="LKH3" s="6"/>
      <c r="LKI3" s="5"/>
      <c r="LKJ3" s="6"/>
      <c r="LKK3" s="5"/>
      <c r="LKL3" s="6"/>
      <c r="LKM3" s="5"/>
      <c r="LKN3" s="6"/>
      <c r="LKO3" s="5"/>
      <c r="LKP3" s="6"/>
      <c r="LKQ3" s="5"/>
      <c r="LKR3" s="6"/>
      <c r="LKS3" s="5"/>
      <c r="LKT3" s="6"/>
      <c r="LKU3" s="5"/>
      <c r="LKV3" s="6"/>
      <c r="LKW3" s="5"/>
      <c r="LKX3" s="6"/>
      <c r="LKY3" s="5"/>
      <c r="LKZ3" s="6"/>
      <c r="LLA3" s="5"/>
      <c r="LLB3" s="6"/>
      <c r="LLC3" s="5"/>
      <c r="LLD3" s="6"/>
      <c r="LLE3" s="5"/>
      <c r="LLF3" s="6"/>
      <c r="LLG3" s="5"/>
      <c r="LLH3" s="6"/>
      <c r="LLI3" s="5"/>
      <c r="LLJ3" s="6"/>
      <c r="LLK3" s="5"/>
      <c r="LLL3" s="6"/>
      <c r="LLM3" s="5"/>
      <c r="LLN3" s="6"/>
      <c r="LLO3" s="5"/>
      <c r="LLP3" s="6"/>
      <c r="LLQ3" s="5"/>
      <c r="LLR3" s="6"/>
      <c r="LLS3" s="5"/>
      <c r="LLT3" s="6"/>
      <c r="LLU3" s="5"/>
      <c r="LLV3" s="6"/>
      <c r="LLW3" s="5"/>
      <c r="LLX3" s="6"/>
      <c r="LLY3" s="5"/>
      <c r="LLZ3" s="6"/>
      <c r="LMA3" s="5"/>
      <c r="LMB3" s="6"/>
      <c r="LMC3" s="5"/>
      <c r="LMD3" s="6"/>
      <c r="LME3" s="5"/>
      <c r="LMF3" s="6"/>
      <c r="LMG3" s="5"/>
      <c r="LMH3" s="6"/>
      <c r="LMI3" s="5"/>
      <c r="LMJ3" s="6"/>
      <c r="LMK3" s="5"/>
      <c r="LML3" s="6"/>
      <c r="LMM3" s="5"/>
      <c r="LMN3" s="6"/>
      <c r="LMO3" s="5"/>
      <c r="LMP3" s="6"/>
      <c r="LMQ3" s="5"/>
      <c r="LMR3" s="6"/>
      <c r="LMS3" s="5"/>
      <c r="LMT3" s="6"/>
      <c r="LMU3" s="5"/>
      <c r="LMV3" s="6"/>
      <c r="LMW3" s="5"/>
      <c r="LMX3" s="6"/>
      <c r="LMY3" s="5"/>
      <c r="LMZ3" s="6"/>
      <c r="LNA3" s="5"/>
      <c r="LNB3" s="6"/>
      <c r="LNC3" s="5"/>
      <c r="LND3" s="6"/>
      <c r="LNE3" s="5"/>
      <c r="LNF3" s="6"/>
      <c r="LNG3" s="5"/>
      <c r="LNH3" s="6"/>
      <c r="LNI3" s="5"/>
      <c r="LNJ3" s="6"/>
      <c r="LNK3" s="5"/>
      <c r="LNL3" s="6"/>
      <c r="LNM3" s="5"/>
      <c r="LNN3" s="6"/>
      <c r="LNO3" s="5"/>
      <c r="LNP3" s="6"/>
      <c r="LNQ3" s="5"/>
      <c r="LNR3" s="6"/>
      <c r="LNS3" s="5"/>
      <c r="LNT3" s="6"/>
      <c r="LNU3" s="5"/>
      <c r="LNV3" s="6"/>
      <c r="LNW3" s="5"/>
      <c r="LNX3" s="6"/>
      <c r="LNY3" s="5"/>
      <c r="LNZ3" s="6"/>
      <c r="LOA3" s="5"/>
      <c r="LOB3" s="6"/>
      <c r="LOC3" s="5"/>
      <c r="LOD3" s="6"/>
      <c r="LOE3" s="5"/>
      <c r="LOF3" s="6"/>
      <c r="LOG3" s="5"/>
      <c r="LOH3" s="6"/>
      <c r="LOI3" s="5"/>
      <c r="LOJ3" s="6"/>
      <c r="LOK3" s="5"/>
      <c r="LOL3" s="6"/>
      <c r="LOM3" s="5"/>
      <c r="LON3" s="6"/>
      <c r="LOO3" s="5"/>
      <c r="LOP3" s="6"/>
      <c r="LOQ3" s="5"/>
      <c r="LOR3" s="6"/>
      <c r="LOS3" s="5"/>
      <c r="LOT3" s="6"/>
      <c r="LOU3" s="5"/>
      <c r="LOV3" s="6"/>
      <c r="LOW3" s="5"/>
      <c r="LOX3" s="6"/>
      <c r="LOY3" s="5"/>
      <c r="LOZ3" s="6"/>
      <c r="LPA3" s="5"/>
      <c r="LPB3" s="6"/>
      <c r="LPC3" s="5"/>
      <c r="LPD3" s="6"/>
      <c r="LPE3" s="5"/>
      <c r="LPF3" s="6"/>
      <c r="LPG3" s="5"/>
      <c r="LPH3" s="6"/>
      <c r="LPI3" s="5"/>
      <c r="LPJ3" s="6"/>
      <c r="LPK3" s="5"/>
      <c r="LPL3" s="6"/>
      <c r="LPM3" s="5"/>
      <c r="LPN3" s="6"/>
      <c r="LPO3" s="5"/>
      <c r="LPP3" s="6"/>
      <c r="LPQ3" s="5"/>
      <c r="LPR3" s="6"/>
      <c r="LPS3" s="5"/>
      <c r="LPT3" s="6"/>
      <c r="LPU3" s="5"/>
      <c r="LPV3" s="6"/>
      <c r="LPW3" s="5"/>
      <c r="LPX3" s="6"/>
      <c r="LPY3" s="5"/>
      <c r="LPZ3" s="6"/>
      <c r="LQA3" s="5"/>
      <c r="LQB3" s="6"/>
      <c r="LQC3" s="5"/>
      <c r="LQD3" s="6"/>
      <c r="LQE3" s="5"/>
      <c r="LQF3" s="6"/>
      <c r="LQG3" s="5"/>
      <c r="LQH3" s="6"/>
      <c r="LQI3" s="5"/>
      <c r="LQJ3" s="6"/>
      <c r="LQK3" s="5"/>
      <c r="LQL3" s="6"/>
      <c r="LQM3" s="5"/>
      <c r="LQN3" s="6"/>
      <c r="LQO3" s="5"/>
      <c r="LQP3" s="6"/>
      <c r="LQQ3" s="5"/>
      <c r="LQR3" s="6"/>
      <c r="LQS3" s="5"/>
      <c r="LQT3" s="6"/>
      <c r="LQU3" s="5"/>
      <c r="LQV3" s="6"/>
      <c r="LQW3" s="5"/>
      <c r="LQX3" s="6"/>
      <c r="LQY3" s="5"/>
      <c r="LQZ3" s="6"/>
      <c r="LRA3" s="5"/>
      <c r="LRB3" s="6"/>
      <c r="LRC3" s="5"/>
      <c r="LRD3" s="6"/>
      <c r="LRE3" s="5"/>
      <c r="LRF3" s="6"/>
      <c r="LRG3" s="5"/>
      <c r="LRH3" s="6"/>
      <c r="LRI3" s="5"/>
      <c r="LRJ3" s="6"/>
      <c r="LRK3" s="5"/>
      <c r="LRL3" s="6"/>
      <c r="LRM3" s="5"/>
      <c r="LRN3" s="6"/>
      <c r="LRO3" s="5"/>
      <c r="LRP3" s="6"/>
      <c r="LRQ3" s="5"/>
      <c r="LRR3" s="6"/>
      <c r="LRS3" s="5"/>
      <c r="LRT3" s="6"/>
      <c r="LRU3" s="5"/>
      <c r="LRV3" s="6"/>
      <c r="LRW3" s="5"/>
      <c r="LRX3" s="6"/>
      <c r="LRY3" s="5"/>
      <c r="LRZ3" s="6"/>
      <c r="LSA3" s="5"/>
      <c r="LSB3" s="6"/>
      <c r="LSC3" s="5"/>
      <c r="LSD3" s="6"/>
      <c r="LSE3" s="5"/>
      <c r="LSF3" s="6"/>
      <c r="LSG3" s="5"/>
      <c r="LSH3" s="6"/>
      <c r="LSI3" s="5"/>
      <c r="LSJ3" s="6"/>
      <c r="LSK3" s="5"/>
      <c r="LSL3" s="6"/>
      <c r="LSM3" s="5"/>
      <c r="LSN3" s="6"/>
      <c r="LSO3" s="5"/>
      <c r="LSP3" s="6"/>
      <c r="LSQ3" s="5"/>
      <c r="LSR3" s="6"/>
      <c r="LSS3" s="5"/>
      <c r="LST3" s="6"/>
      <c r="LSU3" s="5"/>
      <c r="LSV3" s="6"/>
      <c r="LSW3" s="5"/>
      <c r="LSX3" s="6"/>
      <c r="LSY3" s="5"/>
      <c r="LSZ3" s="6"/>
      <c r="LTA3" s="5"/>
      <c r="LTB3" s="6"/>
      <c r="LTC3" s="5"/>
      <c r="LTD3" s="6"/>
      <c r="LTE3" s="5"/>
      <c r="LTF3" s="6"/>
      <c r="LTG3" s="5"/>
      <c r="LTH3" s="6"/>
      <c r="LTI3" s="5"/>
      <c r="LTJ3" s="6"/>
      <c r="LTK3" s="5"/>
      <c r="LTL3" s="6"/>
      <c r="LTM3" s="5"/>
      <c r="LTN3" s="6"/>
      <c r="LTO3" s="5"/>
      <c r="LTP3" s="6"/>
      <c r="LTQ3" s="5"/>
      <c r="LTR3" s="6"/>
      <c r="LTS3" s="5"/>
      <c r="LTT3" s="6"/>
      <c r="LTU3" s="5"/>
      <c r="LTV3" s="6"/>
      <c r="LTW3" s="5"/>
      <c r="LTX3" s="6"/>
      <c r="LTY3" s="5"/>
      <c r="LTZ3" s="6"/>
      <c r="LUA3" s="5"/>
      <c r="LUB3" s="6"/>
      <c r="LUC3" s="5"/>
      <c r="LUD3" s="6"/>
      <c r="LUE3" s="5"/>
      <c r="LUF3" s="6"/>
      <c r="LUG3" s="5"/>
      <c r="LUH3" s="6"/>
      <c r="LUI3" s="5"/>
      <c r="LUJ3" s="6"/>
      <c r="LUK3" s="5"/>
      <c r="LUL3" s="6"/>
      <c r="LUM3" s="5"/>
      <c r="LUN3" s="6"/>
      <c r="LUO3" s="5"/>
      <c r="LUP3" s="6"/>
      <c r="LUQ3" s="5"/>
      <c r="LUR3" s="6"/>
      <c r="LUS3" s="5"/>
      <c r="LUT3" s="6"/>
      <c r="LUU3" s="5"/>
      <c r="LUV3" s="6"/>
      <c r="LUW3" s="5"/>
      <c r="LUX3" s="6"/>
      <c r="LUY3" s="5"/>
      <c r="LUZ3" s="6"/>
      <c r="LVA3" s="5"/>
      <c r="LVB3" s="6"/>
      <c r="LVC3" s="5"/>
      <c r="LVD3" s="6"/>
      <c r="LVE3" s="5"/>
      <c r="LVF3" s="6"/>
      <c r="LVG3" s="5"/>
      <c r="LVH3" s="6"/>
      <c r="LVI3" s="5"/>
      <c r="LVJ3" s="6"/>
      <c r="LVK3" s="5"/>
      <c r="LVL3" s="6"/>
      <c r="LVM3" s="5"/>
      <c r="LVN3" s="6"/>
      <c r="LVO3" s="5"/>
      <c r="LVP3" s="6"/>
      <c r="LVQ3" s="5"/>
      <c r="LVR3" s="6"/>
      <c r="LVS3" s="5"/>
      <c r="LVT3" s="6"/>
      <c r="LVU3" s="5"/>
      <c r="LVV3" s="6"/>
      <c r="LVW3" s="5"/>
      <c r="LVX3" s="6"/>
      <c r="LVY3" s="5"/>
      <c r="LVZ3" s="6"/>
      <c r="LWA3" s="5"/>
      <c r="LWB3" s="6"/>
      <c r="LWC3" s="5"/>
      <c r="LWD3" s="6"/>
      <c r="LWE3" s="5"/>
      <c r="LWF3" s="6"/>
      <c r="LWG3" s="5"/>
      <c r="LWH3" s="6"/>
      <c r="LWI3" s="5"/>
      <c r="LWJ3" s="6"/>
      <c r="LWK3" s="5"/>
      <c r="LWL3" s="6"/>
      <c r="LWM3" s="5"/>
      <c r="LWN3" s="6"/>
      <c r="LWO3" s="5"/>
      <c r="LWP3" s="6"/>
      <c r="LWQ3" s="5"/>
      <c r="LWR3" s="6"/>
      <c r="LWS3" s="5"/>
      <c r="LWT3" s="6"/>
      <c r="LWU3" s="5"/>
      <c r="LWV3" s="6"/>
      <c r="LWW3" s="5"/>
      <c r="LWX3" s="6"/>
      <c r="LWY3" s="5"/>
      <c r="LWZ3" s="6"/>
      <c r="LXA3" s="5"/>
      <c r="LXB3" s="6"/>
      <c r="LXC3" s="5"/>
      <c r="LXD3" s="6"/>
      <c r="LXE3" s="5"/>
      <c r="LXF3" s="6"/>
      <c r="LXG3" s="5"/>
      <c r="LXH3" s="6"/>
      <c r="LXI3" s="5"/>
      <c r="LXJ3" s="6"/>
      <c r="LXK3" s="5"/>
      <c r="LXL3" s="6"/>
      <c r="LXM3" s="5"/>
      <c r="LXN3" s="6"/>
      <c r="LXO3" s="5"/>
      <c r="LXP3" s="6"/>
      <c r="LXQ3" s="5"/>
      <c r="LXR3" s="6"/>
      <c r="LXS3" s="5"/>
      <c r="LXT3" s="6"/>
      <c r="LXU3" s="5"/>
      <c r="LXV3" s="6"/>
      <c r="LXW3" s="5"/>
      <c r="LXX3" s="6"/>
      <c r="LXY3" s="5"/>
      <c r="LXZ3" s="6"/>
      <c r="LYA3" s="5"/>
      <c r="LYB3" s="6"/>
      <c r="LYC3" s="5"/>
      <c r="LYD3" s="6"/>
      <c r="LYE3" s="5"/>
      <c r="LYF3" s="6"/>
      <c r="LYG3" s="5"/>
      <c r="LYH3" s="6"/>
      <c r="LYI3" s="5"/>
      <c r="LYJ3" s="6"/>
      <c r="LYK3" s="5"/>
      <c r="LYL3" s="6"/>
      <c r="LYM3" s="5"/>
      <c r="LYN3" s="6"/>
      <c r="LYO3" s="5"/>
      <c r="LYP3" s="6"/>
      <c r="LYQ3" s="5"/>
      <c r="LYR3" s="6"/>
      <c r="LYS3" s="5"/>
      <c r="LYT3" s="6"/>
      <c r="LYU3" s="5"/>
      <c r="LYV3" s="6"/>
      <c r="LYW3" s="5"/>
      <c r="LYX3" s="6"/>
      <c r="LYY3" s="5"/>
      <c r="LYZ3" s="6"/>
      <c r="LZA3" s="5"/>
      <c r="LZB3" s="6"/>
      <c r="LZC3" s="5"/>
      <c r="LZD3" s="6"/>
      <c r="LZE3" s="5"/>
      <c r="LZF3" s="6"/>
      <c r="LZG3" s="5"/>
      <c r="LZH3" s="6"/>
      <c r="LZI3" s="5"/>
      <c r="LZJ3" s="6"/>
      <c r="LZK3" s="5"/>
      <c r="LZL3" s="6"/>
      <c r="LZM3" s="5"/>
      <c r="LZN3" s="6"/>
      <c r="LZO3" s="5"/>
      <c r="LZP3" s="6"/>
      <c r="LZQ3" s="5"/>
      <c r="LZR3" s="6"/>
      <c r="LZS3" s="5"/>
      <c r="LZT3" s="6"/>
      <c r="LZU3" s="5"/>
      <c r="LZV3" s="6"/>
      <c r="LZW3" s="5"/>
      <c r="LZX3" s="6"/>
      <c r="LZY3" s="5"/>
      <c r="LZZ3" s="6"/>
      <c r="MAA3" s="5"/>
      <c r="MAB3" s="6"/>
      <c r="MAC3" s="5"/>
      <c r="MAD3" s="6"/>
      <c r="MAE3" s="5"/>
      <c r="MAF3" s="6"/>
      <c r="MAG3" s="5"/>
      <c r="MAH3" s="6"/>
      <c r="MAI3" s="5"/>
      <c r="MAJ3" s="6"/>
      <c r="MAK3" s="5"/>
      <c r="MAL3" s="6"/>
      <c r="MAM3" s="5"/>
      <c r="MAN3" s="6"/>
      <c r="MAO3" s="5"/>
      <c r="MAP3" s="6"/>
      <c r="MAQ3" s="5"/>
      <c r="MAR3" s="6"/>
      <c r="MAS3" s="5"/>
      <c r="MAT3" s="6"/>
      <c r="MAU3" s="5"/>
      <c r="MAV3" s="6"/>
      <c r="MAW3" s="5"/>
      <c r="MAX3" s="6"/>
      <c r="MAY3" s="5"/>
      <c r="MAZ3" s="6"/>
      <c r="MBA3" s="5"/>
      <c r="MBB3" s="6"/>
      <c r="MBC3" s="5"/>
      <c r="MBD3" s="6"/>
      <c r="MBE3" s="5"/>
      <c r="MBF3" s="6"/>
      <c r="MBG3" s="5"/>
      <c r="MBH3" s="6"/>
      <c r="MBI3" s="5"/>
      <c r="MBJ3" s="6"/>
      <c r="MBK3" s="5"/>
      <c r="MBL3" s="6"/>
      <c r="MBM3" s="5"/>
      <c r="MBN3" s="6"/>
      <c r="MBO3" s="5"/>
      <c r="MBP3" s="6"/>
      <c r="MBQ3" s="5"/>
      <c r="MBR3" s="6"/>
      <c r="MBS3" s="5"/>
      <c r="MBT3" s="6"/>
      <c r="MBU3" s="5"/>
      <c r="MBV3" s="6"/>
      <c r="MBW3" s="5"/>
      <c r="MBX3" s="6"/>
      <c r="MBY3" s="5"/>
      <c r="MBZ3" s="6"/>
      <c r="MCA3" s="5"/>
      <c r="MCB3" s="6"/>
      <c r="MCC3" s="5"/>
      <c r="MCD3" s="6"/>
      <c r="MCE3" s="5"/>
      <c r="MCF3" s="6"/>
      <c r="MCG3" s="5"/>
      <c r="MCH3" s="6"/>
      <c r="MCI3" s="5"/>
      <c r="MCJ3" s="6"/>
      <c r="MCK3" s="5"/>
      <c r="MCL3" s="6"/>
      <c r="MCM3" s="5"/>
      <c r="MCN3" s="6"/>
      <c r="MCO3" s="5"/>
      <c r="MCP3" s="6"/>
      <c r="MCQ3" s="5"/>
      <c r="MCR3" s="6"/>
      <c r="MCS3" s="5"/>
      <c r="MCT3" s="6"/>
      <c r="MCU3" s="5"/>
      <c r="MCV3" s="6"/>
      <c r="MCW3" s="5"/>
      <c r="MCX3" s="6"/>
      <c r="MCY3" s="5"/>
      <c r="MCZ3" s="6"/>
      <c r="MDA3" s="5"/>
      <c r="MDB3" s="6"/>
      <c r="MDC3" s="5"/>
      <c r="MDD3" s="6"/>
      <c r="MDE3" s="5"/>
      <c r="MDF3" s="6"/>
      <c r="MDG3" s="5"/>
      <c r="MDH3" s="6"/>
      <c r="MDI3" s="5"/>
      <c r="MDJ3" s="6"/>
      <c r="MDK3" s="5"/>
      <c r="MDL3" s="6"/>
      <c r="MDM3" s="5"/>
      <c r="MDN3" s="6"/>
      <c r="MDO3" s="5"/>
      <c r="MDP3" s="6"/>
      <c r="MDQ3" s="5"/>
      <c r="MDR3" s="6"/>
      <c r="MDS3" s="5"/>
      <c r="MDT3" s="6"/>
      <c r="MDU3" s="5"/>
      <c r="MDV3" s="6"/>
      <c r="MDW3" s="5"/>
      <c r="MDX3" s="6"/>
      <c r="MDY3" s="5"/>
      <c r="MDZ3" s="6"/>
      <c r="MEA3" s="5"/>
      <c r="MEB3" s="6"/>
      <c r="MEC3" s="5"/>
      <c r="MED3" s="6"/>
      <c r="MEE3" s="5"/>
      <c r="MEF3" s="6"/>
      <c r="MEG3" s="5"/>
      <c r="MEH3" s="6"/>
      <c r="MEI3" s="5"/>
      <c r="MEJ3" s="6"/>
      <c r="MEK3" s="5"/>
      <c r="MEL3" s="6"/>
      <c r="MEM3" s="5"/>
      <c r="MEN3" s="6"/>
      <c r="MEO3" s="5"/>
      <c r="MEP3" s="6"/>
      <c r="MEQ3" s="5"/>
      <c r="MER3" s="6"/>
      <c r="MES3" s="5"/>
      <c r="MET3" s="6"/>
      <c r="MEU3" s="5"/>
      <c r="MEV3" s="6"/>
      <c r="MEW3" s="5"/>
      <c r="MEX3" s="6"/>
      <c r="MEY3" s="5"/>
      <c r="MEZ3" s="6"/>
      <c r="MFA3" s="5"/>
      <c r="MFB3" s="6"/>
      <c r="MFC3" s="5"/>
      <c r="MFD3" s="6"/>
      <c r="MFE3" s="5"/>
      <c r="MFF3" s="6"/>
      <c r="MFG3" s="5"/>
      <c r="MFH3" s="6"/>
      <c r="MFI3" s="5"/>
      <c r="MFJ3" s="6"/>
      <c r="MFK3" s="5"/>
      <c r="MFL3" s="6"/>
      <c r="MFM3" s="5"/>
      <c r="MFN3" s="6"/>
      <c r="MFO3" s="5"/>
      <c r="MFP3" s="6"/>
      <c r="MFQ3" s="5"/>
      <c r="MFR3" s="6"/>
      <c r="MFS3" s="5"/>
      <c r="MFT3" s="6"/>
      <c r="MFU3" s="5"/>
      <c r="MFV3" s="6"/>
      <c r="MFW3" s="5"/>
      <c r="MFX3" s="6"/>
      <c r="MFY3" s="5"/>
      <c r="MFZ3" s="6"/>
      <c r="MGA3" s="5"/>
      <c r="MGB3" s="6"/>
      <c r="MGC3" s="5"/>
      <c r="MGD3" s="6"/>
      <c r="MGE3" s="5"/>
      <c r="MGF3" s="6"/>
      <c r="MGG3" s="5"/>
      <c r="MGH3" s="6"/>
      <c r="MGI3" s="5"/>
      <c r="MGJ3" s="6"/>
      <c r="MGK3" s="5"/>
      <c r="MGL3" s="6"/>
      <c r="MGM3" s="5"/>
      <c r="MGN3" s="6"/>
      <c r="MGO3" s="5"/>
      <c r="MGP3" s="6"/>
      <c r="MGQ3" s="5"/>
      <c r="MGR3" s="6"/>
      <c r="MGS3" s="5"/>
      <c r="MGT3" s="6"/>
      <c r="MGU3" s="5"/>
      <c r="MGV3" s="6"/>
      <c r="MGW3" s="5"/>
      <c r="MGX3" s="6"/>
      <c r="MGY3" s="5"/>
      <c r="MGZ3" s="6"/>
      <c r="MHA3" s="5"/>
      <c r="MHB3" s="6"/>
      <c r="MHC3" s="5"/>
      <c r="MHD3" s="6"/>
      <c r="MHE3" s="5"/>
      <c r="MHF3" s="6"/>
      <c r="MHG3" s="5"/>
      <c r="MHH3" s="6"/>
      <c r="MHI3" s="5"/>
      <c r="MHJ3" s="6"/>
      <c r="MHK3" s="5"/>
      <c r="MHL3" s="6"/>
      <c r="MHM3" s="5"/>
      <c r="MHN3" s="6"/>
      <c r="MHO3" s="5"/>
      <c r="MHP3" s="6"/>
      <c r="MHQ3" s="5"/>
      <c r="MHR3" s="6"/>
      <c r="MHS3" s="5"/>
      <c r="MHT3" s="6"/>
      <c r="MHU3" s="5"/>
      <c r="MHV3" s="6"/>
      <c r="MHW3" s="5"/>
      <c r="MHX3" s="6"/>
      <c r="MHY3" s="5"/>
      <c r="MHZ3" s="6"/>
      <c r="MIA3" s="5"/>
      <c r="MIB3" s="6"/>
      <c r="MIC3" s="5"/>
      <c r="MID3" s="6"/>
      <c r="MIE3" s="5"/>
      <c r="MIF3" s="6"/>
      <c r="MIG3" s="5"/>
      <c r="MIH3" s="6"/>
      <c r="MII3" s="5"/>
      <c r="MIJ3" s="6"/>
      <c r="MIK3" s="5"/>
      <c r="MIL3" s="6"/>
      <c r="MIM3" s="5"/>
      <c r="MIN3" s="6"/>
      <c r="MIO3" s="5"/>
      <c r="MIP3" s="6"/>
      <c r="MIQ3" s="5"/>
      <c r="MIR3" s="6"/>
      <c r="MIS3" s="5"/>
      <c r="MIT3" s="6"/>
      <c r="MIU3" s="5"/>
      <c r="MIV3" s="6"/>
      <c r="MIW3" s="5"/>
      <c r="MIX3" s="6"/>
      <c r="MIY3" s="5"/>
      <c r="MIZ3" s="6"/>
      <c r="MJA3" s="5"/>
      <c r="MJB3" s="6"/>
      <c r="MJC3" s="5"/>
      <c r="MJD3" s="6"/>
      <c r="MJE3" s="5"/>
      <c r="MJF3" s="6"/>
      <c r="MJG3" s="5"/>
      <c r="MJH3" s="6"/>
      <c r="MJI3" s="5"/>
      <c r="MJJ3" s="6"/>
      <c r="MJK3" s="5"/>
      <c r="MJL3" s="6"/>
      <c r="MJM3" s="5"/>
      <c r="MJN3" s="6"/>
      <c r="MJO3" s="5"/>
      <c r="MJP3" s="6"/>
      <c r="MJQ3" s="5"/>
      <c r="MJR3" s="6"/>
      <c r="MJS3" s="5"/>
      <c r="MJT3" s="6"/>
      <c r="MJU3" s="5"/>
      <c r="MJV3" s="6"/>
      <c r="MJW3" s="5"/>
      <c r="MJX3" s="6"/>
      <c r="MJY3" s="5"/>
      <c r="MJZ3" s="6"/>
      <c r="MKA3" s="5"/>
      <c r="MKB3" s="6"/>
      <c r="MKC3" s="5"/>
      <c r="MKD3" s="6"/>
      <c r="MKE3" s="5"/>
      <c r="MKF3" s="6"/>
      <c r="MKG3" s="5"/>
      <c r="MKH3" s="6"/>
      <c r="MKI3" s="5"/>
      <c r="MKJ3" s="6"/>
      <c r="MKK3" s="5"/>
      <c r="MKL3" s="6"/>
      <c r="MKM3" s="5"/>
      <c r="MKN3" s="6"/>
      <c r="MKO3" s="5"/>
      <c r="MKP3" s="6"/>
      <c r="MKQ3" s="5"/>
      <c r="MKR3" s="6"/>
      <c r="MKS3" s="5"/>
      <c r="MKT3" s="6"/>
      <c r="MKU3" s="5"/>
      <c r="MKV3" s="6"/>
      <c r="MKW3" s="5"/>
      <c r="MKX3" s="6"/>
      <c r="MKY3" s="5"/>
      <c r="MKZ3" s="6"/>
      <c r="MLA3" s="5"/>
      <c r="MLB3" s="6"/>
      <c r="MLC3" s="5"/>
      <c r="MLD3" s="6"/>
      <c r="MLE3" s="5"/>
      <c r="MLF3" s="6"/>
      <c r="MLG3" s="5"/>
      <c r="MLH3" s="6"/>
      <c r="MLI3" s="5"/>
      <c r="MLJ3" s="6"/>
      <c r="MLK3" s="5"/>
      <c r="MLL3" s="6"/>
      <c r="MLM3" s="5"/>
      <c r="MLN3" s="6"/>
      <c r="MLO3" s="5"/>
      <c r="MLP3" s="6"/>
      <c r="MLQ3" s="5"/>
      <c r="MLR3" s="6"/>
      <c r="MLS3" s="5"/>
      <c r="MLT3" s="6"/>
      <c r="MLU3" s="5"/>
      <c r="MLV3" s="6"/>
      <c r="MLW3" s="5"/>
      <c r="MLX3" s="6"/>
      <c r="MLY3" s="5"/>
      <c r="MLZ3" s="6"/>
      <c r="MMA3" s="5"/>
      <c r="MMB3" s="6"/>
      <c r="MMC3" s="5"/>
      <c r="MMD3" s="6"/>
      <c r="MME3" s="5"/>
      <c r="MMF3" s="6"/>
      <c r="MMG3" s="5"/>
      <c r="MMH3" s="6"/>
      <c r="MMI3" s="5"/>
      <c r="MMJ3" s="6"/>
      <c r="MMK3" s="5"/>
      <c r="MML3" s="6"/>
      <c r="MMM3" s="5"/>
      <c r="MMN3" s="6"/>
      <c r="MMO3" s="5"/>
      <c r="MMP3" s="6"/>
      <c r="MMQ3" s="5"/>
      <c r="MMR3" s="6"/>
      <c r="MMS3" s="5"/>
      <c r="MMT3" s="6"/>
      <c r="MMU3" s="5"/>
      <c r="MMV3" s="6"/>
      <c r="MMW3" s="5"/>
      <c r="MMX3" s="6"/>
      <c r="MMY3" s="5"/>
      <c r="MMZ3" s="6"/>
      <c r="MNA3" s="5"/>
      <c r="MNB3" s="6"/>
      <c r="MNC3" s="5"/>
      <c r="MND3" s="6"/>
      <c r="MNE3" s="5"/>
      <c r="MNF3" s="6"/>
      <c r="MNG3" s="5"/>
      <c r="MNH3" s="6"/>
      <c r="MNI3" s="5"/>
      <c r="MNJ3" s="6"/>
      <c r="MNK3" s="5"/>
      <c r="MNL3" s="6"/>
      <c r="MNM3" s="5"/>
      <c r="MNN3" s="6"/>
      <c r="MNO3" s="5"/>
      <c r="MNP3" s="6"/>
      <c r="MNQ3" s="5"/>
      <c r="MNR3" s="6"/>
      <c r="MNS3" s="5"/>
      <c r="MNT3" s="6"/>
      <c r="MNU3" s="5"/>
      <c r="MNV3" s="6"/>
      <c r="MNW3" s="5"/>
      <c r="MNX3" s="6"/>
      <c r="MNY3" s="5"/>
      <c r="MNZ3" s="6"/>
      <c r="MOA3" s="5"/>
      <c r="MOB3" s="6"/>
      <c r="MOC3" s="5"/>
      <c r="MOD3" s="6"/>
      <c r="MOE3" s="5"/>
      <c r="MOF3" s="6"/>
      <c r="MOG3" s="5"/>
      <c r="MOH3" s="6"/>
      <c r="MOI3" s="5"/>
      <c r="MOJ3" s="6"/>
      <c r="MOK3" s="5"/>
      <c r="MOL3" s="6"/>
      <c r="MOM3" s="5"/>
      <c r="MON3" s="6"/>
      <c r="MOO3" s="5"/>
      <c r="MOP3" s="6"/>
      <c r="MOQ3" s="5"/>
      <c r="MOR3" s="6"/>
      <c r="MOS3" s="5"/>
      <c r="MOT3" s="6"/>
      <c r="MOU3" s="5"/>
      <c r="MOV3" s="6"/>
      <c r="MOW3" s="5"/>
      <c r="MOX3" s="6"/>
      <c r="MOY3" s="5"/>
      <c r="MOZ3" s="6"/>
      <c r="MPA3" s="5"/>
      <c r="MPB3" s="6"/>
      <c r="MPC3" s="5"/>
      <c r="MPD3" s="6"/>
      <c r="MPE3" s="5"/>
      <c r="MPF3" s="6"/>
      <c r="MPG3" s="5"/>
      <c r="MPH3" s="6"/>
      <c r="MPI3" s="5"/>
      <c r="MPJ3" s="6"/>
      <c r="MPK3" s="5"/>
      <c r="MPL3" s="6"/>
      <c r="MPM3" s="5"/>
      <c r="MPN3" s="6"/>
      <c r="MPO3" s="5"/>
      <c r="MPP3" s="6"/>
      <c r="MPQ3" s="5"/>
      <c r="MPR3" s="6"/>
      <c r="MPS3" s="5"/>
      <c r="MPT3" s="6"/>
      <c r="MPU3" s="5"/>
      <c r="MPV3" s="6"/>
      <c r="MPW3" s="5"/>
      <c r="MPX3" s="6"/>
      <c r="MPY3" s="5"/>
      <c r="MPZ3" s="6"/>
      <c r="MQA3" s="5"/>
      <c r="MQB3" s="6"/>
      <c r="MQC3" s="5"/>
      <c r="MQD3" s="6"/>
      <c r="MQE3" s="5"/>
      <c r="MQF3" s="6"/>
      <c r="MQG3" s="5"/>
      <c r="MQH3" s="6"/>
      <c r="MQI3" s="5"/>
      <c r="MQJ3" s="6"/>
      <c r="MQK3" s="5"/>
      <c r="MQL3" s="6"/>
      <c r="MQM3" s="5"/>
      <c r="MQN3" s="6"/>
      <c r="MQO3" s="5"/>
      <c r="MQP3" s="6"/>
      <c r="MQQ3" s="5"/>
      <c r="MQR3" s="6"/>
      <c r="MQS3" s="5"/>
      <c r="MQT3" s="6"/>
      <c r="MQU3" s="5"/>
      <c r="MQV3" s="6"/>
      <c r="MQW3" s="5"/>
      <c r="MQX3" s="6"/>
      <c r="MQY3" s="5"/>
      <c r="MQZ3" s="6"/>
      <c r="MRA3" s="5"/>
      <c r="MRB3" s="6"/>
      <c r="MRC3" s="5"/>
      <c r="MRD3" s="6"/>
      <c r="MRE3" s="5"/>
      <c r="MRF3" s="6"/>
      <c r="MRG3" s="5"/>
      <c r="MRH3" s="6"/>
      <c r="MRI3" s="5"/>
      <c r="MRJ3" s="6"/>
      <c r="MRK3" s="5"/>
      <c r="MRL3" s="6"/>
      <c r="MRM3" s="5"/>
      <c r="MRN3" s="6"/>
      <c r="MRO3" s="5"/>
      <c r="MRP3" s="6"/>
      <c r="MRQ3" s="5"/>
      <c r="MRR3" s="6"/>
      <c r="MRS3" s="5"/>
      <c r="MRT3" s="6"/>
      <c r="MRU3" s="5"/>
      <c r="MRV3" s="6"/>
      <c r="MRW3" s="5"/>
      <c r="MRX3" s="6"/>
      <c r="MRY3" s="5"/>
      <c r="MRZ3" s="6"/>
      <c r="MSA3" s="5"/>
      <c r="MSB3" s="6"/>
      <c r="MSC3" s="5"/>
      <c r="MSD3" s="6"/>
      <c r="MSE3" s="5"/>
      <c r="MSF3" s="6"/>
      <c r="MSG3" s="5"/>
      <c r="MSH3" s="6"/>
      <c r="MSI3" s="5"/>
      <c r="MSJ3" s="6"/>
      <c r="MSK3" s="5"/>
      <c r="MSL3" s="6"/>
      <c r="MSM3" s="5"/>
      <c r="MSN3" s="6"/>
      <c r="MSO3" s="5"/>
      <c r="MSP3" s="6"/>
      <c r="MSQ3" s="5"/>
      <c r="MSR3" s="6"/>
      <c r="MSS3" s="5"/>
      <c r="MST3" s="6"/>
      <c r="MSU3" s="5"/>
      <c r="MSV3" s="6"/>
      <c r="MSW3" s="5"/>
      <c r="MSX3" s="6"/>
      <c r="MSY3" s="5"/>
      <c r="MSZ3" s="6"/>
      <c r="MTA3" s="5"/>
      <c r="MTB3" s="6"/>
      <c r="MTC3" s="5"/>
      <c r="MTD3" s="6"/>
      <c r="MTE3" s="5"/>
      <c r="MTF3" s="6"/>
      <c r="MTG3" s="5"/>
      <c r="MTH3" s="6"/>
      <c r="MTI3" s="5"/>
      <c r="MTJ3" s="6"/>
      <c r="MTK3" s="5"/>
      <c r="MTL3" s="6"/>
      <c r="MTM3" s="5"/>
      <c r="MTN3" s="6"/>
      <c r="MTO3" s="5"/>
      <c r="MTP3" s="6"/>
      <c r="MTQ3" s="5"/>
      <c r="MTR3" s="6"/>
      <c r="MTS3" s="5"/>
      <c r="MTT3" s="6"/>
      <c r="MTU3" s="5"/>
      <c r="MTV3" s="6"/>
      <c r="MTW3" s="5"/>
      <c r="MTX3" s="6"/>
      <c r="MTY3" s="5"/>
      <c r="MTZ3" s="6"/>
      <c r="MUA3" s="5"/>
      <c r="MUB3" s="6"/>
      <c r="MUC3" s="5"/>
      <c r="MUD3" s="6"/>
      <c r="MUE3" s="5"/>
      <c r="MUF3" s="6"/>
      <c r="MUG3" s="5"/>
      <c r="MUH3" s="6"/>
      <c r="MUI3" s="5"/>
      <c r="MUJ3" s="6"/>
      <c r="MUK3" s="5"/>
      <c r="MUL3" s="6"/>
      <c r="MUM3" s="5"/>
      <c r="MUN3" s="6"/>
      <c r="MUO3" s="5"/>
      <c r="MUP3" s="6"/>
      <c r="MUQ3" s="5"/>
      <c r="MUR3" s="6"/>
      <c r="MUS3" s="5"/>
      <c r="MUT3" s="6"/>
      <c r="MUU3" s="5"/>
      <c r="MUV3" s="6"/>
      <c r="MUW3" s="5"/>
      <c r="MUX3" s="6"/>
      <c r="MUY3" s="5"/>
      <c r="MUZ3" s="6"/>
      <c r="MVA3" s="5"/>
      <c r="MVB3" s="6"/>
      <c r="MVC3" s="5"/>
      <c r="MVD3" s="6"/>
      <c r="MVE3" s="5"/>
      <c r="MVF3" s="6"/>
      <c r="MVG3" s="5"/>
      <c r="MVH3" s="6"/>
      <c r="MVI3" s="5"/>
      <c r="MVJ3" s="6"/>
      <c r="MVK3" s="5"/>
      <c r="MVL3" s="6"/>
      <c r="MVM3" s="5"/>
      <c r="MVN3" s="6"/>
      <c r="MVO3" s="5"/>
      <c r="MVP3" s="6"/>
      <c r="MVQ3" s="5"/>
      <c r="MVR3" s="6"/>
      <c r="MVS3" s="5"/>
      <c r="MVT3" s="6"/>
      <c r="MVU3" s="5"/>
      <c r="MVV3" s="6"/>
      <c r="MVW3" s="5"/>
      <c r="MVX3" s="6"/>
      <c r="MVY3" s="5"/>
      <c r="MVZ3" s="6"/>
      <c r="MWA3" s="5"/>
      <c r="MWB3" s="6"/>
      <c r="MWC3" s="5"/>
      <c r="MWD3" s="6"/>
      <c r="MWE3" s="5"/>
      <c r="MWF3" s="6"/>
      <c r="MWG3" s="5"/>
      <c r="MWH3" s="6"/>
      <c r="MWI3" s="5"/>
      <c r="MWJ3" s="6"/>
      <c r="MWK3" s="5"/>
      <c r="MWL3" s="6"/>
      <c r="MWM3" s="5"/>
      <c r="MWN3" s="6"/>
      <c r="MWO3" s="5"/>
      <c r="MWP3" s="6"/>
      <c r="MWQ3" s="5"/>
      <c r="MWR3" s="6"/>
      <c r="MWS3" s="5"/>
      <c r="MWT3" s="6"/>
      <c r="MWU3" s="5"/>
      <c r="MWV3" s="6"/>
      <c r="MWW3" s="5"/>
      <c r="MWX3" s="6"/>
      <c r="MWY3" s="5"/>
      <c r="MWZ3" s="6"/>
      <c r="MXA3" s="5"/>
      <c r="MXB3" s="6"/>
      <c r="MXC3" s="5"/>
      <c r="MXD3" s="6"/>
      <c r="MXE3" s="5"/>
      <c r="MXF3" s="6"/>
      <c r="MXG3" s="5"/>
      <c r="MXH3" s="6"/>
      <c r="MXI3" s="5"/>
      <c r="MXJ3" s="6"/>
      <c r="MXK3" s="5"/>
      <c r="MXL3" s="6"/>
      <c r="MXM3" s="5"/>
      <c r="MXN3" s="6"/>
      <c r="MXO3" s="5"/>
      <c r="MXP3" s="6"/>
      <c r="MXQ3" s="5"/>
      <c r="MXR3" s="6"/>
      <c r="MXS3" s="5"/>
      <c r="MXT3" s="6"/>
      <c r="MXU3" s="5"/>
      <c r="MXV3" s="6"/>
      <c r="MXW3" s="5"/>
      <c r="MXX3" s="6"/>
      <c r="MXY3" s="5"/>
      <c r="MXZ3" s="6"/>
      <c r="MYA3" s="5"/>
      <c r="MYB3" s="6"/>
      <c r="MYC3" s="5"/>
      <c r="MYD3" s="6"/>
      <c r="MYE3" s="5"/>
      <c r="MYF3" s="6"/>
      <c r="MYG3" s="5"/>
      <c r="MYH3" s="6"/>
      <c r="MYI3" s="5"/>
      <c r="MYJ3" s="6"/>
      <c r="MYK3" s="5"/>
      <c r="MYL3" s="6"/>
      <c r="MYM3" s="5"/>
      <c r="MYN3" s="6"/>
      <c r="MYO3" s="5"/>
      <c r="MYP3" s="6"/>
      <c r="MYQ3" s="5"/>
      <c r="MYR3" s="6"/>
      <c r="MYS3" s="5"/>
      <c r="MYT3" s="6"/>
      <c r="MYU3" s="5"/>
      <c r="MYV3" s="6"/>
      <c r="MYW3" s="5"/>
      <c r="MYX3" s="6"/>
      <c r="MYY3" s="5"/>
      <c r="MYZ3" s="6"/>
      <c r="MZA3" s="5"/>
      <c r="MZB3" s="6"/>
      <c r="MZC3" s="5"/>
      <c r="MZD3" s="6"/>
      <c r="MZE3" s="5"/>
      <c r="MZF3" s="6"/>
      <c r="MZG3" s="5"/>
      <c r="MZH3" s="6"/>
      <c r="MZI3" s="5"/>
      <c r="MZJ3" s="6"/>
      <c r="MZK3" s="5"/>
      <c r="MZL3" s="6"/>
      <c r="MZM3" s="5"/>
      <c r="MZN3" s="6"/>
      <c r="MZO3" s="5"/>
      <c r="MZP3" s="6"/>
      <c r="MZQ3" s="5"/>
      <c r="MZR3" s="6"/>
      <c r="MZS3" s="5"/>
      <c r="MZT3" s="6"/>
      <c r="MZU3" s="5"/>
      <c r="MZV3" s="6"/>
      <c r="MZW3" s="5"/>
      <c r="MZX3" s="6"/>
      <c r="MZY3" s="5"/>
      <c r="MZZ3" s="6"/>
      <c r="NAA3" s="5"/>
      <c r="NAB3" s="6"/>
      <c r="NAC3" s="5"/>
      <c r="NAD3" s="6"/>
      <c r="NAE3" s="5"/>
      <c r="NAF3" s="6"/>
      <c r="NAG3" s="5"/>
      <c r="NAH3" s="6"/>
      <c r="NAI3" s="5"/>
      <c r="NAJ3" s="6"/>
      <c r="NAK3" s="5"/>
      <c r="NAL3" s="6"/>
      <c r="NAM3" s="5"/>
      <c r="NAN3" s="6"/>
      <c r="NAO3" s="5"/>
      <c r="NAP3" s="6"/>
      <c r="NAQ3" s="5"/>
      <c r="NAR3" s="6"/>
      <c r="NAS3" s="5"/>
      <c r="NAT3" s="6"/>
      <c r="NAU3" s="5"/>
      <c r="NAV3" s="6"/>
      <c r="NAW3" s="5"/>
      <c r="NAX3" s="6"/>
      <c r="NAY3" s="5"/>
      <c r="NAZ3" s="6"/>
      <c r="NBA3" s="5"/>
      <c r="NBB3" s="6"/>
      <c r="NBC3" s="5"/>
      <c r="NBD3" s="6"/>
      <c r="NBE3" s="5"/>
      <c r="NBF3" s="6"/>
      <c r="NBG3" s="5"/>
      <c r="NBH3" s="6"/>
      <c r="NBI3" s="5"/>
      <c r="NBJ3" s="6"/>
      <c r="NBK3" s="5"/>
      <c r="NBL3" s="6"/>
      <c r="NBM3" s="5"/>
      <c r="NBN3" s="6"/>
      <c r="NBO3" s="5"/>
      <c r="NBP3" s="6"/>
      <c r="NBQ3" s="5"/>
      <c r="NBR3" s="6"/>
      <c r="NBS3" s="5"/>
      <c r="NBT3" s="6"/>
      <c r="NBU3" s="5"/>
      <c r="NBV3" s="6"/>
      <c r="NBW3" s="5"/>
      <c r="NBX3" s="6"/>
      <c r="NBY3" s="5"/>
      <c r="NBZ3" s="6"/>
      <c r="NCA3" s="5"/>
      <c r="NCB3" s="6"/>
      <c r="NCC3" s="5"/>
      <c r="NCD3" s="6"/>
      <c r="NCE3" s="5"/>
      <c r="NCF3" s="6"/>
      <c r="NCG3" s="5"/>
      <c r="NCH3" s="6"/>
      <c r="NCI3" s="5"/>
      <c r="NCJ3" s="6"/>
      <c r="NCK3" s="5"/>
      <c r="NCL3" s="6"/>
      <c r="NCM3" s="5"/>
      <c r="NCN3" s="6"/>
      <c r="NCO3" s="5"/>
      <c r="NCP3" s="6"/>
      <c r="NCQ3" s="5"/>
      <c r="NCR3" s="6"/>
      <c r="NCS3" s="5"/>
      <c r="NCT3" s="6"/>
      <c r="NCU3" s="5"/>
      <c r="NCV3" s="6"/>
      <c r="NCW3" s="5"/>
      <c r="NCX3" s="6"/>
      <c r="NCY3" s="5"/>
      <c r="NCZ3" s="6"/>
      <c r="NDA3" s="5"/>
      <c r="NDB3" s="6"/>
      <c r="NDC3" s="5"/>
      <c r="NDD3" s="6"/>
      <c r="NDE3" s="5"/>
      <c r="NDF3" s="6"/>
      <c r="NDG3" s="5"/>
      <c r="NDH3" s="6"/>
      <c r="NDI3" s="5"/>
      <c r="NDJ3" s="6"/>
      <c r="NDK3" s="5"/>
      <c r="NDL3" s="6"/>
      <c r="NDM3" s="5"/>
      <c r="NDN3" s="6"/>
      <c r="NDO3" s="5"/>
      <c r="NDP3" s="6"/>
      <c r="NDQ3" s="5"/>
      <c r="NDR3" s="6"/>
      <c r="NDS3" s="5"/>
      <c r="NDT3" s="6"/>
      <c r="NDU3" s="5"/>
      <c r="NDV3" s="6"/>
      <c r="NDW3" s="5"/>
      <c r="NDX3" s="6"/>
      <c r="NDY3" s="5"/>
      <c r="NDZ3" s="6"/>
      <c r="NEA3" s="5"/>
      <c r="NEB3" s="6"/>
      <c r="NEC3" s="5"/>
      <c r="NED3" s="6"/>
      <c r="NEE3" s="5"/>
      <c r="NEF3" s="6"/>
      <c r="NEG3" s="5"/>
      <c r="NEH3" s="6"/>
      <c r="NEI3" s="5"/>
      <c r="NEJ3" s="6"/>
      <c r="NEK3" s="5"/>
      <c r="NEL3" s="6"/>
      <c r="NEM3" s="5"/>
      <c r="NEN3" s="6"/>
      <c r="NEO3" s="5"/>
      <c r="NEP3" s="6"/>
      <c r="NEQ3" s="5"/>
      <c r="NER3" s="6"/>
      <c r="NES3" s="5"/>
      <c r="NET3" s="6"/>
      <c r="NEU3" s="5"/>
      <c r="NEV3" s="6"/>
      <c r="NEW3" s="5"/>
      <c r="NEX3" s="6"/>
      <c r="NEY3" s="5"/>
      <c r="NEZ3" s="6"/>
      <c r="NFA3" s="5"/>
      <c r="NFB3" s="6"/>
      <c r="NFC3" s="5"/>
      <c r="NFD3" s="6"/>
      <c r="NFE3" s="5"/>
      <c r="NFF3" s="6"/>
      <c r="NFG3" s="5"/>
      <c r="NFH3" s="6"/>
      <c r="NFI3" s="5"/>
      <c r="NFJ3" s="6"/>
      <c r="NFK3" s="5"/>
      <c r="NFL3" s="6"/>
      <c r="NFM3" s="5"/>
      <c r="NFN3" s="6"/>
      <c r="NFO3" s="5"/>
      <c r="NFP3" s="6"/>
      <c r="NFQ3" s="5"/>
      <c r="NFR3" s="6"/>
      <c r="NFS3" s="5"/>
      <c r="NFT3" s="6"/>
      <c r="NFU3" s="5"/>
      <c r="NFV3" s="6"/>
      <c r="NFW3" s="5"/>
      <c r="NFX3" s="6"/>
      <c r="NFY3" s="5"/>
      <c r="NFZ3" s="6"/>
      <c r="NGA3" s="5"/>
      <c r="NGB3" s="6"/>
      <c r="NGC3" s="5"/>
      <c r="NGD3" s="6"/>
      <c r="NGE3" s="5"/>
      <c r="NGF3" s="6"/>
      <c r="NGG3" s="5"/>
      <c r="NGH3" s="6"/>
      <c r="NGI3" s="5"/>
      <c r="NGJ3" s="6"/>
      <c r="NGK3" s="5"/>
      <c r="NGL3" s="6"/>
      <c r="NGM3" s="5"/>
      <c r="NGN3" s="6"/>
      <c r="NGO3" s="5"/>
      <c r="NGP3" s="6"/>
      <c r="NGQ3" s="5"/>
      <c r="NGR3" s="6"/>
      <c r="NGS3" s="5"/>
      <c r="NGT3" s="6"/>
      <c r="NGU3" s="5"/>
      <c r="NGV3" s="6"/>
      <c r="NGW3" s="5"/>
      <c r="NGX3" s="6"/>
      <c r="NGY3" s="5"/>
      <c r="NGZ3" s="6"/>
      <c r="NHA3" s="5"/>
      <c r="NHB3" s="6"/>
      <c r="NHC3" s="5"/>
      <c r="NHD3" s="6"/>
      <c r="NHE3" s="5"/>
      <c r="NHF3" s="6"/>
      <c r="NHG3" s="5"/>
      <c r="NHH3" s="6"/>
      <c r="NHI3" s="5"/>
      <c r="NHJ3" s="6"/>
      <c r="NHK3" s="5"/>
      <c r="NHL3" s="6"/>
      <c r="NHM3" s="5"/>
      <c r="NHN3" s="6"/>
      <c r="NHO3" s="5"/>
      <c r="NHP3" s="6"/>
      <c r="NHQ3" s="5"/>
      <c r="NHR3" s="6"/>
      <c r="NHS3" s="5"/>
      <c r="NHT3" s="6"/>
      <c r="NHU3" s="5"/>
      <c r="NHV3" s="6"/>
      <c r="NHW3" s="5"/>
      <c r="NHX3" s="6"/>
      <c r="NHY3" s="5"/>
      <c r="NHZ3" s="6"/>
      <c r="NIA3" s="5"/>
      <c r="NIB3" s="6"/>
      <c r="NIC3" s="5"/>
      <c r="NID3" s="6"/>
      <c r="NIE3" s="5"/>
      <c r="NIF3" s="6"/>
      <c r="NIG3" s="5"/>
      <c r="NIH3" s="6"/>
      <c r="NII3" s="5"/>
      <c r="NIJ3" s="6"/>
      <c r="NIK3" s="5"/>
      <c r="NIL3" s="6"/>
      <c r="NIM3" s="5"/>
      <c r="NIN3" s="6"/>
      <c r="NIO3" s="5"/>
      <c r="NIP3" s="6"/>
      <c r="NIQ3" s="5"/>
      <c r="NIR3" s="6"/>
      <c r="NIS3" s="5"/>
      <c r="NIT3" s="6"/>
      <c r="NIU3" s="5"/>
      <c r="NIV3" s="6"/>
      <c r="NIW3" s="5"/>
      <c r="NIX3" s="6"/>
      <c r="NIY3" s="5"/>
      <c r="NIZ3" s="6"/>
      <c r="NJA3" s="5"/>
      <c r="NJB3" s="6"/>
      <c r="NJC3" s="5"/>
      <c r="NJD3" s="6"/>
      <c r="NJE3" s="5"/>
      <c r="NJF3" s="6"/>
      <c r="NJG3" s="5"/>
      <c r="NJH3" s="6"/>
      <c r="NJI3" s="5"/>
      <c r="NJJ3" s="6"/>
      <c r="NJK3" s="5"/>
      <c r="NJL3" s="6"/>
      <c r="NJM3" s="5"/>
      <c r="NJN3" s="6"/>
      <c r="NJO3" s="5"/>
      <c r="NJP3" s="6"/>
      <c r="NJQ3" s="5"/>
      <c r="NJR3" s="6"/>
      <c r="NJS3" s="5"/>
      <c r="NJT3" s="6"/>
      <c r="NJU3" s="5"/>
      <c r="NJV3" s="6"/>
      <c r="NJW3" s="5"/>
      <c r="NJX3" s="6"/>
      <c r="NJY3" s="5"/>
      <c r="NJZ3" s="6"/>
      <c r="NKA3" s="5"/>
      <c r="NKB3" s="6"/>
      <c r="NKC3" s="5"/>
      <c r="NKD3" s="6"/>
      <c r="NKE3" s="5"/>
      <c r="NKF3" s="6"/>
      <c r="NKG3" s="5"/>
      <c r="NKH3" s="6"/>
      <c r="NKI3" s="5"/>
      <c r="NKJ3" s="6"/>
      <c r="NKK3" s="5"/>
      <c r="NKL3" s="6"/>
      <c r="NKM3" s="5"/>
      <c r="NKN3" s="6"/>
      <c r="NKO3" s="5"/>
      <c r="NKP3" s="6"/>
      <c r="NKQ3" s="5"/>
      <c r="NKR3" s="6"/>
      <c r="NKS3" s="5"/>
      <c r="NKT3" s="6"/>
      <c r="NKU3" s="5"/>
      <c r="NKV3" s="6"/>
      <c r="NKW3" s="5"/>
      <c r="NKX3" s="6"/>
      <c r="NKY3" s="5"/>
      <c r="NKZ3" s="6"/>
      <c r="NLA3" s="5"/>
      <c r="NLB3" s="6"/>
      <c r="NLC3" s="5"/>
      <c r="NLD3" s="6"/>
      <c r="NLE3" s="5"/>
      <c r="NLF3" s="6"/>
      <c r="NLG3" s="5"/>
      <c r="NLH3" s="6"/>
      <c r="NLI3" s="5"/>
      <c r="NLJ3" s="6"/>
      <c r="NLK3" s="5"/>
      <c r="NLL3" s="6"/>
      <c r="NLM3" s="5"/>
      <c r="NLN3" s="6"/>
      <c r="NLO3" s="5"/>
      <c r="NLP3" s="6"/>
      <c r="NLQ3" s="5"/>
      <c r="NLR3" s="6"/>
      <c r="NLS3" s="5"/>
      <c r="NLT3" s="6"/>
      <c r="NLU3" s="5"/>
      <c r="NLV3" s="6"/>
      <c r="NLW3" s="5"/>
      <c r="NLX3" s="6"/>
      <c r="NLY3" s="5"/>
      <c r="NLZ3" s="6"/>
      <c r="NMA3" s="5"/>
      <c r="NMB3" s="6"/>
      <c r="NMC3" s="5"/>
      <c r="NMD3" s="6"/>
      <c r="NME3" s="5"/>
      <c r="NMF3" s="6"/>
      <c r="NMG3" s="5"/>
      <c r="NMH3" s="6"/>
      <c r="NMI3" s="5"/>
      <c r="NMJ3" s="6"/>
      <c r="NMK3" s="5"/>
      <c r="NML3" s="6"/>
      <c r="NMM3" s="5"/>
      <c r="NMN3" s="6"/>
      <c r="NMO3" s="5"/>
      <c r="NMP3" s="6"/>
      <c r="NMQ3" s="5"/>
      <c r="NMR3" s="6"/>
      <c r="NMS3" s="5"/>
      <c r="NMT3" s="6"/>
      <c r="NMU3" s="5"/>
      <c r="NMV3" s="6"/>
      <c r="NMW3" s="5"/>
      <c r="NMX3" s="6"/>
      <c r="NMY3" s="5"/>
      <c r="NMZ3" s="6"/>
      <c r="NNA3" s="5"/>
      <c r="NNB3" s="6"/>
      <c r="NNC3" s="5"/>
      <c r="NND3" s="6"/>
      <c r="NNE3" s="5"/>
      <c r="NNF3" s="6"/>
      <c r="NNG3" s="5"/>
      <c r="NNH3" s="6"/>
      <c r="NNI3" s="5"/>
      <c r="NNJ3" s="6"/>
      <c r="NNK3" s="5"/>
      <c r="NNL3" s="6"/>
      <c r="NNM3" s="5"/>
      <c r="NNN3" s="6"/>
      <c r="NNO3" s="5"/>
      <c r="NNP3" s="6"/>
      <c r="NNQ3" s="5"/>
      <c r="NNR3" s="6"/>
      <c r="NNS3" s="5"/>
      <c r="NNT3" s="6"/>
      <c r="NNU3" s="5"/>
      <c r="NNV3" s="6"/>
      <c r="NNW3" s="5"/>
      <c r="NNX3" s="6"/>
      <c r="NNY3" s="5"/>
      <c r="NNZ3" s="6"/>
      <c r="NOA3" s="5"/>
      <c r="NOB3" s="6"/>
      <c r="NOC3" s="5"/>
      <c r="NOD3" s="6"/>
      <c r="NOE3" s="5"/>
      <c r="NOF3" s="6"/>
      <c r="NOG3" s="5"/>
      <c r="NOH3" s="6"/>
      <c r="NOI3" s="5"/>
      <c r="NOJ3" s="6"/>
      <c r="NOK3" s="5"/>
      <c r="NOL3" s="6"/>
      <c r="NOM3" s="5"/>
      <c r="NON3" s="6"/>
      <c r="NOO3" s="5"/>
      <c r="NOP3" s="6"/>
      <c r="NOQ3" s="5"/>
      <c r="NOR3" s="6"/>
      <c r="NOS3" s="5"/>
      <c r="NOT3" s="6"/>
      <c r="NOU3" s="5"/>
      <c r="NOV3" s="6"/>
      <c r="NOW3" s="5"/>
      <c r="NOX3" s="6"/>
      <c r="NOY3" s="5"/>
      <c r="NOZ3" s="6"/>
      <c r="NPA3" s="5"/>
      <c r="NPB3" s="6"/>
      <c r="NPC3" s="5"/>
      <c r="NPD3" s="6"/>
      <c r="NPE3" s="5"/>
      <c r="NPF3" s="6"/>
      <c r="NPG3" s="5"/>
      <c r="NPH3" s="6"/>
      <c r="NPI3" s="5"/>
      <c r="NPJ3" s="6"/>
      <c r="NPK3" s="5"/>
      <c r="NPL3" s="6"/>
      <c r="NPM3" s="5"/>
      <c r="NPN3" s="6"/>
      <c r="NPO3" s="5"/>
      <c r="NPP3" s="6"/>
      <c r="NPQ3" s="5"/>
      <c r="NPR3" s="6"/>
      <c r="NPS3" s="5"/>
      <c r="NPT3" s="6"/>
      <c r="NPU3" s="5"/>
      <c r="NPV3" s="6"/>
      <c r="NPW3" s="5"/>
      <c r="NPX3" s="6"/>
      <c r="NPY3" s="5"/>
      <c r="NPZ3" s="6"/>
      <c r="NQA3" s="5"/>
      <c r="NQB3" s="6"/>
      <c r="NQC3" s="5"/>
      <c r="NQD3" s="6"/>
      <c r="NQE3" s="5"/>
      <c r="NQF3" s="6"/>
      <c r="NQG3" s="5"/>
      <c r="NQH3" s="6"/>
      <c r="NQI3" s="5"/>
      <c r="NQJ3" s="6"/>
      <c r="NQK3" s="5"/>
      <c r="NQL3" s="6"/>
      <c r="NQM3" s="5"/>
      <c r="NQN3" s="6"/>
      <c r="NQO3" s="5"/>
      <c r="NQP3" s="6"/>
      <c r="NQQ3" s="5"/>
      <c r="NQR3" s="6"/>
      <c r="NQS3" s="5"/>
      <c r="NQT3" s="6"/>
      <c r="NQU3" s="5"/>
      <c r="NQV3" s="6"/>
      <c r="NQW3" s="5"/>
      <c r="NQX3" s="6"/>
      <c r="NQY3" s="5"/>
      <c r="NQZ3" s="6"/>
      <c r="NRA3" s="5"/>
      <c r="NRB3" s="6"/>
      <c r="NRC3" s="5"/>
      <c r="NRD3" s="6"/>
      <c r="NRE3" s="5"/>
      <c r="NRF3" s="6"/>
      <c r="NRG3" s="5"/>
      <c r="NRH3" s="6"/>
      <c r="NRI3" s="5"/>
      <c r="NRJ3" s="6"/>
      <c r="NRK3" s="5"/>
      <c r="NRL3" s="6"/>
      <c r="NRM3" s="5"/>
      <c r="NRN3" s="6"/>
      <c r="NRO3" s="5"/>
      <c r="NRP3" s="6"/>
      <c r="NRQ3" s="5"/>
      <c r="NRR3" s="6"/>
      <c r="NRS3" s="5"/>
      <c r="NRT3" s="6"/>
      <c r="NRU3" s="5"/>
      <c r="NRV3" s="6"/>
      <c r="NRW3" s="5"/>
      <c r="NRX3" s="6"/>
      <c r="NRY3" s="5"/>
      <c r="NRZ3" s="6"/>
      <c r="NSA3" s="5"/>
      <c r="NSB3" s="6"/>
      <c r="NSC3" s="5"/>
      <c r="NSD3" s="6"/>
      <c r="NSE3" s="5"/>
      <c r="NSF3" s="6"/>
      <c r="NSG3" s="5"/>
      <c r="NSH3" s="6"/>
      <c r="NSI3" s="5"/>
      <c r="NSJ3" s="6"/>
      <c r="NSK3" s="5"/>
      <c r="NSL3" s="6"/>
      <c r="NSM3" s="5"/>
      <c r="NSN3" s="6"/>
      <c r="NSO3" s="5"/>
      <c r="NSP3" s="6"/>
      <c r="NSQ3" s="5"/>
      <c r="NSR3" s="6"/>
      <c r="NSS3" s="5"/>
      <c r="NST3" s="6"/>
      <c r="NSU3" s="5"/>
      <c r="NSV3" s="6"/>
      <c r="NSW3" s="5"/>
      <c r="NSX3" s="6"/>
      <c r="NSY3" s="5"/>
      <c r="NSZ3" s="6"/>
      <c r="NTA3" s="5"/>
      <c r="NTB3" s="6"/>
      <c r="NTC3" s="5"/>
      <c r="NTD3" s="6"/>
      <c r="NTE3" s="5"/>
      <c r="NTF3" s="6"/>
      <c r="NTG3" s="5"/>
      <c r="NTH3" s="6"/>
      <c r="NTI3" s="5"/>
      <c r="NTJ3" s="6"/>
      <c r="NTK3" s="5"/>
      <c r="NTL3" s="6"/>
      <c r="NTM3" s="5"/>
      <c r="NTN3" s="6"/>
      <c r="NTO3" s="5"/>
      <c r="NTP3" s="6"/>
      <c r="NTQ3" s="5"/>
      <c r="NTR3" s="6"/>
      <c r="NTS3" s="5"/>
      <c r="NTT3" s="6"/>
      <c r="NTU3" s="5"/>
      <c r="NTV3" s="6"/>
      <c r="NTW3" s="5"/>
      <c r="NTX3" s="6"/>
      <c r="NTY3" s="5"/>
      <c r="NTZ3" s="6"/>
      <c r="NUA3" s="5"/>
      <c r="NUB3" s="6"/>
      <c r="NUC3" s="5"/>
      <c r="NUD3" s="6"/>
      <c r="NUE3" s="5"/>
      <c r="NUF3" s="6"/>
      <c r="NUG3" s="5"/>
      <c r="NUH3" s="6"/>
      <c r="NUI3" s="5"/>
      <c r="NUJ3" s="6"/>
      <c r="NUK3" s="5"/>
      <c r="NUL3" s="6"/>
      <c r="NUM3" s="5"/>
      <c r="NUN3" s="6"/>
      <c r="NUO3" s="5"/>
      <c r="NUP3" s="6"/>
      <c r="NUQ3" s="5"/>
      <c r="NUR3" s="6"/>
      <c r="NUS3" s="5"/>
      <c r="NUT3" s="6"/>
      <c r="NUU3" s="5"/>
      <c r="NUV3" s="6"/>
      <c r="NUW3" s="5"/>
      <c r="NUX3" s="6"/>
      <c r="NUY3" s="5"/>
      <c r="NUZ3" s="6"/>
      <c r="NVA3" s="5"/>
      <c r="NVB3" s="6"/>
      <c r="NVC3" s="5"/>
      <c r="NVD3" s="6"/>
      <c r="NVE3" s="5"/>
      <c r="NVF3" s="6"/>
      <c r="NVG3" s="5"/>
      <c r="NVH3" s="6"/>
      <c r="NVI3" s="5"/>
      <c r="NVJ3" s="6"/>
      <c r="NVK3" s="5"/>
      <c r="NVL3" s="6"/>
      <c r="NVM3" s="5"/>
      <c r="NVN3" s="6"/>
      <c r="NVO3" s="5"/>
      <c r="NVP3" s="6"/>
      <c r="NVQ3" s="5"/>
      <c r="NVR3" s="6"/>
      <c r="NVS3" s="5"/>
      <c r="NVT3" s="6"/>
      <c r="NVU3" s="5"/>
      <c r="NVV3" s="6"/>
      <c r="NVW3" s="5"/>
      <c r="NVX3" s="6"/>
      <c r="NVY3" s="5"/>
      <c r="NVZ3" s="6"/>
      <c r="NWA3" s="5"/>
      <c r="NWB3" s="6"/>
      <c r="NWC3" s="5"/>
      <c r="NWD3" s="6"/>
      <c r="NWE3" s="5"/>
      <c r="NWF3" s="6"/>
      <c r="NWG3" s="5"/>
      <c r="NWH3" s="6"/>
      <c r="NWI3" s="5"/>
      <c r="NWJ3" s="6"/>
      <c r="NWK3" s="5"/>
      <c r="NWL3" s="6"/>
      <c r="NWM3" s="5"/>
      <c r="NWN3" s="6"/>
      <c r="NWO3" s="5"/>
      <c r="NWP3" s="6"/>
      <c r="NWQ3" s="5"/>
      <c r="NWR3" s="6"/>
      <c r="NWS3" s="5"/>
      <c r="NWT3" s="6"/>
      <c r="NWU3" s="5"/>
      <c r="NWV3" s="6"/>
      <c r="NWW3" s="5"/>
      <c r="NWX3" s="6"/>
      <c r="NWY3" s="5"/>
      <c r="NWZ3" s="6"/>
      <c r="NXA3" s="5"/>
      <c r="NXB3" s="6"/>
      <c r="NXC3" s="5"/>
      <c r="NXD3" s="6"/>
      <c r="NXE3" s="5"/>
      <c r="NXF3" s="6"/>
      <c r="NXG3" s="5"/>
      <c r="NXH3" s="6"/>
      <c r="NXI3" s="5"/>
      <c r="NXJ3" s="6"/>
      <c r="NXK3" s="5"/>
      <c r="NXL3" s="6"/>
      <c r="NXM3" s="5"/>
      <c r="NXN3" s="6"/>
      <c r="NXO3" s="5"/>
      <c r="NXP3" s="6"/>
      <c r="NXQ3" s="5"/>
      <c r="NXR3" s="6"/>
      <c r="NXS3" s="5"/>
      <c r="NXT3" s="6"/>
      <c r="NXU3" s="5"/>
      <c r="NXV3" s="6"/>
      <c r="NXW3" s="5"/>
      <c r="NXX3" s="6"/>
      <c r="NXY3" s="5"/>
      <c r="NXZ3" s="6"/>
      <c r="NYA3" s="5"/>
      <c r="NYB3" s="6"/>
      <c r="NYC3" s="5"/>
      <c r="NYD3" s="6"/>
      <c r="NYE3" s="5"/>
      <c r="NYF3" s="6"/>
      <c r="NYG3" s="5"/>
      <c r="NYH3" s="6"/>
      <c r="NYI3" s="5"/>
      <c r="NYJ3" s="6"/>
      <c r="NYK3" s="5"/>
      <c r="NYL3" s="6"/>
      <c r="NYM3" s="5"/>
      <c r="NYN3" s="6"/>
      <c r="NYO3" s="5"/>
      <c r="NYP3" s="6"/>
      <c r="NYQ3" s="5"/>
      <c r="NYR3" s="6"/>
      <c r="NYS3" s="5"/>
      <c r="NYT3" s="6"/>
      <c r="NYU3" s="5"/>
      <c r="NYV3" s="6"/>
      <c r="NYW3" s="5"/>
      <c r="NYX3" s="6"/>
      <c r="NYY3" s="5"/>
      <c r="NYZ3" s="6"/>
      <c r="NZA3" s="5"/>
      <c r="NZB3" s="6"/>
      <c r="NZC3" s="5"/>
      <c r="NZD3" s="6"/>
      <c r="NZE3" s="5"/>
      <c r="NZF3" s="6"/>
      <c r="NZG3" s="5"/>
      <c r="NZH3" s="6"/>
      <c r="NZI3" s="5"/>
      <c r="NZJ3" s="6"/>
      <c r="NZK3" s="5"/>
      <c r="NZL3" s="6"/>
      <c r="NZM3" s="5"/>
      <c r="NZN3" s="6"/>
      <c r="NZO3" s="5"/>
      <c r="NZP3" s="6"/>
      <c r="NZQ3" s="5"/>
      <c r="NZR3" s="6"/>
      <c r="NZS3" s="5"/>
      <c r="NZT3" s="6"/>
      <c r="NZU3" s="5"/>
      <c r="NZV3" s="6"/>
      <c r="NZW3" s="5"/>
      <c r="NZX3" s="6"/>
      <c r="NZY3" s="5"/>
      <c r="NZZ3" s="6"/>
      <c r="OAA3" s="5"/>
      <c r="OAB3" s="6"/>
      <c r="OAC3" s="5"/>
      <c r="OAD3" s="6"/>
      <c r="OAE3" s="5"/>
      <c r="OAF3" s="6"/>
      <c r="OAG3" s="5"/>
      <c r="OAH3" s="6"/>
      <c r="OAI3" s="5"/>
      <c r="OAJ3" s="6"/>
      <c r="OAK3" s="5"/>
      <c r="OAL3" s="6"/>
      <c r="OAM3" s="5"/>
      <c r="OAN3" s="6"/>
      <c r="OAO3" s="5"/>
      <c r="OAP3" s="6"/>
      <c r="OAQ3" s="5"/>
      <c r="OAR3" s="6"/>
      <c r="OAS3" s="5"/>
      <c r="OAT3" s="6"/>
      <c r="OAU3" s="5"/>
      <c r="OAV3" s="6"/>
      <c r="OAW3" s="5"/>
      <c r="OAX3" s="6"/>
      <c r="OAY3" s="5"/>
      <c r="OAZ3" s="6"/>
      <c r="OBA3" s="5"/>
      <c r="OBB3" s="6"/>
      <c r="OBC3" s="5"/>
      <c r="OBD3" s="6"/>
      <c r="OBE3" s="5"/>
      <c r="OBF3" s="6"/>
      <c r="OBG3" s="5"/>
      <c r="OBH3" s="6"/>
      <c r="OBI3" s="5"/>
      <c r="OBJ3" s="6"/>
      <c r="OBK3" s="5"/>
      <c r="OBL3" s="6"/>
      <c r="OBM3" s="5"/>
      <c r="OBN3" s="6"/>
      <c r="OBO3" s="5"/>
      <c r="OBP3" s="6"/>
      <c r="OBQ3" s="5"/>
      <c r="OBR3" s="6"/>
      <c r="OBS3" s="5"/>
      <c r="OBT3" s="6"/>
      <c r="OBU3" s="5"/>
      <c r="OBV3" s="6"/>
      <c r="OBW3" s="5"/>
      <c r="OBX3" s="6"/>
      <c r="OBY3" s="5"/>
      <c r="OBZ3" s="6"/>
      <c r="OCA3" s="5"/>
      <c r="OCB3" s="6"/>
      <c r="OCC3" s="5"/>
      <c r="OCD3" s="6"/>
      <c r="OCE3" s="5"/>
      <c r="OCF3" s="6"/>
      <c r="OCG3" s="5"/>
      <c r="OCH3" s="6"/>
      <c r="OCI3" s="5"/>
      <c r="OCJ3" s="6"/>
      <c r="OCK3" s="5"/>
      <c r="OCL3" s="6"/>
      <c r="OCM3" s="5"/>
      <c r="OCN3" s="6"/>
      <c r="OCO3" s="5"/>
      <c r="OCP3" s="6"/>
      <c r="OCQ3" s="5"/>
      <c r="OCR3" s="6"/>
      <c r="OCS3" s="5"/>
      <c r="OCT3" s="6"/>
      <c r="OCU3" s="5"/>
      <c r="OCV3" s="6"/>
      <c r="OCW3" s="5"/>
      <c r="OCX3" s="6"/>
      <c r="OCY3" s="5"/>
      <c r="OCZ3" s="6"/>
      <c r="ODA3" s="5"/>
      <c r="ODB3" s="6"/>
      <c r="ODC3" s="5"/>
      <c r="ODD3" s="6"/>
      <c r="ODE3" s="5"/>
      <c r="ODF3" s="6"/>
      <c r="ODG3" s="5"/>
      <c r="ODH3" s="6"/>
      <c r="ODI3" s="5"/>
      <c r="ODJ3" s="6"/>
      <c r="ODK3" s="5"/>
      <c r="ODL3" s="6"/>
      <c r="ODM3" s="5"/>
      <c r="ODN3" s="6"/>
      <c r="ODO3" s="5"/>
      <c r="ODP3" s="6"/>
      <c r="ODQ3" s="5"/>
      <c r="ODR3" s="6"/>
      <c r="ODS3" s="5"/>
      <c r="ODT3" s="6"/>
      <c r="ODU3" s="5"/>
      <c r="ODV3" s="6"/>
      <c r="ODW3" s="5"/>
      <c r="ODX3" s="6"/>
      <c r="ODY3" s="5"/>
      <c r="ODZ3" s="6"/>
      <c r="OEA3" s="5"/>
      <c r="OEB3" s="6"/>
      <c r="OEC3" s="5"/>
      <c r="OED3" s="6"/>
      <c r="OEE3" s="5"/>
      <c r="OEF3" s="6"/>
      <c r="OEG3" s="5"/>
      <c r="OEH3" s="6"/>
      <c r="OEI3" s="5"/>
      <c r="OEJ3" s="6"/>
      <c r="OEK3" s="5"/>
      <c r="OEL3" s="6"/>
      <c r="OEM3" s="5"/>
      <c r="OEN3" s="6"/>
      <c r="OEO3" s="5"/>
      <c r="OEP3" s="6"/>
      <c r="OEQ3" s="5"/>
      <c r="OER3" s="6"/>
      <c r="OES3" s="5"/>
      <c r="OET3" s="6"/>
      <c r="OEU3" s="5"/>
      <c r="OEV3" s="6"/>
      <c r="OEW3" s="5"/>
      <c r="OEX3" s="6"/>
      <c r="OEY3" s="5"/>
      <c r="OEZ3" s="6"/>
      <c r="OFA3" s="5"/>
      <c r="OFB3" s="6"/>
      <c r="OFC3" s="5"/>
      <c r="OFD3" s="6"/>
      <c r="OFE3" s="5"/>
      <c r="OFF3" s="6"/>
      <c r="OFG3" s="5"/>
      <c r="OFH3" s="6"/>
      <c r="OFI3" s="5"/>
      <c r="OFJ3" s="6"/>
      <c r="OFK3" s="5"/>
      <c r="OFL3" s="6"/>
      <c r="OFM3" s="5"/>
      <c r="OFN3" s="6"/>
      <c r="OFO3" s="5"/>
      <c r="OFP3" s="6"/>
      <c r="OFQ3" s="5"/>
      <c r="OFR3" s="6"/>
      <c r="OFS3" s="5"/>
      <c r="OFT3" s="6"/>
      <c r="OFU3" s="5"/>
      <c r="OFV3" s="6"/>
      <c r="OFW3" s="5"/>
      <c r="OFX3" s="6"/>
      <c r="OFY3" s="5"/>
      <c r="OFZ3" s="6"/>
      <c r="OGA3" s="5"/>
      <c r="OGB3" s="6"/>
      <c r="OGC3" s="5"/>
      <c r="OGD3" s="6"/>
      <c r="OGE3" s="5"/>
      <c r="OGF3" s="6"/>
      <c r="OGG3" s="5"/>
      <c r="OGH3" s="6"/>
      <c r="OGI3" s="5"/>
      <c r="OGJ3" s="6"/>
      <c r="OGK3" s="5"/>
      <c r="OGL3" s="6"/>
      <c r="OGM3" s="5"/>
      <c r="OGN3" s="6"/>
      <c r="OGO3" s="5"/>
      <c r="OGP3" s="6"/>
      <c r="OGQ3" s="5"/>
      <c r="OGR3" s="6"/>
      <c r="OGS3" s="5"/>
      <c r="OGT3" s="6"/>
      <c r="OGU3" s="5"/>
      <c r="OGV3" s="6"/>
      <c r="OGW3" s="5"/>
      <c r="OGX3" s="6"/>
      <c r="OGY3" s="5"/>
      <c r="OGZ3" s="6"/>
      <c r="OHA3" s="5"/>
      <c r="OHB3" s="6"/>
      <c r="OHC3" s="5"/>
      <c r="OHD3" s="6"/>
      <c r="OHE3" s="5"/>
      <c r="OHF3" s="6"/>
      <c r="OHG3" s="5"/>
      <c r="OHH3" s="6"/>
      <c r="OHI3" s="5"/>
      <c r="OHJ3" s="6"/>
      <c r="OHK3" s="5"/>
      <c r="OHL3" s="6"/>
      <c r="OHM3" s="5"/>
      <c r="OHN3" s="6"/>
      <c r="OHO3" s="5"/>
      <c r="OHP3" s="6"/>
      <c r="OHQ3" s="5"/>
      <c r="OHR3" s="6"/>
      <c r="OHS3" s="5"/>
      <c r="OHT3" s="6"/>
      <c r="OHU3" s="5"/>
      <c r="OHV3" s="6"/>
      <c r="OHW3" s="5"/>
      <c r="OHX3" s="6"/>
      <c r="OHY3" s="5"/>
      <c r="OHZ3" s="6"/>
      <c r="OIA3" s="5"/>
      <c r="OIB3" s="6"/>
      <c r="OIC3" s="5"/>
      <c r="OID3" s="6"/>
      <c r="OIE3" s="5"/>
      <c r="OIF3" s="6"/>
      <c r="OIG3" s="5"/>
      <c r="OIH3" s="6"/>
      <c r="OII3" s="5"/>
      <c r="OIJ3" s="6"/>
      <c r="OIK3" s="5"/>
      <c r="OIL3" s="6"/>
      <c r="OIM3" s="5"/>
      <c r="OIN3" s="6"/>
      <c r="OIO3" s="5"/>
      <c r="OIP3" s="6"/>
      <c r="OIQ3" s="5"/>
      <c r="OIR3" s="6"/>
      <c r="OIS3" s="5"/>
      <c r="OIT3" s="6"/>
      <c r="OIU3" s="5"/>
      <c r="OIV3" s="6"/>
      <c r="OIW3" s="5"/>
      <c r="OIX3" s="6"/>
      <c r="OIY3" s="5"/>
      <c r="OIZ3" s="6"/>
      <c r="OJA3" s="5"/>
      <c r="OJB3" s="6"/>
      <c r="OJC3" s="5"/>
      <c r="OJD3" s="6"/>
      <c r="OJE3" s="5"/>
      <c r="OJF3" s="6"/>
      <c r="OJG3" s="5"/>
      <c r="OJH3" s="6"/>
      <c r="OJI3" s="5"/>
      <c r="OJJ3" s="6"/>
      <c r="OJK3" s="5"/>
      <c r="OJL3" s="6"/>
      <c r="OJM3" s="5"/>
      <c r="OJN3" s="6"/>
      <c r="OJO3" s="5"/>
      <c r="OJP3" s="6"/>
      <c r="OJQ3" s="5"/>
      <c r="OJR3" s="6"/>
      <c r="OJS3" s="5"/>
      <c r="OJT3" s="6"/>
      <c r="OJU3" s="5"/>
      <c r="OJV3" s="6"/>
      <c r="OJW3" s="5"/>
      <c r="OJX3" s="6"/>
      <c r="OJY3" s="5"/>
      <c r="OJZ3" s="6"/>
      <c r="OKA3" s="5"/>
      <c r="OKB3" s="6"/>
      <c r="OKC3" s="5"/>
      <c r="OKD3" s="6"/>
      <c r="OKE3" s="5"/>
      <c r="OKF3" s="6"/>
      <c r="OKG3" s="5"/>
      <c r="OKH3" s="6"/>
      <c r="OKI3" s="5"/>
      <c r="OKJ3" s="6"/>
      <c r="OKK3" s="5"/>
      <c r="OKL3" s="6"/>
      <c r="OKM3" s="5"/>
      <c r="OKN3" s="6"/>
      <c r="OKO3" s="5"/>
      <c r="OKP3" s="6"/>
      <c r="OKQ3" s="5"/>
      <c r="OKR3" s="6"/>
      <c r="OKS3" s="5"/>
      <c r="OKT3" s="6"/>
      <c r="OKU3" s="5"/>
      <c r="OKV3" s="6"/>
      <c r="OKW3" s="5"/>
      <c r="OKX3" s="6"/>
      <c r="OKY3" s="5"/>
      <c r="OKZ3" s="6"/>
      <c r="OLA3" s="5"/>
      <c r="OLB3" s="6"/>
      <c r="OLC3" s="5"/>
      <c r="OLD3" s="6"/>
      <c r="OLE3" s="5"/>
      <c r="OLF3" s="6"/>
      <c r="OLG3" s="5"/>
      <c r="OLH3" s="6"/>
      <c r="OLI3" s="5"/>
      <c r="OLJ3" s="6"/>
      <c r="OLK3" s="5"/>
      <c r="OLL3" s="6"/>
      <c r="OLM3" s="5"/>
      <c r="OLN3" s="6"/>
      <c r="OLO3" s="5"/>
      <c r="OLP3" s="6"/>
      <c r="OLQ3" s="5"/>
      <c r="OLR3" s="6"/>
      <c r="OLS3" s="5"/>
      <c r="OLT3" s="6"/>
      <c r="OLU3" s="5"/>
      <c r="OLV3" s="6"/>
      <c r="OLW3" s="5"/>
      <c r="OLX3" s="6"/>
      <c r="OLY3" s="5"/>
      <c r="OLZ3" s="6"/>
      <c r="OMA3" s="5"/>
      <c r="OMB3" s="6"/>
      <c r="OMC3" s="5"/>
      <c r="OMD3" s="6"/>
      <c r="OME3" s="5"/>
      <c r="OMF3" s="6"/>
      <c r="OMG3" s="5"/>
      <c r="OMH3" s="6"/>
      <c r="OMI3" s="5"/>
      <c r="OMJ3" s="6"/>
      <c r="OMK3" s="5"/>
      <c r="OML3" s="6"/>
      <c r="OMM3" s="5"/>
      <c r="OMN3" s="6"/>
      <c r="OMO3" s="5"/>
      <c r="OMP3" s="6"/>
      <c r="OMQ3" s="5"/>
      <c r="OMR3" s="6"/>
      <c r="OMS3" s="5"/>
      <c r="OMT3" s="6"/>
      <c r="OMU3" s="5"/>
      <c r="OMV3" s="6"/>
      <c r="OMW3" s="5"/>
      <c r="OMX3" s="6"/>
      <c r="OMY3" s="5"/>
      <c r="OMZ3" s="6"/>
      <c r="ONA3" s="5"/>
      <c r="ONB3" s="6"/>
      <c r="ONC3" s="5"/>
      <c r="OND3" s="6"/>
      <c r="ONE3" s="5"/>
      <c r="ONF3" s="6"/>
      <c r="ONG3" s="5"/>
      <c r="ONH3" s="6"/>
      <c r="ONI3" s="5"/>
      <c r="ONJ3" s="6"/>
      <c r="ONK3" s="5"/>
      <c r="ONL3" s="6"/>
      <c r="ONM3" s="5"/>
      <c r="ONN3" s="6"/>
      <c r="ONO3" s="5"/>
      <c r="ONP3" s="6"/>
      <c r="ONQ3" s="5"/>
      <c r="ONR3" s="6"/>
      <c r="ONS3" s="5"/>
      <c r="ONT3" s="6"/>
      <c r="ONU3" s="5"/>
      <c r="ONV3" s="6"/>
      <c r="ONW3" s="5"/>
      <c r="ONX3" s="6"/>
      <c r="ONY3" s="5"/>
      <c r="ONZ3" s="6"/>
      <c r="OOA3" s="5"/>
      <c r="OOB3" s="6"/>
      <c r="OOC3" s="5"/>
      <c r="OOD3" s="6"/>
      <c r="OOE3" s="5"/>
      <c r="OOF3" s="6"/>
      <c r="OOG3" s="5"/>
      <c r="OOH3" s="6"/>
      <c r="OOI3" s="5"/>
      <c r="OOJ3" s="6"/>
      <c r="OOK3" s="5"/>
      <c r="OOL3" s="6"/>
      <c r="OOM3" s="5"/>
      <c r="OON3" s="6"/>
      <c r="OOO3" s="5"/>
      <c r="OOP3" s="6"/>
      <c r="OOQ3" s="5"/>
      <c r="OOR3" s="6"/>
      <c r="OOS3" s="5"/>
      <c r="OOT3" s="6"/>
      <c r="OOU3" s="5"/>
      <c r="OOV3" s="6"/>
      <c r="OOW3" s="5"/>
      <c r="OOX3" s="6"/>
      <c r="OOY3" s="5"/>
      <c r="OOZ3" s="6"/>
      <c r="OPA3" s="5"/>
      <c r="OPB3" s="6"/>
      <c r="OPC3" s="5"/>
      <c r="OPD3" s="6"/>
      <c r="OPE3" s="5"/>
      <c r="OPF3" s="6"/>
      <c r="OPG3" s="5"/>
      <c r="OPH3" s="6"/>
      <c r="OPI3" s="5"/>
      <c r="OPJ3" s="6"/>
      <c r="OPK3" s="5"/>
      <c r="OPL3" s="6"/>
      <c r="OPM3" s="5"/>
      <c r="OPN3" s="6"/>
      <c r="OPO3" s="5"/>
      <c r="OPP3" s="6"/>
      <c r="OPQ3" s="5"/>
      <c r="OPR3" s="6"/>
      <c r="OPS3" s="5"/>
      <c r="OPT3" s="6"/>
      <c r="OPU3" s="5"/>
      <c r="OPV3" s="6"/>
      <c r="OPW3" s="5"/>
      <c r="OPX3" s="6"/>
      <c r="OPY3" s="5"/>
      <c r="OPZ3" s="6"/>
      <c r="OQA3" s="5"/>
      <c r="OQB3" s="6"/>
      <c r="OQC3" s="5"/>
      <c r="OQD3" s="6"/>
      <c r="OQE3" s="5"/>
      <c r="OQF3" s="6"/>
      <c r="OQG3" s="5"/>
      <c r="OQH3" s="6"/>
      <c r="OQI3" s="5"/>
      <c r="OQJ3" s="6"/>
      <c r="OQK3" s="5"/>
      <c r="OQL3" s="6"/>
      <c r="OQM3" s="5"/>
      <c r="OQN3" s="6"/>
      <c r="OQO3" s="5"/>
      <c r="OQP3" s="6"/>
      <c r="OQQ3" s="5"/>
      <c r="OQR3" s="6"/>
      <c r="OQS3" s="5"/>
      <c r="OQT3" s="6"/>
      <c r="OQU3" s="5"/>
      <c r="OQV3" s="6"/>
      <c r="OQW3" s="5"/>
      <c r="OQX3" s="6"/>
      <c r="OQY3" s="5"/>
      <c r="OQZ3" s="6"/>
      <c r="ORA3" s="5"/>
      <c r="ORB3" s="6"/>
      <c r="ORC3" s="5"/>
      <c r="ORD3" s="6"/>
      <c r="ORE3" s="5"/>
      <c r="ORF3" s="6"/>
      <c r="ORG3" s="5"/>
      <c r="ORH3" s="6"/>
      <c r="ORI3" s="5"/>
      <c r="ORJ3" s="6"/>
      <c r="ORK3" s="5"/>
      <c r="ORL3" s="6"/>
      <c r="ORM3" s="5"/>
      <c r="ORN3" s="6"/>
      <c r="ORO3" s="5"/>
      <c r="ORP3" s="6"/>
      <c r="ORQ3" s="5"/>
      <c r="ORR3" s="6"/>
      <c r="ORS3" s="5"/>
      <c r="ORT3" s="6"/>
      <c r="ORU3" s="5"/>
      <c r="ORV3" s="6"/>
      <c r="ORW3" s="5"/>
      <c r="ORX3" s="6"/>
      <c r="ORY3" s="5"/>
      <c r="ORZ3" s="6"/>
      <c r="OSA3" s="5"/>
      <c r="OSB3" s="6"/>
      <c r="OSC3" s="5"/>
      <c r="OSD3" s="6"/>
      <c r="OSE3" s="5"/>
      <c r="OSF3" s="6"/>
      <c r="OSG3" s="5"/>
      <c r="OSH3" s="6"/>
      <c r="OSI3" s="5"/>
      <c r="OSJ3" s="6"/>
      <c r="OSK3" s="5"/>
      <c r="OSL3" s="6"/>
      <c r="OSM3" s="5"/>
      <c r="OSN3" s="6"/>
      <c r="OSO3" s="5"/>
      <c r="OSP3" s="6"/>
      <c r="OSQ3" s="5"/>
      <c r="OSR3" s="6"/>
      <c r="OSS3" s="5"/>
      <c r="OST3" s="6"/>
      <c r="OSU3" s="5"/>
      <c r="OSV3" s="6"/>
      <c r="OSW3" s="5"/>
      <c r="OSX3" s="6"/>
      <c r="OSY3" s="5"/>
      <c r="OSZ3" s="6"/>
      <c r="OTA3" s="5"/>
      <c r="OTB3" s="6"/>
      <c r="OTC3" s="5"/>
      <c r="OTD3" s="6"/>
      <c r="OTE3" s="5"/>
      <c r="OTF3" s="6"/>
      <c r="OTG3" s="5"/>
      <c r="OTH3" s="6"/>
      <c r="OTI3" s="5"/>
      <c r="OTJ3" s="6"/>
      <c r="OTK3" s="5"/>
      <c r="OTL3" s="6"/>
      <c r="OTM3" s="5"/>
      <c r="OTN3" s="6"/>
      <c r="OTO3" s="5"/>
      <c r="OTP3" s="6"/>
      <c r="OTQ3" s="5"/>
      <c r="OTR3" s="6"/>
      <c r="OTS3" s="5"/>
      <c r="OTT3" s="6"/>
      <c r="OTU3" s="5"/>
      <c r="OTV3" s="6"/>
      <c r="OTW3" s="5"/>
      <c r="OTX3" s="6"/>
      <c r="OTY3" s="5"/>
      <c r="OTZ3" s="6"/>
      <c r="OUA3" s="5"/>
      <c r="OUB3" s="6"/>
      <c r="OUC3" s="5"/>
      <c r="OUD3" s="6"/>
      <c r="OUE3" s="5"/>
      <c r="OUF3" s="6"/>
      <c r="OUG3" s="5"/>
      <c r="OUH3" s="6"/>
      <c r="OUI3" s="5"/>
      <c r="OUJ3" s="6"/>
      <c r="OUK3" s="5"/>
      <c r="OUL3" s="6"/>
      <c r="OUM3" s="5"/>
      <c r="OUN3" s="6"/>
      <c r="OUO3" s="5"/>
      <c r="OUP3" s="6"/>
      <c r="OUQ3" s="5"/>
      <c r="OUR3" s="6"/>
      <c r="OUS3" s="5"/>
      <c r="OUT3" s="6"/>
      <c r="OUU3" s="5"/>
      <c r="OUV3" s="6"/>
      <c r="OUW3" s="5"/>
      <c r="OUX3" s="6"/>
      <c r="OUY3" s="5"/>
      <c r="OUZ3" s="6"/>
      <c r="OVA3" s="5"/>
      <c r="OVB3" s="6"/>
      <c r="OVC3" s="5"/>
      <c r="OVD3" s="6"/>
      <c r="OVE3" s="5"/>
      <c r="OVF3" s="6"/>
      <c r="OVG3" s="5"/>
      <c r="OVH3" s="6"/>
      <c r="OVI3" s="5"/>
      <c r="OVJ3" s="6"/>
      <c r="OVK3" s="5"/>
      <c r="OVL3" s="6"/>
      <c r="OVM3" s="5"/>
      <c r="OVN3" s="6"/>
      <c r="OVO3" s="5"/>
      <c r="OVP3" s="6"/>
      <c r="OVQ3" s="5"/>
      <c r="OVR3" s="6"/>
      <c r="OVS3" s="5"/>
      <c r="OVT3" s="6"/>
      <c r="OVU3" s="5"/>
      <c r="OVV3" s="6"/>
      <c r="OVW3" s="5"/>
      <c r="OVX3" s="6"/>
      <c r="OVY3" s="5"/>
      <c r="OVZ3" s="6"/>
      <c r="OWA3" s="5"/>
      <c r="OWB3" s="6"/>
      <c r="OWC3" s="5"/>
      <c r="OWD3" s="6"/>
      <c r="OWE3" s="5"/>
      <c r="OWF3" s="6"/>
      <c r="OWG3" s="5"/>
      <c r="OWH3" s="6"/>
      <c r="OWI3" s="5"/>
      <c r="OWJ3" s="6"/>
      <c r="OWK3" s="5"/>
      <c r="OWL3" s="6"/>
      <c r="OWM3" s="5"/>
      <c r="OWN3" s="6"/>
      <c r="OWO3" s="5"/>
      <c r="OWP3" s="6"/>
      <c r="OWQ3" s="5"/>
      <c r="OWR3" s="6"/>
      <c r="OWS3" s="5"/>
      <c r="OWT3" s="6"/>
      <c r="OWU3" s="5"/>
      <c r="OWV3" s="6"/>
      <c r="OWW3" s="5"/>
      <c r="OWX3" s="6"/>
      <c r="OWY3" s="5"/>
      <c r="OWZ3" s="6"/>
      <c r="OXA3" s="5"/>
      <c r="OXB3" s="6"/>
      <c r="OXC3" s="5"/>
      <c r="OXD3" s="6"/>
      <c r="OXE3" s="5"/>
      <c r="OXF3" s="6"/>
      <c r="OXG3" s="5"/>
      <c r="OXH3" s="6"/>
      <c r="OXI3" s="5"/>
      <c r="OXJ3" s="6"/>
      <c r="OXK3" s="5"/>
      <c r="OXL3" s="6"/>
      <c r="OXM3" s="5"/>
      <c r="OXN3" s="6"/>
      <c r="OXO3" s="5"/>
      <c r="OXP3" s="6"/>
      <c r="OXQ3" s="5"/>
      <c r="OXR3" s="6"/>
      <c r="OXS3" s="5"/>
      <c r="OXT3" s="6"/>
      <c r="OXU3" s="5"/>
      <c r="OXV3" s="6"/>
      <c r="OXW3" s="5"/>
      <c r="OXX3" s="6"/>
      <c r="OXY3" s="5"/>
      <c r="OXZ3" s="6"/>
      <c r="OYA3" s="5"/>
      <c r="OYB3" s="6"/>
      <c r="OYC3" s="5"/>
      <c r="OYD3" s="6"/>
      <c r="OYE3" s="5"/>
      <c r="OYF3" s="6"/>
      <c r="OYG3" s="5"/>
      <c r="OYH3" s="6"/>
      <c r="OYI3" s="5"/>
      <c r="OYJ3" s="6"/>
      <c r="OYK3" s="5"/>
      <c r="OYL3" s="6"/>
      <c r="OYM3" s="5"/>
      <c r="OYN3" s="6"/>
      <c r="OYO3" s="5"/>
      <c r="OYP3" s="6"/>
      <c r="OYQ3" s="5"/>
      <c r="OYR3" s="6"/>
      <c r="OYS3" s="5"/>
      <c r="OYT3" s="6"/>
      <c r="OYU3" s="5"/>
      <c r="OYV3" s="6"/>
      <c r="OYW3" s="5"/>
      <c r="OYX3" s="6"/>
      <c r="OYY3" s="5"/>
      <c r="OYZ3" s="6"/>
      <c r="OZA3" s="5"/>
      <c r="OZB3" s="6"/>
      <c r="OZC3" s="5"/>
      <c r="OZD3" s="6"/>
      <c r="OZE3" s="5"/>
      <c r="OZF3" s="6"/>
      <c r="OZG3" s="5"/>
      <c r="OZH3" s="6"/>
      <c r="OZI3" s="5"/>
      <c r="OZJ3" s="6"/>
      <c r="OZK3" s="5"/>
      <c r="OZL3" s="6"/>
      <c r="OZM3" s="5"/>
      <c r="OZN3" s="6"/>
      <c r="OZO3" s="5"/>
      <c r="OZP3" s="6"/>
      <c r="OZQ3" s="5"/>
      <c r="OZR3" s="6"/>
      <c r="OZS3" s="5"/>
      <c r="OZT3" s="6"/>
      <c r="OZU3" s="5"/>
      <c r="OZV3" s="6"/>
      <c r="OZW3" s="5"/>
      <c r="OZX3" s="6"/>
      <c r="OZY3" s="5"/>
      <c r="OZZ3" s="6"/>
      <c r="PAA3" s="5"/>
      <c r="PAB3" s="6"/>
      <c r="PAC3" s="5"/>
      <c r="PAD3" s="6"/>
      <c r="PAE3" s="5"/>
      <c r="PAF3" s="6"/>
      <c r="PAG3" s="5"/>
      <c r="PAH3" s="6"/>
      <c r="PAI3" s="5"/>
      <c r="PAJ3" s="6"/>
      <c r="PAK3" s="5"/>
      <c r="PAL3" s="6"/>
      <c r="PAM3" s="5"/>
      <c r="PAN3" s="6"/>
      <c r="PAO3" s="5"/>
      <c r="PAP3" s="6"/>
      <c r="PAQ3" s="5"/>
      <c r="PAR3" s="6"/>
      <c r="PAS3" s="5"/>
      <c r="PAT3" s="6"/>
      <c r="PAU3" s="5"/>
      <c r="PAV3" s="6"/>
      <c r="PAW3" s="5"/>
      <c r="PAX3" s="6"/>
      <c r="PAY3" s="5"/>
      <c r="PAZ3" s="6"/>
      <c r="PBA3" s="5"/>
      <c r="PBB3" s="6"/>
      <c r="PBC3" s="5"/>
      <c r="PBD3" s="6"/>
      <c r="PBE3" s="5"/>
      <c r="PBF3" s="6"/>
      <c r="PBG3" s="5"/>
      <c r="PBH3" s="6"/>
      <c r="PBI3" s="5"/>
      <c r="PBJ3" s="6"/>
      <c r="PBK3" s="5"/>
      <c r="PBL3" s="6"/>
      <c r="PBM3" s="5"/>
      <c r="PBN3" s="6"/>
      <c r="PBO3" s="5"/>
      <c r="PBP3" s="6"/>
      <c r="PBQ3" s="5"/>
      <c r="PBR3" s="6"/>
      <c r="PBS3" s="5"/>
      <c r="PBT3" s="6"/>
      <c r="PBU3" s="5"/>
      <c r="PBV3" s="6"/>
      <c r="PBW3" s="5"/>
      <c r="PBX3" s="6"/>
      <c r="PBY3" s="5"/>
      <c r="PBZ3" s="6"/>
      <c r="PCA3" s="5"/>
      <c r="PCB3" s="6"/>
      <c r="PCC3" s="5"/>
      <c r="PCD3" s="6"/>
      <c r="PCE3" s="5"/>
      <c r="PCF3" s="6"/>
      <c r="PCG3" s="5"/>
      <c r="PCH3" s="6"/>
      <c r="PCI3" s="5"/>
      <c r="PCJ3" s="6"/>
      <c r="PCK3" s="5"/>
      <c r="PCL3" s="6"/>
      <c r="PCM3" s="5"/>
      <c r="PCN3" s="6"/>
      <c r="PCO3" s="5"/>
      <c r="PCP3" s="6"/>
      <c r="PCQ3" s="5"/>
      <c r="PCR3" s="6"/>
      <c r="PCS3" s="5"/>
      <c r="PCT3" s="6"/>
      <c r="PCU3" s="5"/>
      <c r="PCV3" s="6"/>
      <c r="PCW3" s="5"/>
      <c r="PCX3" s="6"/>
      <c r="PCY3" s="5"/>
      <c r="PCZ3" s="6"/>
      <c r="PDA3" s="5"/>
      <c r="PDB3" s="6"/>
      <c r="PDC3" s="5"/>
      <c r="PDD3" s="6"/>
      <c r="PDE3" s="5"/>
      <c r="PDF3" s="6"/>
      <c r="PDG3" s="5"/>
      <c r="PDH3" s="6"/>
      <c r="PDI3" s="5"/>
      <c r="PDJ3" s="6"/>
      <c r="PDK3" s="5"/>
      <c r="PDL3" s="6"/>
      <c r="PDM3" s="5"/>
      <c r="PDN3" s="6"/>
      <c r="PDO3" s="5"/>
      <c r="PDP3" s="6"/>
      <c r="PDQ3" s="5"/>
      <c r="PDR3" s="6"/>
      <c r="PDS3" s="5"/>
      <c r="PDT3" s="6"/>
      <c r="PDU3" s="5"/>
      <c r="PDV3" s="6"/>
      <c r="PDW3" s="5"/>
      <c r="PDX3" s="6"/>
      <c r="PDY3" s="5"/>
      <c r="PDZ3" s="6"/>
      <c r="PEA3" s="5"/>
      <c r="PEB3" s="6"/>
      <c r="PEC3" s="5"/>
      <c r="PED3" s="6"/>
      <c r="PEE3" s="5"/>
      <c r="PEF3" s="6"/>
      <c r="PEG3" s="5"/>
      <c r="PEH3" s="6"/>
      <c r="PEI3" s="5"/>
      <c r="PEJ3" s="6"/>
      <c r="PEK3" s="5"/>
      <c r="PEL3" s="6"/>
      <c r="PEM3" s="5"/>
      <c r="PEN3" s="6"/>
      <c r="PEO3" s="5"/>
      <c r="PEP3" s="6"/>
      <c r="PEQ3" s="5"/>
      <c r="PER3" s="6"/>
      <c r="PES3" s="5"/>
      <c r="PET3" s="6"/>
      <c r="PEU3" s="5"/>
      <c r="PEV3" s="6"/>
      <c r="PEW3" s="5"/>
      <c r="PEX3" s="6"/>
      <c r="PEY3" s="5"/>
      <c r="PEZ3" s="6"/>
      <c r="PFA3" s="5"/>
      <c r="PFB3" s="6"/>
      <c r="PFC3" s="5"/>
      <c r="PFD3" s="6"/>
      <c r="PFE3" s="5"/>
      <c r="PFF3" s="6"/>
      <c r="PFG3" s="5"/>
      <c r="PFH3" s="6"/>
      <c r="PFI3" s="5"/>
      <c r="PFJ3" s="6"/>
      <c r="PFK3" s="5"/>
      <c r="PFL3" s="6"/>
      <c r="PFM3" s="5"/>
      <c r="PFN3" s="6"/>
      <c r="PFO3" s="5"/>
      <c r="PFP3" s="6"/>
      <c r="PFQ3" s="5"/>
      <c r="PFR3" s="6"/>
      <c r="PFS3" s="5"/>
      <c r="PFT3" s="6"/>
      <c r="PFU3" s="5"/>
      <c r="PFV3" s="6"/>
      <c r="PFW3" s="5"/>
      <c r="PFX3" s="6"/>
      <c r="PFY3" s="5"/>
      <c r="PFZ3" s="6"/>
      <c r="PGA3" s="5"/>
      <c r="PGB3" s="6"/>
      <c r="PGC3" s="5"/>
      <c r="PGD3" s="6"/>
      <c r="PGE3" s="5"/>
      <c r="PGF3" s="6"/>
      <c r="PGG3" s="5"/>
      <c r="PGH3" s="6"/>
      <c r="PGI3" s="5"/>
      <c r="PGJ3" s="6"/>
      <c r="PGK3" s="5"/>
      <c r="PGL3" s="6"/>
      <c r="PGM3" s="5"/>
      <c r="PGN3" s="6"/>
      <c r="PGO3" s="5"/>
      <c r="PGP3" s="6"/>
      <c r="PGQ3" s="5"/>
      <c r="PGR3" s="6"/>
      <c r="PGS3" s="5"/>
      <c r="PGT3" s="6"/>
      <c r="PGU3" s="5"/>
      <c r="PGV3" s="6"/>
      <c r="PGW3" s="5"/>
      <c r="PGX3" s="6"/>
      <c r="PGY3" s="5"/>
      <c r="PGZ3" s="6"/>
      <c r="PHA3" s="5"/>
      <c r="PHB3" s="6"/>
      <c r="PHC3" s="5"/>
      <c r="PHD3" s="6"/>
      <c r="PHE3" s="5"/>
      <c r="PHF3" s="6"/>
      <c r="PHG3" s="5"/>
      <c r="PHH3" s="6"/>
      <c r="PHI3" s="5"/>
      <c r="PHJ3" s="6"/>
      <c r="PHK3" s="5"/>
      <c r="PHL3" s="6"/>
      <c r="PHM3" s="5"/>
      <c r="PHN3" s="6"/>
      <c r="PHO3" s="5"/>
      <c r="PHP3" s="6"/>
      <c r="PHQ3" s="5"/>
      <c r="PHR3" s="6"/>
      <c r="PHS3" s="5"/>
      <c r="PHT3" s="6"/>
      <c r="PHU3" s="5"/>
      <c r="PHV3" s="6"/>
      <c r="PHW3" s="5"/>
      <c r="PHX3" s="6"/>
      <c r="PHY3" s="5"/>
      <c r="PHZ3" s="6"/>
      <c r="PIA3" s="5"/>
      <c r="PIB3" s="6"/>
      <c r="PIC3" s="5"/>
      <c r="PID3" s="6"/>
      <c r="PIE3" s="5"/>
      <c r="PIF3" s="6"/>
      <c r="PIG3" s="5"/>
      <c r="PIH3" s="6"/>
      <c r="PII3" s="5"/>
      <c r="PIJ3" s="6"/>
      <c r="PIK3" s="5"/>
      <c r="PIL3" s="6"/>
      <c r="PIM3" s="5"/>
      <c r="PIN3" s="6"/>
      <c r="PIO3" s="5"/>
      <c r="PIP3" s="6"/>
      <c r="PIQ3" s="5"/>
      <c r="PIR3" s="6"/>
      <c r="PIS3" s="5"/>
      <c r="PIT3" s="6"/>
      <c r="PIU3" s="5"/>
      <c r="PIV3" s="6"/>
      <c r="PIW3" s="5"/>
      <c r="PIX3" s="6"/>
      <c r="PIY3" s="5"/>
      <c r="PIZ3" s="6"/>
      <c r="PJA3" s="5"/>
      <c r="PJB3" s="6"/>
      <c r="PJC3" s="5"/>
      <c r="PJD3" s="6"/>
      <c r="PJE3" s="5"/>
      <c r="PJF3" s="6"/>
      <c r="PJG3" s="5"/>
      <c r="PJH3" s="6"/>
      <c r="PJI3" s="5"/>
      <c r="PJJ3" s="6"/>
      <c r="PJK3" s="5"/>
      <c r="PJL3" s="6"/>
      <c r="PJM3" s="5"/>
      <c r="PJN3" s="6"/>
      <c r="PJO3" s="5"/>
      <c r="PJP3" s="6"/>
      <c r="PJQ3" s="5"/>
      <c r="PJR3" s="6"/>
      <c r="PJS3" s="5"/>
      <c r="PJT3" s="6"/>
      <c r="PJU3" s="5"/>
      <c r="PJV3" s="6"/>
      <c r="PJW3" s="5"/>
      <c r="PJX3" s="6"/>
      <c r="PJY3" s="5"/>
      <c r="PJZ3" s="6"/>
      <c r="PKA3" s="5"/>
      <c r="PKB3" s="6"/>
      <c r="PKC3" s="5"/>
      <c r="PKD3" s="6"/>
      <c r="PKE3" s="5"/>
      <c r="PKF3" s="6"/>
      <c r="PKG3" s="5"/>
      <c r="PKH3" s="6"/>
      <c r="PKI3" s="5"/>
      <c r="PKJ3" s="6"/>
      <c r="PKK3" s="5"/>
      <c r="PKL3" s="6"/>
      <c r="PKM3" s="5"/>
      <c r="PKN3" s="6"/>
      <c r="PKO3" s="5"/>
      <c r="PKP3" s="6"/>
      <c r="PKQ3" s="5"/>
      <c r="PKR3" s="6"/>
      <c r="PKS3" s="5"/>
      <c r="PKT3" s="6"/>
      <c r="PKU3" s="5"/>
      <c r="PKV3" s="6"/>
      <c r="PKW3" s="5"/>
      <c r="PKX3" s="6"/>
      <c r="PKY3" s="5"/>
      <c r="PKZ3" s="6"/>
      <c r="PLA3" s="5"/>
      <c r="PLB3" s="6"/>
      <c r="PLC3" s="5"/>
      <c r="PLD3" s="6"/>
      <c r="PLE3" s="5"/>
      <c r="PLF3" s="6"/>
      <c r="PLG3" s="5"/>
      <c r="PLH3" s="6"/>
      <c r="PLI3" s="5"/>
      <c r="PLJ3" s="6"/>
      <c r="PLK3" s="5"/>
      <c r="PLL3" s="6"/>
      <c r="PLM3" s="5"/>
      <c r="PLN3" s="6"/>
      <c r="PLO3" s="5"/>
      <c r="PLP3" s="6"/>
      <c r="PLQ3" s="5"/>
      <c r="PLR3" s="6"/>
      <c r="PLS3" s="5"/>
      <c r="PLT3" s="6"/>
      <c r="PLU3" s="5"/>
      <c r="PLV3" s="6"/>
      <c r="PLW3" s="5"/>
      <c r="PLX3" s="6"/>
      <c r="PLY3" s="5"/>
      <c r="PLZ3" s="6"/>
      <c r="PMA3" s="5"/>
      <c r="PMB3" s="6"/>
      <c r="PMC3" s="5"/>
      <c r="PMD3" s="6"/>
      <c r="PME3" s="5"/>
      <c r="PMF3" s="6"/>
      <c r="PMG3" s="5"/>
      <c r="PMH3" s="6"/>
      <c r="PMI3" s="5"/>
      <c r="PMJ3" s="6"/>
      <c r="PMK3" s="5"/>
      <c r="PML3" s="6"/>
      <c r="PMM3" s="5"/>
      <c r="PMN3" s="6"/>
      <c r="PMO3" s="5"/>
      <c r="PMP3" s="6"/>
      <c r="PMQ3" s="5"/>
      <c r="PMR3" s="6"/>
      <c r="PMS3" s="5"/>
      <c r="PMT3" s="6"/>
      <c r="PMU3" s="5"/>
      <c r="PMV3" s="6"/>
      <c r="PMW3" s="5"/>
      <c r="PMX3" s="6"/>
      <c r="PMY3" s="5"/>
      <c r="PMZ3" s="6"/>
      <c r="PNA3" s="5"/>
      <c r="PNB3" s="6"/>
      <c r="PNC3" s="5"/>
      <c r="PND3" s="6"/>
      <c r="PNE3" s="5"/>
      <c r="PNF3" s="6"/>
      <c r="PNG3" s="5"/>
      <c r="PNH3" s="6"/>
      <c r="PNI3" s="5"/>
      <c r="PNJ3" s="6"/>
      <c r="PNK3" s="5"/>
      <c r="PNL3" s="6"/>
      <c r="PNM3" s="5"/>
      <c r="PNN3" s="6"/>
      <c r="PNO3" s="5"/>
      <c r="PNP3" s="6"/>
      <c r="PNQ3" s="5"/>
      <c r="PNR3" s="6"/>
      <c r="PNS3" s="5"/>
      <c r="PNT3" s="6"/>
      <c r="PNU3" s="5"/>
      <c r="PNV3" s="6"/>
      <c r="PNW3" s="5"/>
      <c r="PNX3" s="6"/>
      <c r="PNY3" s="5"/>
      <c r="PNZ3" s="6"/>
      <c r="POA3" s="5"/>
      <c r="POB3" s="6"/>
      <c r="POC3" s="5"/>
      <c r="POD3" s="6"/>
      <c r="POE3" s="5"/>
      <c r="POF3" s="6"/>
      <c r="POG3" s="5"/>
      <c r="POH3" s="6"/>
      <c r="POI3" s="5"/>
      <c r="POJ3" s="6"/>
      <c r="POK3" s="5"/>
      <c r="POL3" s="6"/>
      <c r="POM3" s="5"/>
      <c r="PON3" s="6"/>
      <c r="POO3" s="5"/>
      <c r="POP3" s="6"/>
      <c r="POQ3" s="5"/>
      <c r="POR3" s="6"/>
      <c r="POS3" s="5"/>
      <c r="POT3" s="6"/>
      <c r="POU3" s="5"/>
      <c r="POV3" s="6"/>
      <c r="POW3" s="5"/>
      <c r="POX3" s="6"/>
      <c r="POY3" s="5"/>
      <c r="POZ3" s="6"/>
      <c r="PPA3" s="5"/>
      <c r="PPB3" s="6"/>
      <c r="PPC3" s="5"/>
      <c r="PPD3" s="6"/>
      <c r="PPE3" s="5"/>
      <c r="PPF3" s="6"/>
      <c r="PPG3" s="5"/>
      <c r="PPH3" s="6"/>
      <c r="PPI3" s="5"/>
      <c r="PPJ3" s="6"/>
      <c r="PPK3" s="5"/>
      <c r="PPL3" s="6"/>
      <c r="PPM3" s="5"/>
      <c r="PPN3" s="6"/>
      <c r="PPO3" s="5"/>
      <c r="PPP3" s="6"/>
      <c r="PPQ3" s="5"/>
      <c r="PPR3" s="6"/>
      <c r="PPS3" s="5"/>
      <c r="PPT3" s="6"/>
      <c r="PPU3" s="5"/>
      <c r="PPV3" s="6"/>
      <c r="PPW3" s="5"/>
      <c r="PPX3" s="6"/>
      <c r="PPY3" s="5"/>
      <c r="PPZ3" s="6"/>
      <c r="PQA3" s="5"/>
      <c r="PQB3" s="6"/>
      <c r="PQC3" s="5"/>
      <c r="PQD3" s="6"/>
      <c r="PQE3" s="5"/>
      <c r="PQF3" s="6"/>
      <c r="PQG3" s="5"/>
      <c r="PQH3" s="6"/>
      <c r="PQI3" s="5"/>
      <c r="PQJ3" s="6"/>
      <c r="PQK3" s="5"/>
      <c r="PQL3" s="6"/>
      <c r="PQM3" s="5"/>
      <c r="PQN3" s="6"/>
      <c r="PQO3" s="5"/>
      <c r="PQP3" s="6"/>
      <c r="PQQ3" s="5"/>
      <c r="PQR3" s="6"/>
      <c r="PQS3" s="5"/>
      <c r="PQT3" s="6"/>
      <c r="PQU3" s="5"/>
      <c r="PQV3" s="6"/>
      <c r="PQW3" s="5"/>
      <c r="PQX3" s="6"/>
      <c r="PQY3" s="5"/>
      <c r="PQZ3" s="6"/>
      <c r="PRA3" s="5"/>
      <c r="PRB3" s="6"/>
      <c r="PRC3" s="5"/>
      <c r="PRD3" s="6"/>
      <c r="PRE3" s="5"/>
      <c r="PRF3" s="6"/>
      <c r="PRG3" s="5"/>
      <c r="PRH3" s="6"/>
      <c r="PRI3" s="5"/>
      <c r="PRJ3" s="6"/>
      <c r="PRK3" s="5"/>
      <c r="PRL3" s="6"/>
      <c r="PRM3" s="5"/>
      <c r="PRN3" s="6"/>
      <c r="PRO3" s="5"/>
      <c r="PRP3" s="6"/>
      <c r="PRQ3" s="5"/>
      <c r="PRR3" s="6"/>
      <c r="PRS3" s="5"/>
      <c r="PRT3" s="6"/>
      <c r="PRU3" s="5"/>
      <c r="PRV3" s="6"/>
      <c r="PRW3" s="5"/>
      <c r="PRX3" s="6"/>
      <c r="PRY3" s="5"/>
      <c r="PRZ3" s="6"/>
      <c r="PSA3" s="5"/>
      <c r="PSB3" s="6"/>
      <c r="PSC3" s="5"/>
      <c r="PSD3" s="6"/>
      <c r="PSE3" s="5"/>
      <c r="PSF3" s="6"/>
      <c r="PSG3" s="5"/>
      <c r="PSH3" s="6"/>
      <c r="PSI3" s="5"/>
      <c r="PSJ3" s="6"/>
      <c r="PSK3" s="5"/>
      <c r="PSL3" s="6"/>
      <c r="PSM3" s="5"/>
      <c r="PSN3" s="6"/>
      <c r="PSO3" s="5"/>
      <c r="PSP3" s="6"/>
      <c r="PSQ3" s="5"/>
      <c r="PSR3" s="6"/>
      <c r="PSS3" s="5"/>
      <c r="PST3" s="6"/>
      <c r="PSU3" s="5"/>
      <c r="PSV3" s="6"/>
      <c r="PSW3" s="5"/>
      <c r="PSX3" s="6"/>
      <c r="PSY3" s="5"/>
      <c r="PSZ3" s="6"/>
      <c r="PTA3" s="5"/>
      <c r="PTB3" s="6"/>
      <c r="PTC3" s="5"/>
      <c r="PTD3" s="6"/>
      <c r="PTE3" s="5"/>
      <c r="PTF3" s="6"/>
      <c r="PTG3" s="5"/>
      <c r="PTH3" s="6"/>
      <c r="PTI3" s="5"/>
      <c r="PTJ3" s="6"/>
      <c r="PTK3" s="5"/>
      <c r="PTL3" s="6"/>
      <c r="PTM3" s="5"/>
      <c r="PTN3" s="6"/>
      <c r="PTO3" s="5"/>
      <c r="PTP3" s="6"/>
      <c r="PTQ3" s="5"/>
      <c r="PTR3" s="6"/>
      <c r="PTS3" s="5"/>
      <c r="PTT3" s="6"/>
      <c r="PTU3" s="5"/>
      <c r="PTV3" s="6"/>
      <c r="PTW3" s="5"/>
      <c r="PTX3" s="6"/>
      <c r="PTY3" s="5"/>
      <c r="PTZ3" s="6"/>
      <c r="PUA3" s="5"/>
      <c r="PUB3" s="6"/>
      <c r="PUC3" s="5"/>
      <c r="PUD3" s="6"/>
      <c r="PUE3" s="5"/>
      <c r="PUF3" s="6"/>
      <c r="PUG3" s="5"/>
      <c r="PUH3" s="6"/>
      <c r="PUI3" s="5"/>
      <c r="PUJ3" s="6"/>
      <c r="PUK3" s="5"/>
      <c r="PUL3" s="6"/>
      <c r="PUM3" s="5"/>
      <c r="PUN3" s="6"/>
      <c r="PUO3" s="5"/>
      <c r="PUP3" s="6"/>
      <c r="PUQ3" s="5"/>
      <c r="PUR3" s="6"/>
      <c r="PUS3" s="5"/>
      <c r="PUT3" s="6"/>
      <c r="PUU3" s="5"/>
      <c r="PUV3" s="6"/>
      <c r="PUW3" s="5"/>
      <c r="PUX3" s="6"/>
      <c r="PUY3" s="5"/>
      <c r="PUZ3" s="6"/>
      <c r="PVA3" s="5"/>
      <c r="PVB3" s="6"/>
      <c r="PVC3" s="5"/>
      <c r="PVD3" s="6"/>
      <c r="PVE3" s="5"/>
      <c r="PVF3" s="6"/>
      <c r="PVG3" s="5"/>
      <c r="PVH3" s="6"/>
      <c r="PVI3" s="5"/>
      <c r="PVJ3" s="6"/>
      <c r="PVK3" s="5"/>
      <c r="PVL3" s="6"/>
      <c r="PVM3" s="5"/>
      <c r="PVN3" s="6"/>
      <c r="PVO3" s="5"/>
      <c r="PVP3" s="6"/>
      <c r="PVQ3" s="5"/>
      <c r="PVR3" s="6"/>
      <c r="PVS3" s="5"/>
      <c r="PVT3" s="6"/>
      <c r="PVU3" s="5"/>
      <c r="PVV3" s="6"/>
      <c r="PVW3" s="5"/>
      <c r="PVX3" s="6"/>
      <c r="PVY3" s="5"/>
      <c r="PVZ3" s="6"/>
      <c r="PWA3" s="5"/>
      <c r="PWB3" s="6"/>
      <c r="PWC3" s="5"/>
      <c r="PWD3" s="6"/>
      <c r="PWE3" s="5"/>
      <c r="PWF3" s="6"/>
      <c r="PWG3" s="5"/>
      <c r="PWH3" s="6"/>
      <c r="PWI3" s="5"/>
      <c r="PWJ3" s="6"/>
      <c r="PWK3" s="5"/>
      <c r="PWL3" s="6"/>
      <c r="PWM3" s="5"/>
      <c r="PWN3" s="6"/>
      <c r="PWO3" s="5"/>
      <c r="PWP3" s="6"/>
      <c r="PWQ3" s="5"/>
      <c r="PWR3" s="6"/>
      <c r="PWS3" s="5"/>
      <c r="PWT3" s="6"/>
      <c r="PWU3" s="5"/>
      <c r="PWV3" s="6"/>
      <c r="PWW3" s="5"/>
      <c r="PWX3" s="6"/>
      <c r="PWY3" s="5"/>
      <c r="PWZ3" s="6"/>
      <c r="PXA3" s="5"/>
      <c r="PXB3" s="6"/>
      <c r="PXC3" s="5"/>
      <c r="PXD3" s="6"/>
      <c r="PXE3" s="5"/>
      <c r="PXF3" s="6"/>
      <c r="PXG3" s="5"/>
      <c r="PXH3" s="6"/>
      <c r="PXI3" s="5"/>
      <c r="PXJ3" s="6"/>
      <c r="PXK3" s="5"/>
      <c r="PXL3" s="6"/>
      <c r="PXM3" s="5"/>
      <c r="PXN3" s="6"/>
      <c r="PXO3" s="5"/>
      <c r="PXP3" s="6"/>
      <c r="PXQ3" s="5"/>
      <c r="PXR3" s="6"/>
      <c r="PXS3" s="5"/>
      <c r="PXT3" s="6"/>
      <c r="PXU3" s="5"/>
      <c r="PXV3" s="6"/>
      <c r="PXW3" s="5"/>
      <c r="PXX3" s="6"/>
      <c r="PXY3" s="5"/>
      <c r="PXZ3" s="6"/>
      <c r="PYA3" s="5"/>
      <c r="PYB3" s="6"/>
      <c r="PYC3" s="5"/>
      <c r="PYD3" s="6"/>
      <c r="PYE3" s="5"/>
      <c r="PYF3" s="6"/>
      <c r="PYG3" s="5"/>
      <c r="PYH3" s="6"/>
      <c r="PYI3" s="5"/>
      <c r="PYJ3" s="6"/>
      <c r="PYK3" s="5"/>
      <c r="PYL3" s="6"/>
      <c r="PYM3" s="5"/>
      <c r="PYN3" s="6"/>
      <c r="PYO3" s="5"/>
      <c r="PYP3" s="6"/>
      <c r="PYQ3" s="5"/>
      <c r="PYR3" s="6"/>
      <c r="PYS3" s="5"/>
      <c r="PYT3" s="6"/>
      <c r="PYU3" s="5"/>
      <c r="PYV3" s="6"/>
      <c r="PYW3" s="5"/>
      <c r="PYX3" s="6"/>
      <c r="PYY3" s="5"/>
      <c r="PYZ3" s="6"/>
      <c r="PZA3" s="5"/>
      <c r="PZB3" s="6"/>
      <c r="PZC3" s="5"/>
      <c r="PZD3" s="6"/>
      <c r="PZE3" s="5"/>
      <c r="PZF3" s="6"/>
      <c r="PZG3" s="5"/>
      <c r="PZH3" s="6"/>
      <c r="PZI3" s="5"/>
      <c r="PZJ3" s="6"/>
      <c r="PZK3" s="5"/>
      <c r="PZL3" s="6"/>
      <c r="PZM3" s="5"/>
      <c r="PZN3" s="6"/>
      <c r="PZO3" s="5"/>
      <c r="PZP3" s="6"/>
      <c r="PZQ3" s="5"/>
      <c r="PZR3" s="6"/>
      <c r="PZS3" s="5"/>
      <c r="PZT3" s="6"/>
      <c r="PZU3" s="5"/>
      <c r="PZV3" s="6"/>
      <c r="PZW3" s="5"/>
      <c r="PZX3" s="6"/>
      <c r="PZY3" s="5"/>
      <c r="PZZ3" s="6"/>
      <c r="QAA3" s="5"/>
      <c r="QAB3" s="6"/>
      <c r="QAC3" s="5"/>
      <c r="QAD3" s="6"/>
      <c r="QAE3" s="5"/>
      <c r="QAF3" s="6"/>
      <c r="QAG3" s="5"/>
      <c r="QAH3" s="6"/>
      <c r="QAI3" s="5"/>
      <c r="QAJ3" s="6"/>
      <c r="QAK3" s="5"/>
      <c r="QAL3" s="6"/>
      <c r="QAM3" s="5"/>
      <c r="QAN3" s="6"/>
      <c r="QAO3" s="5"/>
      <c r="QAP3" s="6"/>
      <c r="QAQ3" s="5"/>
      <c r="QAR3" s="6"/>
      <c r="QAS3" s="5"/>
      <c r="QAT3" s="6"/>
      <c r="QAU3" s="5"/>
      <c r="QAV3" s="6"/>
      <c r="QAW3" s="5"/>
      <c r="QAX3" s="6"/>
      <c r="QAY3" s="5"/>
      <c r="QAZ3" s="6"/>
      <c r="QBA3" s="5"/>
      <c r="QBB3" s="6"/>
      <c r="QBC3" s="5"/>
      <c r="QBD3" s="6"/>
      <c r="QBE3" s="5"/>
      <c r="QBF3" s="6"/>
      <c r="QBG3" s="5"/>
      <c r="QBH3" s="6"/>
      <c r="QBI3" s="5"/>
      <c r="QBJ3" s="6"/>
      <c r="QBK3" s="5"/>
      <c r="QBL3" s="6"/>
      <c r="QBM3" s="5"/>
      <c r="QBN3" s="6"/>
      <c r="QBO3" s="5"/>
      <c r="QBP3" s="6"/>
      <c r="QBQ3" s="5"/>
      <c r="QBR3" s="6"/>
      <c r="QBS3" s="5"/>
      <c r="QBT3" s="6"/>
      <c r="QBU3" s="5"/>
      <c r="QBV3" s="6"/>
      <c r="QBW3" s="5"/>
      <c r="QBX3" s="6"/>
      <c r="QBY3" s="5"/>
      <c r="QBZ3" s="6"/>
      <c r="QCA3" s="5"/>
      <c r="QCB3" s="6"/>
      <c r="QCC3" s="5"/>
      <c r="QCD3" s="6"/>
      <c r="QCE3" s="5"/>
      <c r="QCF3" s="6"/>
      <c r="QCG3" s="5"/>
      <c r="QCH3" s="6"/>
      <c r="QCI3" s="5"/>
      <c r="QCJ3" s="6"/>
      <c r="QCK3" s="5"/>
      <c r="QCL3" s="6"/>
      <c r="QCM3" s="5"/>
      <c r="QCN3" s="6"/>
      <c r="QCO3" s="5"/>
      <c r="QCP3" s="6"/>
      <c r="QCQ3" s="5"/>
      <c r="QCR3" s="6"/>
      <c r="QCS3" s="5"/>
      <c r="QCT3" s="6"/>
      <c r="QCU3" s="5"/>
      <c r="QCV3" s="6"/>
      <c r="QCW3" s="5"/>
      <c r="QCX3" s="6"/>
      <c r="QCY3" s="5"/>
      <c r="QCZ3" s="6"/>
      <c r="QDA3" s="5"/>
      <c r="QDB3" s="6"/>
      <c r="QDC3" s="5"/>
      <c r="QDD3" s="6"/>
      <c r="QDE3" s="5"/>
      <c r="QDF3" s="6"/>
      <c r="QDG3" s="5"/>
      <c r="QDH3" s="6"/>
      <c r="QDI3" s="5"/>
      <c r="QDJ3" s="6"/>
      <c r="QDK3" s="5"/>
      <c r="QDL3" s="6"/>
      <c r="QDM3" s="5"/>
      <c r="QDN3" s="6"/>
      <c r="QDO3" s="5"/>
      <c r="QDP3" s="6"/>
      <c r="QDQ3" s="5"/>
      <c r="QDR3" s="6"/>
      <c r="QDS3" s="5"/>
      <c r="QDT3" s="6"/>
      <c r="QDU3" s="5"/>
      <c r="QDV3" s="6"/>
      <c r="QDW3" s="5"/>
      <c r="QDX3" s="6"/>
      <c r="QDY3" s="5"/>
      <c r="QDZ3" s="6"/>
      <c r="QEA3" s="5"/>
      <c r="QEB3" s="6"/>
      <c r="QEC3" s="5"/>
      <c r="QED3" s="6"/>
      <c r="QEE3" s="5"/>
      <c r="QEF3" s="6"/>
      <c r="QEG3" s="5"/>
      <c r="QEH3" s="6"/>
      <c r="QEI3" s="5"/>
      <c r="QEJ3" s="6"/>
      <c r="QEK3" s="5"/>
      <c r="QEL3" s="6"/>
      <c r="QEM3" s="5"/>
      <c r="QEN3" s="6"/>
      <c r="QEO3" s="5"/>
      <c r="QEP3" s="6"/>
      <c r="QEQ3" s="5"/>
      <c r="QER3" s="6"/>
      <c r="QES3" s="5"/>
      <c r="QET3" s="6"/>
      <c r="QEU3" s="5"/>
      <c r="QEV3" s="6"/>
      <c r="QEW3" s="5"/>
      <c r="QEX3" s="6"/>
      <c r="QEY3" s="5"/>
      <c r="QEZ3" s="6"/>
      <c r="QFA3" s="5"/>
      <c r="QFB3" s="6"/>
      <c r="QFC3" s="5"/>
      <c r="QFD3" s="6"/>
      <c r="QFE3" s="5"/>
      <c r="QFF3" s="6"/>
      <c r="QFG3" s="5"/>
      <c r="QFH3" s="6"/>
      <c r="QFI3" s="5"/>
      <c r="QFJ3" s="6"/>
      <c r="QFK3" s="5"/>
      <c r="QFL3" s="6"/>
      <c r="QFM3" s="5"/>
      <c r="QFN3" s="6"/>
      <c r="QFO3" s="5"/>
      <c r="QFP3" s="6"/>
      <c r="QFQ3" s="5"/>
      <c r="QFR3" s="6"/>
      <c r="QFS3" s="5"/>
      <c r="QFT3" s="6"/>
      <c r="QFU3" s="5"/>
      <c r="QFV3" s="6"/>
      <c r="QFW3" s="5"/>
      <c r="QFX3" s="6"/>
      <c r="QFY3" s="5"/>
      <c r="QFZ3" s="6"/>
      <c r="QGA3" s="5"/>
      <c r="QGB3" s="6"/>
      <c r="QGC3" s="5"/>
      <c r="QGD3" s="6"/>
      <c r="QGE3" s="5"/>
      <c r="QGF3" s="6"/>
      <c r="QGG3" s="5"/>
      <c r="QGH3" s="6"/>
      <c r="QGI3" s="5"/>
      <c r="QGJ3" s="6"/>
      <c r="QGK3" s="5"/>
      <c r="QGL3" s="6"/>
      <c r="QGM3" s="5"/>
      <c r="QGN3" s="6"/>
      <c r="QGO3" s="5"/>
      <c r="QGP3" s="6"/>
      <c r="QGQ3" s="5"/>
      <c r="QGR3" s="6"/>
      <c r="QGS3" s="5"/>
      <c r="QGT3" s="6"/>
      <c r="QGU3" s="5"/>
      <c r="QGV3" s="6"/>
      <c r="QGW3" s="5"/>
      <c r="QGX3" s="6"/>
      <c r="QGY3" s="5"/>
      <c r="QGZ3" s="6"/>
      <c r="QHA3" s="5"/>
      <c r="QHB3" s="6"/>
      <c r="QHC3" s="5"/>
      <c r="QHD3" s="6"/>
      <c r="QHE3" s="5"/>
      <c r="QHF3" s="6"/>
      <c r="QHG3" s="5"/>
      <c r="QHH3" s="6"/>
      <c r="QHI3" s="5"/>
      <c r="QHJ3" s="6"/>
      <c r="QHK3" s="5"/>
      <c r="QHL3" s="6"/>
      <c r="QHM3" s="5"/>
      <c r="QHN3" s="6"/>
      <c r="QHO3" s="5"/>
      <c r="QHP3" s="6"/>
      <c r="QHQ3" s="5"/>
      <c r="QHR3" s="6"/>
      <c r="QHS3" s="5"/>
      <c r="QHT3" s="6"/>
      <c r="QHU3" s="5"/>
      <c r="QHV3" s="6"/>
      <c r="QHW3" s="5"/>
      <c r="QHX3" s="6"/>
      <c r="QHY3" s="5"/>
      <c r="QHZ3" s="6"/>
      <c r="QIA3" s="5"/>
      <c r="QIB3" s="6"/>
      <c r="QIC3" s="5"/>
      <c r="QID3" s="6"/>
      <c r="QIE3" s="5"/>
      <c r="QIF3" s="6"/>
      <c r="QIG3" s="5"/>
      <c r="QIH3" s="6"/>
      <c r="QII3" s="5"/>
      <c r="QIJ3" s="6"/>
      <c r="QIK3" s="5"/>
      <c r="QIL3" s="6"/>
      <c r="QIM3" s="5"/>
      <c r="QIN3" s="6"/>
      <c r="QIO3" s="5"/>
      <c r="QIP3" s="6"/>
      <c r="QIQ3" s="5"/>
      <c r="QIR3" s="6"/>
      <c r="QIS3" s="5"/>
      <c r="QIT3" s="6"/>
      <c r="QIU3" s="5"/>
      <c r="QIV3" s="6"/>
      <c r="QIW3" s="5"/>
      <c r="QIX3" s="6"/>
      <c r="QIY3" s="5"/>
      <c r="QIZ3" s="6"/>
      <c r="QJA3" s="5"/>
      <c r="QJB3" s="6"/>
      <c r="QJC3" s="5"/>
      <c r="QJD3" s="6"/>
      <c r="QJE3" s="5"/>
      <c r="QJF3" s="6"/>
      <c r="QJG3" s="5"/>
      <c r="QJH3" s="6"/>
      <c r="QJI3" s="5"/>
      <c r="QJJ3" s="6"/>
      <c r="QJK3" s="5"/>
      <c r="QJL3" s="6"/>
      <c r="QJM3" s="5"/>
      <c r="QJN3" s="6"/>
      <c r="QJO3" s="5"/>
      <c r="QJP3" s="6"/>
      <c r="QJQ3" s="5"/>
      <c r="QJR3" s="6"/>
      <c r="QJS3" s="5"/>
      <c r="QJT3" s="6"/>
      <c r="QJU3" s="5"/>
      <c r="QJV3" s="6"/>
      <c r="QJW3" s="5"/>
      <c r="QJX3" s="6"/>
      <c r="QJY3" s="5"/>
      <c r="QJZ3" s="6"/>
      <c r="QKA3" s="5"/>
      <c r="QKB3" s="6"/>
      <c r="QKC3" s="5"/>
      <c r="QKD3" s="6"/>
      <c r="QKE3" s="5"/>
      <c r="QKF3" s="6"/>
      <c r="QKG3" s="5"/>
      <c r="QKH3" s="6"/>
      <c r="QKI3" s="5"/>
      <c r="QKJ3" s="6"/>
      <c r="QKK3" s="5"/>
      <c r="QKL3" s="6"/>
      <c r="QKM3" s="5"/>
      <c r="QKN3" s="6"/>
      <c r="QKO3" s="5"/>
      <c r="QKP3" s="6"/>
      <c r="QKQ3" s="5"/>
      <c r="QKR3" s="6"/>
      <c r="QKS3" s="5"/>
      <c r="QKT3" s="6"/>
      <c r="QKU3" s="5"/>
      <c r="QKV3" s="6"/>
      <c r="QKW3" s="5"/>
      <c r="QKX3" s="6"/>
      <c r="QKY3" s="5"/>
      <c r="QKZ3" s="6"/>
      <c r="QLA3" s="5"/>
      <c r="QLB3" s="6"/>
      <c r="QLC3" s="5"/>
      <c r="QLD3" s="6"/>
      <c r="QLE3" s="5"/>
      <c r="QLF3" s="6"/>
      <c r="QLG3" s="5"/>
      <c r="QLH3" s="6"/>
      <c r="QLI3" s="5"/>
      <c r="QLJ3" s="6"/>
      <c r="QLK3" s="5"/>
      <c r="QLL3" s="6"/>
      <c r="QLM3" s="5"/>
      <c r="QLN3" s="6"/>
      <c r="QLO3" s="5"/>
      <c r="QLP3" s="6"/>
      <c r="QLQ3" s="5"/>
      <c r="QLR3" s="6"/>
      <c r="QLS3" s="5"/>
      <c r="QLT3" s="6"/>
      <c r="QLU3" s="5"/>
      <c r="QLV3" s="6"/>
      <c r="QLW3" s="5"/>
      <c r="QLX3" s="6"/>
      <c r="QLY3" s="5"/>
      <c r="QLZ3" s="6"/>
      <c r="QMA3" s="5"/>
      <c r="QMB3" s="6"/>
      <c r="QMC3" s="5"/>
      <c r="QMD3" s="6"/>
      <c r="QME3" s="5"/>
      <c r="QMF3" s="6"/>
      <c r="QMG3" s="5"/>
      <c r="QMH3" s="6"/>
      <c r="QMI3" s="5"/>
      <c r="QMJ3" s="6"/>
      <c r="QMK3" s="5"/>
      <c r="QML3" s="6"/>
      <c r="QMM3" s="5"/>
      <c r="QMN3" s="6"/>
      <c r="QMO3" s="5"/>
      <c r="QMP3" s="6"/>
      <c r="QMQ3" s="5"/>
      <c r="QMR3" s="6"/>
      <c r="QMS3" s="5"/>
      <c r="QMT3" s="6"/>
      <c r="QMU3" s="5"/>
      <c r="QMV3" s="6"/>
      <c r="QMW3" s="5"/>
      <c r="QMX3" s="6"/>
      <c r="QMY3" s="5"/>
      <c r="QMZ3" s="6"/>
      <c r="QNA3" s="5"/>
      <c r="QNB3" s="6"/>
      <c r="QNC3" s="5"/>
      <c r="QND3" s="6"/>
      <c r="QNE3" s="5"/>
      <c r="QNF3" s="6"/>
      <c r="QNG3" s="5"/>
      <c r="QNH3" s="6"/>
      <c r="QNI3" s="5"/>
      <c r="QNJ3" s="6"/>
      <c r="QNK3" s="5"/>
      <c r="QNL3" s="6"/>
      <c r="QNM3" s="5"/>
      <c r="QNN3" s="6"/>
      <c r="QNO3" s="5"/>
      <c r="QNP3" s="6"/>
      <c r="QNQ3" s="5"/>
      <c r="QNR3" s="6"/>
      <c r="QNS3" s="5"/>
      <c r="QNT3" s="6"/>
      <c r="QNU3" s="5"/>
      <c r="QNV3" s="6"/>
      <c r="QNW3" s="5"/>
      <c r="QNX3" s="6"/>
      <c r="QNY3" s="5"/>
      <c r="QNZ3" s="6"/>
      <c r="QOA3" s="5"/>
      <c r="QOB3" s="6"/>
      <c r="QOC3" s="5"/>
      <c r="QOD3" s="6"/>
      <c r="QOE3" s="5"/>
      <c r="QOF3" s="6"/>
      <c r="QOG3" s="5"/>
      <c r="QOH3" s="6"/>
      <c r="QOI3" s="5"/>
      <c r="QOJ3" s="6"/>
      <c r="QOK3" s="5"/>
      <c r="QOL3" s="6"/>
      <c r="QOM3" s="5"/>
      <c r="QON3" s="6"/>
      <c r="QOO3" s="5"/>
      <c r="QOP3" s="6"/>
      <c r="QOQ3" s="5"/>
      <c r="QOR3" s="6"/>
      <c r="QOS3" s="5"/>
      <c r="QOT3" s="6"/>
      <c r="QOU3" s="5"/>
      <c r="QOV3" s="6"/>
      <c r="QOW3" s="5"/>
      <c r="QOX3" s="6"/>
      <c r="QOY3" s="5"/>
      <c r="QOZ3" s="6"/>
      <c r="QPA3" s="5"/>
      <c r="QPB3" s="6"/>
      <c r="QPC3" s="5"/>
      <c r="QPD3" s="6"/>
      <c r="QPE3" s="5"/>
      <c r="QPF3" s="6"/>
      <c r="QPG3" s="5"/>
      <c r="QPH3" s="6"/>
      <c r="QPI3" s="5"/>
      <c r="QPJ3" s="6"/>
      <c r="QPK3" s="5"/>
      <c r="QPL3" s="6"/>
      <c r="QPM3" s="5"/>
      <c r="QPN3" s="6"/>
      <c r="QPO3" s="5"/>
      <c r="QPP3" s="6"/>
      <c r="QPQ3" s="5"/>
      <c r="QPR3" s="6"/>
      <c r="QPS3" s="5"/>
      <c r="QPT3" s="6"/>
      <c r="QPU3" s="5"/>
      <c r="QPV3" s="6"/>
      <c r="QPW3" s="5"/>
      <c r="QPX3" s="6"/>
      <c r="QPY3" s="5"/>
      <c r="QPZ3" s="6"/>
      <c r="QQA3" s="5"/>
      <c r="QQB3" s="6"/>
      <c r="QQC3" s="5"/>
      <c r="QQD3" s="6"/>
      <c r="QQE3" s="5"/>
      <c r="QQF3" s="6"/>
      <c r="QQG3" s="5"/>
      <c r="QQH3" s="6"/>
      <c r="QQI3" s="5"/>
      <c r="QQJ3" s="6"/>
      <c r="QQK3" s="5"/>
      <c r="QQL3" s="6"/>
      <c r="QQM3" s="5"/>
      <c r="QQN3" s="6"/>
      <c r="QQO3" s="5"/>
      <c r="QQP3" s="6"/>
      <c r="QQQ3" s="5"/>
      <c r="QQR3" s="6"/>
      <c r="QQS3" s="5"/>
      <c r="QQT3" s="6"/>
      <c r="QQU3" s="5"/>
      <c r="QQV3" s="6"/>
      <c r="QQW3" s="5"/>
      <c r="QQX3" s="6"/>
      <c r="QQY3" s="5"/>
      <c r="QQZ3" s="6"/>
      <c r="QRA3" s="5"/>
      <c r="QRB3" s="6"/>
      <c r="QRC3" s="5"/>
      <c r="QRD3" s="6"/>
      <c r="QRE3" s="5"/>
      <c r="QRF3" s="6"/>
      <c r="QRG3" s="5"/>
      <c r="QRH3" s="6"/>
      <c r="QRI3" s="5"/>
      <c r="QRJ3" s="6"/>
      <c r="QRK3" s="5"/>
      <c r="QRL3" s="6"/>
      <c r="QRM3" s="5"/>
      <c r="QRN3" s="6"/>
      <c r="QRO3" s="5"/>
      <c r="QRP3" s="6"/>
      <c r="QRQ3" s="5"/>
      <c r="QRR3" s="6"/>
      <c r="QRS3" s="5"/>
      <c r="QRT3" s="6"/>
      <c r="QRU3" s="5"/>
      <c r="QRV3" s="6"/>
      <c r="QRW3" s="5"/>
      <c r="QRX3" s="6"/>
      <c r="QRY3" s="5"/>
      <c r="QRZ3" s="6"/>
      <c r="QSA3" s="5"/>
      <c r="QSB3" s="6"/>
      <c r="QSC3" s="5"/>
      <c r="QSD3" s="6"/>
      <c r="QSE3" s="5"/>
      <c r="QSF3" s="6"/>
      <c r="QSG3" s="5"/>
      <c r="QSH3" s="6"/>
      <c r="QSI3" s="5"/>
      <c r="QSJ3" s="6"/>
      <c r="QSK3" s="5"/>
      <c r="QSL3" s="6"/>
      <c r="QSM3" s="5"/>
      <c r="QSN3" s="6"/>
      <c r="QSO3" s="5"/>
      <c r="QSP3" s="6"/>
      <c r="QSQ3" s="5"/>
      <c r="QSR3" s="6"/>
      <c r="QSS3" s="5"/>
      <c r="QST3" s="6"/>
      <c r="QSU3" s="5"/>
      <c r="QSV3" s="6"/>
      <c r="QSW3" s="5"/>
      <c r="QSX3" s="6"/>
      <c r="QSY3" s="5"/>
      <c r="QSZ3" s="6"/>
      <c r="QTA3" s="5"/>
      <c r="QTB3" s="6"/>
      <c r="QTC3" s="5"/>
      <c r="QTD3" s="6"/>
      <c r="QTE3" s="5"/>
      <c r="QTF3" s="6"/>
      <c r="QTG3" s="5"/>
      <c r="QTH3" s="6"/>
      <c r="QTI3" s="5"/>
      <c r="QTJ3" s="6"/>
      <c r="QTK3" s="5"/>
      <c r="QTL3" s="6"/>
      <c r="QTM3" s="5"/>
      <c r="QTN3" s="6"/>
      <c r="QTO3" s="5"/>
      <c r="QTP3" s="6"/>
      <c r="QTQ3" s="5"/>
      <c r="QTR3" s="6"/>
      <c r="QTS3" s="5"/>
      <c r="QTT3" s="6"/>
      <c r="QTU3" s="5"/>
      <c r="QTV3" s="6"/>
      <c r="QTW3" s="5"/>
      <c r="QTX3" s="6"/>
      <c r="QTY3" s="5"/>
      <c r="QTZ3" s="6"/>
      <c r="QUA3" s="5"/>
      <c r="QUB3" s="6"/>
      <c r="QUC3" s="5"/>
      <c r="QUD3" s="6"/>
      <c r="QUE3" s="5"/>
      <c r="QUF3" s="6"/>
      <c r="QUG3" s="5"/>
      <c r="QUH3" s="6"/>
      <c r="QUI3" s="5"/>
      <c r="QUJ3" s="6"/>
      <c r="QUK3" s="5"/>
      <c r="QUL3" s="6"/>
      <c r="QUM3" s="5"/>
      <c r="QUN3" s="6"/>
      <c r="QUO3" s="5"/>
      <c r="QUP3" s="6"/>
      <c r="QUQ3" s="5"/>
      <c r="QUR3" s="6"/>
      <c r="QUS3" s="5"/>
      <c r="QUT3" s="6"/>
      <c r="QUU3" s="5"/>
      <c r="QUV3" s="6"/>
      <c r="QUW3" s="5"/>
      <c r="QUX3" s="6"/>
      <c r="QUY3" s="5"/>
      <c r="QUZ3" s="6"/>
      <c r="QVA3" s="5"/>
      <c r="QVB3" s="6"/>
      <c r="QVC3" s="5"/>
      <c r="QVD3" s="6"/>
      <c r="QVE3" s="5"/>
      <c r="QVF3" s="6"/>
      <c r="QVG3" s="5"/>
      <c r="QVH3" s="6"/>
      <c r="QVI3" s="5"/>
      <c r="QVJ3" s="6"/>
      <c r="QVK3" s="5"/>
      <c r="QVL3" s="6"/>
      <c r="QVM3" s="5"/>
      <c r="QVN3" s="6"/>
      <c r="QVO3" s="5"/>
      <c r="QVP3" s="6"/>
      <c r="QVQ3" s="5"/>
      <c r="QVR3" s="6"/>
      <c r="QVS3" s="5"/>
      <c r="QVT3" s="6"/>
      <c r="QVU3" s="5"/>
      <c r="QVV3" s="6"/>
      <c r="QVW3" s="5"/>
      <c r="QVX3" s="6"/>
      <c r="QVY3" s="5"/>
      <c r="QVZ3" s="6"/>
      <c r="QWA3" s="5"/>
      <c r="QWB3" s="6"/>
      <c r="QWC3" s="5"/>
      <c r="QWD3" s="6"/>
      <c r="QWE3" s="5"/>
      <c r="QWF3" s="6"/>
      <c r="QWG3" s="5"/>
      <c r="QWH3" s="6"/>
      <c r="QWI3" s="5"/>
      <c r="QWJ3" s="6"/>
      <c r="QWK3" s="5"/>
      <c r="QWL3" s="6"/>
      <c r="QWM3" s="5"/>
      <c r="QWN3" s="6"/>
      <c r="QWO3" s="5"/>
      <c r="QWP3" s="6"/>
      <c r="QWQ3" s="5"/>
      <c r="QWR3" s="6"/>
      <c r="QWS3" s="5"/>
      <c r="QWT3" s="6"/>
      <c r="QWU3" s="5"/>
      <c r="QWV3" s="6"/>
      <c r="QWW3" s="5"/>
      <c r="QWX3" s="6"/>
      <c r="QWY3" s="5"/>
      <c r="QWZ3" s="6"/>
      <c r="QXA3" s="5"/>
      <c r="QXB3" s="6"/>
      <c r="QXC3" s="5"/>
      <c r="QXD3" s="6"/>
      <c r="QXE3" s="5"/>
      <c r="QXF3" s="6"/>
      <c r="QXG3" s="5"/>
      <c r="QXH3" s="6"/>
      <c r="QXI3" s="5"/>
      <c r="QXJ3" s="6"/>
      <c r="QXK3" s="5"/>
      <c r="QXL3" s="6"/>
      <c r="QXM3" s="5"/>
      <c r="QXN3" s="6"/>
      <c r="QXO3" s="5"/>
      <c r="QXP3" s="6"/>
      <c r="QXQ3" s="5"/>
      <c r="QXR3" s="6"/>
      <c r="QXS3" s="5"/>
      <c r="QXT3" s="6"/>
      <c r="QXU3" s="5"/>
      <c r="QXV3" s="6"/>
      <c r="QXW3" s="5"/>
      <c r="QXX3" s="6"/>
      <c r="QXY3" s="5"/>
      <c r="QXZ3" s="6"/>
      <c r="QYA3" s="5"/>
      <c r="QYB3" s="6"/>
      <c r="QYC3" s="5"/>
      <c r="QYD3" s="6"/>
      <c r="QYE3" s="5"/>
      <c r="QYF3" s="6"/>
      <c r="QYG3" s="5"/>
      <c r="QYH3" s="6"/>
      <c r="QYI3" s="5"/>
      <c r="QYJ3" s="6"/>
      <c r="QYK3" s="5"/>
      <c r="QYL3" s="6"/>
      <c r="QYM3" s="5"/>
      <c r="QYN3" s="6"/>
      <c r="QYO3" s="5"/>
      <c r="QYP3" s="6"/>
      <c r="QYQ3" s="5"/>
      <c r="QYR3" s="6"/>
      <c r="QYS3" s="5"/>
      <c r="QYT3" s="6"/>
      <c r="QYU3" s="5"/>
      <c r="QYV3" s="6"/>
      <c r="QYW3" s="5"/>
      <c r="QYX3" s="6"/>
      <c r="QYY3" s="5"/>
      <c r="QYZ3" s="6"/>
      <c r="QZA3" s="5"/>
      <c r="QZB3" s="6"/>
      <c r="QZC3" s="5"/>
      <c r="QZD3" s="6"/>
      <c r="QZE3" s="5"/>
      <c r="QZF3" s="6"/>
      <c r="QZG3" s="5"/>
      <c r="QZH3" s="6"/>
      <c r="QZI3" s="5"/>
      <c r="QZJ3" s="6"/>
      <c r="QZK3" s="5"/>
      <c r="QZL3" s="6"/>
      <c r="QZM3" s="5"/>
      <c r="QZN3" s="6"/>
      <c r="QZO3" s="5"/>
      <c r="QZP3" s="6"/>
      <c r="QZQ3" s="5"/>
      <c r="QZR3" s="6"/>
      <c r="QZS3" s="5"/>
      <c r="QZT3" s="6"/>
      <c r="QZU3" s="5"/>
      <c r="QZV3" s="6"/>
      <c r="QZW3" s="5"/>
      <c r="QZX3" s="6"/>
      <c r="QZY3" s="5"/>
      <c r="QZZ3" s="6"/>
      <c r="RAA3" s="5"/>
      <c r="RAB3" s="6"/>
      <c r="RAC3" s="5"/>
      <c r="RAD3" s="6"/>
      <c r="RAE3" s="5"/>
      <c r="RAF3" s="6"/>
      <c r="RAG3" s="5"/>
      <c r="RAH3" s="6"/>
      <c r="RAI3" s="5"/>
      <c r="RAJ3" s="6"/>
      <c r="RAK3" s="5"/>
      <c r="RAL3" s="6"/>
      <c r="RAM3" s="5"/>
      <c r="RAN3" s="6"/>
      <c r="RAO3" s="5"/>
      <c r="RAP3" s="6"/>
      <c r="RAQ3" s="5"/>
      <c r="RAR3" s="6"/>
      <c r="RAS3" s="5"/>
      <c r="RAT3" s="6"/>
      <c r="RAU3" s="5"/>
      <c r="RAV3" s="6"/>
      <c r="RAW3" s="5"/>
      <c r="RAX3" s="6"/>
      <c r="RAY3" s="5"/>
      <c r="RAZ3" s="6"/>
      <c r="RBA3" s="5"/>
      <c r="RBB3" s="6"/>
      <c r="RBC3" s="5"/>
      <c r="RBD3" s="6"/>
      <c r="RBE3" s="5"/>
      <c r="RBF3" s="6"/>
      <c r="RBG3" s="5"/>
      <c r="RBH3" s="6"/>
      <c r="RBI3" s="5"/>
      <c r="RBJ3" s="6"/>
      <c r="RBK3" s="5"/>
      <c r="RBL3" s="6"/>
      <c r="RBM3" s="5"/>
      <c r="RBN3" s="6"/>
      <c r="RBO3" s="5"/>
      <c r="RBP3" s="6"/>
      <c r="RBQ3" s="5"/>
      <c r="RBR3" s="6"/>
      <c r="RBS3" s="5"/>
      <c r="RBT3" s="6"/>
      <c r="RBU3" s="5"/>
      <c r="RBV3" s="6"/>
      <c r="RBW3" s="5"/>
      <c r="RBX3" s="6"/>
      <c r="RBY3" s="5"/>
      <c r="RBZ3" s="6"/>
      <c r="RCA3" s="5"/>
      <c r="RCB3" s="6"/>
      <c r="RCC3" s="5"/>
      <c r="RCD3" s="6"/>
      <c r="RCE3" s="5"/>
      <c r="RCF3" s="6"/>
      <c r="RCG3" s="5"/>
      <c r="RCH3" s="6"/>
      <c r="RCI3" s="5"/>
      <c r="RCJ3" s="6"/>
      <c r="RCK3" s="5"/>
      <c r="RCL3" s="6"/>
      <c r="RCM3" s="5"/>
      <c r="RCN3" s="6"/>
      <c r="RCO3" s="5"/>
      <c r="RCP3" s="6"/>
      <c r="RCQ3" s="5"/>
      <c r="RCR3" s="6"/>
      <c r="RCS3" s="5"/>
      <c r="RCT3" s="6"/>
      <c r="RCU3" s="5"/>
      <c r="RCV3" s="6"/>
      <c r="RCW3" s="5"/>
      <c r="RCX3" s="6"/>
      <c r="RCY3" s="5"/>
      <c r="RCZ3" s="6"/>
      <c r="RDA3" s="5"/>
      <c r="RDB3" s="6"/>
      <c r="RDC3" s="5"/>
      <c r="RDD3" s="6"/>
      <c r="RDE3" s="5"/>
      <c r="RDF3" s="6"/>
      <c r="RDG3" s="5"/>
      <c r="RDH3" s="6"/>
      <c r="RDI3" s="5"/>
      <c r="RDJ3" s="6"/>
      <c r="RDK3" s="5"/>
      <c r="RDL3" s="6"/>
      <c r="RDM3" s="5"/>
      <c r="RDN3" s="6"/>
      <c r="RDO3" s="5"/>
      <c r="RDP3" s="6"/>
      <c r="RDQ3" s="5"/>
      <c r="RDR3" s="6"/>
      <c r="RDS3" s="5"/>
      <c r="RDT3" s="6"/>
      <c r="RDU3" s="5"/>
      <c r="RDV3" s="6"/>
      <c r="RDW3" s="5"/>
      <c r="RDX3" s="6"/>
      <c r="RDY3" s="5"/>
      <c r="RDZ3" s="6"/>
      <c r="REA3" s="5"/>
      <c r="REB3" s="6"/>
      <c r="REC3" s="5"/>
      <c r="RED3" s="6"/>
      <c r="REE3" s="5"/>
      <c r="REF3" s="6"/>
      <c r="REG3" s="5"/>
      <c r="REH3" s="6"/>
      <c r="REI3" s="5"/>
      <c r="REJ3" s="6"/>
      <c r="REK3" s="5"/>
      <c r="REL3" s="6"/>
      <c r="REM3" s="5"/>
      <c r="REN3" s="6"/>
      <c r="REO3" s="5"/>
      <c r="REP3" s="6"/>
      <c r="REQ3" s="5"/>
      <c r="RER3" s="6"/>
      <c r="RES3" s="5"/>
      <c r="RET3" s="6"/>
      <c r="REU3" s="5"/>
      <c r="REV3" s="6"/>
      <c r="REW3" s="5"/>
      <c r="REX3" s="6"/>
      <c r="REY3" s="5"/>
      <c r="REZ3" s="6"/>
      <c r="RFA3" s="5"/>
      <c r="RFB3" s="6"/>
      <c r="RFC3" s="5"/>
      <c r="RFD3" s="6"/>
      <c r="RFE3" s="5"/>
      <c r="RFF3" s="6"/>
      <c r="RFG3" s="5"/>
      <c r="RFH3" s="6"/>
      <c r="RFI3" s="5"/>
      <c r="RFJ3" s="6"/>
      <c r="RFK3" s="5"/>
      <c r="RFL3" s="6"/>
      <c r="RFM3" s="5"/>
      <c r="RFN3" s="6"/>
      <c r="RFO3" s="5"/>
      <c r="RFP3" s="6"/>
      <c r="RFQ3" s="5"/>
      <c r="RFR3" s="6"/>
      <c r="RFS3" s="5"/>
      <c r="RFT3" s="6"/>
      <c r="RFU3" s="5"/>
      <c r="RFV3" s="6"/>
      <c r="RFW3" s="5"/>
      <c r="RFX3" s="6"/>
      <c r="RFY3" s="5"/>
      <c r="RFZ3" s="6"/>
      <c r="RGA3" s="5"/>
      <c r="RGB3" s="6"/>
      <c r="RGC3" s="5"/>
      <c r="RGD3" s="6"/>
      <c r="RGE3" s="5"/>
      <c r="RGF3" s="6"/>
      <c r="RGG3" s="5"/>
      <c r="RGH3" s="6"/>
      <c r="RGI3" s="5"/>
      <c r="RGJ3" s="6"/>
      <c r="RGK3" s="5"/>
      <c r="RGL3" s="6"/>
      <c r="RGM3" s="5"/>
      <c r="RGN3" s="6"/>
      <c r="RGO3" s="5"/>
      <c r="RGP3" s="6"/>
      <c r="RGQ3" s="5"/>
      <c r="RGR3" s="6"/>
      <c r="RGS3" s="5"/>
      <c r="RGT3" s="6"/>
      <c r="RGU3" s="5"/>
      <c r="RGV3" s="6"/>
      <c r="RGW3" s="5"/>
      <c r="RGX3" s="6"/>
      <c r="RGY3" s="5"/>
      <c r="RGZ3" s="6"/>
      <c r="RHA3" s="5"/>
      <c r="RHB3" s="6"/>
      <c r="RHC3" s="5"/>
      <c r="RHD3" s="6"/>
      <c r="RHE3" s="5"/>
      <c r="RHF3" s="6"/>
      <c r="RHG3" s="5"/>
      <c r="RHH3" s="6"/>
      <c r="RHI3" s="5"/>
      <c r="RHJ3" s="6"/>
      <c r="RHK3" s="5"/>
      <c r="RHL3" s="6"/>
      <c r="RHM3" s="5"/>
      <c r="RHN3" s="6"/>
      <c r="RHO3" s="5"/>
      <c r="RHP3" s="6"/>
      <c r="RHQ3" s="5"/>
      <c r="RHR3" s="6"/>
      <c r="RHS3" s="5"/>
      <c r="RHT3" s="6"/>
      <c r="RHU3" s="5"/>
      <c r="RHV3" s="6"/>
      <c r="RHW3" s="5"/>
      <c r="RHX3" s="6"/>
      <c r="RHY3" s="5"/>
      <c r="RHZ3" s="6"/>
      <c r="RIA3" s="5"/>
      <c r="RIB3" s="6"/>
      <c r="RIC3" s="5"/>
      <c r="RID3" s="6"/>
      <c r="RIE3" s="5"/>
      <c r="RIF3" s="6"/>
      <c r="RIG3" s="5"/>
      <c r="RIH3" s="6"/>
      <c r="RII3" s="5"/>
      <c r="RIJ3" s="6"/>
      <c r="RIK3" s="5"/>
      <c r="RIL3" s="6"/>
      <c r="RIM3" s="5"/>
      <c r="RIN3" s="6"/>
      <c r="RIO3" s="5"/>
      <c r="RIP3" s="6"/>
      <c r="RIQ3" s="5"/>
      <c r="RIR3" s="6"/>
      <c r="RIS3" s="5"/>
      <c r="RIT3" s="6"/>
      <c r="RIU3" s="5"/>
      <c r="RIV3" s="6"/>
      <c r="RIW3" s="5"/>
      <c r="RIX3" s="6"/>
      <c r="RIY3" s="5"/>
      <c r="RIZ3" s="6"/>
      <c r="RJA3" s="5"/>
      <c r="RJB3" s="6"/>
      <c r="RJC3" s="5"/>
      <c r="RJD3" s="6"/>
      <c r="RJE3" s="5"/>
      <c r="RJF3" s="6"/>
      <c r="RJG3" s="5"/>
      <c r="RJH3" s="6"/>
      <c r="RJI3" s="5"/>
      <c r="RJJ3" s="6"/>
      <c r="RJK3" s="5"/>
      <c r="RJL3" s="6"/>
      <c r="RJM3" s="5"/>
      <c r="RJN3" s="6"/>
      <c r="RJO3" s="5"/>
      <c r="RJP3" s="6"/>
      <c r="RJQ3" s="5"/>
      <c r="RJR3" s="6"/>
      <c r="RJS3" s="5"/>
      <c r="RJT3" s="6"/>
      <c r="RJU3" s="5"/>
      <c r="RJV3" s="6"/>
      <c r="RJW3" s="5"/>
      <c r="RJX3" s="6"/>
      <c r="RJY3" s="5"/>
      <c r="RJZ3" s="6"/>
      <c r="RKA3" s="5"/>
      <c r="RKB3" s="6"/>
      <c r="RKC3" s="5"/>
      <c r="RKD3" s="6"/>
      <c r="RKE3" s="5"/>
      <c r="RKF3" s="6"/>
      <c r="RKG3" s="5"/>
      <c r="RKH3" s="6"/>
      <c r="RKI3" s="5"/>
      <c r="RKJ3" s="6"/>
      <c r="RKK3" s="5"/>
      <c r="RKL3" s="6"/>
      <c r="RKM3" s="5"/>
      <c r="RKN3" s="6"/>
      <c r="RKO3" s="5"/>
      <c r="RKP3" s="6"/>
      <c r="RKQ3" s="5"/>
      <c r="RKR3" s="6"/>
      <c r="RKS3" s="5"/>
      <c r="RKT3" s="6"/>
      <c r="RKU3" s="5"/>
      <c r="RKV3" s="6"/>
      <c r="RKW3" s="5"/>
      <c r="RKX3" s="6"/>
      <c r="RKY3" s="5"/>
      <c r="RKZ3" s="6"/>
      <c r="RLA3" s="5"/>
      <c r="RLB3" s="6"/>
      <c r="RLC3" s="5"/>
      <c r="RLD3" s="6"/>
      <c r="RLE3" s="5"/>
      <c r="RLF3" s="6"/>
      <c r="RLG3" s="5"/>
      <c r="RLH3" s="6"/>
      <c r="RLI3" s="5"/>
      <c r="RLJ3" s="6"/>
      <c r="RLK3" s="5"/>
      <c r="RLL3" s="6"/>
      <c r="RLM3" s="5"/>
      <c r="RLN3" s="6"/>
      <c r="RLO3" s="5"/>
      <c r="RLP3" s="6"/>
      <c r="RLQ3" s="5"/>
      <c r="RLR3" s="6"/>
      <c r="RLS3" s="5"/>
      <c r="RLT3" s="6"/>
      <c r="RLU3" s="5"/>
      <c r="RLV3" s="6"/>
      <c r="RLW3" s="5"/>
      <c r="RLX3" s="6"/>
      <c r="RLY3" s="5"/>
      <c r="RLZ3" s="6"/>
      <c r="RMA3" s="5"/>
      <c r="RMB3" s="6"/>
      <c r="RMC3" s="5"/>
      <c r="RMD3" s="6"/>
      <c r="RME3" s="5"/>
      <c r="RMF3" s="6"/>
      <c r="RMG3" s="5"/>
      <c r="RMH3" s="6"/>
      <c r="RMI3" s="5"/>
      <c r="RMJ3" s="6"/>
      <c r="RMK3" s="5"/>
      <c r="RML3" s="6"/>
      <c r="RMM3" s="5"/>
      <c r="RMN3" s="6"/>
      <c r="RMO3" s="5"/>
      <c r="RMP3" s="6"/>
      <c r="RMQ3" s="5"/>
      <c r="RMR3" s="6"/>
      <c r="RMS3" s="5"/>
      <c r="RMT3" s="6"/>
      <c r="RMU3" s="5"/>
      <c r="RMV3" s="6"/>
      <c r="RMW3" s="5"/>
      <c r="RMX3" s="6"/>
      <c r="RMY3" s="5"/>
      <c r="RMZ3" s="6"/>
      <c r="RNA3" s="5"/>
      <c r="RNB3" s="6"/>
      <c r="RNC3" s="5"/>
      <c r="RND3" s="6"/>
      <c r="RNE3" s="5"/>
      <c r="RNF3" s="6"/>
      <c r="RNG3" s="5"/>
      <c r="RNH3" s="6"/>
      <c r="RNI3" s="5"/>
      <c r="RNJ3" s="6"/>
      <c r="RNK3" s="5"/>
      <c r="RNL3" s="6"/>
      <c r="RNM3" s="5"/>
      <c r="RNN3" s="6"/>
      <c r="RNO3" s="5"/>
      <c r="RNP3" s="6"/>
      <c r="RNQ3" s="5"/>
      <c r="RNR3" s="6"/>
      <c r="RNS3" s="5"/>
      <c r="RNT3" s="6"/>
      <c r="RNU3" s="5"/>
      <c r="RNV3" s="6"/>
      <c r="RNW3" s="5"/>
      <c r="RNX3" s="6"/>
      <c r="RNY3" s="5"/>
      <c r="RNZ3" s="6"/>
      <c r="ROA3" s="5"/>
      <c r="ROB3" s="6"/>
      <c r="ROC3" s="5"/>
      <c r="ROD3" s="6"/>
      <c r="ROE3" s="5"/>
      <c r="ROF3" s="6"/>
      <c r="ROG3" s="5"/>
      <c r="ROH3" s="6"/>
      <c r="ROI3" s="5"/>
      <c r="ROJ3" s="6"/>
      <c r="ROK3" s="5"/>
      <c r="ROL3" s="6"/>
      <c r="ROM3" s="5"/>
      <c r="RON3" s="6"/>
      <c r="ROO3" s="5"/>
      <c r="ROP3" s="6"/>
      <c r="ROQ3" s="5"/>
      <c r="ROR3" s="6"/>
      <c r="ROS3" s="5"/>
      <c r="ROT3" s="6"/>
      <c r="ROU3" s="5"/>
      <c r="ROV3" s="6"/>
      <c r="ROW3" s="5"/>
      <c r="ROX3" s="6"/>
      <c r="ROY3" s="5"/>
      <c r="ROZ3" s="6"/>
      <c r="RPA3" s="5"/>
      <c r="RPB3" s="6"/>
      <c r="RPC3" s="5"/>
      <c r="RPD3" s="6"/>
      <c r="RPE3" s="5"/>
      <c r="RPF3" s="6"/>
      <c r="RPG3" s="5"/>
      <c r="RPH3" s="6"/>
      <c r="RPI3" s="5"/>
      <c r="RPJ3" s="6"/>
      <c r="RPK3" s="5"/>
      <c r="RPL3" s="6"/>
      <c r="RPM3" s="5"/>
      <c r="RPN3" s="6"/>
      <c r="RPO3" s="5"/>
      <c r="RPP3" s="6"/>
      <c r="RPQ3" s="5"/>
      <c r="RPR3" s="6"/>
      <c r="RPS3" s="5"/>
      <c r="RPT3" s="6"/>
      <c r="RPU3" s="5"/>
      <c r="RPV3" s="6"/>
      <c r="RPW3" s="5"/>
      <c r="RPX3" s="6"/>
      <c r="RPY3" s="5"/>
      <c r="RPZ3" s="6"/>
      <c r="RQA3" s="5"/>
      <c r="RQB3" s="6"/>
      <c r="RQC3" s="5"/>
      <c r="RQD3" s="6"/>
      <c r="RQE3" s="5"/>
      <c r="RQF3" s="6"/>
      <c r="RQG3" s="5"/>
      <c r="RQH3" s="6"/>
      <c r="RQI3" s="5"/>
      <c r="RQJ3" s="6"/>
      <c r="RQK3" s="5"/>
      <c r="RQL3" s="6"/>
      <c r="RQM3" s="5"/>
      <c r="RQN3" s="6"/>
      <c r="RQO3" s="5"/>
      <c r="RQP3" s="6"/>
      <c r="RQQ3" s="5"/>
      <c r="RQR3" s="6"/>
      <c r="RQS3" s="5"/>
      <c r="RQT3" s="6"/>
      <c r="RQU3" s="5"/>
      <c r="RQV3" s="6"/>
      <c r="RQW3" s="5"/>
      <c r="RQX3" s="6"/>
      <c r="RQY3" s="5"/>
      <c r="RQZ3" s="6"/>
      <c r="RRA3" s="5"/>
      <c r="RRB3" s="6"/>
      <c r="RRC3" s="5"/>
      <c r="RRD3" s="6"/>
      <c r="RRE3" s="5"/>
      <c r="RRF3" s="6"/>
      <c r="RRG3" s="5"/>
      <c r="RRH3" s="6"/>
      <c r="RRI3" s="5"/>
      <c r="RRJ3" s="6"/>
      <c r="RRK3" s="5"/>
      <c r="RRL3" s="6"/>
      <c r="RRM3" s="5"/>
      <c r="RRN3" s="6"/>
      <c r="RRO3" s="5"/>
      <c r="RRP3" s="6"/>
      <c r="RRQ3" s="5"/>
      <c r="RRR3" s="6"/>
      <c r="RRS3" s="5"/>
      <c r="RRT3" s="6"/>
      <c r="RRU3" s="5"/>
      <c r="RRV3" s="6"/>
      <c r="RRW3" s="5"/>
      <c r="RRX3" s="6"/>
      <c r="RRY3" s="5"/>
      <c r="RRZ3" s="6"/>
      <c r="RSA3" s="5"/>
      <c r="RSB3" s="6"/>
      <c r="RSC3" s="5"/>
      <c r="RSD3" s="6"/>
      <c r="RSE3" s="5"/>
      <c r="RSF3" s="6"/>
      <c r="RSG3" s="5"/>
      <c r="RSH3" s="6"/>
      <c r="RSI3" s="5"/>
      <c r="RSJ3" s="6"/>
      <c r="RSK3" s="5"/>
      <c r="RSL3" s="6"/>
      <c r="RSM3" s="5"/>
      <c r="RSN3" s="6"/>
      <c r="RSO3" s="5"/>
      <c r="RSP3" s="6"/>
      <c r="RSQ3" s="5"/>
      <c r="RSR3" s="6"/>
      <c r="RSS3" s="5"/>
      <c r="RST3" s="6"/>
      <c r="RSU3" s="5"/>
      <c r="RSV3" s="6"/>
      <c r="RSW3" s="5"/>
      <c r="RSX3" s="6"/>
      <c r="RSY3" s="5"/>
      <c r="RSZ3" s="6"/>
      <c r="RTA3" s="5"/>
      <c r="RTB3" s="6"/>
      <c r="RTC3" s="5"/>
      <c r="RTD3" s="6"/>
      <c r="RTE3" s="5"/>
      <c r="RTF3" s="6"/>
      <c r="RTG3" s="5"/>
      <c r="RTH3" s="6"/>
      <c r="RTI3" s="5"/>
      <c r="RTJ3" s="6"/>
      <c r="RTK3" s="5"/>
      <c r="RTL3" s="6"/>
      <c r="RTM3" s="5"/>
      <c r="RTN3" s="6"/>
      <c r="RTO3" s="5"/>
      <c r="RTP3" s="6"/>
      <c r="RTQ3" s="5"/>
      <c r="RTR3" s="6"/>
      <c r="RTS3" s="5"/>
      <c r="RTT3" s="6"/>
      <c r="RTU3" s="5"/>
      <c r="RTV3" s="6"/>
      <c r="RTW3" s="5"/>
      <c r="RTX3" s="6"/>
      <c r="RTY3" s="5"/>
      <c r="RTZ3" s="6"/>
      <c r="RUA3" s="5"/>
      <c r="RUB3" s="6"/>
      <c r="RUC3" s="5"/>
      <c r="RUD3" s="6"/>
      <c r="RUE3" s="5"/>
      <c r="RUF3" s="6"/>
      <c r="RUG3" s="5"/>
      <c r="RUH3" s="6"/>
      <c r="RUI3" s="5"/>
      <c r="RUJ3" s="6"/>
      <c r="RUK3" s="5"/>
      <c r="RUL3" s="6"/>
      <c r="RUM3" s="5"/>
      <c r="RUN3" s="6"/>
      <c r="RUO3" s="5"/>
      <c r="RUP3" s="6"/>
      <c r="RUQ3" s="5"/>
      <c r="RUR3" s="6"/>
      <c r="RUS3" s="5"/>
      <c r="RUT3" s="6"/>
      <c r="RUU3" s="5"/>
      <c r="RUV3" s="6"/>
      <c r="RUW3" s="5"/>
      <c r="RUX3" s="6"/>
      <c r="RUY3" s="5"/>
      <c r="RUZ3" s="6"/>
      <c r="RVA3" s="5"/>
      <c r="RVB3" s="6"/>
      <c r="RVC3" s="5"/>
      <c r="RVD3" s="6"/>
      <c r="RVE3" s="5"/>
      <c r="RVF3" s="6"/>
      <c r="RVG3" s="5"/>
      <c r="RVH3" s="6"/>
      <c r="RVI3" s="5"/>
      <c r="RVJ3" s="6"/>
      <c r="RVK3" s="5"/>
      <c r="RVL3" s="6"/>
      <c r="RVM3" s="5"/>
      <c r="RVN3" s="6"/>
      <c r="RVO3" s="5"/>
      <c r="RVP3" s="6"/>
      <c r="RVQ3" s="5"/>
      <c r="RVR3" s="6"/>
      <c r="RVS3" s="5"/>
      <c r="RVT3" s="6"/>
      <c r="RVU3" s="5"/>
      <c r="RVV3" s="6"/>
      <c r="RVW3" s="5"/>
      <c r="RVX3" s="6"/>
      <c r="RVY3" s="5"/>
      <c r="RVZ3" s="6"/>
      <c r="RWA3" s="5"/>
      <c r="RWB3" s="6"/>
      <c r="RWC3" s="5"/>
      <c r="RWD3" s="6"/>
      <c r="RWE3" s="5"/>
      <c r="RWF3" s="6"/>
      <c r="RWG3" s="5"/>
      <c r="RWH3" s="6"/>
      <c r="RWI3" s="5"/>
      <c r="RWJ3" s="6"/>
      <c r="RWK3" s="5"/>
      <c r="RWL3" s="6"/>
      <c r="RWM3" s="5"/>
      <c r="RWN3" s="6"/>
      <c r="RWO3" s="5"/>
      <c r="RWP3" s="6"/>
      <c r="RWQ3" s="5"/>
      <c r="RWR3" s="6"/>
      <c r="RWS3" s="5"/>
      <c r="RWT3" s="6"/>
      <c r="RWU3" s="5"/>
      <c r="RWV3" s="6"/>
      <c r="RWW3" s="5"/>
      <c r="RWX3" s="6"/>
      <c r="RWY3" s="5"/>
      <c r="RWZ3" s="6"/>
      <c r="RXA3" s="5"/>
      <c r="RXB3" s="6"/>
      <c r="RXC3" s="5"/>
      <c r="RXD3" s="6"/>
      <c r="RXE3" s="5"/>
      <c r="RXF3" s="6"/>
      <c r="RXG3" s="5"/>
      <c r="RXH3" s="6"/>
      <c r="RXI3" s="5"/>
      <c r="RXJ3" s="6"/>
      <c r="RXK3" s="5"/>
      <c r="RXL3" s="6"/>
      <c r="RXM3" s="5"/>
      <c r="RXN3" s="6"/>
      <c r="RXO3" s="5"/>
      <c r="RXP3" s="6"/>
      <c r="RXQ3" s="5"/>
      <c r="RXR3" s="6"/>
      <c r="RXS3" s="5"/>
      <c r="RXT3" s="6"/>
      <c r="RXU3" s="5"/>
      <c r="RXV3" s="6"/>
      <c r="RXW3" s="5"/>
      <c r="RXX3" s="6"/>
      <c r="RXY3" s="5"/>
      <c r="RXZ3" s="6"/>
      <c r="RYA3" s="5"/>
      <c r="RYB3" s="6"/>
      <c r="RYC3" s="5"/>
      <c r="RYD3" s="6"/>
      <c r="RYE3" s="5"/>
      <c r="RYF3" s="6"/>
      <c r="RYG3" s="5"/>
      <c r="RYH3" s="6"/>
      <c r="RYI3" s="5"/>
      <c r="RYJ3" s="6"/>
      <c r="RYK3" s="5"/>
      <c r="RYL3" s="6"/>
      <c r="RYM3" s="5"/>
      <c r="RYN3" s="6"/>
      <c r="RYO3" s="5"/>
      <c r="RYP3" s="6"/>
      <c r="RYQ3" s="5"/>
      <c r="RYR3" s="6"/>
      <c r="RYS3" s="5"/>
      <c r="RYT3" s="6"/>
      <c r="RYU3" s="5"/>
      <c r="RYV3" s="6"/>
      <c r="RYW3" s="5"/>
      <c r="RYX3" s="6"/>
      <c r="RYY3" s="5"/>
      <c r="RYZ3" s="6"/>
      <c r="RZA3" s="5"/>
      <c r="RZB3" s="6"/>
      <c r="RZC3" s="5"/>
      <c r="RZD3" s="6"/>
      <c r="RZE3" s="5"/>
      <c r="RZF3" s="6"/>
      <c r="RZG3" s="5"/>
      <c r="RZH3" s="6"/>
      <c r="RZI3" s="5"/>
      <c r="RZJ3" s="6"/>
      <c r="RZK3" s="5"/>
      <c r="RZL3" s="6"/>
      <c r="RZM3" s="5"/>
      <c r="RZN3" s="6"/>
      <c r="RZO3" s="5"/>
      <c r="RZP3" s="6"/>
      <c r="RZQ3" s="5"/>
      <c r="RZR3" s="6"/>
      <c r="RZS3" s="5"/>
      <c r="RZT3" s="6"/>
      <c r="RZU3" s="5"/>
      <c r="RZV3" s="6"/>
      <c r="RZW3" s="5"/>
      <c r="RZX3" s="6"/>
      <c r="RZY3" s="5"/>
      <c r="RZZ3" s="6"/>
      <c r="SAA3" s="5"/>
      <c r="SAB3" s="6"/>
      <c r="SAC3" s="5"/>
      <c r="SAD3" s="6"/>
      <c r="SAE3" s="5"/>
      <c r="SAF3" s="6"/>
      <c r="SAG3" s="5"/>
      <c r="SAH3" s="6"/>
      <c r="SAI3" s="5"/>
      <c r="SAJ3" s="6"/>
      <c r="SAK3" s="5"/>
      <c r="SAL3" s="6"/>
      <c r="SAM3" s="5"/>
      <c r="SAN3" s="6"/>
      <c r="SAO3" s="5"/>
      <c r="SAP3" s="6"/>
      <c r="SAQ3" s="5"/>
      <c r="SAR3" s="6"/>
      <c r="SAS3" s="5"/>
      <c r="SAT3" s="6"/>
      <c r="SAU3" s="5"/>
      <c r="SAV3" s="6"/>
      <c r="SAW3" s="5"/>
      <c r="SAX3" s="6"/>
      <c r="SAY3" s="5"/>
      <c r="SAZ3" s="6"/>
      <c r="SBA3" s="5"/>
      <c r="SBB3" s="6"/>
      <c r="SBC3" s="5"/>
      <c r="SBD3" s="6"/>
      <c r="SBE3" s="5"/>
      <c r="SBF3" s="6"/>
      <c r="SBG3" s="5"/>
      <c r="SBH3" s="6"/>
      <c r="SBI3" s="5"/>
      <c r="SBJ3" s="6"/>
      <c r="SBK3" s="5"/>
      <c r="SBL3" s="6"/>
      <c r="SBM3" s="5"/>
      <c r="SBN3" s="6"/>
      <c r="SBO3" s="5"/>
      <c r="SBP3" s="6"/>
      <c r="SBQ3" s="5"/>
      <c r="SBR3" s="6"/>
      <c r="SBS3" s="5"/>
      <c r="SBT3" s="6"/>
      <c r="SBU3" s="5"/>
      <c r="SBV3" s="6"/>
      <c r="SBW3" s="5"/>
      <c r="SBX3" s="6"/>
      <c r="SBY3" s="5"/>
      <c r="SBZ3" s="6"/>
      <c r="SCA3" s="5"/>
      <c r="SCB3" s="6"/>
      <c r="SCC3" s="5"/>
      <c r="SCD3" s="6"/>
      <c r="SCE3" s="5"/>
      <c r="SCF3" s="6"/>
      <c r="SCG3" s="5"/>
      <c r="SCH3" s="6"/>
      <c r="SCI3" s="5"/>
      <c r="SCJ3" s="6"/>
      <c r="SCK3" s="5"/>
      <c r="SCL3" s="6"/>
      <c r="SCM3" s="5"/>
      <c r="SCN3" s="6"/>
      <c r="SCO3" s="5"/>
      <c r="SCP3" s="6"/>
      <c r="SCQ3" s="5"/>
      <c r="SCR3" s="6"/>
      <c r="SCS3" s="5"/>
      <c r="SCT3" s="6"/>
      <c r="SCU3" s="5"/>
      <c r="SCV3" s="6"/>
      <c r="SCW3" s="5"/>
      <c r="SCX3" s="6"/>
      <c r="SCY3" s="5"/>
      <c r="SCZ3" s="6"/>
      <c r="SDA3" s="5"/>
      <c r="SDB3" s="6"/>
      <c r="SDC3" s="5"/>
      <c r="SDD3" s="6"/>
      <c r="SDE3" s="5"/>
      <c r="SDF3" s="6"/>
      <c r="SDG3" s="5"/>
      <c r="SDH3" s="6"/>
      <c r="SDI3" s="5"/>
      <c r="SDJ3" s="6"/>
      <c r="SDK3" s="5"/>
      <c r="SDL3" s="6"/>
      <c r="SDM3" s="5"/>
      <c r="SDN3" s="6"/>
      <c r="SDO3" s="5"/>
      <c r="SDP3" s="6"/>
      <c r="SDQ3" s="5"/>
      <c r="SDR3" s="6"/>
      <c r="SDS3" s="5"/>
      <c r="SDT3" s="6"/>
      <c r="SDU3" s="5"/>
      <c r="SDV3" s="6"/>
      <c r="SDW3" s="5"/>
      <c r="SDX3" s="6"/>
      <c r="SDY3" s="5"/>
      <c r="SDZ3" s="6"/>
      <c r="SEA3" s="5"/>
      <c r="SEB3" s="6"/>
      <c r="SEC3" s="5"/>
      <c r="SED3" s="6"/>
      <c r="SEE3" s="5"/>
      <c r="SEF3" s="6"/>
      <c r="SEG3" s="5"/>
      <c r="SEH3" s="6"/>
      <c r="SEI3" s="5"/>
      <c r="SEJ3" s="6"/>
      <c r="SEK3" s="5"/>
      <c r="SEL3" s="6"/>
      <c r="SEM3" s="5"/>
      <c r="SEN3" s="6"/>
      <c r="SEO3" s="5"/>
      <c r="SEP3" s="6"/>
      <c r="SEQ3" s="5"/>
      <c r="SER3" s="6"/>
      <c r="SES3" s="5"/>
      <c r="SET3" s="6"/>
      <c r="SEU3" s="5"/>
      <c r="SEV3" s="6"/>
      <c r="SEW3" s="5"/>
      <c r="SEX3" s="6"/>
      <c r="SEY3" s="5"/>
      <c r="SEZ3" s="6"/>
      <c r="SFA3" s="5"/>
      <c r="SFB3" s="6"/>
      <c r="SFC3" s="5"/>
      <c r="SFD3" s="6"/>
      <c r="SFE3" s="5"/>
      <c r="SFF3" s="6"/>
      <c r="SFG3" s="5"/>
      <c r="SFH3" s="6"/>
      <c r="SFI3" s="5"/>
      <c r="SFJ3" s="6"/>
      <c r="SFK3" s="5"/>
      <c r="SFL3" s="6"/>
      <c r="SFM3" s="5"/>
      <c r="SFN3" s="6"/>
      <c r="SFO3" s="5"/>
      <c r="SFP3" s="6"/>
      <c r="SFQ3" s="5"/>
      <c r="SFR3" s="6"/>
      <c r="SFS3" s="5"/>
      <c r="SFT3" s="6"/>
      <c r="SFU3" s="5"/>
      <c r="SFV3" s="6"/>
      <c r="SFW3" s="5"/>
      <c r="SFX3" s="6"/>
      <c r="SFY3" s="5"/>
      <c r="SFZ3" s="6"/>
      <c r="SGA3" s="5"/>
      <c r="SGB3" s="6"/>
      <c r="SGC3" s="5"/>
      <c r="SGD3" s="6"/>
      <c r="SGE3" s="5"/>
      <c r="SGF3" s="6"/>
      <c r="SGG3" s="5"/>
      <c r="SGH3" s="6"/>
      <c r="SGI3" s="5"/>
      <c r="SGJ3" s="6"/>
      <c r="SGK3" s="5"/>
      <c r="SGL3" s="6"/>
      <c r="SGM3" s="5"/>
      <c r="SGN3" s="6"/>
      <c r="SGO3" s="5"/>
      <c r="SGP3" s="6"/>
      <c r="SGQ3" s="5"/>
      <c r="SGR3" s="6"/>
      <c r="SGS3" s="5"/>
      <c r="SGT3" s="6"/>
      <c r="SGU3" s="5"/>
      <c r="SGV3" s="6"/>
      <c r="SGW3" s="5"/>
      <c r="SGX3" s="6"/>
      <c r="SGY3" s="5"/>
      <c r="SGZ3" s="6"/>
      <c r="SHA3" s="5"/>
      <c r="SHB3" s="6"/>
      <c r="SHC3" s="5"/>
      <c r="SHD3" s="6"/>
      <c r="SHE3" s="5"/>
      <c r="SHF3" s="6"/>
      <c r="SHG3" s="5"/>
      <c r="SHH3" s="6"/>
      <c r="SHI3" s="5"/>
      <c r="SHJ3" s="6"/>
      <c r="SHK3" s="5"/>
      <c r="SHL3" s="6"/>
      <c r="SHM3" s="5"/>
      <c r="SHN3" s="6"/>
      <c r="SHO3" s="5"/>
      <c r="SHP3" s="6"/>
      <c r="SHQ3" s="5"/>
      <c r="SHR3" s="6"/>
      <c r="SHS3" s="5"/>
      <c r="SHT3" s="6"/>
      <c r="SHU3" s="5"/>
      <c r="SHV3" s="6"/>
      <c r="SHW3" s="5"/>
      <c r="SHX3" s="6"/>
      <c r="SHY3" s="5"/>
      <c r="SHZ3" s="6"/>
      <c r="SIA3" s="5"/>
      <c r="SIB3" s="6"/>
      <c r="SIC3" s="5"/>
      <c r="SID3" s="6"/>
      <c r="SIE3" s="5"/>
      <c r="SIF3" s="6"/>
      <c r="SIG3" s="5"/>
      <c r="SIH3" s="6"/>
      <c r="SII3" s="5"/>
      <c r="SIJ3" s="6"/>
      <c r="SIK3" s="5"/>
      <c r="SIL3" s="6"/>
      <c r="SIM3" s="5"/>
      <c r="SIN3" s="6"/>
      <c r="SIO3" s="5"/>
      <c r="SIP3" s="6"/>
      <c r="SIQ3" s="5"/>
      <c r="SIR3" s="6"/>
      <c r="SIS3" s="5"/>
      <c r="SIT3" s="6"/>
      <c r="SIU3" s="5"/>
      <c r="SIV3" s="6"/>
      <c r="SIW3" s="5"/>
      <c r="SIX3" s="6"/>
      <c r="SIY3" s="5"/>
      <c r="SIZ3" s="6"/>
      <c r="SJA3" s="5"/>
      <c r="SJB3" s="6"/>
      <c r="SJC3" s="5"/>
      <c r="SJD3" s="6"/>
      <c r="SJE3" s="5"/>
      <c r="SJF3" s="6"/>
      <c r="SJG3" s="5"/>
      <c r="SJH3" s="6"/>
      <c r="SJI3" s="5"/>
      <c r="SJJ3" s="6"/>
      <c r="SJK3" s="5"/>
      <c r="SJL3" s="6"/>
      <c r="SJM3" s="5"/>
      <c r="SJN3" s="6"/>
      <c r="SJO3" s="5"/>
      <c r="SJP3" s="6"/>
      <c r="SJQ3" s="5"/>
      <c r="SJR3" s="6"/>
      <c r="SJS3" s="5"/>
      <c r="SJT3" s="6"/>
      <c r="SJU3" s="5"/>
      <c r="SJV3" s="6"/>
      <c r="SJW3" s="5"/>
      <c r="SJX3" s="6"/>
      <c r="SJY3" s="5"/>
      <c r="SJZ3" s="6"/>
      <c r="SKA3" s="5"/>
      <c r="SKB3" s="6"/>
      <c r="SKC3" s="5"/>
      <c r="SKD3" s="6"/>
      <c r="SKE3" s="5"/>
      <c r="SKF3" s="6"/>
      <c r="SKG3" s="5"/>
      <c r="SKH3" s="6"/>
      <c r="SKI3" s="5"/>
      <c r="SKJ3" s="6"/>
      <c r="SKK3" s="5"/>
      <c r="SKL3" s="6"/>
      <c r="SKM3" s="5"/>
      <c r="SKN3" s="6"/>
      <c r="SKO3" s="5"/>
      <c r="SKP3" s="6"/>
      <c r="SKQ3" s="5"/>
      <c r="SKR3" s="6"/>
      <c r="SKS3" s="5"/>
      <c r="SKT3" s="6"/>
      <c r="SKU3" s="5"/>
      <c r="SKV3" s="6"/>
      <c r="SKW3" s="5"/>
      <c r="SKX3" s="6"/>
      <c r="SKY3" s="5"/>
      <c r="SKZ3" s="6"/>
      <c r="SLA3" s="5"/>
      <c r="SLB3" s="6"/>
      <c r="SLC3" s="5"/>
      <c r="SLD3" s="6"/>
      <c r="SLE3" s="5"/>
      <c r="SLF3" s="6"/>
      <c r="SLG3" s="5"/>
      <c r="SLH3" s="6"/>
      <c r="SLI3" s="5"/>
      <c r="SLJ3" s="6"/>
      <c r="SLK3" s="5"/>
      <c r="SLL3" s="6"/>
      <c r="SLM3" s="5"/>
      <c r="SLN3" s="6"/>
      <c r="SLO3" s="5"/>
      <c r="SLP3" s="6"/>
      <c r="SLQ3" s="5"/>
      <c r="SLR3" s="6"/>
      <c r="SLS3" s="5"/>
      <c r="SLT3" s="6"/>
      <c r="SLU3" s="5"/>
      <c r="SLV3" s="6"/>
      <c r="SLW3" s="5"/>
      <c r="SLX3" s="6"/>
      <c r="SLY3" s="5"/>
      <c r="SLZ3" s="6"/>
      <c r="SMA3" s="5"/>
      <c r="SMB3" s="6"/>
      <c r="SMC3" s="5"/>
      <c r="SMD3" s="6"/>
      <c r="SME3" s="5"/>
      <c r="SMF3" s="6"/>
      <c r="SMG3" s="5"/>
      <c r="SMH3" s="6"/>
      <c r="SMI3" s="5"/>
      <c r="SMJ3" s="6"/>
      <c r="SMK3" s="5"/>
      <c r="SML3" s="6"/>
      <c r="SMM3" s="5"/>
      <c r="SMN3" s="6"/>
      <c r="SMO3" s="5"/>
      <c r="SMP3" s="6"/>
      <c r="SMQ3" s="5"/>
      <c r="SMR3" s="6"/>
      <c r="SMS3" s="5"/>
      <c r="SMT3" s="6"/>
      <c r="SMU3" s="5"/>
      <c r="SMV3" s="6"/>
      <c r="SMW3" s="5"/>
      <c r="SMX3" s="6"/>
      <c r="SMY3" s="5"/>
      <c r="SMZ3" s="6"/>
      <c r="SNA3" s="5"/>
      <c r="SNB3" s="6"/>
      <c r="SNC3" s="5"/>
      <c r="SND3" s="6"/>
      <c r="SNE3" s="5"/>
      <c r="SNF3" s="6"/>
      <c r="SNG3" s="5"/>
      <c r="SNH3" s="6"/>
      <c r="SNI3" s="5"/>
      <c r="SNJ3" s="6"/>
      <c r="SNK3" s="5"/>
      <c r="SNL3" s="6"/>
      <c r="SNM3" s="5"/>
      <c r="SNN3" s="6"/>
      <c r="SNO3" s="5"/>
      <c r="SNP3" s="6"/>
      <c r="SNQ3" s="5"/>
      <c r="SNR3" s="6"/>
      <c r="SNS3" s="5"/>
      <c r="SNT3" s="6"/>
      <c r="SNU3" s="5"/>
      <c r="SNV3" s="6"/>
      <c r="SNW3" s="5"/>
      <c r="SNX3" s="6"/>
      <c r="SNY3" s="5"/>
      <c r="SNZ3" s="6"/>
      <c r="SOA3" s="5"/>
      <c r="SOB3" s="6"/>
      <c r="SOC3" s="5"/>
      <c r="SOD3" s="6"/>
      <c r="SOE3" s="5"/>
      <c r="SOF3" s="6"/>
      <c r="SOG3" s="5"/>
      <c r="SOH3" s="6"/>
      <c r="SOI3" s="5"/>
      <c r="SOJ3" s="6"/>
      <c r="SOK3" s="5"/>
      <c r="SOL3" s="6"/>
      <c r="SOM3" s="5"/>
      <c r="SON3" s="6"/>
      <c r="SOO3" s="5"/>
      <c r="SOP3" s="6"/>
      <c r="SOQ3" s="5"/>
      <c r="SOR3" s="6"/>
      <c r="SOS3" s="5"/>
      <c r="SOT3" s="6"/>
      <c r="SOU3" s="5"/>
      <c r="SOV3" s="6"/>
      <c r="SOW3" s="5"/>
      <c r="SOX3" s="6"/>
      <c r="SOY3" s="5"/>
      <c r="SOZ3" s="6"/>
      <c r="SPA3" s="5"/>
      <c r="SPB3" s="6"/>
      <c r="SPC3" s="5"/>
      <c r="SPD3" s="6"/>
      <c r="SPE3" s="5"/>
      <c r="SPF3" s="6"/>
      <c r="SPG3" s="5"/>
      <c r="SPH3" s="6"/>
      <c r="SPI3" s="5"/>
      <c r="SPJ3" s="6"/>
      <c r="SPK3" s="5"/>
      <c r="SPL3" s="6"/>
      <c r="SPM3" s="5"/>
      <c r="SPN3" s="6"/>
      <c r="SPO3" s="5"/>
      <c r="SPP3" s="6"/>
      <c r="SPQ3" s="5"/>
      <c r="SPR3" s="6"/>
      <c r="SPS3" s="5"/>
      <c r="SPT3" s="6"/>
      <c r="SPU3" s="5"/>
      <c r="SPV3" s="6"/>
      <c r="SPW3" s="5"/>
      <c r="SPX3" s="6"/>
      <c r="SPY3" s="5"/>
      <c r="SPZ3" s="6"/>
      <c r="SQA3" s="5"/>
      <c r="SQB3" s="6"/>
      <c r="SQC3" s="5"/>
      <c r="SQD3" s="6"/>
      <c r="SQE3" s="5"/>
      <c r="SQF3" s="6"/>
      <c r="SQG3" s="5"/>
      <c r="SQH3" s="6"/>
      <c r="SQI3" s="5"/>
      <c r="SQJ3" s="6"/>
      <c r="SQK3" s="5"/>
      <c r="SQL3" s="6"/>
      <c r="SQM3" s="5"/>
      <c r="SQN3" s="6"/>
      <c r="SQO3" s="5"/>
      <c r="SQP3" s="6"/>
      <c r="SQQ3" s="5"/>
      <c r="SQR3" s="6"/>
      <c r="SQS3" s="5"/>
      <c r="SQT3" s="6"/>
      <c r="SQU3" s="5"/>
      <c r="SQV3" s="6"/>
      <c r="SQW3" s="5"/>
      <c r="SQX3" s="6"/>
      <c r="SQY3" s="5"/>
      <c r="SQZ3" s="6"/>
      <c r="SRA3" s="5"/>
      <c r="SRB3" s="6"/>
      <c r="SRC3" s="5"/>
      <c r="SRD3" s="6"/>
      <c r="SRE3" s="5"/>
      <c r="SRF3" s="6"/>
      <c r="SRG3" s="5"/>
      <c r="SRH3" s="6"/>
      <c r="SRI3" s="5"/>
      <c r="SRJ3" s="6"/>
      <c r="SRK3" s="5"/>
      <c r="SRL3" s="6"/>
      <c r="SRM3" s="5"/>
      <c r="SRN3" s="6"/>
      <c r="SRO3" s="5"/>
      <c r="SRP3" s="6"/>
      <c r="SRQ3" s="5"/>
      <c r="SRR3" s="6"/>
      <c r="SRS3" s="5"/>
      <c r="SRT3" s="6"/>
      <c r="SRU3" s="5"/>
      <c r="SRV3" s="6"/>
      <c r="SRW3" s="5"/>
      <c r="SRX3" s="6"/>
      <c r="SRY3" s="5"/>
      <c r="SRZ3" s="6"/>
      <c r="SSA3" s="5"/>
      <c r="SSB3" s="6"/>
      <c r="SSC3" s="5"/>
      <c r="SSD3" s="6"/>
      <c r="SSE3" s="5"/>
      <c r="SSF3" s="6"/>
      <c r="SSG3" s="5"/>
      <c r="SSH3" s="6"/>
      <c r="SSI3" s="5"/>
      <c r="SSJ3" s="6"/>
      <c r="SSK3" s="5"/>
      <c r="SSL3" s="6"/>
      <c r="SSM3" s="5"/>
      <c r="SSN3" s="6"/>
      <c r="SSO3" s="5"/>
      <c r="SSP3" s="6"/>
      <c r="SSQ3" s="5"/>
      <c r="SSR3" s="6"/>
      <c r="SSS3" s="5"/>
      <c r="SST3" s="6"/>
      <c r="SSU3" s="5"/>
      <c r="SSV3" s="6"/>
      <c r="SSW3" s="5"/>
      <c r="SSX3" s="6"/>
      <c r="SSY3" s="5"/>
      <c r="SSZ3" s="6"/>
      <c r="STA3" s="5"/>
      <c r="STB3" s="6"/>
      <c r="STC3" s="5"/>
      <c r="STD3" s="6"/>
      <c r="STE3" s="5"/>
      <c r="STF3" s="6"/>
      <c r="STG3" s="5"/>
      <c r="STH3" s="6"/>
      <c r="STI3" s="5"/>
      <c r="STJ3" s="6"/>
      <c r="STK3" s="5"/>
      <c r="STL3" s="6"/>
      <c r="STM3" s="5"/>
      <c r="STN3" s="6"/>
      <c r="STO3" s="5"/>
      <c r="STP3" s="6"/>
      <c r="STQ3" s="5"/>
      <c r="STR3" s="6"/>
      <c r="STS3" s="5"/>
      <c r="STT3" s="6"/>
      <c r="STU3" s="5"/>
      <c r="STV3" s="6"/>
      <c r="STW3" s="5"/>
      <c r="STX3" s="6"/>
      <c r="STY3" s="5"/>
      <c r="STZ3" s="6"/>
      <c r="SUA3" s="5"/>
      <c r="SUB3" s="6"/>
      <c r="SUC3" s="5"/>
      <c r="SUD3" s="6"/>
      <c r="SUE3" s="5"/>
      <c r="SUF3" s="6"/>
      <c r="SUG3" s="5"/>
      <c r="SUH3" s="6"/>
      <c r="SUI3" s="5"/>
      <c r="SUJ3" s="6"/>
      <c r="SUK3" s="5"/>
      <c r="SUL3" s="6"/>
      <c r="SUM3" s="5"/>
      <c r="SUN3" s="6"/>
      <c r="SUO3" s="5"/>
      <c r="SUP3" s="6"/>
      <c r="SUQ3" s="5"/>
      <c r="SUR3" s="6"/>
      <c r="SUS3" s="5"/>
      <c r="SUT3" s="6"/>
      <c r="SUU3" s="5"/>
      <c r="SUV3" s="6"/>
      <c r="SUW3" s="5"/>
      <c r="SUX3" s="6"/>
      <c r="SUY3" s="5"/>
      <c r="SUZ3" s="6"/>
      <c r="SVA3" s="5"/>
      <c r="SVB3" s="6"/>
      <c r="SVC3" s="5"/>
      <c r="SVD3" s="6"/>
      <c r="SVE3" s="5"/>
      <c r="SVF3" s="6"/>
      <c r="SVG3" s="5"/>
      <c r="SVH3" s="6"/>
      <c r="SVI3" s="5"/>
      <c r="SVJ3" s="6"/>
      <c r="SVK3" s="5"/>
      <c r="SVL3" s="6"/>
      <c r="SVM3" s="5"/>
      <c r="SVN3" s="6"/>
      <c r="SVO3" s="5"/>
      <c r="SVP3" s="6"/>
      <c r="SVQ3" s="5"/>
      <c r="SVR3" s="6"/>
      <c r="SVS3" s="5"/>
      <c r="SVT3" s="6"/>
      <c r="SVU3" s="5"/>
      <c r="SVV3" s="6"/>
      <c r="SVW3" s="5"/>
      <c r="SVX3" s="6"/>
      <c r="SVY3" s="5"/>
      <c r="SVZ3" s="6"/>
      <c r="SWA3" s="5"/>
      <c r="SWB3" s="6"/>
      <c r="SWC3" s="5"/>
      <c r="SWD3" s="6"/>
      <c r="SWE3" s="5"/>
      <c r="SWF3" s="6"/>
      <c r="SWG3" s="5"/>
      <c r="SWH3" s="6"/>
      <c r="SWI3" s="5"/>
      <c r="SWJ3" s="6"/>
      <c r="SWK3" s="5"/>
      <c r="SWL3" s="6"/>
      <c r="SWM3" s="5"/>
      <c r="SWN3" s="6"/>
      <c r="SWO3" s="5"/>
      <c r="SWP3" s="6"/>
      <c r="SWQ3" s="5"/>
      <c r="SWR3" s="6"/>
      <c r="SWS3" s="5"/>
      <c r="SWT3" s="6"/>
      <c r="SWU3" s="5"/>
      <c r="SWV3" s="6"/>
      <c r="SWW3" s="5"/>
      <c r="SWX3" s="6"/>
      <c r="SWY3" s="5"/>
      <c r="SWZ3" s="6"/>
      <c r="SXA3" s="5"/>
      <c r="SXB3" s="6"/>
      <c r="SXC3" s="5"/>
      <c r="SXD3" s="6"/>
      <c r="SXE3" s="5"/>
      <c r="SXF3" s="6"/>
      <c r="SXG3" s="5"/>
      <c r="SXH3" s="6"/>
      <c r="SXI3" s="5"/>
      <c r="SXJ3" s="6"/>
      <c r="SXK3" s="5"/>
      <c r="SXL3" s="6"/>
      <c r="SXM3" s="5"/>
      <c r="SXN3" s="6"/>
      <c r="SXO3" s="5"/>
      <c r="SXP3" s="6"/>
      <c r="SXQ3" s="5"/>
      <c r="SXR3" s="6"/>
      <c r="SXS3" s="5"/>
      <c r="SXT3" s="6"/>
      <c r="SXU3" s="5"/>
      <c r="SXV3" s="6"/>
      <c r="SXW3" s="5"/>
      <c r="SXX3" s="6"/>
      <c r="SXY3" s="5"/>
      <c r="SXZ3" s="6"/>
      <c r="SYA3" s="5"/>
      <c r="SYB3" s="6"/>
      <c r="SYC3" s="5"/>
      <c r="SYD3" s="6"/>
      <c r="SYE3" s="5"/>
      <c r="SYF3" s="6"/>
      <c r="SYG3" s="5"/>
      <c r="SYH3" s="6"/>
      <c r="SYI3" s="5"/>
      <c r="SYJ3" s="6"/>
      <c r="SYK3" s="5"/>
      <c r="SYL3" s="6"/>
      <c r="SYM3" s="5"/>
      <c r="SYN3" s="6"/>
      <c r="SYO3" s="5"/>
      <c r="SYP3" s="6"/>
      <c r="SYQ3" s="5"/>
      <c r="SYR3" s="6"/>
      <c r="SYS3" s="5"/>
      <c r="SYT3" s="6"/>
      <c r="SYU3" s="5"/>
      <c r="SYV3" s="6"/>
      <c r="SYW3" s="5"/>
      <c r="SYX3" s="6"/>
      <c r="SYY3" s="5"/>
      <c r="SYZ3" s="6"/>
      <c r="SZA3" s="5"/>
      <c r="SZB3" s="6"/>
      <c r="SZC3" s="5"/>
      <c r="SZD3" s="6"/>
      <c r="SZE3" s="5"/>
      <c r="SZF3" s="6"/>
      <c r="SZG3" s="5"/>
      <c r="SZH3" s="6"/>
      <c r="SZI3" s="5"/>
      <c r="SZJ3" s="6"/>
      <c r="SZK3" s="5"/>
      <c r="SZL3" s="6"/>
      <c r="SZM3" s="5"/>
      <c r="SZN3" s="6"/>
      <c r="SZO3" s="5"/>
      <c r="SZP3" s="6"/>
      <c r="SZQ3" s="5"/>
      <c r="SZR3" s="6"/>
      <c r="SZS3" s="5"/>
      <c r="SZT3" s="6"/>
      <c r="SZU3" s="5"/>
      <c r="SZV3" s="6"/>
      <c r="SZW3" s="5"/>
      <c r="SZX3" s="6"/>
      <c r="SZY3" s="5"/>
      <c r="SZZ3" s="6"/>
      <c r="TAA3" s="5"/>
      <c r="TAB3" s="6"/>
      <c r="TAC3" s="5"/>
      <c r="TAD3" s="6"/>
      <c r="TAE3" s="5"/>
      <c r="TAF3" s="6"/>
      <c r="TAG3" s="5"/>
      <c r="TAH3" s="6"/>
      <c r="TAI3" s="5"/>
      <c r="TAJ3" s="6"/>
      <c r="TAK3" s="5"/>
      <c r="TAL3" s="6"/>
      <c r="TAM3" s="5"/>
      <c r="TAN3" s="6"/>
      <c r="TAO3" s="5"/>
      <c r="TAP3" s="6"/>
      <c r="TAQ3" s="5"/>
      <c r="TAR3" s="6"/>
      <c r="TAS3" s="5"/>
      <c r="TAT3" s="6"/>
      <c r="TAU3" s="5"/>
      <c r="TAV3" s="6"/>
      <c r="TAW3" s="5"/>
      <c r="TAX3" s="6"/>
      <c r="TAY3" s="5"/>
      <c r="TAZ3" s="6"/>
      <c r="TBA3" s="5"/>
      <c r="TBB3" s="6"/>
      <c r="TBC3" s="5"/>
      <c r="TBD3" s="6"/>
      <c r="TBE3" s="5"/>
      <c r="TBF3" s="6"/>
      <c r="TBG3" s="5"/>
      <c r="TBH3" s="6"/>
      <c r="TBI3" s="5"/>
      <c r="TBJ3" s="6"/>
      <c r="TBK3" s="5"/>
      <c r="TBL3" s="6"/>
      <c r="TBM3" s="5"/>
      <c r="TBN3" s="6"/>
      <c r="TBO3" s="5"/>
      <c r="TBP3" s="6"/>
      <c r="TBQ3" s="5"/>
      <c r="TBR3" s="6"/>
      <c r="TBS3" s="5"/>
      <c r="TBT3" s="6"/>
      <c r="TBU3" s="5"/>
      <c r="TBV3" s="6"/>
      <c r="TBW3" s="5"/>
      <c r="TBX3" s="6"/>
      <c r="TBY3" s="5"/>
      <c r="TBZ3" s="6"/>
      <c r="TCA3" s="5"/>
      <c r="TCB3" s="6"/>
      <c r="TCC3" s="5"/>
      <c r="TCD3" s="6"/>
      <c r="TCE3" s="5"/>
      <c r="TCF3" s="6"/>
      <c r="TCG3" s="5"/>
      <c r="TCH3" s="6"/>
      <c r="TCI3" s="5"/>
      <c r="TCJ3" s="6"/>
      <c r="TCK3" s="5"/>
      <c r="TCL3" s="6"/>
      <c r="TCM3" s="5"/>
      <c r="TCN3" s="6"/>
      <c r="TCO3" s="5"/>
      <c r="TCP3" s="6"/>
      <c r="TCQ3" s="5"/>
      <c r="TCR3" s="6"/>
      <c r="TCS3" s="5"/>
      <c r="TCT3" s="6"/>
      <c r="TCU3" s="5"/>
      <c r="TCV3" s="6"/>
      <c r="TCW3" s="5"/>
      <c r="TCX3" s="6"/>
      <c r="TCY3" s="5"/>
      <c r="TCZ3" s="6"/>
      <c r="TDA3" s="5"/>
      <c r="TDB3" s="6"/>
      <c r="TDC3" s="5"/>
      <c r="TDD3" s="6"/>
      <c r="TDE3" s="5"/>
      <c r="TDF3" s="6"/>
      <c r="TDG3" s="5"/>
      <c r="TDH3" s="6"/>
      <c r="TDI3" s="5"/>
      <c r="TDJ3" s="6"/>
      <c r="TDK3" s="5"/>
      <c r="TDL3" s="6"/>
      <c r="TDM3" s="5"/>
      <c r="TDN3" s="6"/>
      <c r="TDO3" s="5"/>
      <c r="TDP3" s="6"/>
      <c r="TDQ3" s="5"/>
      <c r="TDR3" s="6"/>
      <c r="TDS3" s="5"/>
      <c r="TDT3" s="6"/>
      <c r="TDU3" s="5"/>
      <c r="TDV3" s="6"/>
      <c r="TDW3" s="5"/>
      <c r="TDX3" s="6"/>
      <c r="TDY3" s="5"/>
      <c r="TDZ3" s="6"/>
      <c r="TEA3" s="5"/>
      <c r="TEB3" s="6"/>
      <c r="TEC3" s="5"/>
      <c r="TED3" s="6"/>
      <c r="TEE3" s="5"/>
      <c r="TEF3" s="6"/>
      <c r="TEG3" s="5"/>
      <c r="TEH3" s="6"/>
      <c r="TEI3" s="5"/>
      <c r="TEJ3" s="6"/>
      <c r="TEK3" s="5"/>
      <c r="TEL3" s="6"/>
      <c r="TEM3" s="5"/>
      <c r="TEN3" s="6"/>
      <c r="TEO3" s="5"/>
      <c r="TEP3" s="6"/>
      <c r="TEQ3" s="5"/>
      <c r="TER3" s="6"/>
      <c r="TES3" s="5"/>
      <c r="TET3" s="6"/>
      <c r="TEU3" s="5"/>
      <c r="TEV3" s="6"/>
      <c r="TEW3" s="5"/>
      <c r="TEX3" s="6"/>
      <c r="TEY3" s="5"/>
      <c r="TEZ3" s="6"/>
      <c r="TFA3" s="5"/>
      <c r="TFB3" s="6"/>
      <c r="TFC3" s="5"/>
      <c r="TFD3" s="6"/>
      <c r="TFE3" s="5"/>
      <c r="TFF3" s="6"/>
      <c r="TFG3" s="5"/>
      <c r="TFH3" s="6"/>
      <c r="TFI3" s="5"/>
      <c r="TFJ3" s="6"/>
      <c r="TFK3" s="5"/>
      <c r="TFL3" s="6"/>
      <c r="TFM3" s="5"/>
      <c r="TFN3" s="6"/>
      <c r="TFO3" s="5"/>
      <c r="TFP3" s="6"/>
      <c r="TFQ3" s="5"/>
      <c r="TFR3" s="6"/>
      <c r="TFS3" s="5"/>
      <c r="TFT3" s="6"/>
      <c r="TFU3" s="5"/>
      <c r="TFV3" s="6"/>
      <c r="TFW3" s="5"/>
      <c r="TFX3" s="6"/>
      <c r="TFY3" s="5"/>
      <c r="TFZ3" s="6"/>
      <c r="TGA3" s="5"/>
      <c r="TGB3" s="6"/>
      <c r="TGC3" s="5"/>
      <c r="TGD3" s="6"/>
      <c r="TGE3" s="5"/>
      <c r="TGF3" s="6"/>
      <c r="TGG3" s="5"/>
      <c r="TGH3" s="6"/>
      <c r="TGI3" s="5"/>
      <c r="TGJ3" s="6"/>
      <c r="TGK3" s="5"/>
      <c r="TGL3" s="6"/>
      <c r="TGM3" s="5"/>
      <c r="TGN3" s="6"/>
      <c r="TGO3" s="5"/>
      <c r="TGP3" s="6"/>
      <c r="TGQ3" s="5"/>
      <c r="TGR3" s="6"/>
      <c r="TGS3" s="5"/>
      <c r="TGT3" s="6"/>
      <c r="TGU3" s="5"/>
      <c r="TGV3" s="6"/>
      <c r="TGW3" s="5"/>
      <c r="TGX3" s="6"/>
      <c r="TGY3" s="5"/>
      <c r="TGZ3" s="6"/>
      <c r="THA3" s="5"/>
      <c r="THB3" s="6"/>
      <c r="THC3" s="5"/>
      <c r="THD3" s="6"/>
      <c r="THE3" s="5"/>
      <c r="THF3" s="6"/>
      <c r="THG3" s="5"/>
      <c r="THH3" s="6"/>
      <c r="THI3" s="5"/>
      <c r="THJ3" s="6"/>
      <c r="THK3" s="5"/>
      <c r="THL3" s="6"/>
      <c r="THM3" s="5"/>
      <c r="THN3" s="6"/>
      <c r="THO3" s="5"/>
      <c r="THP3" s="6"/>
      <c r="THQ3" s="5"/>
      <c r="THR3" s="6"/>
      <c r="THS3" s="5"/>
      <c r="THT3" s="6"/>
      <c r="THU3" s="5"/>
      <c r="THV3" s="6"/>
      <c r="THW3" s="5"/>
      <c r="THX3" s="6"/>
      <c r="THY3" s="5"/>
      <c r="THZ3" s="6"/>
      <c r="TIA3" s="5"/>
      <c r="TIB3" s="6"/>
      <c r="TIC3" s="5"/>
      <c r="TID3" s="6"/>
      <c r="TIE3" s="5"/>
      <c r="TIF3" s="6"/>
      <c r="TIG3" s="5"/>
      <c r="TIH3" s="6"/>
      <c r="TII3" s="5"/>
      <c r="TIJ3" s="6"/>
      <c r="TIK3" s="5"/>
      <c r="TIL3" s="6"/>
      <c r="TIM3" s="5"/>
      <c r="TIN3" s="6"/>
      <c r="TIO3" s="5"/>
      <c r="TIP3" s="6"/>
      <c r="TIQ3" s="5"/>
      <c r="TIR3" s="6"/>
      <c r="TIS3" s="5"/>
      <c r="TIT3" s="6"/>
      <c r="TIU3" s="5"/>
      <c r="TIV3" s="6"/>
      <c r="TIW3" s="5"/>
      <c r="TIX3" s="6"/>
      <c r="TIY3" s="5"/>
      <c r="TIZ3" s="6"/>
      <c r="TJA3" s="5"/>
      <c r="TJB3" s="6"/>
      <c r="TJC3" s="5"/>
      <c r="TJD3" s="6"/>
      <c r="TJE3" s="5"/>
      <c r="TJF3" s="6"/>
      <c r="TJG3" s="5"/>
      <c r="TJH3" s="6"/>
      <c r="TJI3" s="5"/>
      <c r="TJJ3" s="6"/>
      <c r="TJK3" s="5"/>
      <c r="TJL3" s="6"/>
      <c r="TJM3" s="5"/>
      <c r="TJN3" s="6"/>
      <c r="TJO3" s="5"/>
      <c r="TJP3" s="6"/>
      <c r="TJQ3" s="5"/>
      <c r="TJR3" s="6"/>
      <c r="TJS3" s="5"/>
      <c r="TJT3" s="6"/>
      <c r="TJU3" s="5"/>
      <c r="TJV3" s="6"/>
      <c r="TJW3" s="5"/>
      <c r="TJX3" s="6"/>
      <c r="TJY3" s="5"/>
      <c r="TJZ3" s="6"/>
      <c r="TKA3" s="5"/>
      <c r="TKB3" s="6"/>
      <c r="TKC3" s="5"/>
      <c r="TKD3" s="6"/>
      <c r="TKE3" s="5"/>
      <c r="TKF3" s="6"/>
      <c r="TKG3" s="5"/>
      <c r="TKH3" s="6"/>
      <c r="TKI3" s="5"/>
      <c r="TKJ3" s="6"/>
      <c r="TKK3" s="5"/>
      <c r="TKL3" s="6"/>
      <c r="TKM3" s="5"/>
      <c r="TKN3" s="6"/>
      <c r="TKO3" s="5"/>
      <c r="TKP3" s="6"/>
      <c r="TKQ3" s="5"/>
      <c r="TKR3" s="6"/>
      <c r="TKS3" s="5"/>
      <c r="TKT3" s="6"/>
      <c r="TKU3" s="5"/>
      <c r="TKV3" s="6"/>
      <c r="TKW3" s="5"/>
      <c r="TKX3" s="6"/>
      <c r="TKY3" s="5"/>
      <c r="TKZ3" s="6"/>
      <c r="TLA3" s="5"/>
      <c r="TLB3" s="6"/>
      <c r="TLC3" s="5"/>
      <c r="TLD3" s="6"/>
      <c r="TLE3" s="5"/>
      <c r="TLF3" s="6"/>
      <c r="TLG3" s="5"/>
      <c r="TLH3" s="6"/>
      <c r="TLI3" s="5"/>
      <c r="TLJ3" s="6"/>
      <c r="TLK3" s="5"/>
      <c r="TLL3" s="6"/>
      <c r="TLM3" s="5"/>
      <c r="TLN3" s="6"/>
      <c r="TLO3" s="5"/>
      <c r="TLP3" s="6"/>
      <c r="TLQ3" s="5"/>
      <c r="TLR3" s="6"/>
      <c r="TLS3" s="5"/>
      <c r="TLT3" s="6"/>
      <c r="TLU3" s="5"/>
      <c r="TLV3" s="6"/>
      <c r="TLW3" s="5"/>
      <c r="TLX3" s="6"/>
      <c r="TLY3" s="5"/>
      <c r="TLZ3" s="6"/>
      <c r="TMA3" s="5"/>
      <c r="TMB3" s="6"/>
      <c r="TMC3" s="5"/>
      <c r="TMD3" s="6"/>
      <c r="TME3" s="5"/>
      <c r="TMF3" s="6"/>
      <c r="TMG3" s="5"/>
      <c r="TMH3" s="6"/>
      <c r="TMI3" s="5"/>
      <c r="TMJ3" s="6"/>
      <c r="TMK3" s="5"/>
      <c r="TML3" s="6"/>
      <c r="TMM3" s="5"/>
      <c r="TMN3" s="6"/>
      <c r="TMO3" s="5"/>
      <c r="TMP3" s="6"/>
      <c r="TMQ3" s="5"/>
      <c r="TMR3" s="6"/>
      <c r="TMS3" s="5"/>
      <c r="TMT3" s="6"/>
      <c r="TMU3" s="5"/>
      <c r="TMV3" s="6"/>
      <c r="TMW3" s="5"/>
      <c r="TMX3" s="6"/>
      <c r="TMY3" s="5"/>
      <c r="TMZ3" s="6"/>
      <c r="TNA3" s="5"/>
      <c r="TNB3" s="6"/>
      <c r="TNC3" s="5"/>
      <c r="TND3" s="6"/>
      <c r="TNE3" s="5"/>
      <c r="TNF3" s="6"/>
      <c r="TNG3" s="5"/>
      <c r="TNH3" s="6"/>
      <c r="TNI3" s="5"/>
      <c r="TNJ3" s="6"/>
      <c r="TNK3" s="5"/>
      <c r="TNL3" s="6"/>
      <c r="TNM3" s="5"/>
      <c r="TNN3" s="6"/>
      <c r="TNO3" s="5"/>
      <c r="TNP3" s="6"/>
      <c r="TNQ3" s="5"/>
      <c r="TNR3" s="6"/>
      <c r="TNS3" s="5"/>
      <c r="TNT3" s="6"/>
      <c r="TNU3" s="5"/>
      <c r="TNV3" s="6"/>
      <c r="TNW3" s="5"/>
      <c r="TNX3" s="6"/>
      <c r="TNY3" s="5"/>
      <c r="TNZ3" s="6"/>
      <c r="TOA3" s="5"/>
      <c r="TOB3" s="6"/>
      <c r="TOC3" s="5"/>
      <c r="TOD3" s="6"/>
      <c r="TOE3" s="5"/>
      <c r="TOF3" s="6"/>
      <c r="TOG3" s="5"/>
      <c r="TOH3" s="6"/>
      <c r="TOI3" s="5"/>
      <c r="TOJ3" s="6"/>
      <c r="TOK3" s="5"/>
      <c r="TOL3" s="6"/>
      <c r="TOM3" s="5"/>
      <c r="TON3" s="6"/>
      <c r="TOO3" s="5"/>
      <c r="TOP3" s="6"/>
      <c r="TOQ3" s="5"/>
      <c r="TOR3" s="6"/>
      <c r="TOS3" s="5"/>
      <c r="TOT3" s="6"/>
      <c r="TOU3" s="5"/>
      <c r="TOV3" s="6"/>
      <c r="TOW3" s="5"/>
      <c r="TOX3" s="6"/>
      <c r="TOY3" s="5"/>
      <c r="TOZ3" s="6"/>
      <c r="TPA3" s="5"/>
      <c r="TPB3" s="6"/>
      <c r="TPC3" s="5"/>
      <c r="TPD3" s="6"/>
      <c r="TPE3" s="5"/>
      <c r="TPF3" s="6"/>
      <c r="TPG3" s="5"/>
      <c r="TPH3" s="6"/>
      <c r="TPI3" s="5"/>
      <c r="TPJ3" s="6"/>
      <c r="TPK3" s="5"/>
      <c r="TPL3" s="6"/>
      <c r="TPM3" s="5"/>
      <c r="TPN3" s="6"/>
      <c r="TPO3" s="5"/>
      <c r="TPP3" s="6"/>
      <c r="TPQ3" s="5"/>
      <c r="TPR3" s="6"/>
      <c r="TPS3" s="5"/>
      <c r="TPT3" s="6"/>
      <c r="TPU3" s="5"/>
      <c r="TPV3" s="6"/>
      <c r="TPW3" s="5"/>
      <c r="TPX3" s="6"/>
      <c r="TPY3" s="5"/>
      <c r="TPZ3" s="6"/>
      <c r="TQA3" s="5"/>
      <c r="TQB3" s="6"/>
      <c r="TQC3" s="5"/>
      <c r="TQD3" s="6"/>
      <c r="TQE3" s="5"/>
      <c r="TQF3" s="6"/>
      <c r="TQG3" s="5"/>
      <c r="TQH3" s="6"/>
      <c r="TQI3" s="5"/>
      <c r="TQJ3" s="6"/>
      <c r="TQK3" s="5"/>
      <c r="TQL3" s="6"/>
      <c r="TQM3" s="5"/>
      <c r="TQN3" s="6"/>
      <c r="TQO3" s="5"/>
      <c r="TQP3" s="6"/>
      <c r="TQQ3" s="5"/>
      <c r="TQR3" s="6"/>
      <c r="TQS3" s="5"/>
      <c r="TQT3" s="6"/>
      <c r="TQU3" s="5"/>
      <c r="TQV3" s="6"/>
      <c r="TQW3" s="5"/>
      <c r="TQX3" s="6"/>
      <c r="TQY3" s="5"/>
      <c r="TQZ3" s="6"/>
      <c r="TRA3" s="5"/>
      <c r="TRB3" s="6"/>
      <c r="TRC3" s="5"/>
      <c r="TRD3" s="6"/>
      <c r="TRE3" s="5"/>
      <c r="TRF3" s="6"/>
      <c r="TRG3" s="5"/>
      <c r="TRH3" s="6"/>
      <c r="TRI3" s="5"/>
      <c r="TRJ3" s="6"/>
      <c r="TRK3" s="5"/>
      <c r="TRL3" s="6"/>
      <c r="TRM3" s="5"/>
      <c r="TRN3" s="6"/>
      <c r="TRO3" s="5"/>
      <c r="TRP3" s="6"/>
      <c r="TRQ3" s="5"/>
      <c r="TRR3" s="6"/>
      <c r="TRS3" s="5"/>
      <c r="TRT3" s="6"/>
      <c r="TRU3" s="5"/>
      <c r="TRV3" s="6"/>
      <c r="TRW3" s="5"/>
      <c r="TRX3" s="6"/>
      <c r="TRY3" s="5"/>
      <c r="TRZ3" s="6"/>
      <c r="TSA3" s="5"/>
      <c r="TSB3" s="6"/>
      <c r="TSC3" s="5"/>
      <c r="TSD3" s="6"/>
      <c r="TSE3" s="5"/>
      <c r="TSF3" s="6"/>
      <c r="TSG3" s="5"/>
      <c r="TSH3" s="6"/>
      <c r="TSI3" s="5"/>
      <c r="TSJ3" s="6"/>
      <c r="TSK3" s="5"/>
      <c r="TSL3" s="6"/>
      <c r="TSM3" s="5"/>
      <c r="TSN3" s="6"/>
      <c r="TSO3" s="5"/>
      <c r="TSP3" s="6"/>
      <c r="TSQ3" s="5"/>
      <c r="TSR3" s="6"/>
      <c r="TSS3" s="5"/>
      <c r="TST3" s="6"/>
      <c r="TSU3" s="5"/>
      <c r="TSV3" s="6"/>
      <c r="TSW3" s="5"/>
      <c r="TSX3" s="6"/>
      <c r="TSY3" s="5"/>
      <c r="TSZ3" s="6"/>
      <c r="TTA3" s="5"/>
      <c r="TTB3" s="6"/>
      <c r="TTC3" s="5"/>
      <c r="TTD3" s="6"/>
      <c r="TTE3" s="5"/>
      <c r="TTF3" s="6"/>
      <c r="TTG3" s="5"/>
      <c r="TTH3" s="6"/>
      <c r="TTI3" s="5"/>
      <c r="TTJ3" s="6"/>
      <c r="TTK3" s="5"/>
      <c r="TTL3" s="6"/>
      <c r="TTM3" s="5"/>
      <c r="TTN3" s="6"/>
      <c r="TTO3" s="5"/>
      <c r="TTP3" s="6"/>
      <c r="TTQ3" s="5"/>
      <c r="TTR3" s="6"/>
      <c r="TTS3" s="5"/>
      <c r="TTT3" s="6"/>
      <c r="TTU3" s="5"/>
      <c r="TTV3" s="6"/>
      <c r="TTW3" s="5"/>
      <c r="TTX3" s="6"/>
      <c r="TTY3" s="5"/>
      <c r="TTZ3" s="6"/>
      <c r="TUA3" s="5"/>
      <c r="TUB3" s="6"/>
      <c r="TUC3" s="5"/>
      <c r="TUD3" s="6"/>
      <c r="TUE3" s="5"/>
      <c r="TUF3" s="6"/>
      <c r="TUG3" s="5"/>
      <c r="TUH3" s="6"/>
      <c r="TUI3" s="5"/>
      <c r="TUJ3" s="6"/>
      <c r="TUK3" s="5"/>
      <c r="TUL3" s="6"/>
      <c r="TUM3" s="5"/>
      <c r="TUN3" s="6"/>
      <c r="TUO3" s="5"/>
      <c r="TUP3" s="6"/>
      <c r="TUQ3" s="5"/>
      <c r="TUR3" s="6"/>
      <c r="TUS3" s="5"/>
      <c r="TUT3" s="6"/>
      <c r="TUU3" s="5"/>
      <c r="TUV3" s="6"/>
      <c r="TUW3" s="5"/>
      <c r="TUX3" s="6"/>
      <c r="TUY3" s="5"/>
      <c r="TUZ3" s="6"/>
      <c r="TVA3" s="5"/>
      <c r="TVB3" s="6"/>
      <c r="TVC3" s="5"/>
      <c r="TVD3" s="6"/>
      <c r="TVE3" s="5"/>
      <c r="TVF3" s="6"/>
      <c r="TVG3" s="5"/>
      <c r="TVH3" s="6"/>
      <c r="TVI3" s="5"/>
      <c r="TVJ3" s="6"/>
      <c r="TVK3" s="5"/>
      <c r="TVL3" s="6"/>
      <c r="TVM3" s="5"/>
      <c r="TVN3" s="6"/>
      <c r="TVO3" s="5"/>
      <c r="TVP3" s="6"/>
      <c r="TVQ3" s="5"/>
      <c r="TVR3" s="6"/>
      <c r="TVS3" s="5"/>
      <c r="TVT3" s="6"/>
      <c r="TVU3" s="5"/>
      <c r="TVV3" s="6"/>
      <c r="TVW3" s="5"/>
      <c r="TVX3" s="6"/>
      <c r="TVY3" s="5"/>
      <c r="TVZ3" s="6"/>
      <c r="TWA3" s="5"/>
      <c r="TWB3" s="6"/>
      <c r="TWC3" s="5"/>
      <c r="TWD3" s="6"/>
      <c r="TWE3" s="5"/>
      <c r="TWF3" s="6"/>
      <c r="TWG3" s="5"/>
      <c r="TWH3" s="6"/>
      <c r="TWI3" s="5"/>
      <c r="TWJ3" s="6"/>
      <c r="TWK3" s="5"/>
      <c r="TWL3" s="6"/>
      <c r="TWM3" s="5"/>
      <c r="TWN3" s="6"/>
      <c r="TWO3" s="5"/>
      <c r="TWP3" s="6"/>
      <c r="TWQ3" s="5"/>
      <c r="TWR3" s="6"/>
      <c r="TWS3" s="5"/>
      <c r="TWT3" s="6"/>
      <c r="TWU3" s="5"/>
      <c r="TWV3" s="6"/>
      <c r="TWW3" s="5"/>
      <c r="TWX3" s="6"/>
      <c r="TWY3" s="5"/>
      <c r="TWZ3" s="6"/>
      <c r="TXA3" s="5"/>
      <c r="TXB3" s="6"/>
      <c r="TXC3" s="5"/>
      <c r="TXD3" s="6"/>
      <c r="TXE3" s="5"/>
      <c r="TXF3" s="6"/>
      <c r="TXG3" s="5"/>
      <c r="TXH3" s="6"/>
      <c r="TXI3" s="5"/>
      <c r="TXJ3" s="6"/>
      <c r="TXK3" s="5"/>
      <c r="TXL3" s="6"/>
      <c r="TXM3" s="5"/>
      <c r="TXN3" s="6"/>
      <c r="TXO3" s="5"/>
      <c r="TXP3" s="6"/>
      <c r="TXQ3" s="5"/>
      <c r="TXR3" s="6"/>
      <c r="TXS3" s="5"/>
      <c r="TXT3" s="6"/>
      <c r="TXU3" s="5"/>
      <c r="TXV3" s="6"/>
      <c r="TXW3" s="5"/>
      <c r="TXX3" s="6"/>
      <c r="TXY3" s="5"/>
      <c r="TXZ3" s="6"/>
      <c r="TYA3" s="5"/>
      <c r="TYB3" s="6"/>
      <c r="TYC3" s="5"/>
      <c r="TYD3" s="6"/>
      <c r="TYE3" s="5"/>
      <c r="TYF3" s="6"/>
      <c r="TYG3" s="5"/>
      <c r="TYH3" s="6"/>
      <c r="TYI3" s="5"/>
      <c r="TYJ3" s="6"/>
      <c r="TYK3" s="5"/>
      <c r="TYL3" s="6"/>
      <c r="TYM3" s="5"/>
      <c r="TYN3" s="6"/>
      <c r="TYO3" s="5"/>
      <c r="TYP3" s="6"/>
      <c r="TYQ3" s="5"/>
      <c r="TYR3" s="6"/>
      <c r="TYS3" s="5"/>
      <c r="TYT3" s="6"/>
      <c r="TYU3" s="5"/>
      <c r="TYV3" s="6"/>
      <c r="TYW3" s="5"/>
      <c r="TYX3" s="6"/>
      <c r="TYY3" s="5"/>
      <c r="TYZ3" s="6"/>
      <c r="TZA3" s="5"/>
      <c r="TZB3" s="6"/>
      <c r="TZC3" s="5"/>
      <c r="TZD3" s="6"/>
      <c r="TZE3" s="5"/>
      <c r="TZF3" s="6"/>
      <c r="TZG3" s="5"/>
      <c r="TZH3" s="6"/>
      <c r="TZI3" s="5"/>
      <c r="TZJ3" s="6"/>
      <c r="TZK3" s="5"/>
      <c r="TZL3" s="6"/>
      <c r="TZM3" s="5"/>
      <c r="TZN3" s="6"/>
      <c r="TZO3" s="5"/>
      <c r="TZP3" s="6"/>
      <c r="TZQ3" s="5"/>
      <c r="TZR3" s="6"/>
      <c r="TZS3" s="5"/>
      <c r="TZT3" s="6"/>
      <c r="TZU3" s="5"/>
      <c r="TZV3" s="6"/>
      <c r="TZW3" s="5"/>
      <c r="TZX3" s="6"/>
      <c r="TZY3" s="5"/>
      <c r="TZZ3" s="6"/>
      <c r="UAA3" s="5"/>
      <c r="UAB3" s="6"/>
      <c r="UAC3" s="5"/>
      <c r="UAD3" s="6"/>
      <c r="UAE3" s="5"/>
      <c r="UAF3" s="6"/>
      <c r="UAG3" s="5"/>
      <c r="UAH3" s="6"/>
      <c r="UAI3" s="5"/>
      <c r="UAJ3" s="6"/>
      <c r="UAK3" s="5"/>
      <c r="UAL3" s="6"/>
      <c r="UAM3" s="5"/>
      <c r="UAN3" s="6"/>
      <c r="UAO3" s="5"/>
      <c r="UAP3" s="6"/>
      <c r="UAQ3" s="5"/>
      <c r="UAR3" s="6"/>
      <c r="UAS3" s="5"/>
      <c r="UAT3" s="6"/>
      <c r="UAU3" s="5"/>
      <c r="UAV3" s="6"/>
      <c r="UAW3" s="5"/>
      <c r="UAX3" s="6"/>
      <c r="UAY3" s="5"/>
      <c r="UAZ3" s="6"/>
      <c r="UBA3" s="5"/>
      <c r="UBB3" s="6"/>
      <c r="UBC3" s="5"/>
      <c r="UBD3" s="6"/>
      <c r="UBE3" s="5"/>
      <c r="UBF3" s="6"/>
      <c r="UBG3" s="5"/>
      <c r="UBH3" s="6"/>
      <c r="UBI3" s="5"/>
      <c r="UBJ3" s="6"/>
      <c r="UBK3" s="5"/>
      <c r="UBL3" s="6"/>
      <c r="UBM3" s="5"/>
      <c r="UBN3" s="6"/>
      <c r="UBO3" s="5"/>
      <c r="UBP3" s="6"/>
      <c r="UBQ3" s="5"/>
      <c r="UBR3" s="6"/>
      <c r="UBS3" s="5"/>
      <c r="UBT3" s="6"/>
      <c r="UBU3" s="5"/>
      <c r="UBV3" s="6"/>
      <c r="UBW3" s="5"/>
      <c r="UBX3" s="6"/>
      <c r="UBY3" s="5"/>
      <c r="UBZ3" s="6"/>
      <c r="UCA3" s="5"/>
      <c r="UCB3" s="6"/>
      <c r="UCC3" s="5"/>
      <c r="UCD3" s="6"/>
      <c r="UCE3" s="5"/>
      <c r="UCF3" s="6"/>
      <c r="UCG3" s="5"/>
      <c r="UCH3" s="6"/>
      <c r="UCI3" s="5"/>
      <c r="UCJ3" s="6"/>
      <c r="UCK3" s="5"/>
      <c r="UCL3" s="6"/>
      <c r="UCM3" s="5"/>
      <c r="UCN3" s="6"/>
      <c r="UCO3" s="5"/>
      <c r="UCP3" s="6"/>
      <c r="UCQ3" s="5"/>
      <c r="UCR3" s="6"/>
      <c r="UCS3" s="5"/>
      <c r="UCT3" s="6"/>
      <c r="UCU3" s="5"/>
      <c r="UCV3" s="6"/>
      <c r="UCW3" s="5"/>
      <c r="UCX3" s="6"/>
      <c r="UCY3" s="5"/>
      <c r="UCZ3" s="6"/>
      <c r="UDA3" s="5"/>
      <c r="UDB3" s="6"/>
      <c r="UDC3" s="5"/>
      <c r="UDD3" s="6"/>
      <c r="UDE3" s="5"/>
      <c r="UDF3" s="6"/>
      <c r="UDG3" s="5"/>
      <c r="UDH3" s="6"/>
      <c r="UDI3" s="5"/>
      <c r="UDJ3" s="6"/>
      <c r="UDK3" s="5"/>
      <c r="UDL3" s="6"/>
      <c r="UDM3" s="5"/>
      <c r="UDN3" s="6"/>
      <c r="UDO3" s="5"/>
      <c r="UDP3" s="6"/>
      <c r="UDQ3" s="5"/>
      <c r="UDR3" s="6"/>
      <c r="UDS3" s="5"/>
      <c r="UDT3" s="6"/>
      <c r="UDU3" s="5"/>
      <c r="UDV3" s="6"/>
      <c r="UDW3" s="5"/>
      <c r="UDX3" s="6"/>
      <c r="UDY3" s="5"/>
      <c r="UDZ3" s="6"/>
      <c r="UEA3" s="5"/>
      <c r="UEB3" s="6"/>
      <c r="UEC3" s="5"/>
      <c r="UED3" s="6"/>
      <c r="UEE3" s="5"/>
      <c r="UEF3" s="6"/>
      <c r="UEG3" s="5"/>
      <c r="UEH3" s="6"/>
      <c r="UEI3" s="5"/>
      <c r="UEJ3" s="6"/>
      <c r="UEK3" s="5"/>
      <c r="UEL3" s="6"/>
      <c r="UEM3" s="5"/>
      <c r="UEN3" s="6"/>
      <c r="UEO3" s="5"/>
      <c r="UEP3" s="6"/>
      <c r="UEQ3" s="5"/>
      <c r="UER3" s="6"/>
      <c r="UES3" s="5"/>
      <c r="UET3" s="6"/>
      <c r="UEU3" s="5"/>
      <c r="UEV3" s="6"/>
      <c r="UEW3" s="5"/>
      <c r="UEX3" s="6"/>
      <c r="UEY3" s="5"/>
      <c r="UEZ3" s="6"/>
      <c r="UFA3" s="5"/>
      <c r="UFB3" s="6"/>
      <c r="UFC3" s="5"/>
      <c r="UFD3" s="6"/>
      <c r="UFE3" s="5"/>
      <c r="UFF3" s="6"/>
      <c r="UFG3" s="5"/>
      <c r="UFH3" s="6"/>
      <c r="UFI3" s="5"/>
      <c r="UFJ3" s="6"/>
      <c r="UFK3" s="5"/>
      <c r="UFL3" s="6"/>
      <c r="UFM3" s="5"/>
      <c r="UFN3" s="6"/>
      <c r="UFO3" s="5"/>
      <c r="UFP3" s="6"/>
      <c r="UFQ3" s="5"/>
      <c r="UFR3" s="6"/>
      <c r="UFS3" s="5"/>
      <c r="UFT3" s="6"/>
      <c r="UFU3" s="5"/>
      <c r="UFV3" s="6"/>
      <c r="UFW3" s="5"/>
      <c r="UFX3" s="6"/>
      <c r="UFY3" s="5"/>
      <c r="UFZ3" s="6"/>
      <c r="UGA3" s="5"/>
      <c r="UGB3" s="6"/>
      <c r="UGC3" s="5"/>
      <c r="UGD3" s="6"/>
      <c r="UGE3" s="5"/>
      <c r="UGF3" s="6"/>
      <c r="UGG3" s="5"/>
      <c r="UGH3" s="6"/>
      <c r="UGI3" s="5"/>
      <c r="UGJ3" s="6"/>
      <c r="UGK3" s="5"/>
      <c r="UGL3" s="6"/>
      <c r="UGM3" s="5"/>
      <c r="UGN3" s="6"/>
      <c r="UGO3" s="5"/>
      <c r="UGP3" s="6"/>
      <c r="UGQ3" s="5"/>
      <c r="UGR3" s="6"/>
      <c r="UGS3" s="5"/>
      <c r="UGT3" s="6"/>
      <c r="UGU3" s="5"/>
      <c r="UGV3" s="6"/>
      <c r="UGW3" s="5"/>
      <c r="UGX3" s="6"/>
      <c r="UGY3" s="5"/>
      <c r="UGZ3" s="6"/>
      <c r="UHA3" s="5"/>
      <c r="UHB3" s="6"/>
      <c r="UHC3" s="5"/>
      <c r="UHD3" s="6"/>
      <c r="UHE3" s="5"/>
      <c r="UHF3" s="6"/>
      <c r="UHG3" s="5"/>
      <c r="UHH3" s="6"/>
      <c r="UHI3" s="5"/>
      <c r="UHJ3" s="6"/>
      <c r="UHK3" s="5"/>
      <c r="UHL3" s="6"/>
      <c r="UHM3" s="5"/>
      <c r="UHN3" s="6"/>
      <c r="UHO3" s="5"/>
      <c r="UHP3" s="6"/>
      <c r="UHQ3" s="5"/>
      <c r="UHR3" s="6"/>
      <c r="UHS3" s="5"/>
      <c r="UHT3" s="6"/>
      <c r="UHU3" s="5"/>
      <c r="UHV3" s="6"/>
      <c r="UHW3" s="5"/>
      <c r="UHX3" s="6"/>
      <c r="UHY3" s="5"/>
      <c r="UHZ3" s="6"/>
      <c r="UIA3" s="5"/>
      <c r="UIB3" s="6"/>
      <c r="UIC3" s="5"/>
      <c r="UID3" s="6"/>
      <c r="UIE3" s="5"/>
      <c r="UIF3" s="6"/>
      <c r="UIG3" s="5"/>
      <c r="UIH3" s="6"/>
      <c r="UII3" s="5"/>
      <c r="UIJ3" s="6"/>
      <c r="UIK3" s="5"/>
      <c r="UIL3" s="6"/>
      <c r="UIM3" s="5"/>
      <c r="UIN3" s="6"/>
      <c r="UIO3" s="5"/>
      <c r="UIP3" s="6"/>
      <c r="UIQ3" s="5"/>
      <c r="UIR3" s="6"/>
      <c r="UIS3" s="5"/>
      <c r="UIT3" s="6"/>
      <c r="UIU3" s="5"/>
      <c r="UIV3" s="6"/>
      <c r="UIW3" s="5"/>
      <c r="UIX3" s="6"/>
      <c r="UIY3" s="5"/>
      <c r="UIZ3" s="6"/>
      <c r="UJA3" s="5"/>
      <c r="UJB3" s="6"/>
      <c r="UJC3" s="5"/>
      <c r="UJD3" s="6"/>
      <c r="UJE3" s="5"/>
      <c r="UJF3" s="6"/>
      <c r="UJG3" s="5"/>
      <c r="UJH3" s="6"/>
      <c r="UJI3" s="5"/>
      <c r="UJJ3" s="6"/>
      <c r="UJK3" s="5"/>
      <c r="UJL3" s="6"/>
      <c r="UJM3" s="5"/>
      <c r="UJN3" s="6"/>
      <c r="UJO3" s="5"/>
      <c r="UJP3" s="6"/>
      <c r="UJQ3" s="5"/>
      <c r="UJR3" s="6"/>
      <c r="UJS3" s="5"/>
      <c r="UJT3" s="6"/>
      <c r="UJU3" s="5"/>
      <c r="UJV3" s="6"/>
      <c r="UJW3" s="5"/>
      <c r="UJX3" s="6"/>
      <c r="UJY3" s="5"/>
      <c r="UJZ3" s="6"/>
      <c r="UKA3" s="5"/>
      <c r="UKB3" s="6"/>
      <c r="UKC3" s="5"/>
      <c r="UKD3" s="6"/>
      <c r="UKE3" s="5"/>
      <c r="UKF3" s="6"/>
      <c r="UKG3" s="5"/>
      <c r="UKH3" s="6"/>
      <c r="UKI3" s="5"/>
      <c r="UKJ3" s="6"/>
      <c r="UKK3" s="5"/>
      <c r="UKL3" s="6"/>
      <c r="UKM3" s="5"/>
      <c r="UKN3" s="6"/>
      <c r="UKO3" s="5"/>
      <c r="UKP3" s="6"/>
      <c r="UKQ3" s="5"/>
      <c r="UKR3" s="6"/>
      <c r="UKS3" s="5"/>
      <c r="UKT3" s="6"/>
      <c r="UKU3" s="5"/>
      <c r="UKV3" s="6"/>
      <c r="UKW3" s="5"/>
      <c r="UKX3" s="6"/>
      <c r="UKY3" s="5"/>
      <c r="UKZ3" s="6"/>
      <c r="ULA3" s="5"/>
      <c r="ULB3" s="6"/>
      <c r="ULC3" s="5"/>
      <c r="ULD3" s="6"/>
      <c r="ULE3" s="5"/>
      <c r="ULF3" s="6"/>
      <c r="ULG3" s="5"/>
      <c r="ULH3" s="6"/>
      <c r="ULI3" s="5"/>
      <c r="ULJ3" s="6"/>
      <c r="ULK3" s="5"/>
      <c r="ULL3" s="6"/>
      <c r="ULM3" s="5"/>
      <c r="ULN3" s="6"/>
      <c r="ULO3" s="5"/>
      <c r="ULP3" s="6"/>
      <c r="ULQ3" s="5"/>
      <c r="ULR3" s="6"/>
      <c r="ULS3" s="5"/>
      <c r="ULT3" s="6"/>
      <c r="ULU3" s="5"/>
      <c r="ULV3" s="6"/>
      <c r="ULW3" s="5"/>
      <c r="ULX3" s="6"/>
      <c r="ULY3" s="5"/>
      <c r="ULZ3" s="6"/>
      <c r="UMA3" s="5"/>
      <c r="UMB3" s="6"/>
      <c r="UMC3" s="5"/>
      <c r="UMD3" s="6"/>
      <c r="UME3" s="5"/>
      <c r="UMF3" s="6"/>
      <c r="UMG3" s="5"/>
      <c r="UMH3" s="6"/>
      <c r="UMI3" s="5"/>
      <c r="UMJ3" s="6"/>
      <c r="UMK3" s="5"/>
      <c r="UML3" s="6"/>
      <c r="UMM3" s="5"/>
      <c r="UMN3" s="6"/>
      <c r="UMO3" s="5"/>
      <c r="UMP3" s="6"/>
      <c r="UMQ3" s="5"/>
      <c r="UMR3" s="6"/>
      <c r="UMS3" s="5"/>
      <c r="UMT3" s="6"/>
      <c r="UMU3" s="5"/>
      <c r="UMV3" s="6"/>
      <c r="UMW3" s="5"/>
      <c r="UMX3" s="6"/>
      <c r="UMY3" s="5"/>
      <c r="UMZ3" s="6"/>
      <c r="UNA3" s="5"/>
      <c r="UNB3" s="6"/>
      <c r="UNC3" s="5"/>
      <c r="UND3" s="6"/>
      <c r="UNE3" s="5"/>
      <c r="UNF3" s="6"/>
      <c r="UNG3" s="5"/>
      <c r="UNH3" s="6"/>
      <c r="UNI3" s="5"/>
      <c r="UNJ3" s="6"/>
      <c r="UNK3" s="5"/>
      <c r="UNL3" s="6"/>
      <c r="UNM3" s="5"/>
      <c r="UNN3" s="6"/>
      <c r="UNO3" s="5"/>
      <c r="UNP3" s="6"/>
      <c r="UNQ3" s="5"/>
      <c r="UNR3" s="6"/>
      <c r="UNS3" s="5"/>
      <c r="UNT3" s="6"/>
      <c r="UNU3" s="5"/>
      <c r="UNV3" s="6"/>
      <c r="UNW3" s="5"/>
      <c r="UNX3" s="6"/>
      <c r="UNY3" s="5"/>
      <c r="UNZ3" s="6"/>
      <c r="UOA3" s="5"/>
      <c r="UOB3" s="6"/>
      <c r="UOC3" s="5"/>
      <c r="UOD3" s="6"/>
      <c r="UOE3" s="5"/>
      <c r="UOF3" s="6"/>
      <c r="UOG3" s="5"/>
      <c r="UOH3" s="6"/>
      <c r="UOI3" s="5"/>
      <c r="UOJ3" s="6"/>
      <c r="UOK3" s="5"/>
      <c r="UOL3" s="6"/>
      <c r="UOM3" s="5"/>
      <c r="UON3" s="6"/>
      <c r="UOO3" s="5"/>
      <c r="UOP3" s="6"/>
      <c r="UOQ3" s="5"/>
      <c r="UOR3" s="6"/>
      <c r="UOS3" s="5"/>
      <c r="UOT3" s="6"/>
      <c r="UOU3" s="5"/>
      <c r="UOV3" s="6"/>
      <c r="UOW3" s="5"/>
      <c r="UOX3" s="6"/>
      <c r="UOY3" s="5"/>
      <c r="UOZ3" s="6"/>
      <c r="UPA3" s="5"/>
      <c r="UPB3" s="6"/>
      <c r="UPC3" s="5"/>
      <c r="UPD3" s="6"/>
      <c r="UPE3" s="5"/>
      <c r="UPF3" s="6"/>
      <c r="UPG3" s="5"/>
      <c r="UPH3" s="6"/>
      <c r="UPI3" s="5"/>
      <c r="UPJ3" s="6"/>
      <c r="UPK3" s="5"/>
      <c r="UPL3" s="6"/>
      <c r="UPM3" s="5"/>
      <c r="UPN3" s="6"/>
      <c r="UPO3" s="5"/>
      <c r="UPP3" s="6"/>
      <c r="UPQ3" s="5"/>
      <c r="UPR3" s="6"/>
      <c r="UPS3" s="5"/>
      <c r="UPT3" s="6"/>
      <c r="UPU3" s="5"/>
      <c r="UPV3" s="6"/>
      <c r="UPW3" s="5"/>
      <c r="UPX3" s="6"/>
      <c r="UPY3" s="5"/>
      <c r="UPZ3" s="6"/>
      <c r="UQA3" s="5"/>
      <c r="UQB3" s="6"/>
      <c r="UQC3" s="5"/>
      <c r="UQD3" s="6"/>
      <c r="UQE3" s="5"/>
      <c r="UQF3" s="6"/>
      <c r="UQG3" s="5"/>
      <c r="UQH3" s="6"/>
      <c r="UQI3" s="5"/>
      <c r="UQJ3" s="6"/>
      <c r="UQK3" s="5"/>
      <c r="UQL3" s="6"/>
      <c r="UQM3" s="5"/>
      <c r="UQN3" s="6"/>
      <c r="UQO3" s="5"/>
      <c r="UQP3" s="6"/>
      <c r="UQQ3" s="5"/>
      <c r="UQR3" s="6"/>
      <c r="UQS3" s="5"/>
      <c r="UQT3" s="6"/>
      <c r="UQU3" s="5"/>
      <c r="UQV3" s="6"/>
      <c r="UQW3" s="5"/>
      <c r="UQX3" s="6"/>
      <c r="UQY3" s="5"/>
      <c r="UQZ3" s="6"/>
      <c r="URA3" s="5"/>
      <c r="URB3" s="6"/>
      <c r="URC3" s="5"/>
      <c r="URD3" s="6"/>
      <c r="URE3" s="5"/>
      <c r="URF3" s="6"/>
      <c r="URG3" s="5"/>
      <c r="URH3" s="6"/>
      <c r="URI3" s="5"/>
      <c r="URJ3" s="6"/>
      <c r="URK3" s="5"/>
      <c r="URL3" s="6"/>
      <c r="URM3" s="5"/>
      <c r="URN3" s="6"/>
      <c r="URO3" s="5"/>
      <c r="URP3" s="6"/>
      <c r="URQ3" s="5"/>
      <c r="URR3" s="6"/>
      <c r="URS3" s="5"/>
      <c r="URT3" s="6"/>
      <c r="URU3" s="5"/>
      <c r="URV3" s="6"/>
      <c r="URW3" s="5"/>
      <c r="URX3" s="6"/>
      <c r="URY3" s="5"/>
      <c r="URZ3" s="6"/>
      <c r="USA3" s="5"/>
      <c r="USB3" s="6"/>
      <c r="USC3" s="5"/>
      <c r="USD3" s="6"/>
      <c r="USE3" s="5"/>
      <c r="USF3" s="6"/>
      <c r="USG3" s="5"/>
      <c r="USH3" s="6"/>
      <c r="USI3" s="5"/>
      <c r="USJ3" s="6"/>
      <c r="USK3" s="5"/>
      <c r="USL3" s="6"/>
      <c r="USM3" s="5"/>
      <c r="USN3" s="6"/>
      <c r="USO3" s="5"/>
      <c r="USP3" s="6"/>
      <c r="USQ3" s="5"/>
      <c r="USR3" s="6"/>
      <c r="USS3" s="5"/>
      <c r="UST3" s="6"/>
      <c r="USU3" s="5"/>
      <c r="USV3" s="6"/>
      <c r="USW3" s="5"/>
      <c r="USX3" s="6"/>
      <c r="USY3" s="5"/>
      <c r="USZ3" s="6"/>
      <c r="UTA3" s="5"/>
      <c r="UTB3" s="6"/>
      <c r="UTC3" s="5"/>
      <c r="UTD3" s="6"/>
      <c r="UTE3" s="5"/>
      <c r="UTF3" s="6"/>
      <c r="UTG3" s="5"/>
      <c r="UTH3" s="6"/>
      <c r="UTI3" s="5"/>
      <c r="UTJ3" s="6"/>
      <c r="UTK3" s="5"/>
      <c r="UTL3" s="6"/>
      <c r="UTM3" s="5"/>
      <c r="UTN3" s="6"/>
      <c r="UTO3" s="5"/>
      <c r="UTP3" s="6"/>
      <c r="UTQ3" s="5"/>
      <c r="UTR3" s="6"/>
      <c r="UTS3" s="5"/>
      <c r="UTT3" s="6"/>
      <c r="UTU3" s="5"/>
      <c r="UTV3" s="6"/>
      <c r="UTW3" s="5"/>
      <c r="UTX3" s="6"/>
      <c r="UTY3" s="5"/>
      <c r="UTZ3" s="6"/>
      <c r="UUA3" s="5"/>
      <c r="UUB3" s="6"/>
      <c r="UUC3" s="5"/>
      <c r="UUD3" s="6"/>
      <c r="UUE3" s="5"/>
      <c r="UUF3" s="6"/>
      <c r="UUG3" s="5"/>
      <c r="UUH3" s="6"/>
      <c r="UUI3" s="5"/>
      <c r="UUJ3" s="6"/>
      <c r="UUK3" s="5"/>
      <c r="UUL3" s="6"/>
      <c r="UUM3" s="5"/>
      <c r="UUN3" s="6"/>
      <c r="UUO3" s="5"/>
      <c r="UUP3" s="6"/>
      <c r="UUQ3" s="5"/>
      <c r="UUR3" s="6"/>
      <c r="UUS3" s="5"/>
      <c r="UUT3" s="6"/>
      <c r="UUU3" s="5"/>
      <c r="UUV3" s="6"/>
      <c r="UUW3" s="5"/>
      <c r="UUX3" s="6"/>
      <c r="UUY3" s="5"/>
      <c r="UUZ3" s="6"/>
      <c r="UVA3" s="5"/>
      <c r="UVB3" s="6"/>
      <c r="UVC3" s="5"/>
      <c r="UVD3" s="6"/>
      <c r="UVE3" s="5"/>
      <c r="UVF3" s="6"/>
      <c r="UVG3" s="5"/>
      <c r="UVH3" s="6"/>
      <c r="UVI3" s="5"/>
      <c r="UVJ3" s="6"/>
      <c r="UVK3" s="5"/>
      <c r="UVL3" s="6"/>
      <c r="UVM3" s="5"/>
      <c r="UVN3" s="6"/>
      <c r="UVO3" s="5"/>
      <c r="UVP3" s="6"/>
      <c r="UVQ3" s="5"/>
      <c r="UVR3" s="6"/>
      <c r="UVS3" s="5"/>
      <c r="UVT3" s="6"/>
      <c r="UVU3" s="5"/>
      <c r="UVV3" s="6"/>
      <c r="UVW3" s="5"/>
      <c r="UVX3" s="6"/>
      <c r="UVY3" s="5"/>
      <c r="UVZ3" s="6"/>
      <c r="UWA3" s="5"/>
      <c r="UWB3" s="6"/>
      <c r="UWC3" s="5"/>
      <c r="UWD3" s="6"/>
      <c r="UWE3" s="5"/>
      <c r="UWF3" s="6"/>
      <c r="UWG3" s="5"/>
      <c r="UWH3" s="6"/>
      <c r="UWI3" s="5"/>
      <c r="UWJ3" s="6"/>
      <c r="UWK3" s="5"/>
      <c r="UWL3" s="6"/>
      <c r="UWM3" s="5"/>
      <c r="UWN3" s="6"/>
      <c r="UWO3" s="5"/>
      <c r="UWP3" s="6"/>
      <c r="UWQ3" s="5"/>
      <c r="UWR3" s="6"/>
      <c r="UWS3" s="5"/>
      <c r="UWT3" s="6"/>
      <c r="UWU3" s="5"/>
      <c r="UWV3" s="6"/>
      <c r="UWW3" s="5"/>
      <c r="UWX3" s="6"/>
      <c r="UWY3" s="5"/>
      <c r="UWZ3" s="6"/>
      <c r="UXA3" s="5"/>
      <c r="UXB3" s="6"/>
      <c r="UXC3" s="5"/>
      <c r="UXD3" s="6"/>
      <c r="UXE3" s="5"/>
      <c r="UXF3" s="6"/>
      <c r="UXG3" s="5"/>
      <c r="UXH3" s="6"/>
      <c r="UXI3" s="5"/>
      <c r="UXJ3" s="6"/>
      <c r="UXK3" s="5"/>
      <c r="UXL3" s="6"/>
      <c r="UXM3" s="5"/>
      <c r="UXN3" s="6"/>
      <c r="UXO3" s="5"/>
      <c r="UXP3" s="6"/>
      <c r="UXQ3" s="5"/>
      <c r="UXR3" s="6"/>
      <c r="UXS3" s="5"/>
      <c r="UXT3" s="6"/>
      <c r="UXU3" s="5"/>
      <c r="UXV3" s="6"/>
      <c r="UXW3" s="5"/>
      <c r="UXX3" s="6"/>
      <c r="UXY3" s="5"/>
      <c r="UXZ3" s="6"/>
      <c r="UYA3" s="5"/>
      <c r="UYB3" s="6"/>
      <c r="UYC3" s="5"/>
      <c r="UYD3" s="6"/>
      <c r="UYE3" s="5"/>
      <c r="UYF3" s="6"/>
      <c r="UYG3" s="5"/>
      <c r="UYH3" s="6"/>
      <c r="UYI3" s="5"/>
      <c r="UYJ3" s="6"/>
      <c r="UYK3" s="5"/>
      <c r="UYL3" s="6"/>
      <c r="UYM3" s="5"/>
      <c r="UYN3" s="6"/>
      <c r="UYO3" s="5"/>
      <c r="UYP3" s="6"/>
      <c r="UYQ3" s="5"/>
      <c r="UYR3" s="6"/>
      <c r="UYS3" s="5"/>
      <c r="UYT3" s="6"/>
      <c r="UYU3" s="5"/>
      <c r="UYV3" s="6"/>
      <c r="UYW3" s="5"/>
      <c r="UYX3" s="6"/>
      <c r="UYY3" s="5"/>
      <c r="UYZ3" s="6"/>
      <c r="UZA3" s="5"/>
      <c r="UZB3" s="6"/>
      <c r="UZC3" s="5"/>
      <c r="UZD3" s="6"/>
      <c r="UZE3" s="5"/>
      <c r="UZF3" s="6"/>
      <c r="UZG3" s="5"/>
      <c r="UZH3" s="6"/>
      <c r="UZI3" s="5"/>
      <c r="UZJ3" s="6"/>
      <c r="UZK3" s="5"/>
      <c r="UZL3" s="6"/>
      <c r="UZM3" s="5"/>
      <c r="UZN3" s="6"/>
      <c r="UZO3" s="5"/>
      <c r="UZP3" s="6"/>
      <c r="UZQ3" s="5"/>
      <c r="UZR3" s="6"/>
      <c r="UZS3" s="5"/>
      <c r="UZT3" s="6"/>
      <c r="UZU3" s="5"/>
      <c r="UZV3" s="6"/>
      <c r="UZW3" s="5"/>
      <c r="UZX3" s="6"/>
      <c r="UZY3" s="5"/>
      <c r="UZZ3" s="6"/>
      <c r="VAA3" s="5"/>
      <c r="VAB3" s="6"/>
      <c r="VAC3" s="5"/>
      <c r="VAD3" s="6"/>
      <c r="VAE3" s="5"/>
      <c r="VAF3" s="6"/>
      <c r="VAG3" s="5"/>
      <c r="VAH3" s="6"/>
      <c r="VAI3" s="5"/>
      <c r="VAJ3" s="6"/>
      <c r="VAK3" s="5"/>
      <c r="VAL3" s="6"/>
      <c r="VAM3" s="5"/>
      <c r="VAN3" s="6"/>
      <c r="VAO3" s="5"/>
      <c r="VAP3" s="6"/>
      <c r="VAQ3" s="5"/>
      <c r="VAR3" s="6"/>
      <c r="VAS3" s="5"/>
      <c r="VAT3" s="6"/>
      <c r="VAU3" s="5"/>
      <c r="VAV3" s="6"/>
      <c r="VAW3" s="5"/>
      <c r="VAX3" s="6"/>
      <c r="VAY3" s="5"/>
      <c r="VAZ3" s="6"/>
      <c r="VBA3" s="5"/>
      <c r="VBB3" s="6"/>
      <c r="VBC3" s="5"/>
      <c r="VBD3" s="6"/>
      <c r="VBE3" s="5"/>
      <c r="VBF3" s="6"/>
      <c r="VBG3" s="5"/>
      <c r="VBH3" s="6"/>
      <c r="VBI3" s="5"/>
      <c r="VBJ3" s="6"/>
      <c r="VBK3" s="5"/>
      <c r="VBL3" s="6"/>
      <c r="VBM3" s="5"/>
      <c r="VBN3" s="6"/>
      <c r="VBO3" s="5"/>
      <c r="VBP3" s="6"/>
      <c r="VBQ3" s="5"/>
      <c r="VBR3" s="6"/>
      <c r="VBS3" s="5"/>
      <c r="VBT3" s="6"/>
      <c r="VBU3" s="5"/>
      <c r="VBV3" s="6"/>
      <c r="VBW3" s="5"/>
      <c r="VBX3" s="6"/>
      <c r="VBY3" s="5"/>
      <c r="VBZ3" s="6"/>
      <c r="VCA3" s="5"/>
      <c r="VCB3" s="6"/>
      <c r="VCC3" s="5"/>
      <c r="VCD3" s="6"/>
      <c r="VCE3" s="5"/>
      <c r="VCF3" s="6"/>
      <c r="VCG3" s="5"/>
      <c r="VCH3" s="6"/>
      <c r="VCI3" s="5"/>
      <c r="VCJ3" s="6"/>
      <c r="VCK3" s="5"/>
      <c r="VCL3" s="6"/>
      <c r="VCM3" s="5"/>
      <c r="VCN3" s="6"/>
      <c r="VCO3" s="5"/>
      <c r="VCP3" s="6"/>
      <c r="VCQ3" s="5"/>
      <c r="VCR3" s="6"/>
      <c r="VCS3" s="5"/>
      <c r="VCT3" s="6"/>
      <c r="VCU3" s="5"/>
      <c r="VCV3" s="6"/>
      <c r="VCW3" s="5"/>
      <c r="VCX3" s="6"/>
      <c r="VCY3" s="5"/>
      <c r="VCZ3" s="6"/>
      <c r="VDA3" s="5"/>
      <c r="VDB3" s="6"/>
      <c r="VDC3" s="5"/>
      <c r="VDD3" s="6"/>
      <c r="VDE3" s="5"/>
      <c r="VDF3" s="6"/>
      <c r="VDG3" s="5"/>
      <c r="VDH3" s="6"/>
      <c r="VDI3" s="5"/>
      <c r="VDJ3" s="6"/>
      <c r="VDK3" s="5"/>
      <c r="VDL3" s="6"/>
      <c r="VDM3" s="5"/>
      <c r="VDN3" s="6"/>
      <c r="VDO3" s="5"/>
      <c r="VDP3" s="6"/>
      <c r="VDQ3" s="5"/>
      <c r="VDR3" s="6"/>
      <c r="VDS3" s="5"/>
      <c r="VDT3" s="6"/>
      <c r="VDU3" s="5"/>
      <c r="VDV3" s="6"/>
      <c r="VDW3" s="5"/>
      <c r="VDX3" s="6"/>
      <c r="VDY3" s="5"/>
      <c r="VDZ3" s="6"/>
      <c r="VEA3" s="5"/>
      <c r="VEB3" s="6"/>
      <c r="VEC3" s="5"/>
      <c r="VED3" s="6"/>
      <c r="VEE3" s="5"/>
      <c r="VEF3" s="6"/>
      <c r="VEG3" s="5"/>
      <c r="VEH3" s="6"/>
      <c r="VEI3" s="5"/>
      <c r="VEJ3" s="6"/>
      <c r="VEK3" s="5"/>
      <c r="VEL3" s="6"/>
      <c r="VEM3" s="5"/>
      <c r="VEN3" s="6"/>
      <c r="VEO3" s="5"/>
      <c r="VEP3" s="6"/>
      <c r="VEQ3" s="5"/>
      <c r="VER3" s="6"/>
      <c r="VES3" s="5"/>
      <c r="VET3" s="6"/>
      <c r="VEU3" s="5"/>
      <c r="VEV3" s="6"/>
      <c r="VEW3" s="5"/>
      <c r="VEX3" s="6"/>
      <c r="VEY3" s="5"/>
      <c r="VEZ3" s="6"/>
      <c r="VFA3" s="5"/>
      <c r="VFB3" s="6"/>
      <c r="VFC3" s="5"/>
      <c r="VFD3" s="6"/>
      <c r="VFE3" s="5"/>
      <c r="VFF3" s="6"/>
      <c r="VFG3" s="5"/>
      <c r="VFH3" s="6"/>
      <c r="VFI3" s="5"/>
      <c r="VFJ3" s="6"/>
      <c r="VFK3" s="5"/>
      <c r="VFL3" s="6"/>
      <c r="VFM3" s="5"/>
      <c r="VFN3" s="6"/>
      <c r="VFO3" s="5"/>
      <c r="VFP3" s="6"/>
      <c r="VFQ3" s="5"/>
      <c r="VFR3" s="6"/>
      <c r="VFS3" s="5"/>
      <c r="VFT3" s="6"/>
      <c r="VFU3" s="5"/>
      <c r="VFV3" s="6"/>
      <c r="VFW3" s="5"/>
      <c r="VFX3" s="6"/>
      <c r="VFY3" s="5"/>
      <c r="VFZ3" s="6"/>
      <c r="VGA3" s="5"/>
      <c r="VGB3" s="6"/>
      <c r="VGC3" s="5"/>
      <c r="VGD3" s="6"/>
      <c r="VGE3" s="5"/>
      <c r="VGF3" s="6"/>
      <c r="VGG3" s="5"/>
      <c r="VGH3" s="6"/>
      <c r="VGI3" s="5"/>
      <c r="VGJ3" s="6"/>
      <c r="VGK3" s="5"/>
      <c r="VGL3" s="6"/>
      <c r="VGM3" s="5"/>
      <c r="VGN3" s="6"/>
      <c r="VGO3" s="5"/>
      <c r="VGP3" s="6"/>
      <c r="VGQ3" s="5"/>
      <c r="VGR3" s="6"/>
      <c r="VGS3" s="5"/>
      <c r="VGT3" s="6"/>
      <c r="VGU3" s="5"/>
      <c r="VGV3" s="6"/>
      <c r="VGW3" s="5"/>
      <c r="VGX3" s="6"/>
      <c r="VGY3" s="5"/>
      <c r="VGZ3" s="6"/>
      <c r="VHA3" s="5"/>
      <c r="VHB3" s="6"/>
      <c r="VHC3" s="5"/>
      <c r="VHD3" s="6"/>
      <c r="VHE3" s="5"/>
      <c r="VHF3" s="6"/>
      <c r="VHG3" s="5"/>
      <c r="VHH3" s="6"/>
      <c r="VHI3" s="5"/>
      <c r="VHJ3" s="6"/>
      <c r="VHK3" s="5"/>
      <c r="VHL3" s="6"/>
      <c r="VHM3" s="5"/>
      <c r="VHN3" s="6"/>
      <c r="VHO3" s="5"/>
      <c r="VHP3" s="6"/>
      <c r="VHQ3" s="5"/>
      <c r="VHR3" s="6"/>
      <c r="VHS3" s="5"/>
      <c r="VHT3" s="6"/>
      <c r="VHU3" s="5"/>
      <c r="VHV3" s="6"/>
      <c r="VHW3" s="5"/>
      <c r="VHX3" s="6"/>
      <c r="VHY3" s="5"/>
      <c r="VHZ3" s="6"/>
      <c r="VIA3" s="5"/>
      <c r="VIB3" s="6"/>
      <c r="VIC3" s="5"/>
      <c r="VID3" s="6"/>
      <c r="VIE3" s="5"/>
      <c r="VIF3" s="6"/>
      <c r="VIG3" s="5"/>
      <c r="VIH3" s="6"/>
      <c r="VII3" s="5"/>
      <c r="VIJ3" s="6"/>
      <c r="VIK3" s="5"/>
      <c r="VIL3" s="6"/>
      <c r="VIM3" s="5"/>
      <c r="VIN3" s="6"/>
      <c r="VIO3" s="5"/>
      <c r="VIP3" s="6"/>
      <c r="VIQ3" s="5"/>
      <c r="VIR3" s="6"/>
      <c r="VIS3" s="5"/>
      <c r="VIT3" s="6"/>
      <c r="VIU3" s="5"/>
      <c r="VIV3" s="6"/>
      <c r="VIW3" s="5"/>
      <c r="VIX3" s="6"/>
      <c r="VIY3" s="5"/>
      <c r="VIZ3" s="6"/>
      <c r="VJA3" s="5"/>
      <c r="VJB3" s="6"/>
      <c r="VJC3" s="5"/>
      <c r="VJD3" s="6"/>
      <c r="VJE3" s="5"/>
      <c r="VJF3" s="6"/>
      <c r="VJG3" s="5"/>
      <c r="VJH3" s="6"/>
      <c r="VJI3" s="5"/>
      <c r="VJJ3" s="6"/>
      <c r="VJK3" s="5"/>
      <c r="VJL3" s="6"/>
      <c r="VJM3" s="5"/>
      <c r="VJN3" s="6"/>
      <c r="VJO3" s="5"/>
      <c r="VJP3" s="6"/>
      <c r="VJQ3" s="5"/>
      <c r="VJR3" s="6"/>
      <c r="VJS3" s="5"/>
      <c r="VJT3" s="6"/>
      <c r="VJU3" s="5"/>
      <c r="VJV3" s="6"/>
      <c r="VJW3" s="5"/>
      <c r="VJX3" s="6"/>
      <c r="VJY3" s="5"/>
      <c r="VJZ3" s="6"/>
      <c r="VKA3" s="5"/>
      <c r="VKB3" s="6"/>
      <c r="VKC3" s="5"/>
      <c r="VKD3" s="6"/>
      <c r="VKE3" s="5"/>
      <c r="VKF3" s="6"/>
      <c r="VKG3" s="5"/>
      <c r="VKH3" s="6"/>
      <c r="VKI3" s="5"/>
      <c r="VKJ3" s="6"/>
      <c r="VKK3" s="5"/>
      <c r="VKL3" s="6"/>
      <c r="VKM3" s="5"/>
      <c r="VKN3" s="6"/>
      <c r="VKO3" s="5"/>
      <c r="VKP3" s="6"/>
      <c r="VKQ3" s="5"/>
      <c r="VKR3" s="6"/>
      <c r="VKS3" s="5"/>
      <c r="VKT3" s="6"/>
      <c r="VKU3" s="5"/>
      <c r="VKV3" s="6"/>
      <c r="VKW3" s="5"/>
      <c r="VKX3" s="6"/>
      <c r="VKY3" s="5"/>
      <c r="VKZ3" s="6"/>
      <c r="VLA3" s="5"/>
      <c r="VLB3" s="6"/>
      <c r="VLC3" s="5"/>
      <c r="VLD3" s="6"/>
      <c r="VLE3" s="5"/>
      <c r="VLF3" s="6"/>
      <c r="VLG3" s="5"/>
      <c r="VLH3" s="6"/>
      <c r="VLI3" s="5"/>
      <c r="VLJ3" s="6"/>
      <c r="VLK3" s="5"/>
      <c r="VLL3" s="6"/>
      <c r="VLM3" s="5"/>
      <c r="VLN3" s="6"/>
      <c r="VLO3" s="5"/>
      <c r="VLP3" s="6"/>
      <c r="VLQ3" s="5"/>
      <c r="VLR3" s="6"/>
      <c r="VLS3" s="5"/>
      <c r="VLT3" s="6"/>
      <c r="VLU3" s="5"/>
      <c r="VLV3" s="6"/>
      <c r="VLW3" s="5"/>
      <c r="VLX3" s="6"/>
      <c r="VLY3" s="5"/>
      <c r="VLZ3" s="6"/>
      <c r="VMA3" s="5"/>
      <c r="VMB3" s="6"/>
      <c r="VMC3" s="5"/>
      <c r="VMD3" s="6"/>
      <c r="VME3" s="5"/>
      <c r="VMF3" s="6"/>
      <c r="VMG3" s="5"/>
      <c r="VMH3" s="6"/>
      <c r="VMI3" s="5"/>
      <c r="VMJ3" s="6"/>
      <c r="VMK3" s="5"/>
      <c r="VML3" s="6"/>
      <c r="VMM3" s="5"/>
      <c r="VMN3" s="6"/>
      <c r="VMO3" s="5"/>
      <c r="VMP3" s="6"/>
      <c r="VMQ3" s="5"/>
      <c r="VMR3" s="6"/>
      <c r="VMS3" s="5"/>
      <c r="VMT3" s="6"/>
      <c r="VMU3" s="5"/>
      <c r="VMV3" s="6"/>
      <c r="VMW3" s="5"/>
      <c r="VMX3" s="6"/>
      <c r="VMY3" s="5"/>
      <c r="VMZ3" s="6"/>
      <c r="VNA3" s="5"/>
      <c r="VNB3" s="6"/>
      <c r="VNC3" s="5"/>
      <c r="VND3" s="6"/>
      <c r="VNE3" s="5"/>
      <c r="VNF3" s="6"/>
      <c r="VNG3" s="5"/>
      <c r="VNH3" s="6"/>
      <c r="VNI3" s="5"/>
      <c r="VNJ3" s="6"/>
      <c r="VNK3" s="5"/>
      <c r="VNL3" s="6"/>
      <c r="VNM3" s="5"/>
      <c r="VNN3" s="6"/>
      <c r="VNO3" s="5"/>
      <c r="VNP3" s="6"/>
      <c r="VNQ3" s="5"/>
      <c r="VNR3" s="6"/>
      <c r="VNS3" s="5"/>
      <c r="VNT3" s="6"/>
      <c r="VNU3" s="5"/>
      <c r="VNV3" s="6"/>
      <c r="VNW3" s="5"/>
      <c r="VNX3" s="6"/>
      <c r="VNY3" s="5"/>
      <c r="VNZ3" s="6"/>
      <c r="VOA3" s="5"/>
      <c r="VOB3" s="6"/>
      <c r="VOC3" s="5"/>
      <c r="VOD3" s="6"/>
      <c r="VOE3" s="5"/>
      <c r="VOF3" s="6"/>
      <c r="VOG3" s="5"/>
      <c r="VOH3" s="6"/>
      <c r="VOI3" s="5"/>
      <c r="VOJ3" s="6"/>
      <c r="VOK3" s="5"/>
      <c r="VOL3" s="6"/>
      <c r="VOM3" s="5"/>
      <c r="VON3" s="6"/>
      <c r="VOO3" s="5"/>
      <c r="VOP3" s="6"/>
      <c r="VOQ3" s="5"/>
      <c r="VOR3" s="6"/>
      <c r="VOS3" s="5"/>
      <c r="VOT3" s="6"/>
      <c r="VOU3" s="5"/>
      <c r="VOV3" s="6"/>
      <c r="VOW3" s="5"/>
      <c r="VOX3" s="6"/>
      <c r="VOY3" s="5"/>
      <c r="VOZ3" s="6"/>
      <c r="VPA3" s="5"/>
      <c r="VPB3" s="6"/>
      <c r="VPC3" s="5"/>
      <c r="VPD3" s="6"/>
      <c r="VPE3" s="5"/>
      <c r="VPF3" s="6"/>
      <c r="VPG3" s="5"/>
      <c r="VPH3" s="6"/>
      <c r="VPI3" s="5"/>
      <c r="VPJ3" s="6"/>
      <c r="VPK3" s="5"/>
      <c r="VPL3" s="6"/>
      <c r="VPM3" s="5"/>
      <c r="VPN3" s="6"/>
      <c r="VPO3" s="5"/>
      <c r="VPP3" s="6"/>
      <c r="VPQ3" s="5"/>
      <c r="VPR3" s="6"/>
      <c r="VPS3" s="5"/>
      <c r="VPT3" s="6"/>
      <c r="VPU3" s="5"/>
      <c r="VPV3" s="6"/>
      <c r="VPW3" s="5"/>
      <c r="VPX3" s="6"/>
      <c r="VPY3" s="5"/>
      <c r="VPZ3" s="6"/>
      <c r="VQA3" s="5"/>
      <c r="VQB3" s="6"/>
      <c r="VQC3" s="5"/>
      <c r="VQD3" s="6"/>
      <c r="VQE3" s="5"/>
      <c r="VQF3" s="6"/>
      <c r="VQG3" s="5"/>
      <c r="VQH3" s="6"/>
      <c r="VQI3" s="5"/>
      <c r="VQJ3" s="6"/>
      <c r="VQK3" s="5"/>
      <c r="VQL3" s="6"/>
      <c r="VQM3" s="5"/>
      <c r="VQN3" s="6"/>
      <c r="VQO3" s="5"/>
      <c r="VQP3" s="6"/>
      <c r="VQQ3" s="5"/>
      <c r="VQR3" s="6"/>
      <c r="VQS3" s="5"/>
      <c r="VQT3" s="6"/>
      <c r="VQU3" s="5"/>
      <c r="VQV3" s="6"/>
      <c r="VQW3" s="5"/>
      <c r="VQX3" s="6"/>
      <c r="VQY3" s="5"/>
      <c r="VQZ3" s="6"/>
      <c r="VRA3" s="5"/>
      <c r="VRB3" s="6"/>
      <c r="VRC3" s="5"/>
      <c r="VRD3" s="6"/>
      <c r="VRE3" s="5"/>
      <c r="VRF3" s="6"/>
      <c r="VRG3" s="5"/>
      <c r="VRH3" s="6"/>
      <c r="VRI3" s="5"/>
      <c r="VRJ3" s="6"/>
      <c r="VRK3" s="5"/>
      <c r="VRL3" s="6"/>
      <c r="VRM3" s="5"/>
      <c r="VRN3" s="6"/>
      <c r="VRO3" s="5"/>
      <c r="VRP3" s="6"/>
      <c r="VRQ3" s="5"/>
      <c r="VRR3" s="6"/>
      <c r="VRS3" s="5"/>
      <c r="VRT3" s="6"/>
      <c r="VRU3" s="5"/>
      <c r="VRV3" s="6"/>
      <c r="VRW3" s="5"/>
      <c r="VRX3" s="6"/>
      <c r="VRY3" s="5"/>
      <c r="VRZ3" s="6"/>
      <c r="VSA3" s="5"/>
      <c r="VSB3" s="6"/>
      <c r="VSC3" s="5"/>
      <c r="VSD3" s="6"/>
      <c r="VSE3" s="5"/>
      <c r="VSF3" s="6"/>
      <c r="VSG3" s="5"/>
      <c r="VSH3" s="6"/>
      <c r="VSI3" s="5"/>
      <c r="VSJ3" s="6"/>
      <c r="VSK3" s="5"/>
      <c r="VSL3" s="6"/>
      <c r="VSM3" s="5"/>
      <c r="VSN3" s="6"/>
      <c r="VSO3" s="5"/>
      <c r="VSP3" s="6"/>
      <c r="VSQ3" s="5"/>
      <c r="VSR3" s="6"/>
      <c r="VSS3" s="5"/>
      <c r="VST3" s="6"/>
      <c r="VSU3" s="5"/>
      <c r="VSV3" s="6"/>
      <c r="VSW3" s="5"/>
      <c r="VSX3" s="6"/>
      <c r="VSY3" s="5"/>
      <c r="VSZ3" s="6"/>
      <c r="VTA3" s="5"/>
      <c r="VTB3" s="6"/>
      <c r="VTC3" s="5"/>
      <c r="VTD3" s="6"/>
      <c r="VTE3" s="5"/>
      <c r="VTF3" s="6"/>
      <c r="VTG3" s="5"/>
      <c r="VTH3" s="6"/>
      <c r="VTI3" s="5"/>
      <c r="VTJ3" s="6"/>
      <c r="VTK3" s="5"/>
      <c r="VTL3" s="6"/>
      <c r="VTM3" s="5"/>
      <c r="VTN3" s="6"/>
      <c r="VTO3" s="5"/>
      <c r="VTP3" s="6"/>
      <c r="VTQ3" s="5"/>
      <c r="VTR3" s="6"/>
      <c r="VTS3" s="5"/>
      <c r="VTT3" s="6"/>
      <c r="VTU3" s="5"/>
      <c r="VTV3" s="6"/>
      <c r="VTW3" s="5"/>
      <c r="VTX3" s="6"/>
      <c r="VTY3" s="5"/>
      <c r="VTZ3" s="6"/>
      <c r="VUA3" s="5"/>
      <c r="VUB3" s="6"/>
      <c r="VUC3" s="5"/>
      <c r="VUD3" s="6"/>
      <c r="VUE3" s="5"/>
      <c r="VUF3" s="6"/>
      <c r="VUG3" s="5"/>
      <c r="VUH3" s="6"/>
      <c r="VUI3" s="5"/>
      <c r="VUJ3" s="6"/>
      <c r="VUK3" s="5"/>
      <c r="VUL3" s="6"/>
      <c r="VUM3" s="5"/>
      <c r="VUN3" s="6"/>
      <c r="VUO3" s="5"/>
      <c r="VUP3" s="6"/>
      <c r="VUQ3" s="5"/>
      <c r="VUR3" s="6"/>
      <c r="VUS3" s="5"/>
      <c r="VUT3" s="6"/>
      <c r="VUU3" s="5"/>
      <c r="VUV3" s="6"/>
      <c r="VUW3" s="5"/>
      <c r="VUX3" s="6"/>
      <c r="VUY3" s="5"/>
      <c r="VUZ3" s="6"/>
      <c r="VVA3" s="5"/>
      <c r="VVB3" s="6"/>
      <c r="VVC3" s="5"/>
      <c r="VVD3" s="6"/>
      <c r="VVE3" s="5"/>
      <c r="VVF3" s="6"/>
      <c r="VVG3" s="5"/>
      <c r="VVH3" s="6"/>
      <c r="VVI3" s="5"/>
      <c r="VVJ3" s="6"/>
      <c r="VVK3" s="5"/>
      <c r="VVL3" s="6"/>
      <c r="VVM3" s="5"/>
      <c r="VVN3" s="6"/>
      <c r="VVO3" s="5"/>
      <c r="VVP3" s="6"/>
      <c r="VVQ3" s="5"/>
      <c r="VVR3" s="6"/>
      <c r="VVS3" s="5"/>
      <c r="VVT3" s="6"/>
      <c r="VVU3" s="5"/>
      <c r="VVV3" s="6"/>
      <c r="VVW3" s="5"/>
      <c r="VVX3" s="6"/>
      <c r="VVY3" s="5"/>
      <c r="VVZ3" s="6"/>
      <c r="VWA3" s="5"/>
      <c r="VWB3" s="6"/>
      <c r="VWC3" s="5"/>
      <c r="VWD3" s="6"/>
      <c r="VWE3" s="5"/>
      <c r="VWF3" s="6"/>
      <c r="VWG3" s="5"/>
      <c r="VWH3" s="6"/>
      <c r="VWI3" s="5"/>
      <c r="VWJ3" s="6"/>
      <c r="VWK3" s="5"/>
      <c r="VWL3" s="6"/>
      <c r="VWM3" s="5"/>
      <c r="VWN3" s="6"/>
      <c r="VWO3" s="5"/>
      <c r="VWP3" s="6"/>
      <c r="VWQ3" s="5"/>
      <c r="VWR3" s="6"/>
      <c r="VWS3" s="5"/>
      <c r="VWT3" s="6"/>
      <c r="VWU3" s="5"/>
      <c r="VWV3" s="6"/>
      <c r="VWW3" s="5"/>
      <c r="VWX3" s="6"/>
      <c r="VWY3" s="5"/>
      <c r="VWZ3" s="6"/>
      <c r="VXA3" s="5"/>
      <c r="VXB3" s="6"/>
      <c r="VXC3" s="5"/>
      <c r="VXD3" s="6"/>
      <c r="VXE3" s="5"/>
      <c r="VXF3" s="6"/>
      <c r="VXG3" s="5"/>
      <c r="VXH3" s="6"/>
      <c r="VXI3" s="5"/>
      <c r="VXJ3" s="6"/>
      <c r="VXK3" s="5"/>
      <c r="VXL3" s="6"/>
      <c r="VXM3" s="5"/>
      <c r="VXN3" s="6"/>
      <c r="VXO3" s="5"/>
      <c r="VXP3" s="6"/>
      <c r="VXQ3" s="5"/>
      <c r="VXR3" s="6"/>
      <c r="VXS3" s="5"/>
      <c r="VXT3" s="6"/>
      <c r="VXU3" s="5"/>
      <c r="VXV3" s="6"/>
      <c r="VXW3" s="5"/>
      <c r="VXX3" s="6"/>
      <c r="VXY3" s="5"/>
      <c r="VXZ3" s="6"/>
      <c r="VYA3" s="5"/>
      <c r="VYB3" s="6"/>
      <c r="VYC3" s="5"/>
      <c r="VYD3" s="6"/>
      <c r="VYE3" s="5"/>
      <c r="VYF3" s="6"/>
      <c r="VYG3" s="5"/>
      <c r="VYH3" s="6"/>
      <c r="VYI3" s="5"/>
      <c r="VYJ3" s="6"/>
      <c r="VYK3" s="5"/>
      <c r="VYL3" s="6"/>
      <c r="VYM3" s="5"/>
      <c r="VYN3" s="6"/>
      <c r="VYO3" s="5"/>
      <c r="VYP3" s="6"/>
      <c r="VYQ3" s="5"/>
      <c r="VYR3" s="6"/>
      <c r="VYS3" s="5"/>
      <c r="VYT3" s="6"/>
      <c r="VYU3" s="5"/>
      <c r="VYV3" s="6"/>
      <c r="VYW3" s="5"/>
      <c r="VYX3" s="6"/>
      <c r="VYY3" s="5"/>
      <c r="VYZ3" s="6"/>
      <c r="VZA3" s="5"/>
      <c r="VZB3" s="6"/>
      <c r="VZC3" s="5"/>
      <c r="VZD3" s="6"/>
      <c r="VZE3" s="5"/>
      <c r="VZF3" s="6"/>
      <c r="VZG3" s="5"/>
      <c r="VZH3" s="6"/>
      <c r="VZI3" s="5"/>
      <c r="VZJ3" s="6"/>
      <c r="VZK3" s="5"/>
      <c r="VZL3" s="6"/>
      <c r="VZM3" s="5"/>
      <c r="VZN3" s="6"/>
      <c r="VZO3" s="5"/>
      <c r="VZP3" s="6"/>
      <c r="VZQ3" s="5"/>
      <c r="VZR3" s="6"/>
      <c r="VZS3" s="5"/>
      <c r="VZT3" s="6"/>
      <c r="VZU3" s="5"/>
      <c r="VZV3" s="6"/>
      <c r="VZW3" s="5"/>
      <c r="VZX3" s="6"/>
      <c r="VZY3" s="5"/>
      <c r="VZZ3" s="6"/>
      <c r="WAA3" s="5"/>
      <c r="WAB3" s="6"/>
      <c r="WAC3" s="5"/>
      <c r="WAD3" s="6"/>
      <c r="WAE3" s="5"/>
      <c r="WAF3" s="6"/>
      <c r="WAG3" s="5"/>
      <c r="WAH3" s="6"/>
      <c r="WAI3" s="5"/>
      <c r="WAJ3" s="6"/>
      <c r="WAK3" s="5"/>
      <c r="WAL3" s="6"/>
      <c r="WAM3" s="5"/>
      <c r="WAN3" s="6"/>
      <c r="WAO3" s="5"/>
      <c r="WAP3" s="6"/>
      <c r="WAQ3" s="5"/>
      <c r="WAR3" s="6"/>
      <c r="WAS3" s="5"/>
      <c r="WAT3" s="6"/>
      <c r="WAU3" s="5"/>
      <c r="WAV3" s="6"/>
      <c r="WAW3" s="5"/>
      <c r="WAX3" s="6"/>
      <c r="WAY3" s="5"/>
      <c r="WAZ3" s="6"/>
      <c r="WBA3" s="5"/>
      <c r="WBB3" s="6"/>
      <c r="WBC3" s="5"/>
      <c r="WBD3" s="6"/>
      <c r="WBE3" s="5"/>
      <c r="WBF3" s="6"/>
      <c r="WBG3" s="5"/>
      <c r="WBH3" s="6"/>
      <c r="WBI3" s="5"/>
      <c r="WBJ3" s="6"/>
      <c r="WBK3" s="5"/>
      <c r="WBL3" s="6"/>
      <c r="WBM3" s="5"/>
      <c r="WBN3" s="6"/>
      <c r="WBO3" s="5"/>
      <c r="WBP3" s="6"/>
      <c r="WBQ3" s="5"/>
      <c r="WBR3" s="6"/>
      <c r="WBS3" s="5"/>
      <c r="WBT3" s="6"/>
      <c r="WBU3" s="5"/>
      <c r="WBV3" s="6"/>
      <c r="WBW3" s="5"/>
      <c r="WBX3" s="6"/>
      <c r="WBY3" s="5"/>
      <c r="WBZ3" s="6"/>
      <c r="WCA3" s="5"/>
      <c r="WCB3" s="6"/>
      <c r="WCC3" s="5"/>
      <c r="WCD3" s="6"/>
      <c r="WCE3" s="5"/>
      <c r="WCF3" s="6"/>
      <c r="WCG3" s="5"/>
      <c r="WCH3" s="6"/>
      <c r="WCI3" s="5"/>
      <c r="WCJ3" s="6"/>
      <c r="WCK3" s="5"/>
      <c r="WCL3" s="6"/>
      <c r="WCM3" s="5"/>
      <c r="WCN3" s="6"/>
      <c r="WCO3" s="5"/>
      <c r="WCP3" s="6"/>
      <c r="WCQ3" s="5"/>
      <c r="WCR3" s="6"/>
      <c r="WCS3" s="5"/>
      <c r="WCT3" s="6"/>
      <c r="WCU3" s="5"/>
      <c r="WCV3" s="6"/>
      <c r="WCW3" s="5"/>
      <c r="WCX3" s="6"/>
      <c r="WCY3" s="5"/>
      <c r="WCZ3" s="6"/>
      <c r="WDA3" s="5"/>
      <c r="WDB3" s="6"/>
      <c r="WDC3" s="5"/>
      <c r="WDD3" s="6"/>
      <c r="WDE3" s="5"/>
      <c r="WDF3" s="6"/>
      <c r="WDG3" s="5"/>
      <c r="WDH3" s="6"/>
      <c r="WDI3" s="5"/>
      <c r="WDJ3" s="6"/>
      <c r="WDK3" s="5"/>
      <c r="WDL3" s="6"/>
      <c r="WDM3" s="5"/>
      <c r="WDN3" s="6"/>
      <c r="WDO3" s="5"/>
      <c r="WDP3" s="6"/>
      <c r="WDQ3" s="5"/>
      <c r="WDR3" s="6"/>
      <c r="WDS3" s="5"/>
      <c r="WDT3" s="6"/>
      <c r="WDU3" s="5"/>
      <c r="WDV3" s="6"/>
      <c r="WDW3" s="5"/>
      <c r="WDX3" s="6"/>
      <c r="WDY3" s="5"/>
      <c r="WDZ3" s="6"/>
      <c r="WEA3" s="5"/>
      <c r="WEB3" s="6"/>
      <c r="WEC3" s="5"/>
      <c r="WED3" s="6"/>
      <c r="WEE3" s="5"/>
      <c r="WEF3" s="6"/>
      <c r="WEG3" s="5"/>
      <c r="WEH3" s="6"/>
      <c r="WEI3" s="5"/>
      <c r="WEJ3" s="6"/>
      <c r="WEK3" s="5"/>
      <c r="WEL3" s="6"/>
      <c r="WEM3" s="5"/>
      <c r="WEN3" s="6"/>
      <c r="WEO3" s="5"/>
      <c r="WEP3" s="6"/>
      <c r="WEQ3" s="5"/>
      <c r="WER3" s="6"/>
      <c r="WES3" s="5"/>
      <c r="WET3" s="6"/>
      <c r="WEU3" s="5"/>
      <c r="WEV3" s="6"/>
      <c r="WEW3" s="5"/>
      <c r="WEX3" s="6"/>
      <c r="WEY3" s="5"/>
      <c r="WEZ3" s="6"/>
      <c r="WFA3" s="5"/>
      <c r="WFB3" s="6"/>
      <c r="WFC3" s="5"/>
      <c r="WFD3" s="6"/>
      <c r="WFE3" s="5"/>
      <c r="WFF3" s="6"/>
      <c r="WFG3" s="5"/>
      <c r="WFH3" s="6"/>
      <c r="WFI3" s="5"/>
      <c r="WFJ3" s="6"/>
      <c r="WFK3" s="5"/>
      <c r="WFL3" s="6"/>
      <c r="WFM3" s="5"/>
      <c r="WFN3" s="6"/>
      <c r="WFO3" s="5"/>
      <c r="WFP3" s="6"/>
      <c r="WFQ3" s="5"/>
      <c r="WFR3" s="6"/>
      <c r="WFS3" s="5"/>
      <c r="WFT3" s="6"/>
      <c r="WFU3" s="5"/>
      <c r="WFV3" s="6"/>
      <c r="WFW3" s="5"/>
      <c r="WFX3" s="6"/>
      <c r="WFY3" s="5"/>
      <c r="WFZ3" s="6"/>
      <c r="WGA3" s="5"/>
      <c r="WGB3" s="6"/>
      <c r="WGC3" s="5"/>
      <c r="WGD3" s="6"/>
      <c r="WGE3" s="5"/>
      <c r="WGF3" s="6"/>
      <c r="WGG3" s="5"/>
      <c r="WGH3" s="6"/>
      <c r="WGI3" s="5"/>
      <c r="WGJ3" s="6"/>
      <c r="WGK3" s="5"/>
      <c r="WGL3" s="6"/>
      <c r="WGM3" s="5"/>
      <c r="WGN3" s="6"/>
      <c r="WGO3" s="5"/>
      <c r="WGP3" s="6"/>
      <c r="WGQ3" s="5"/>
      <c r="WGR3" s="6"/>
      <c r="WGS3" s="5"/>
      <c r="WGT3" s="6"/>
      <c r="WGU3" s="5"/>
      <c r="WGV3" s="6"/>
      <c r="WGW3" s="5"/>
      <c r="WGX3" s="6"/>
      <c r="WGY3" s="5"/>
      <c r="WGZ3" s="6"/>
      <c r="WHA3" s="5"/>
      <c r="WHB3" s="6"/>
      <c r="WHC3" s="5"/>
      <c r="WHD3" s="6"/>
      <c r="WHE3" s="5"/>
      <c r="WHF3" s="6"/>
      <c r="WHG3" s="5"/>
      <c r="WHH3" s="6"/>
      <c r="WHI3" s="5"/>
      <c r="WHJ3" s="6"/>
      <c r="WHK3" s="5"/>
      <c r="WHL3" s="6"/>
      <c r="WHM3" s="5"/>
      <c r="WHN3" s="6"/>
      <c r="WHO3" s="5"/>
      <c r="WHP3" s="6"/>
      <c r="WHQ3" s="5"/>
      <c r="WHR3" s="6"/>
      <c r="WHS3" s="5"/>
      <c r="WHT3" s="6"/>
      <c r="WHU3" s="5"/>
      <c r="WHV3" s="6"/>
      <c r="WHW3" s="5"/>
      <c r="WHX3" s="6"/>
      <c r="WHY3" s="5"/>
      <c r="WHZ3" s="6"/>
      <c r="WIA3" s="5"/>
      <c r="WIB3" s="6"/>
      <c r="WIC3" s="5"/>
      <c r="WID3" s="6"/>
      <c r="WIE3" s="5"/>
      <c r="WIF3" s="6"/>
      <c r="WIG3" s="5"/>
      <c r="WIH3" s="6"/>
      <c r="WII3" s="5"/>
      <c r="WIJ3" s="6"/>
      <c r="WIK3" s="5"/>
      <c r="WIL3" s="6"/>
      <c r="WIM3" s="5"/>
      <c r="WIN3" s="6"/>
      <c r="WIO3" s="5"/>
      <c r="WIP3" s="6"/>
      <c r="WIQ3" s="5"/>
      <c r="WIR3" s="6"/>
      <c r="WIS3" s="5"/>
      <c r="WIT3" s="6"/>
      <c r="WIU3" s="5"/>
      <c r="WIV3" s="6"/>
      <c r="WIW3" s="5"/>
      <c r="WIX3" s="6"/>
      <c r="WIY3" s="5"/>
      <c r="WIZ3" s="6"/>
      <c r="WJA3" s="5"/>
      <c r="WJB3" s="6"/>
      <c r="WJC3" s="5"/>
      <c r="WJD3" s="6"/>
      <c r="WJE3" s="5"/>
      <c r="WJF3" s="6"/>
      <c r="WJG3" s="5"/>
      <c r="WJH3" s="6"/>
      <c r="WJI3" s="5"/>
      <c r="WJJ3" s="6"/>
      <c r="WJK3" s="5"/>
      <c r="WJL3" s="6"/>
      <c r="WJM3" s="5"/>
      <c r="WJN3" s="6"/>
      <c r="WJO3" s="5"/>
      <c r="WJP3" s="6"/>
      <c r="WJQ3" s="5"/>
      <c r="WJR3" s="6"/>
      <c r="WJS3" s="5"/>
      <c r="WJT3" s="6"/>
      <c r="WJU3" s="5"/>
      <c r="WJV3" s="6"/>
      <c r="WJW3" s="5"/>
      <c r="WJX3" s="6"/>
      <c r="WJY3" s="5"/>
      <c r="WJZ3" s="6"/>
      <c r="WKA3" s="5"/>
      <c r="WKB3" s="6"/>
      <c r="WKC3" s="5"/>
      <c r="WKD3" s="6"/>
      <c r="WKE3" s="5"/>
      <c r="WKF3" s="6"/>
      <c r="WKG3" s="5"/>
      <c r="WKH3" s="6"/>
      <c r="WKI3" s="5"/>
      <c r="WKJ3" s="6"/>
      <c r="WKK3" s="5"/>
      <c r="WKL3" s="6"/>
      <c r="WKM3" s="5"/>
      <c r="WKN3" s="6"/>
      <c r="WKO3" s="5"/>
      <c r="WKP3" s="6"/>
      <c r="WKQ3" s="5"/>
      <c r="WKR3" s="6"/>
      <c r="WKS3" s="5"/>
      <c r="WKT3" s="6"/>
      <c r="WKU3" s="5"/>
      <c r="WKV3" s="6"/>
      <c r="WKW3" s="5"/>
      <c r="WKX3" s="6"/>
      <c r="WKY3" s="5"/>
      <c r="WKZ3" s="6"/>
      <c r="WLA3" s="5"/>
      <c r="WLB3" s="6"/>
      <c r="WLC3" s="5"/>
      <c r="WLD3" s="6"/>
      <c r="WLE3" s="5"/>
      <c r="WLF3" s="6"/>
      <c r="WLG3" s="5"/>
      <c r="WLH3" s="6"/>
      <c r="WLI3" s="5"/>
      <c r="WLJ3" s="6"/>
      <c r="WLK3" s="5"/>
      <c r="WLL3" s="6"/>
      <c r="WLM3" s="5"/>
      <c r="WLN3" s="6"/>
      <c r="WLO3" s="5"/>
      <c r="WLP3" s="6"/>
      <c r="WLQ3" s="5"/>
      <c r="WLR3" s="6"/>
      <c r="WLS3" s="5"/>
      <c r="WLT3" s="6"/>
      <c r="WLU3" s="5"/>
      <c r="WLV3" s="6"/>
      <c r="WLW3" s="5"/>
      <c r="WLX3" s="6"/>
      <c r="WLY3" s="5"/>
      <c r="WLZ3" s="6"/>
      <c r="WMA3" s="5"/>
      <c r="WMB3" s="6"/>
      <c r="WMC3" s="5"/>
      <c r="WMD3" s="6"/>
      <c r="WME3" s="5"/>
      <c r="WMF3" s="6"/>
      <c r="WMG3" s="5"/>
      <c r="WMH3" s="6"/>
      <c r="WMI3" s="5"/>
      <c r="WMJ3" s="6"/>
      <c r="WMK3" s="5"/>
      <c r="WML3" s="6"/>
      <c r="WMM3" s="5"/>
      <c r="WMN3" s="6"/>
      <c r="WMO3" s="5"/>
      <c r="WMP3" s="6"/>
      <c r="WMQ3" s="5"/>
      <c r="WMR3" s="6"/>
      <c r="WMS3" s="5"/>
      <c r="WMT3" s="6"/>
      <c r="WMU3" s="5"/>
      <c r="WMV3" s="6"/>
      <c r="WMW3" s="5"/>
      <c r="WMX3" s="6"/>
      <c r="WMY3" s="5"/>
      <c r="WMZ3" s="6"/>
      <c r="WNA3" s="5"/>
      <c r="WNB3" s="6"/>
      <c r="WNC3" s="5"/>
      <c r="WND3" s="6"/>
      <c r="WNE3" s="5"/>
      <c r="WNF3" s="6"/>
      <c r="WNG3" s="5"/>
      <c r="WNH3" s="6"/>
      <c r="WNI3" s="5"/>
      <c r="WNJ3" s="6"/>
      <c r="WNK3" s="5"/>
      <c r="WNL3" s="6"/>
      <c r="WNM3" s="5"/>
      <c r="WNN3" s="6"/>
      <c r="WNO3" s="5"/>
      <c r="WNP3" s="6"/>
      <c r="WNQ3" s="5"/>
      <c r="WNR3" s="6"/>
      <c r="WNS3" s="5"/>
      <c r="WNT3" s="6"/>
      <c r="WNU3" s="5"/>
      <c r="WNV3" s="6"/>
      <c r="WNW3" s="5"/>
      <c r="WNX3" s="6"/>
      <c r="WNY3" s="5"/>
      <c r="WNZ3" s="6"/>
      <c r="WOA3" s="5"/>
      <c r="WOB3" s="6"/>
      <c r="WOC3" s="5"/>
      <c r="WOD3" s="6"/>
      <c r="WOE3" s="5"/>
      <c r="WOF3" s="6"/>
      <c r="WOG3" s="5"/>
      <c r="WOH3" s="6"/>
      <c r="WOI3" s="5"/>
      <c r="WOJ3" s="6"/>
      <c r="WOK3" s="5"/>
      <c r="WOL3" s="6"/>
      <c r="WOM3" s="5"/>
      <c r="WON3" s="6"/>
      <c r="WOO3" s="5"/>
      <c r="WOP3" s="6"/>
      <c r="WOQ3" s="5"/>
      <c r="WOR3" s="6"/>
      <c r="WOS3" s="5"/>
      <c r="WOT3" s="6"/>
      <c r="WOU3" s="5"/>
      <c r="WOV3" s="6"/>
      <c r="WOW3" s="5"/>
      <c r="WOX3" s="6"/>
      <c r="WOY3" s="5"/>
      <c r="WOZ3" s="6"/>
      <c r="WPA3" s="5"/>
      <c r="WPB3" s="6"/>
      <c r="WPC3" s="5"/>
      <c r="WPD3" s="6"/>
      <c r="WPE3" s="5"/>
      <c r="WPF3" s="6"/>
      <c r="WPG3" s="5"/>
      <c r="WPH3" s="6"/>
      <c r="WPI3" s="5"/>
      <c r="WPJ3" s="6"/>
      <c r="WPK3" s="5"/>
      <c r="WPL3" s="6"/>
      <c r="WPM3" s="5"/>
      <c r="WPN3" s="6"/>
      <c r="WPO3" s="5"/>
      <c r="WPP3" s="6"/>
      <c r="WPQ3" s="5"/>
      <c r="WPR3" s="6"/>
      <c r="WPS3" s="5"/>
      <c r="WPT3" s="6"/>
      <c r="WPU3" s="5"/>
      <c r="WPV3" s="6"/>
      <c r="WPW3" s="5"/>
      <c r="WPX3" s="6"/>
      <c r="WPY3" s="5"/>
      <c r="WPZ3" s="6"/>
      <c r="WQA3" s="5"/>
      <c r="WQB3" s="6"/>
      <c r="WQC3" s="5"/>
      <c r="WQD3" s="6"/>
      <c r="WQE3" s="5"/>
      <c r="WQF3" s="6"/>
      <c r="WQG3" s="5"/>
      <c r="WQH3" s="6"/>
      <c r="WQI3" s="5"/>
      <c r="WQJ3" s="6"/>
      <c r="WQK3" s="5"/>
      <c r="WQL3" s="6"/>
      <c r="WQM3" s="5"/>
      <c r="WQN3" s="6"/>
      <c r="WQO3" s="5"/>
      <c r="WQP3" s="6"/>
      <c r="WQQ3" s="5"/>
      <c r="WQR3" s="6"/>
      <c r="WQS3" s="5"/>
      <c r="WQT3" s="6"/>
      <c r="WQU3" s="5"/>
      <c r="WQV3" s="6"/>
      <c r="WQW3" s="5"/>
      <c r="WQX3" s="6"/>
      <c r="WQY3" s="5"/>
      <c r="WQZ3" s="6"/>
      <c r="WRA3" s="5"/>
      <c r="WRB3" s="6"/>
      <c r="WRC3" s="5"/>
      <c r="WRD3" s="6"/>
      <c r="WRE3" s="5"/>
      <c r="WRF3" s="6"/>
      <c r="WRG3" s="5"/>
      <c r="WRH3" s="6"/>
      <c r="WRI3" s="5"/>
      <c r="WRJ3" s="6"/>
      <c r="WRK3" s="5"/>
      <c r="WRL3" s="6"/>
      <c r="WRM3" s="5"/>
      <c r="WRN3" s="6"/>
      <c r="WRO3" s="5"/>
      <c r="WRP3" s="6"/>
      <c r="WRQ3" s="5"/>
      <c r="WRR3" s="6"/>
      <c r="WRS3" s="5"/>
      <c r="WRT3" s="6"/>
      <c r="WRU3" s="5"/>
      <c r="WRV3" s="6"/>
      <c r="WRW3" s="5"/>
      <c r="WRX3" s="6"/>
      <c r="WRY3" s="5"/>
      <c r="WRZ3" s="6"/>
      <c r="WSA3" s="5"/>
      <c r="WSB3" s="6"/>
      <c r="WSC3" s="5"/>
      <c r="WSD3" s="6"/>
      <c r="WSE3" s="5"/>
      <c r="WSF3" s="6"/>
      <c r="WSG3" s="5"/>
      <c r="WSH3" s="6"/>
      <c r="WSI3" s="5"/>
      <c r="WSJ3" s="6"/>
      <c r="WSK3" s="5"/>
      <c r="WSL3" s="6"/>
      <c r="WSM3" s="5"/>
      <c r="WSN3" s="6"/>
      <c r="WSO3" s="5"/>
      <c r="WSP3" s="6"/>
      <c r="WSQ3" s="5"/>
      <c r="WSR3" s="6"/>
      <c r="WSS3" s="5"/>
      <c r="WST3" s="6"/>
      <c r="WSU3" s="5"/>
      <c r="WSV3" s="6"/>
      <c r="WSW3" s="5"/>
      <c r="WSX3" s="6"/>
      <c r="WSY3" s="5"/>
      <c r="WSZ3" s="6"/>
      <c r="WTA3" s="5"/>
      <c r="WTB3" s="6"/>
      <c r="WTC3" s="5"/>
      <c r="WTD3" s="6"/>
      <c r="WTE3" s="5"/>
      <c r="WTF3" s="6"/>
      <c r="WTG3" s="5"/>
      <c r="WTH3" s="6"/>
      <c r="WTI3" s="5"/>
      <c r="WTJ3" s="6"/>
      <c r="WTK3" s="5"/>
      <c r="WTL3" s="6"/>
      <c r="WTM3" s="5"/>
      <c r="WTN3" s="6"/>
      <c r="WTO3" s="5"/>
      <c r="WTP3" s="6"/>
      <c r="WTQ3" s="5"/>
      <c r="WTR3" s="6"/>
      <c r="WTS3" s="5"/>
      <c r="WTT3" s="6"/>
      <c r="WTU3" s="5"/>
      <c r="WTV3" s="6"/>
      <c r="WTW3" s="5"/>
      <c r="WTX3" s="6"/>
      <c r="WTY3" s="5"/>
      <c r="WTZ3" s="6"/>
      <c r="WUA3" s="5"/>
      <c r="WUB3" s="6"/>
      <c r="WUC3" s="5"/>
      <c r="WUD3" s="6"/>
      <c r="WUE3" s="5"/>
      <c r="WUF3" s="6"/>
      <c r="WUG3" s="5"/>
      <c r="WUH3" s="6"/>
      <c r="WUI3" s="5"/>
      <c r="WUJ3" s="6"/>
      <c r="WUK3" s="5"/>
      <c r="WUL3" s="6"/>
      <c r="WUM3" s="5"/>
      <c r="WUN3" s="6"/>
      <c r="WUO3" s="5"/>
      <c r="WUP3" s="6"/>
      <c r="WUQ3" s="5"/>
      <c r="WUR3" s="6"/>
      <c r="WUS3" s="5"/>
      <c r="WUT3" s="6"/>
      <c r="WUU3" s="5"/>
      <c r="WUV3" s="6"/>
      <c r="WUW3" s="5"/>
      <c r="WUX3" s="6"/>
      <c r="WUY3" s="5"/>
      <c r="WUZ3" s="6"/>
      <c r="WVA3" s="5"/>
      <c r="WVB3" s="6"/>
      <c r="WVC3" s="5"/>
      <c r="WVD3" s="6"/>
      <c r="WVE3" s="5"/>
      <c r="WVF3" s="6"/>
      <c r="WVG3" s="5"/>
      <c r="WVH3" s="6"/>
      <c r="WVI3" s="5"/>
      <c r="WVJ3" s="6"/>
      <c r="WVK3" s="5"/>
      <c r="WVL3" s="6"/>
      <c r="WVM3" s="5"/>
      <c r="WVN3" s="6"/>
      <c r="WVO3" s="5"/>
      <c r="WVP3" s="6"/>
      <c r="WVQ3" s="5"/>
      <c r="WVR3" s="6"/>
      <c r="WVS3" s="5"/>
      <c r="WVT3" s="6"/>
      <c r="WVU3" s="5"/>
      <c r="WVV3" s="6"/>
      <c r="WVW3" s="5"/>
      <c r="WVX3" s="6"/>
      <c r="WVY3" s="5"/>
      <c r="WVZ3" s="6"/>
      <c r="WWA3" s="5"/>
      <c r="WWB3" s="6"/>
      <c r="WWC3" s="5"/>
      <c r="WWD3" s="6"/>
      <c r="WWE3" s="5"/>
      <c r="WWF3" s="6"/>
      <c r="WWG3" s="5"/>
      <c r="WWH3" s="6"/>
      <c r="WWI3" s="5"/>
      <c r="WWJ3" s="6"/>
      <c r="WWK3" s="5"/>
      <c r="WWL3" s="6"/>
      <c r="WWM3" s="5"/>
      <c r="WWN3" s="6"/>
      <c r="WWO3" s="5"/>
      <c r="WWP3" s="6"/>
      <c r="WWQ3" s="5"/>
      <c r="WWR3" s="6"/>
      <c r="WWS3" s="5"/>
      <c r="WWT3" s="6"/>
      <c r="WWU3" s="5"/>
      <c r="WWV3" s="6"/>
      <c r="WWW3" s="5"/>
      <c r="WWX3" s="6"/>
      <c r="WWY3" s="5"/>
      <c r="WWZ3" s="6"/>
      <c r="WXA3" s="5"/>
      <c r="WXB3" s="6"/>
      <c r="WXC3" s="5"/>
      <c r="WXD3" s="6"/>
      <c r="WXE3" s="5"/>
      <c r="WXF3" s="6"/>
      <c r="WXG3" s="5"/>
      <c r="WXH3" s="6"/>
      <c r="WXI3" s="5"/>
      <c r="WXJ3" s="6"/>
      <c r="WXK3" s="5"/>
      <c r="WXL3" s="6"/>
      <c r="WXM3" s="5"/>
      <c r="WXN3" s="6"/>
      <c r="WXO3" s="5"/>
      <c r="WXP3" s="6"/>
      <c r="WXQ3" s="5"/>
      <c r="WXR3" s="6"/>
      <c r="WXS3" s="5"/>
      <c r="WXT3" s="6"/>
      <c r="WXU3" s="5"/>
      <c r="WXV3" s="6"/>
      <c r="WXW3" s="5"/>
      <c r="WXX3" s="6"/>
      <c r="WXY3" s="5"/>
      <c r="WXZ3" s="6"/>
      <c r="WYA3" s="5"/>
      <c r="WYB3" s="6"/>
      <c r="WYC3" s="5"/>
      <c r="WYD3" s="6"/>
      <c r="WYE3" s="5"/>
      <c r="WYF3" s="6"/>
      <c r="WYG3" s="5"/>
      <c r="WYH3" s="6"/>
      <c r="WYI3" s="5"/>
      <c r="WYJ3" s="6"/>
      <c r="WYK3" s="5"/>
      <c r="WYL3" s="6"/>
      <c r="WYM3" s="5"/>
      <c r="WYN3" s="6"/>
      <c r="WYO3" s="5"/>
      <c r="WYP3" s="6"/>
      <c r="WYQ3" s="5"/>
      <c r="WYR3" s="6"/>
      <c r="WYS3" s="5"/>
      <c r="WYT3" s="6"/>
      <c r="WYU3" s="5"/>
      <c r="WYV3" s="6"/>
      <c r="WYW3" s="5"/>
      <c r="WYX3" s="6"/>
      <c r="WYY3" s="5"/>
      <c r="WYZ3" s="6"/>
      <c r="WZA3" s="5"/>
      <c r="WZB3" s="6"/>
      <c r="WZC3" s="5"/>
      <c r="WZD3" s="6"/>
      <c r="WZE3" s="5"/>
      <c r="WZF3" s="6"/>
      <c r="WZG3" s="5"/>
      <c r="WZH3" s="6"/>
      <c r="WZI3" s="5"/>
      <c r="WZJ3" s="6"/>
      <c r="WZK3" s="5"/>
      <c r="WZL3" s="6"/>
      <c r="WZM3" s="5"/>
      <c r="WZN3" s="6"/>
      <c r="WZO3" s="5"/>
      <c r="WZP3" s="6"/>
      <c r="WZQ3" s="5"/>
      <c r="WZR3" s="6"/>
      <c r="WZS3" s="5"/>
      <c r="WZT3" s="6"/>
      <c r="WZU3" s="5"/>
      <c r="WZV3" s="6"/>
      <c r="WZW3" s="5"/>
      <c r="WZX3" s="6"/>
      <c r="WZY3" s="5"/>
      <c r="WZZ3" s="6"/>
      <c r="XAA3" s="5"/>
      <c r="XAB3" s="6"/>
      <c r="XAC3" s="5"/>
      <c r="XAD3" s="6"/>
      <c r="XAE3" s="5"/>
      <c r="XAF3" s="6"/>
      <c r="XAG3" s="5"/>
      <c r="XAH3" s="6"/>
      <c r="XAI3" s="5"/>
      <c r="XAJ3" s="6"/>
      <c r="XAK3" s="5"/>
      <c r="XAL3" s="6"/>
      <c r="XAM3" s="5"/>
      <c r="XAN3" s="6"/>
      <c r="XAO3" s="5"/>
      <c r="XAP3" s="6"/>
      <c r="XAQ3" s="5"/>
      <c r="XAR3" s="6"/>
      <c r="XAS3" s="5"/>
      <c r="XAT3" s="6"/>
      <c r="XAU3" s="5"/>
      <c r="XAV3" s="6"/>
      <c r="XAW3" s="5"/>
      <c r="XAX3" s="6"/>
      <c r="XAY3" s="5"/>
      <c r="XAZ3" s="6"/>
      <c r="XBA3" s="5"/>
      <c r="XBB3" s="6"/>
      <c r="XBC3" s="5"/>
      <c r="XBD3" s="6"/>
      <c r="XBE3" s="5"/>
      <c r="XBF3" s="6"/>
      <c r="XBG3" s="5"/>
      <c r="XBH3" s="6"/>
      <c r="XBI3" s="5"/>
      <c r="XBJ3" s="6"/>
      <c r="XBK3" s="5"/>
      <c r="XBL3" s="6"/>
      <c r="XBM3" s="5"/>
      <c r="XBN3" s="6"/>
      <c r="XBO3" s="5"/>
      <c r="XBP3" s="6"/>
      <c r="XBQ3" s="5"/>
      <c r="XBR3" s="6"/>
      <c r="XBS3" s="5"/>
      <c r="XBT3" s="6"/>
      <c r="XBU3" s="5"/>
      <c r="XBV3" s="6"/>
      <c r="XBW3" s="5"/>
      <c r="XBX3" s="6"/>
      <c r="XBY3" s="5"/>
      <c r="XBZ3" s="6"/>
      <c r="XCA3" s="5"/>
      <c r="XCB3" s="6"/>
      <c r="XCC3" s="5"/>
      <c r="XCD3" s="6"/>
      <c r="XCE3" s="5"/>
      <c r="XCF3" s="6"/>
      <c r="XCG3" s="5"/>
      <c r="XCH3" s="6"/>
      <c r="XCI3" s="5"/>
      <c r="XCJ3" s="6"/>
      <c r="XCK3" s="5"/>
      <c r="XCL3" s="6"/>
      <c r="XCM3" s="5"/>
      <c r="XCN3" s="6"/>
      <c r="XCO3" s="5"/>
      <c r="XCP3" s="6"/>
      <c r="XCQ3" s="5"/>
      <c r="XCR3" s="6"/>
      <c r="XCS3" s="5"/>
      <c r="XCT3" s="6"/>
      <c r="XCU3" s="5"/>
      <c r="XCV3" s="6"/>
      <c r="XCW3" s="5"/>
      <c r="XCX3" s="6"/>
      <c r="XCY3" s="5"/>
      <c r="XCZ3" s="6"/>
      <c r="XDA3" s="5"/>
      <c r="XDB3" s="6"/>
      <c r="XDC3" s="5"/>
      <c r="XDD3" s="6"/>
      <c r="XDE3" s="5"/>
      <c r="XDF3" s="6"/>
      <c r="XDG3" s="5"/>
      <c r="XDH3" s="6"/>
      <c r="XDI3" s="5"/>
      <c r="XDJ3" s="6"/>
      <c r="XDK3" s="5"/>
      <c r="XDL3" s="6"/>
      <c r="XDM3" s="5"/>
      <c r="XDN3" s="6"/>
      <c r="XDO3" s="5"/>
      <c r="XDP3" s="6"/>
      <c r="XDQ3" s="5"/>
      <c r="XDR3" s="6"/>
      <c r="XDS3" s="5"/>
      <c r="XDT3" s="6"/>
      <c r="XDU3" s="5"/>
      <c r="XDV3" s="6"/>
      <c r="XDW3" s="5"/>
      <c r="XDX3" s="6"/>
      <c r="XDY3" s="5"/>
      <c r="XDZ3" s="6"/>
      <c r="XEA3" s="5"/>
      <c r="XEB3" s="6"/>
      <c r="XEC3" s="5"/>
      <c r="XED3" s="6"/>
      <c r="XEE3" s="5"/>
      <c r="XEF3" s="6"/>
      <c r="XEG3" s="5"/>
      <c r="XEH3" s="6"/>
      <c r="XEI3" s="5"/>
      <c r="XEJ3" s="6"/>
      <c r="XEK3" s="5"/>
      <c r="XEL3" s="6"/>
      <c r="XEM3" s="5"/>
      <c r="XEN3" s="6"/>
      <c r="XEO3" s="5"/>
      <c r="XEP3" s="6"/>
      <c r="XEQ3" s="5"/>
      <c r="XER3" s="6"/>
      <c r="XES3" s="5"/>
      <c r="XET3" s="6"/>
      <c r="XEU3" s="5"/>
      <c r="XEV3" s="6"/>
      <c r="XEW3" s="5"/>
      <c r="XEX3" s="6"/>
      <c r="XEY3" s="5"/>
      <c r="XEZ3" s="6"/>
      <c r="XFA3" s="5"/>
      <c r="XFB3" s="6"/>
      <c r="XFC3" s="5"/>
      <c r="XFD3" s="6"/>
    </row>
    <row r="4" spans="1:16384" x14ac:dyDescent="0.3">
      <c r="A4" s="5"/>
      <c r="B4" s="6"/>
      <c r="C4" s="5"/>
      <c r="D4" s="6"/>
      <c r="E4" s="5"/>
      <c r="F4" s="6"/>
      <c r="G4" s="5"/>
      <c r="H4" s="6"/>
      <c r="I4" s="5"/>
      <c r="J4" s="6"/>
      <c r="K4" s="5"/>
      <c r="L4" s="6"/>
      <c r="M4" s="5"/>
      <c r="N4" s="6"/>
      <c r="O4" s="5"/>
      <c r="P4" s="6"/>
      <c r="Q4" s="5"/>
      <c r="R4" s="6"/>
      <c r="S4" s="5"/>
      <c r="T4" s="6"/>
      <c r="U4" s="5"/>
      <c r="V4" s="6"/>
      <c r="W4" s="5"/>
      <c r="X4" s="6"/>
      <c r="Y4" s="5"/>
      <c r="Z4" s="6"/>
      <c r="AA4" s="5"/>
      <c r="AB4" s="6"/>
      <c r="AC4" s="5"/>
      <c r="AD4" s="6"/>
      <c r="AE4" s="5"/>
      <c r="AF4" s="6"/>
      <c r="AG4" s="5"/>
      <c r="AH4" s="6"/>
      <c r="AI4" s="5"/>
      <c r="AJ4" s="6"/>
      <c r="AK4" s="5"/>
      <c r="AL4" s="6"/>
      <c r="AM4" s="5"/>
      <c r="AN4" s="6"/>
      <c r="AO4" s="5"/>
      <c r="AP4" s="6"/>
      <c r="AQ4" s="5"/>
      <c r="AR4" s="6"/>
      <c r="AS4" s="5"/>
      <c r="AT4" s="6"/>
      <c r="AU4" s="5"/>
      <c r="AV4" s="6"/>
      <c r="AW4" s="5"/>
      <c r="AX4" s="6"/>
      <c r="AY4" s="5"/>
      <c r="AZ4" s="6"/>
      <c r="BA4" s="5"/>
      <c r="BB4" s="6"/>
      <c r="BC4" s="5"/>
      <c r="BD4" s="6"/>
      <c r="BE4" s="5"/>
      <c r="BF4" s="6"/>
      <c r="BG4" s="5"/>
      <c r="BH4" s="6"/>
      <c r="BI4" s="5"/>
      <c r="BJ4" s="6"/>
      <c r="BK4" s="5"/>
      <c r="BL4" s="6"/>
      <c r="BM4" s="5"/>
      <c r="BN4" s="6"/>
      <c r="BO4" s="5"/>
      <c r="BP4" s="6"/>
      <c r="BQ4" s="5"/>
      <c r="BR4" s="6"/>
      <c r="BS4" s="5"/>
      <c r="BT4" s="6"/>
      <c r="BU4" s="5"/>
      <c r="BV4" s="6"/>
      <c r="BW4" s="5"/>
      <c r="BX4" s="6"/>
      <c r="BY4" s="5"/>
      <c r="BZ4" s="6"/>
      <c r="CA4" s="5"/>
      <c r="CB4" s="6"/>
      <c r="CC4" s="5"/>
      <c r="CD4" s="6"/>
      <c r="CE4" s="5"/>
      <c r="CF4" s="6"/>
      <c r="CG4" s="5"/>
      <c r="CH4" s="6"/>
      <c r="CI4" s="5"/>
      <c r="CJ4" s="6"/>
      <c r="CK4" s="5"/>
      <c r="CL4" s="6"/>
      <c r="CM4" s="5"/>
      <c r="CN4" s="6"/>
      <c r="CO4" s="5"/>
      <c r="CP4" s="6"/>
      <c r="CQ4" s="5"/>
      <c r="CR4" s="6"/>
      <c r="CS4" s="5"/>
      <c r="CT4" s="6"/>
      <c r="CU4" s="5"/>
      <c r="CV4" s="6"/>
      <c r="CW4" s="5"/>
      <c r="CX4" s="6"/>
      <c r="CY4" s="5"/>
      <c r="CZ4" s="6"/>
      <c r="DA4" s="5"/>
      <c r="DB4" s="6"/>
      <c r="DC4" s="5"/>
      <c r="DD4" s="6"/>
      <c r="DE4" s="5"/>
      <c r="DF4" s="6"/>
      <c r="DG4" s="5"/>
      <c r="DH4" s="6"/>
      <c r="DI4" s="5"/>
      <c r="DJ4" s="6"/>
      <c r="DK4" s="5"/>
      <c r="DL4" s="6"/>
      <c r="DM4" s="5"/>
      <c r="DN4" s="6"/>
      <c r="DO4" s="5"/>
      <c r="DP4" s="6"/>
      <c r="DQ4" s="5"/>
      <c r="DR4" s="6"/>
      <c r="DS4" s="5"/>
      <c r="DT4" s="6"/>
      <c r="DU4" s="5"/>
      <c r="DV4" s="6"/>
      <c r="DW4" s="5"/>
      <c r="DX4" s="6"/>
      <c r="DY4" s="5"/>
      <c r="DZ4" s="6"/>
      <c r="EA4" s="5"/>
      <c r="EB4" s="6"/>
      <c r="EC4" s="5"/>
      <c r="ED4" s="6"/>
      <c r="EE4" s="5"/>
      <c r="EF4" s="6"/>
      <c r="EG4" s="5"/>
      <c r="EH4" s="6"/>
      <c r="EI4" s="5"/>
      <c r="EJ4" s="6"/>
      <c r="EK4" s="5"/>
      <c r="EL4" s="6"/>
      <c r="EM4" s="5"/>
      <c r="EN4" s="6"/>
      <c r="EO4" s="5"/>
      <c r="EP4" s="6"/>
      <c r="EQ4" s="5"/>
      <c r="ER4" s="6"/>
      <c r="ES4" s="5"/>
      <c r="ET4" s="6"/>
      <c r="EU4" s="5"/>
      <c r="EV4" s="6"/>
      <c r="EW4" s="5"/>
      <c r="EX4" s="6"/>
      <c r="EY4" s="5"/>
      <c r="EZ4" s="6"/>
      <c r="FA4" s="5"/>
      <c r="FB4" s="6"/>
      <c r="FC4" s="5"/>
      <c r="FD4" s="6"/>
      <c r="FE4" s="5"/>
      <c r="FF4" s="6"/>
      <c r="FG4" s="5"/>
      <c r="FH4" s="6"/>
      <c r="FI4" s="5"/>
      <c r="FJ4" s="6"/>
      <c r="FK4" s="5"/>
      <c r="FL4" s="6"/>
      <c r="FM4" s="5"/>
      <c r="FN4" s="6"/>
      <c r="FO4" s="5"/>
      <c r="FP4" s="6"/>
      <c r="FQ4" s="5"/>
      <c r="FR4" s="6"/>
      <c r="FS4" s="5"/>
      <c r="FT4" s="6"/>
      <c r="FU4" s="5"/>
      <c r="FV4" s="6"/>
      <c r="FW4" s="5"/>
      <c r="FX4" s="6"/>
      <c r="FY4" s="5"/>
      <c r="FZ4" s="6"/>
      <c r="GA4" s="5"/>
      <c r="GB4" s="6"/>
      <c r="GC4" s="5"/>
      <c r="GD4" s="6"/>
      <c r="GE4" s="5"/>
      <c r="GF4" s="6"/>
      <c r="GG4" s="5"/>
      <c r="GH4" s="6"/>
      <c r="GI4" s="5"/>
      <c r="GJ4" s="6"/>
      <c r="GK4" s="5"/>
      <c r="GL4" s="6"/>
      <c r="GM4" s="5"/>
      <c r="GN4" s="6"/>
      <c r="GO4" s="5"/>
      <c r="GP4" s="6"/>
      <c r="GQ4" s="5"/>
      <c r="GR4" s="6"/>
      <c r="GS4" s="5"/>
      <c r="GT4" s="6"/>
      <c r="GU4" s="5"/>
      <c r="GV4" s="6"/>
      <c r="GW4" s="5"/>
      <c r="GX4" s="6"/>
      <c r="GY4" s="5"/>
      <c r="GZ4" s="6"/>
      <c r="HA4" s="5"/>
      <c r="HB4" s="6"/>
      <c r="HC4" s="5"/>
      <c r="HD4" s="6"/>
      <c r="HE4" s="5"/>
      <c r="HF4" s="6"/>
      <c r="HG4" s="5"/>
      <c r="HH4" s="6"/>
      <c r="HI4" s="5"/>
      <c r="HJ4" s="6"/>
      <c r="HK4" s="5"/>
      <c r="HL4" s="6"/>
      <c r="HM4" s="5"/>
      <c r="HN4" s="6"/>
      <c r="HO4" s="5"/>
      <c r="HP4" s="6"/>
      <c r="HQ4" s="5"/>
      <c r="HR4" s="6"/>
      <c r="HS4" s="5"/>
      <c r="HT4" s="6"/>
      <c r="HU4" s="5"/>
      <c r="HV4" s="6"/>
      <c r="HW4" s="5"/>
      <c r="HX4" s="6"/>
      <c r="HY4" s="5"/>
      <c r="HZ4" s="6"/>
      <c r="IA4" s="5"/>
      <c r="IB4" s="6"/>
      <c r="IC4" s="5"/>
      <c r="ID4" s="6"/>
      <c r="IE4" s="5"/>
      <c r="IF4" s="6"/>
      <c r="IG4" s="5"/>
      <c r="IH4" s="6"/>
      <c r="II4" s="5"/>
      <c r="IJ4" s="6"/>
      <c r="IK4" s="5"/>
      <c r="IL4" s="6"/>
      <c r="IM4" s="5"/>
      <c r="IN4" s="6"/>
      <c r="IO4" s="5"/>
      <c r="IP4" s="6"/>
      <c r="IQ4" s="5"/>
      <c r="IR4" s="6"/>
      <c r="IS4" s="5"/>
      <c r="IT4" s="6"/>
      <c r="IU4" s="5"/>
      <c r="IV4" s="6"/>
      <c r="IW4" s="5"/>
      <c r="IX4" s="6"/>
      <c r="IY4" s="5"/>
      <c r="IZ4" s="6"/>
      <c r="JA4" s="5"/>
      <c r="JB4" s="6"/>
      <c r="JC4" s="5"/>
      <c r="JD4" s="6"/>
      <c r="JE4" s="5"/>
      <c r="JF4" s="6"/>
      <c r="JG4" s="5"/>
      <c r="JH4" s="6"/>
      <c r="JI4" s="5"/>
      <c r="JJ4" s="6"/>
      <c r="JK4" s="5"/>
      <c r="JL4" s="6"/>
      <c r="JM4" s="5"/>
      <c r="JN4" s="6"/>
      <c r="JO4" s="5"/>
      <c r="JP4" s="6"/>
      <c r="JQ4" s="5"/>
      <c r="JR4" s="6"/>
      <c r="JS4" s="5"/>
      <c r="JT4" s="6"/>
      <c r="JU4" s="5"/>
      <c r="JV4" s="6"/>
      <c r="JW4" s="5"/>
      <c r="JX4" s="6"/>
      <c r="JY4" s="5"/>
      <c r="JZ4" s="6"/>
      <c r="KA4" s="5"/>
      <c r="KB4" s="6"/>
      <c r="KC4" s="5"/>
      <c r="KD4" s="6"/>
      <c r="KE4" s="5"/>
      <c r="KF4" s="6"/>
      <c r="KG4" s="5"/>
      <c r="KH4" s="6"/>
      <c r="KI4" s="5"/>
      <c r="KJ4" s="6"/>
      <c r="KK4" s="5"/>
      <c r="KL4" s="6"/>
      <c r="KM4" s="5"/>
      <c r="KN4" s="6"/>
      <c r="KO4" s="5"/>
      <c r="KP4" s="6"/>
      <c r="KQ4" s="5"/>
      <c r="KR4" s="6"/>
      <c r="KS4" s="5"/>
      <c r="KT4" s="6"/>
      <c r="KU4" s="5"/>
      <c r="KV4" s="6"/>
      <c r="KW4" s="5"/>
      <c r="KX4" s="6"/>
      <c r="KY4" s="5"/>
      <c r="KZ4" s="6"/>
      <c r="LA4" s="5"/>
      <c r="LB4" s="6"/>
      <c r="LC4" s="5"/>
      <c r="LD4" s="6"/>
      <c r="LE4" s="5"/>
      <c r="LF4" s="6"/>
      <c r="LG4" s="5"/>
      <c r="LH4" s="6"/>
      <c r="LI4" s="5"/>
      <c r="LJ4" s="6"/>
      <c r="LK4" s="5"/>
      <c r="LL4" s="6"/>
      <c r="LM4" s="5"/>
      <c r="LN4" s="6"/>
      <c r="LO4" s="5"/>
      <c r="LP4" s="6"/>
      <c r="LQ4" s="5"/>
      <c r="LR4" s="6"/>
      <c r="LS4" s="5"/>
      <c r="LT4" s="6"/>
      <c r="LU4" s="5"/>
      <c r="LV4" s="6"/>
      <c r="LW4" s="5"/>
      <c r="LX4" s="6"/>
      <c r="LY4" s="5"/>
      <c r="LZ4" s="6"/>
      <c r="MA4" s="5"/>
      <c r="MB4" s="6"/>
      <c r="MC4" s="5"/>
      <c r="MD4" s="6"/>
      <c r="ME4" s="5"/>
      <c r="MF4" s="6"/>
      <c r="MG4" s="5"/>
      <c r="MH4" s="6"/>
      <c r="MI4" s="5"/>
      <c r="MJ4" s="6"/>
      <c r="MK4" s="5"/>
      <c r="ML4" s="6"/>
      <c r="MM4" s="5"/>
      <c r="MN4" s="6"/>
      <c r="MO4" s="5"/>
      <c r="MP4" s="6"/>
      <c r="MQ4" s="5"/>
      <c r="MR4" s="6"/>
      <c r="MS4" s="5"/>
      <c r="MT4" s="6"/>
      <c r="MU4" s="5"/>
      <c r="MV4" s="6"/>
      <c r="MW4" s="5"/>
      <c r="MX4" s="6"/>
      <c r="MY4" s="5"/>
      <c r="MZ4" s="6"/>
      <c r="NA4" s="5"/>
      <c r="NB4" s="6"/>
      <c r="NC4" s="5"/>
      <c r="ND4" s="6"/>
      <c r="NE4" s="5"/>
      <c r="NF4" s="6"/>
      <c r="NG4" s="5"/>
      <c r="NH4" s="6"/>
      <c r="NI4" s="5"/>
      <c r="NJ4" s="6"/>
      <c r="NK4" s="5"/>
      <c r="NL4" s="6"/>
      <c r="NM4" s="5"/>
      <c r="NN4" s="6"/>
      <c r="NO4" s="5"/>
      <c r="NP4" s="6"/>
      <c r="NQ4" s="5"/>
      <c r="NR4" s="6"/>
      <c r="NS4" s="5"/>
      <c r="NT4" s="6"/>
      <c r="NU4" s="5"/>
      <c r="NV4" s="6"/>
      <c r="NW4" s="5"/>
      <c r="NX4" s="6"/>
      <c r="NY4" s="5"/>
      <c r="NZ4" s="6"/>
      <c r="OA4" s="5"/>
      <c r="OB4" s="6"/>
      <c r="OC4" s="5"/>
      <c r="OD4" s="6"/>
      <c r="OE4" s="5"/>
      <c r="OF4" s="6"/>
      <c r="OG4" s="5"/>
      <c r="OH4" s="6"/>
      <c r="OI4" s="5"/>
      <c r="OJ4" s="6"/>
      <c r="OK4" s="5"/>
      <c r="OL4" s="6"/>
      <c r="OM4" s="5"/>
      <c r="ON4" s="6"/>
      <c r="OO4" s="5"/>
      <c r="OP4" s="6"/>
      <c r="OQ4" s="5"/>
      <c r="OR4" s="6"/>
      <c r="OS4" s="5"/>
      <c r="OT4" s="6"/>
      <c r="OU4" s="5"/>
      <c r="OV4" s="6"/>
      <c r="OW4" s="5"/>
      <c r="OX4" s="6"/>
      <c r="OY4" s="5"/>
      <c r="OZ4" s="6"/>
      <c r="PA4" s="5"/>
      <c r="PB4" s="6"/>
      <c r="PC4" s="5"/>
      <c r="PD4" s="6"/>
      <c r="PE4" s="5"/>
      <c r="PF4" s="6"/>
      <c r="PG4" s="5"/>
      <c r="PH4" s="6"/>
      <c r="PI4" s="5"/>
      <c r="PJ4" s="6"/>
      <c r="PK4" s="5"/>
      <c r="PL4" s="6"/>
      <c r="PM4" s="5"/>
      <c r="PN4" s="6"/>
      <c r="PO4" s="5"/>
      <c r="PP4" s="6"/>
      <c r="PQ4" s="5"/>
      <c r="PR4" s="6"/>
      <c r="PS4" s="5"/>
      <c r="PT4" s="6"/>
      <c r="PU4" s="5"/>
      <c r="PV4" s="6"/>
      <c r="PW4" s="5"/>
      <c r="PX4" s="6"/>
      <c r="PY4" s="5"/>
      <c r="PZ4" s="6"/>
      <c r="QA4" s="5"/>
      <c r="QB4" s="6"/>
      <c r="QC4" s="5"/>
      <c r="QD4" s="6"/>
      <c r="QE4" s="5"/>
      <c r="QF4" s="6"/>
      <c r="QG4" s="5"/>
      <c r="QH4" s="6"/>
      <c r="QI4" s="5"/>
      <c r="QJ4" s="6"/>
      <c r="QK4" s="5"/>
      <c r="QL4" s="6"/>
      <c r="QM4" s="5"/>
      <c r="QN4" s="6"/>
      <c r="QO4" s="5"/>
      <c r="QP4" s="6"/>
      <c r="QQ4" s="5"/>
      <c r="QR4" s="6"/>
      <c r="QS4" s="5"/>
      <c r="QT4" s="6"/>
      <c r="QU4" s="5"/>
      <c r="QV4" s="6"/>
      <c r="QW4" s="5"/>
      <c r="QX4" s="6"/>
      <c r="QY4" s="5"/>
      <c r="QZ4" s="6"/>
      <c r="RA4" s="5"/>
      <c r="RB4" s="6"/>
      <c r="RC4" s="5"/>
      <c r="RD4" s="6"/>
      <c r="RE4" s="5"/>
      <c r="RF4" s="6"/>
      <c r="RG4" s="5"/>
      <c r="RH4" s="6"/>
      <c r="RI4" s="5"/>
      <c r="RJ4" s="6"/>
      <c r="RK4" s="5"/>
      <c r="RL4" s="6"/>
      <c r="RM4" s="5"/>
      <c r="RN4" s="6"/>
      <c r="RO4" s="5"/>
      <c r="RP4" s="6"/>
      <c r="RQ4" s="5"/>
      <c r="RR4" s="6"/>
      <c r="RS4" s="5"/>
      <c r="RT4" s="6"/>
      <c r="RU4" s="5"/>
      <c r="RV4" s="6"/>
      <c r="RW4" s="5"/>
      <c r="RX4" s="6"/>
      <c r="RY4" s="5"/>
      <c r="RZ4" s="6"/>
      <c r="SA4" s="5"/>
      <c r="SB4" s="6"/>
      <c r="SC4" s="5"/>
      <c r="SD4" s="6"/>
      <c r="SE4" s="5"/>
      <c r="SF4" s="6"/>
      <c r="SG4" s="5"/>
      <c r="SH4" s="6"/>
      <c r="SI4" s="5"/>
      <c r="SJ4" s="6"/>
      <c r="SK4" s="5"/>
      <c r="SL4" s="6"/>
      <c r="SM4" s="5"/>
      <c r="SN4" s="6"/>
      <c r="SO4" s="5"/>
      <c r="SP4" s="6"/>
      <c r="SQ4" s="5"/>
      <c r="SR4" s="6"/>
      <c r="SS4" s="5"/>
      <c r="ST4" s="6"/>
      <c r="SU4" s="5"/>
      <c r="SV4" s="6"/>
      <c r="SW4" s="5"/>
      <c r="SX4" s="6"/>
      <c r="SY4" s="5"/>
      <c r="SZ4" s="6"/>
      <c r="TA4" s="5"/>
      <c r="TB4" s="6"/>
      <c r="TC4" s="5"/>
      <c r="TD4" s="6"/>
      <c r="TE4" s="5"/>
      <c r="TF4" s="6"/>
      <c r="TG4" s="5"/>
      <c r="TH4" s="6"/>
      <c r="TI4" s="5"/>
      <c r="TJ4" s="6"/>
      <c r="TK4" s="5"/>
      <c r="TL4" s="6"/>
      <c r="TM4" s="5"/>
      <c r="TN4" s="6"/>
      <c r="TO4" s="5"/>
      <c r="TP4" s="6"/>
      <c r="TQ4" s="5"/>
      <c r="TR4" s="6"/>
      <c r="TS4" s="5"/>
      <c r="TT4" s="6"/>
      <c r="TU4" s="5"/>
      <c r="TV4" s="6"/>
      <c r="TW4" s="5"/>
      <c r="TX4" s="6"/>
      <c r="TY4" s="5"/>
      <c r="TZ4" s="6"/>
      <c r="UA4" s="5"/>
      <c r="UB4" s="6"/>
      <c r="UC4" s="5"/>
      <c r="UD4" s="6"/>
      <c r="UE4" s="5"/>
      <c r="UF4" s="6"/>
      <c r="UG4" s="5"/>
      <c r="UH4" s="6"/>
      <c r="UI4" s="5"/>
      <c r="UJ4" s="6"/>
      <c r="UK4" s="5"/>
      <c r="UL4" s="6"/>
      <c r="UM4" s="5"/>
      <c r="UN4" s="6"/>
      <c r="UO4" s="5"/>
      <c r="UP4" s="6"/>
      <c r="UQ4" s="5"/>
      <c r="UR4" s="6"/>
      <c r="US4" s="5"/>
      <c r="UT4" s="6"/>
      <c r="UU4" s="5"/>
      <c r="UV4" s="6"/>
      <c r="UW4" s="5"/>
      <c r="UX4" s="6"/>
      <c r="UY4" s="5"/>
      <c r="UZ4" s="6"/>
      <c r="VA4" s="5"/>
      <c r="VB4" s="6"/>
      <c r="VC4" s="5"/>
      <c r="VD4" s="6"/>
      <c r="VE4" s="5"/>
      <c r="VF4" s="6"/>
      <c r="VG4" s="5"/>
      <c r="VH4" s="6"/>
      <c r="VI4" s="5"/>
      <c r="VJ4" s="6"/>
      <c r="VK4" s="5"/>
      <c r="VL4" s="6"/>
      <c r="VM4" s="5"/>
      <c r="VN4" s="6"/>
      <c r="VO4" s="5"/>
      <c r="VP4" s="6"/>
      <c r="VQ4" s="5"/>
      <c r="VR4" s="6"/>
      <c r="VS4" s="5"/>
      <c r="VT4" s="6"/>
      <c r="VU4" s="5"/>
      <c r="VV4" s="6"/>
      <c r="VW4" s="5"/>
      <c r="VX4" s="6"/>
      <c r="VY4" s="5"/>
      <c r="VZ4" s="6"/>
      <c r="WA4" s="5"/>
      <c r="WB4" s="6"/>
      <c r="WC4" s="5"/>
      <c r="WD4" s="6"/>
      <c r="WE4" s="5"/>
      <c r="WF4" s="6"/>
      <c r="WG4" s="5"/>
      <c r="WH4" s="6"/>
      <c r="WI4" s="5"/>
      <c r="WJ4" s="6"/>
      <c r="WK4" s="5"/>
      <c r="WL4" s="6"/>
      <c r="WM4" s="5"/>
      <c r="WN4" s="6"/>
      <c r="WO4" s="5"/>
      <c r="WP4" s="6"/>
      <c r="WQ4" s="5"/>
      <c r="WR4" s="6"/>
      <c r="WS4" s="5"/>
      <c r="WT4" s="6"/>
      <c r="WU4" s="5"/>
      <c r="WV4" s="6"/>
      <c r="WW4" s="5"/>
      <c r="WX4" s="6"/>
      <c r="WY4" s="5"/>
      <c r="WZ4" s="6"/>
      <c r="XA4" s="5"/>
      <c r="XB4" s="6"/>
      <c r="XC4" s="5"/>
      <c r="XD4" s="6"/>
      <c r="XE4" s="5"/>
      <c r="XF4" s="6"/>
      <c r="XG4" s="5"/>
      <c r="XH4" s="6"/>
      <c r="XI4" s="5"/>
      <c r="XJ4" s="6"/>
      <c r="XK4" s="5"/>
      <c r="XL4" s="6"/>
      <c r="XM4" s="5"/>
      <c r="XN4" s="6"/>
      <c r="XO4" s="5"/>
      <c r="XP4" s="6"/>
      <c r="XQ4" s="5"/>
      <c r="XR4" s="6"/>
      <c r="XS4" s="5"/>
      <c r="XT4" s="6"/>
      <c r="XU4" s="5"/>
      <c r="XV4" s="6"/>
      <c r="XW4" s="5"/>
      <c r="XX4" s="6"/>
      <c r="XY4" s="5"/>
      <c r="XZ4" s="6"/>
      <c r="YA4" s="5"/>
      <c r="YB4" s="6"/>
      <c r="YC4" s="5"/>
      <c r="YD4" s="6"/>
      <c r="YE4" s="5"/>
      <c r="YF4" s="6"/>
      <c r="YG4" s="5"/>
      <c r="YH4" s="6"/>
      <c r="YI4" s="5"/>
      <c r="YJ4" s="6"/>
      <c r="YK4" s="5"/>
      <c r="YL4" s="6"/>
      <c r="YM4" s="5"/>
      <c r="YN4" s="6"/>
      <c r="YO4" s="5"/>
      <c r="YP4" s="6"/>
      <c r="YQ4" s="5"/>
      <c r="YR4" s="6"/>
      <c r="YS4" s="5"/>
      <c r="YT4" s="6"/>
      <c r="YU4" s="5"/>
      <c r="YV4" s="6"/>
      <c r="YW4" s="5"/>
      <c r="YX4" s="6"/>
      <c r="YY4" s="5"/>
      <c r="YZ4" s="6"/>
      <c r="ZA4" s="5"/>
      <c r="ZB4" s="6"/>
      <c r="ZC4" s="5"/>
      <c r="ZD4" s="6"/>
      <c r="ZE4" s="5"/>
      <c r="ZF4" s="6"/>
      <c r="ZG4" s="5"/>
      <c r="ZH4" s="6"/>
      <c r="ZI4" s="5"/>
      <c r="ZJ4" s="6"/>
      <c r="ZK4" s="5"/>
      <c r="ZL4" s="6"/>
      <c r="ZM4" s="5"/>
      <c r="ZN4" s="6"/>
      <c r="ZO4" s="5"/>
      <c r="ZP4" s="6"/>
      <c r="ZQ4" s="5"/>
      <c r="ZR4" s="6"/>
      <c r="ZS4" s="5"/>
      <c r="ZT4" s="6"/>
      <c r="ZU4" s="5"/>
      <c r="ZV4" s="6"/>
      <c r="ZW4" s="5"/>
      <c r="ZX4" s="6"/>
      <c r="ZY4" s="5"/>
      <c r="ZZ4" s="6"/>
      <c r="AAA4" s="5"/>
      <c r="AAB4" s="6"/>
      <c r="AAC4" s="5"/>
      <c r="AAD4" s="6"/>
      <c r="AAE4" s="5"/>
      <c r="AAF4" s="6"/>
      <c r="AAG4" s="5"/>
      <c r="AAH4" s="6"/>
      <c r="AAI4" s="5"/>
      <c r="AAJ4" s="6"/>
      <c r="AAK4" s="5"/>
      <c r="AAL4" s="6"/>
      <c r="AAM4" s="5"/>
      <c r="AAN4" s="6"/>
      <c r="AAO4" s="5"/>
      <c r="AAP4" s="6"/>
      <c r="AAQ4" s="5"/>
      <c r="AAR4" s="6"/>
      <c r="AAS4" s="5"/>
      <c r="AAT4" s="6"/>
      <c r="AAU4" s="5"/>
      <c r="AAV4" s="6"/>
      <c r="AAW4" s="5"/>
      <c r="AAX4" s="6"/>
      <c r="AAY4" s="5"/>
      <c r="AAZ4" s="6"/>
      <c r="ABA4" s="5"/>
      <c r="ABB4" s="6"/>
      <c r="ABC4" s="5"/>
      <c r="ABD4" s="6"/>
      <c r="ABE4" s="5"/>
      <c r="ABF4" s="6"/>
      <c r="ABG4" s="5"/>
      <c r="ABH4" s="6"/>
      <c r="ABI4" s="5"/>
      <c r="ABJ4" s="6"/>
      <c r="ABK4" s="5"/>
      <c r="ABL4" s="6"/>
      <c r="ABM4" s="5"/>
      <c r="ABN4" s="6"/>
      <c r="ABO4" s="5"/>
      <c r="ABP4" s="6"/>
      <c r="ABQ4" s="5"/>
      <c r="ABR4" s="6"/>
      <c r="ABS4" s="5"/>
      <c r="ABT4" s="6"/>
      <c r="ABU4" s="5"/>
      <c r="ABV4" s="6"/>
      <c r="ABW4" s="5"/>
      <c r="ABX4" s="6"/>
      <c r="ABY4" s="5"/>
      <c r="ABZ4" s="6"/>
      <c r="ACA4" s="5"/>
      <c r="ACB4" s="6"/>
      <c r="ACC4" s="5"/>
      <c r="ACD4" s="6"/>
      <c r="ACE4" s="5"/>
      <c r="ACF4" s="6"/>
      <c r="ACG4" s="5"/>
      <c r="ACH4" s="6"/>
      <c r="ACI4" s="5"/>
      <c r="ACJ4" s="6"/>
      <c r="ACK4" s="5"/>
      <c r="ACL4" s="6"/>
      <c r="ACM4" s="5"/>
      <c r="ACN4" s="6"/>
      <c r="ACO4" s="5"/>
      <c r="ACP4" s="6"/>
      <c r="ACQ4" s="5"/>
      <c r="ACR4" s="6"/>
      <c r="ACS4" s="5"/>
      <c r="ACT4" s="6"/>
      <c r="ACU4" s="5"/>
      <c r="ACV4" s="6"/>
      <c r="ACW4" s="5"/>
      <c r="ACX4" s="6"/>
      <c r="ACY4" s="5"/>
      <c r="ACZ4" s="6"/>
      <c r="ADA4" s="5"/>
      <c r="ADB4" s="6"/>
      <c r="ADC4" s="5"/>
      <c r="ADD4" s="6"/>
      <c r="ADE4" s="5"/>
      <c r="ADF4" s="6"/>
      <c r="ADG4" s="5"/>
      <c r="ADH4" s="6"/>
      <c r="ADI4" s="5"/>
      <c r="ADJ4" s="6"/>
      <c r="ADK4" s="5"/>
      <c r="ADL4" s="6"/>
      <c r="ADM4" s="5"/>
      <c r="ADN4" s="6"/>
      <c r="ADO4" s="5"/>
      <c r="ADP4" s="6"/>
      <c r="ADQ4" s="5"/>
      <c r="ADR4" s="6"/>
      <c r="ADS4" s="5"/>
      <c r="ADT4" s="6"/>
      <c r="ADU4" s="5"/>
      <c r="ADV4" s="6"/>
      <c r="ADW4" s="5"/>
      <c r="ADX4" s="6"/>
      <c r="ADY4" s="5"/>
      <c r="ADZ4" s="6"/>
      <c r="AEA4" s="5"/>
      <c r="AEB4" s="6"/>
      <c r="AEC4" s="5"/>
      <c r="AED4" s="6"/>
      <c r="AEE4" s="5"/>
      <c r="AEF4" s="6"/>
      <c r="AEG4" s="5"/>
      <c r="AEH4" s="6"/>
      <c r="AEI4" s="5"/>
      <c r="AEJ4" s="6"/>
      <c r="AEK4" s="5"/>
      <c r="AEL4" s="6"/>
      <c r="AEM4" s="5"/>
      <c r="AEN4" s="6"/>
      <c r="AEO4" s="5"/>
      <c r="AEP4" s="6"/>
      <c r="AEQ4" s="5"/>
      <c r="AER4" s="6"/>
      <c r="AES4" s="5"/>
      <c r="AET4" s="6"/>
      <c r="AEU4" s="5"/>
      <c r="AEV4" s="6"/>
      <c r="AEW4" s="5"/>
      <c r="AEX4" s="6"/>
      <c r="AEY4" s="5"/>
      <c r="AEZ4" s="6"/>
      <c r="AFA4" s="5"/>
      <c r="AFB4" s="6"/>
      <c r="AFC4" s="5"/>
      <c r="AFD4" s="6"/>
      <c r="AFE4" s="5"/>
      <c r="AFF4" s="6"/>
      <c r="AFG4" s="5"/>
      <c r="AFH4" s="6"/>
      <c r="AFI4" s="5"/>
      <c r="AFJ4" s="6"/>
      <c r="AFK4" s="5"/>
      <c r="AFL4" s="6"/>
      <c r="AFM4" s="5"/>
      <c r="AFN4" s="6"/>
      <c r="AFO4" s="5"/>
      <c r="AFP4" s="6"/>
      <c r="AFQ4" s="5"/>
      <c r="AFR4" s="6"/>
      <c r="AFS4" s="5"/>
      <c r="AFT4" s="6"/>
      <c r="AFU4" s="5"/>
      <c r="AFV4" s="6"/>
      <c r="AFW4" s="5"/>
      <c r="AFX4" s="6"/>
      <c r="AFY4" s="5"/>
      <c r="AFZ4" s="6"/>
      <c r="AGA4" s="5"/>
      <c r="AGB4" s="6"/>
      <c r="AGC4" s="5"/>
      <c r="AGD4" s="6"/>
      <c r="AGE4" s="5"/>
      <c r="AGF4" s="6"/>
      <c r="AGG4" s="5"/>
      <c r="AGH4" s="6"/>
      <c r="AGI4" s="5"/>
      <c r="AGJ4" s="6"/>
      <c r="AGK4" s="5"/>
      <c r="AGL4" s="6"/>
      <c r="AGM4" s="5"/>
      <c r="AGN4" s="6"/>
      <c r="AGO4" s="5"/>
      <c r="AGP4" s="6"/>
      <c r="AGQ4" s="5"/>
      <c r="AGR4" s="6"/>
      <c r="AGS4" s="5"/>
      <c r="AGT4" s="6"/>
      <c r="AGU4" s="5"/>
      <c r="AGV4" s="6"/>
      <c r="AGW4" s="5"/>
      <c r="AGX4" s="6"/>
      <c r="AGY4" s="5"/>
      <c r="AGZ4" s="6"/>
      <c r="AHA4" s="5"/>
      <c r="AHB4" s="6"/>
      <c r="AHC4" s="5"/>
      <c r="AHD4" s="6"/>
      <c r="AHE4" s="5"/>
      <c r="AHF4" s="6"/>
      <c r="AHG4" s="5"/>
      <c r="AHH4" s="6"/>
      <c r="AHI4" s="5"/>
      <c r="AHJ4" s="6"/>
      <c r="AHK4" s="5"/>
      <c r="AHL4" s="6"/>
      <c r="AHM4" s="5"/>
      <c r="AHN4" s="6"/>
      <c r="AHO4" s="5"/>
      <c r="AHP4" s="6"/>
      <c r="AHQ4" s="5"/>
      <c r="AHR4" s="6"/>
      <c r="AHS4" s="5"/>
      <c r="AHT4" s="6"/>
      <c r="AHU4" s="5"/>
      <c r="AHV4" s="6"/>
      <c r="AHW4" s="5"/>
      <c r="AHX4" s="6"/>
      <c r="AHY4" s="5"/>
      <c r="AHZ4" s="6"/>
      <c r="AIA4" s="5"/>
      <c r="AIB4" s="6"/>
      <c r="AIC4" s="5"/>
      <c r="AID4" s="6"/>
      <c r="AIE4" s="5"/>
      <c r="AIF4" s="6"/>
      <c r="AIG4" s="5"/>
      <c r="AIH4" s="6"/>
      <c r="AII4" s="5"/>
      <c r="AIJ4" s="6"/>
      <c r="AIK4" s="5"/>
      <c r="AIL4" s="6"/>
      <c r="AIM4" s="5"/>
      <c r="AIN4" s="6"/>
      <c r="AIO4" s="5"/>
      <c r="AIP4" s="6"/>
      <c r="AIQ4" s="5"/>
      <c r="AIR4" s="6"/>
      <c r="AIS4" s="5"/>
      <c r="AIT4" s="6"/>
      <c r="AIU4" s="5"/>
      <c r="AIV4" s="6"/>
      <c r="AIW4" s="5"/>
      <c r="AIX4" s="6"/>
      <c r="AIY4" s="5"/>
      <c r="AIZ4" s="6"/>
      <c r="AJA4" s="5"/>
      <c r="AJB4" s="6"/>
      <c r="AJC4" s="5"/>
      <c r="AJD4" s="6"/>
      <c r="AJE4" s="5"/>
      <c r="AJF4" s="6"/>
      <c r="AJG4" s="5"/>
      <c r="AJH4" s="6"/>
      <c r="AJI4" s="5"/>
      <c r="AJJ4" s="6"/>
      <c r="AJK4" s="5"/>
      <c r="AJL4" s="6"/>
      <c r="AJM4" s="5"/>
      <c r="AJN4" s="6"/>
      <c r="AJO4" s="5"/>
      <c r="AJP4" s="6"/>
      <c r="AJQ4" s="5"/>
      <c r="AJR4" s="6"/>
      <c r="AJS4" s="5"/>
      <c r="AJT4" s="6"/>
      <c r="AJU4" s="5"/>
      <c r="AJV4" s="6"/>
      <c r="AJW4" s="5"/>
      <c r="AJX4" s="6"/>
      <c r="AJY4" s="5"/>
      <c r="AJZ4" s="6"/>
      <c r="AKA4" s="5"/>
      <c r="AKB4" s="6"/>
      <c r="AKC4" s="5"/>
      <c r="AKD4" s="6"/>
      <c r="AKE4" s="5"/>
      <c r="AKF4" s="6"/>
      <c r="AKG4" s="5"/>
      <c r="AKH4" s="6"/>
      <c r="AKI4" s="5"/>
      <c r="AKJ4" s="6"/>
      <c r="AKK4" s="5"/>
      <c r="AKL4" s="6"/>
      <c r="AKM4" s="5"/>
      <c r="AKN4" s="6"/>
      <c r="AKO4" s="5"/>
      <c r="AKP4" s="6"/>
      <c r="AKQ4" s="5"/>
      <c r="AKR4" s="6"/>
      <c r="AKS4" s="5"/>
      <c r="AKT4" s="6"/>
      <c r="AKU4" s="5"/>
      <c r="AKV4" s="6"/>
      <c r="AKW4" s="5"/>
      <c r="AKX4" s="6"/>
      <c r="AKY4" s="5"/>
      <c r="AKZ4" s="6"/>
      <c r="ALA4" s="5"/>
      <c r="ALB4" s="6"/>
      <c r="ALC4" s="5"/>
      <c r="ALD4" s="6"/>
      <c r="ALE4" s="5"/>
      <c r="ALF4" s="6"/>
      <c r="ALG4" s="5"/>
      <c r="ALH4" s="6"/>
      <c r="ALI4" s="5"/>
      <c r="ALJ4" s="6"/>
      <c r="ALK4" s="5"/>
      <c r="ALL4" s="6"/>
      <c r="ALM4" s="5"/>
      <c r="ALN4" s="6"/>
      <c r="ALO4" s="5"/>
      <c r="ALP4" s="6"/>
      <c r="ALQ4" s="5"/>
      <c r="ALR4" s="6"/>
      <c r="ALS4" s="5"/>
      <c r="ALT4" s="6"/>
      <c r="ALU4" s="5"/>
      <c r="ALV4" s="6"/>
      <c r="ALW4" s="5"/>
      <c r="ALX4" s="6"/>
      <c r="ALY4" s="5"/>
      <c r="ALZ4" s="6"/>
      <c r="AMA4" s="5"/>
      <c r="AMB4" s="6"/>
      <c r="AMC4" s="5"/>
      <c r="AMD4" s="6"/>
      <c r="AME4" s="5"/>
      <c r="AMF4" s="6"/>
      <c r="AMG4" s="5"/>
      <c r="AMH4" s="6"/>
      <c r="AMI4" s="5"/>
      <c r="AMJ4" s="6"/>
      <c r="AMK4" s="5"/>
      <c r="AML4" s="6"/>
      <c r="AMM4" s="5"/>
      <c r="AMN4" s="6"/>
      <c r="AMO4" s="5"/>
      <c r="AMP4" s="6"/>
      <c r="AMQ4" s="5"/>
      <c r="AMR4" s="6"/>
      <c r="AMS4" s="5"/>
      <c r="AMT4" s="6"/>
      <c r="AMU4" s="5"/>
      <c r="AMV4" s="6"/>
      <c r="AMW4" s="5"/>
      <c r="AMX4" s="6"/>
      <c r="AMY4" s="5"/>
      <c r="AMZ4" s="6"/>
      <c r="ANA4" s="5"/>
      <c r="ANB4" s="6"/>
      <c r="ANC4" s="5"/>
      <c r="AND4" s="6"/>
      <c r="ANE4" s="5"/>
      <c r="ANF4" s="6"/>
      <c r="ANG4" s="5"/>
      <c r="ANH4" s="6"/>
      <c r="ANI4" s="5"/>
      <c r="ANJ4" s="6"/>
      <c r="ANK4" s="5"/>
      <c r="ANL4" s="6"/>
      <c r="ANM4" s="5"/>
      <c r="ANN4" s="6"/>
      <c r="ANO4" s="5"/>
      <c r="ANP4" s="6"/>
      <c r="ANQ4" s="5"/>
      <c r="ANR4" s="6"/>
      <c r="ANS4" s="5"/>
      <c r="ANT4" s="6"/>
      <c r="ANU4" s="5"/>
      <c r="ANV4" s="6"/>
      <c r="ANW4" s="5"/>
      <c r="ANX4" s="6"/>
      <c r="ANY4" s="5"/>
      <c r="ANZ4" s="6"/>
      <c r="AOA4" s="5"/>
      <c r="AOB4" s="6"/>
      <c r="AOC4" s="5"/>
      <c r="AOD4" s="6"/>
      <c r="AOE4" s="5"/>
      <c r="AOF4" s="6"/>
      <c r="AOG4" s="5"/>
      <c r="AOH4" s="6"/>
      <c r="AOI4" s="5"/>
      <c r="AOJ4" s="6"/>
      <c r="AOK4" s="5"/>
      <c r="AOL4" s="6"/>
      <c r="AOM4" s="5"/>
      <c r="AON4" s="6"/>
      <c r="AOO4" s="5"/>
      <c r="AOP4" s="6"/>
      <c r="AOQ4" s="5"/>
      <c r="AOR4" s="6"/>
      <c r="AOS4" s="5"/>
      <c r="AOT4" s="6"/>
      <c r="AOU4" s="5"/>
      <c r="AOV4" s="6"/>
      <c r="AOW4" s="5"/>
      <c r="AOX4" s="6"/>
      <c r="AOY4" s="5"/>
      <c r="AOZ4" s="6"/>
      <c r="APA4" s="5"/>
      <c r="APB4" s="6"/>
      <c r="APC4" s="5"/>
      <c r="APD4" s="6"/>
      <c r="APE4" s="5"/>
      <c r="APF4" s="6"/>
      <c r="APG4" s="5"/>
      <c r="APH4" s="6"/>
      <c r="API4" s="5"/>
      <c r="APJ4" s="6"/>
      <c r="APK4" s="5"/>
      <c r="APL4" s="6"/>
      <c r="APM4" s="5"/>
      <c r="APN4" s="6"/>
      <c r="APO4" s="5"/>
      <c r="APP4" s="6"/>
      <c r="APQ4" s="5"/>
      <c r="APR4" s="6"/>
      <c r="APS4" s="5"/>
      <c r="APT4" s="6"/>
      <c r="APU4" s="5"/>
      <c r="APV4" s="6"/>
      <c r="APW4" s="5"/>
      <c r="APX4" s="6"/>
      <c r="APY4" s="5"/>
      <c r="APZ4" s="6"/>
      <c r="AQA4" s="5"/>
      <c r="AQB4" s="6"/>
      <c r="AQC4" s="5"/>
      <c r="AQD4" s="6"/>
      <c r="AQE4" s="5"/>
      <c r="AQF4" s="6"/>
      <c r="AQG4" s="5"/>
      <c r="AQH4" s="6"/>
      <c r="AQI4" s="5"/>
      <c r="AQJ4" s="6"/>
      <c r="AQK4" s="5"/>
      <c r="AQL4" s="6"/>
      <c r="AQM4" s="5"/>
      <c r="AQN4" s="6"/>
      <c r="AQO4" s="5"/>
      <c r="AQP4" s="6"/>
      <c r="AQQ4" s="5"/>
      <c r="AQR4" s="6"/>
      <c r="AQS4" s="5"/>
      <c r="AQT4" s="6"/>
      <c r="AQU4" s="5"/>
      <c r="AQV4" s="6"/>
      <c r="AQW4" s="5"/>
      <c r="AQX4" s="6"/>
      <c r="AQY4" s="5"/>
      <c r="AQZ4" s="6"/>
      <c r="ARA4" s="5"/>
      <c r="ARB4" s="6"/>
      <c r="ARC4" s="5"/>
      <c r="ARD4" s="6"/>
      <c r="ARE4" s="5"/>
      <c r="ARF4" s="6"/>
      <c r="ARG4" s="5"/>
      <c r="ARH4" s="6"/>
      <c r="ARI4" s="5"/>
      <c r="ARJ4" s="6"/>
      <c r="ARK4" s="5"/>
      <c r="ARL4" s="6"/>
      <c r="ARM4" s="5"/>
      <c r="ARN4" s="6"/>
      <c r="ARO4" s="5"/>
      <c r="ARP4" s="6"/>
      <c r="ARQ4" s="5"/>
      <c r="ARR4" s="6"/>
      <c r="ARS4" s="5"/>
      <c r="ART4" s="6"/>
      <c r="ARU4" s="5"/>
      <c r="ARV4" s="6"/>
      <c r="ARW4" s="5"/>
      <c r="ARX4" s="6"/>
      <c r="ARY4" s="5"/>
      <c r="ARZ4" s="6"/>
      <c r="ASA4" s="5"/>
      <c r="ASB4" s="6"/>
      <c r="ASC4" s="5"/>
      <c r="ASD4" s="6"/>
      <c r="ASE4" s="5"/>
      <c r="ASF4" s="6"/>
      <c r="ASG4" s="5"/>
      <c r="ASH4" s="6"/>
      <c r="ASI4" s="5"/>
      <c r="ASJ4" s="6"/>
      <c r="ASK4" s="5"/>
      <c r="ASL4" s="6"/>
      <c r="ASM4" s="5"/>
      <c r="ASN4" s="6"/>
      <c r="ASO4" s="5"/>
      <c r="ASP4" s="6"/>
      <c r="ASQ4" s="5"/>
      <c r="ASR4" s="6"/>
      <c r="ASS4" s="5"/>
      <c r="AST4" s="6"/>
      <c r="ASU4" s="5"/>
      <c r="ASV4" s="6"/>
      <c r="ASW4" s="5"/>
      <c r="ASX4" s="6"/>
      <c r="ASY4" s="5"/>
      <c r="ASZ4" s="6"/>
      <c r="ATA4" s="5"/>
      <c r="ATB4" s="6"/>
      <c r="ATC4" s="5"/>
      <c r="ATD4" s="6"/>
      <c r="ATE4" s="5"/>
      <c r="ATF4" s="6"/>
      <c r="ATG4" s="5"/>
      <c r="ATH4" s="6"/>
      <c r="ATI4" s="5"/>
      <c r="ATJ4" s="6"/>
      <c r="ATK4" s="5"/>
      <c r="ATL4" s="6"/>
      <c r="ATM4" s="5"/>
      <c r="ATN4" s="6"/>
      <c r="ATO4" s="5"/>
      <c r="ATP4" s="6"/>
      <c r="ATQ4" s="5"/>
      <c r="ATR4" s="6"/>
      <c r="ATS4" s="5"/>
      <c r="ATT4" s="6"/>
      <c r="ATU4" s="5"/>
      <c r="ATV4" s="6"/>
      <c r="ATW4" s="5"/>
      <c r="ATX4" s="6"/>
      <c r="ATY4" s="5"/>
      <c r="ATZ4" s="6"/>
      <c r="AUA4" s="5"/>
      <c r="AUB4" s="6"/>
      <c r="AUC4" s="5"/>
      <c r="AUD4" s="6"/>
      <c r="AUE4" s="5"/>
      <c r="AUF4" s="6"/>
      <c r="AUG4" s="5"/>
      <c r="AUH4" s="6"/>
      <c r="AUI4" s="5"/>
      <c r="AUJ4" s="6"/>
      <c r="AUK4" s="5"/>
      <c r="AUL4" s="6"/>
      <c r="AUM4" s="5"/>
      <c r="AUN4" s="6"/>
      <c r="AUO4" s="5"/>
      <c r="AUP4" s="6"/>
      <c r="AUQ4" s="5"/>
      <c r="AUR4" s="6"/>
      <c r="AUS4" s="5"/>
      <c r="AUT4" s="6"/>
      <c r="AUU4" s="5"/>
      <c r="AUV4" s="6"/>
      <c r="AUW4" s="5"/>
      <c r="AUX4" s="6"/>
      <c r="AUY4" s="5"/>
      <c r="AUZ4" s="6"/>
      <c r="AVA4" s="5"/>
      <c r="AVB4" s="6"/>
      <c r="AVC4" s="5"/>
      <c r="AVD4" s="6"/>
      <c r="AVE4" s="5"/>
      <c r="AVF4" s="6"/>
      <c r="AVG4" s="5"/>
      <c r="AVH4" s="6"/>
      <c r="AVI4" s="5"/>
      <c r="AVJ4" s="6"/>
      <c r="AVK4" s="5"/>
      <c r="AVL4" s="6"/>
      <c r="AVM4" s="5"/>
      <c r="AVN4" s="6"/>
      <c r="AVO4" s="5"/>
      <c r="AVP4" s="6"/>
      <c r="AVQ4" s="5"/>
      <c r="AVR4" s="6"/>
      <c r="AVS4" s="5"/>
      <c r="AVT4" s="6"/>
      <c r="AVU4" s="5"/>
      <c r="AVV4" s="6"/>
      <c r="AVW4" s="5"/>
      <c r="AVX4" s="6"/>
      <c r="AVY4" s="5"/>
      <c r="AVZ4" s="6"/>
      <c r="AWA4" s="5"/>
      <c r="AWB4" s="6"/>
      <c r="AWC4" s="5"/>
      <c r="AWD4" s="6"/>
      <c r="AWE4" s="5"/>
      <c r="AWF4" s="6"/>
      <c r="AWG4" s="5"/>
      <c r="AWH4" s="6"/>
      <c r="AWI4" s="5"/>
      <c r="AWJ4" s="6"/>
      <c r="AWK4" s="5"/>
      <c r="AWL4" s="6"/>
      <c r="AWM4" s="5"/>
      <c r="AWN4" s="6"/>
      <c r="AWO4" s="5"/>
      <c r="AWP4" s="6"/>
      <c r="AWQ4" s="5"/>
      <c r="AWR4" s="6"/>
      <c r="AWS4" s="5"/>
      <c r="AWT4" s="6"/>
      <c r="AWU4" s="5"/>
      <c r="AWV4" s="6"/>
      <c r="AWW4" s="5"/>
      <c r="AWX4" s="6"/>
      <c r="AWY4" s="5"/>
      <c r="AWZ4" s="6"/>
      <c r="AXA4" s="5"/>
      <c r="AXB4" s="6"/>
      <c r="AXC4" s="5"/>
      <c r="AXD4" s="6"/>
      <c r="AXE4" s="5"/>
      <c r="AXF4" s="6"/>
      <c r="AXG4" s="5"/>
      <c r="AXH4" s="6"/>
      <c r="AXI4" s="5"/>
      <c r="AXJ4" s="6"/>
      <c r="AXK4" s="5"/>
      <c r="AXL4" s="6"/>
      <c r="AXM4" s="5"/>
      <c r="AXN4" s="6"/>
      <c r="AXO4" s="5"/>
      <c r="AXP4" s="6"/>
      <c r="AXQ4" s="5"/>
      <c r="AXR4" s="6"/>
      <c r="AXS4" s="5"/>
      <c r="AXT4" s="6"/>
      <c r="AXU4" s="5"/>
      <c r="AXV4" s="6"/>
      <c r="AXW4" s="5"/>
      <c r="AXX4" s="6"/>
      <c r="AXY4" s="5"/>
      <c r="AXZ4" s="6"/>
      <c r="AYA4" s="5"/>
      <c r="AYB4" s="6"/>
      <c r="AYC4" s="5"/>
      <c r="AYD4" s="6"/>
      <c r="AYE4" s="5"/>
      <c r="AYF4" s="6"/>
      <c r="AYG4" s="5"/>
      <c r="AYH4" s="6"/>
      <c r="AYI4" s="5"/>
      <c r="AYJ4" s="6"/>
      <c r="AYK4" s="5"/>
      <c r="AYL4" s="6"/>
      <c r="AYM4" s="5"/>
      <c r="AYN4" s="6"/>
      <c r="AYO4" s="5"/>
      <c r="AYP4" s="6"/>
      <c r="AYQ4" s="5"/>
      <c r="AYR4" s="6"/>
      <c r="AYS4" s="5"/>
      <c r="AYT4" s="6"/>
      <c r="AYU4" s="5"/>
      <c r="AYV4" s="6"/>
      <c r="AYW4" s="5"/>
      <c r="AYX4" s="6"/>
      <c r="AYY4" s="5"/>
      <c r="AYZ4" s="6"/>
      <c r="AZA4" s="5"/>
      <c r="AZB4" s="6"/>
      <c r="AZC4" s="5"/>
      <c r="AZD4" s="6"/>
      <c r="AZE4" s="5"/>
      <c r="AZF4" s="6"/>
      <c r="AZG4" s="5"/>
      <c r="AZH4" s="6"/>
      <c r="AZI4" s="5"/>
      <c r="AZJ4" s="6"/>
      <c r="AZK4" s="5"/>
      <c r="AZL4" s="6"/>
      <c r="AZM4" s="5"/>
      <c r="AZN4" s="6"/>
      <c r="AZO4" s="5"/>
      <c r="AZP4" s="6"/>
      <c r="AZQ4" s="5"/>
      <c r="AZR4" s="6"/>
      <c r="AZS4" s="5"/>
      <c r="AZT4" s="6"/>
      <c r="AZU4" s="5"/>
      <c r="AZV4" s="6"/>
      <c r="AZW4" s="5"/>
      <c r="AZX4" s="6"/>
      <c r="AZY4" s="5"/>
      <c r="AZZ4" s="6"/>
      <c r="BAA4" s="5"/>
      <c r="BAB4" s="6"/>
      <c r="BAC4" s="5"/>
      <c r="BAD4" s="6"/>
      <c r="BAE4" s="5"/>
      <c r="BAF4" s="6"/>
      <c r="BAG4" s="5"/>
      <c r="BAH4" s="6"/>
      <c r="BAI4" s="5"/>
      <c r="BAJ4" s="6"/>
      <c r="BAK4" s="5"/>
      <c r="BAL4" s="6"/>
      <c r="BAM4" s="5"/>
      <c r="BAN4" s="6"/>
      <c r="BAO4" s="5"/>
      <c r="BAP4" s="6"/>
      <c r="BAQ4" s="5"/>
      <c r="BAR4" s="6"/>
      <c r="BAS4" s="5"/>
      <c r="BAT4" s="6"/>
      <c r="BAU4" s="5"/>
      <c r="BAV4" s="6"/>
      <c r="BAW4" s="5"/>
      <c r="BAX4" s="6"/>
      <c r="BAY4" s="5"/>
      <c r="BAZ4" s="6"/>
      <c r="BBA4" s="5"/>
      <c r="BBB4" s="6"/>
      <c r="BBC4" s="5"/>
      <c r="BBD4" s="6"/>
      <c r="BBE4" s="5"/>
      <c r="BBF4" s="6"/>
      <c r="BBG4" s="5"/>
      <c r="BBH4" s="6"/>
      <c r="BBI4" s="5"/>
      <c r="BBJ4" s="6"/>
      <c r="BBK4" s="5"/>
      <c r="BBL4" s="6"/>
      <c r="BBM4" s="5"/>
      <c r="BBN4" s="6"/>
      <c r="BBO4" s="5"/>
      <c r="BBP4" s="6"/>
      <c r="BBQ4" s="5"/>
      <c r="BBR4" s="6"/>
      <c r="BBS4" s="5"/>
      <c r="BBT4" s="6"/>
      <c r="BBU4" s="5"/>
      <c r="BBV4" s="6"/>
      <c r="BBW4" s="5"/>
      <c r="BBX4" s="6"/>
      <c r="BBY4" s="5"/>
      <c r="BBZ4" s="6"/>
      <c r="BCA4" s="5"/>
      <c r="BCB4" s="6"/>
      <c r="BCC4" s="5"/>
      <c r="BCD4" s="6"/>
      <c r="BCE4" s="5"/>
      <c r="BCF4" s="6"/>
      <c r="BCG4" s="5"/>
      <c r="BCH4" s="6"/>
      <c r="BCI4" s="5"/>
      <c r="BCJ4" s="6"/>
      <c r="BCK4" s="5"/>
      <c r="BCL4" s="6"/>
      <c r="BCM4" s="5"/>
      <c r="BCN4" s="6"/>
      <c r="BCO4" s="5"/>
      <c r="BCP4" s="6"/>
      <c r="BCQ4" s="5"/>
      <c r="BCR4" s="6"/>
      <c r="BCS4" s="5"/>
      <c r="BCT4" s="6"/>
      <c r="BCU4" s="5"/>
      <c r="BCV4" s="6"/>
      <c r="BCW4" s="5"/>
      <c r="BCX4" s="6"/>
      <c r="BCY4" s="5"/>
      <c r="BCZ4" s="6"/>
      <c r="BDA4" s="5"/>
      <c r="BDB4" s="6"/>
      <c r="BDC4" s="5"/>
      <c r="BDD4" s="6"/>
      <c r="BDE4" s="5"/>
      <c r="BDF4" s="6"/>
      <c r="BDG4" s="5"/>
      <c r="BDH4" s="6"/>
      <c r="BDI4" s="5"/>
      <c r="BDJ4" s="6"/>
      <c r="BDK4" s="5"/>
      <c r="BDL4" s="6"/>
      <c r="BDM4" s="5"/>
      <c r="BDN4" s="6"/>
      <c r="BDO4" s="5"/>
      <c r="BDP4" s="6"/>
      <c r="BDQ4" s="5"/>
      <c r="BDR4" s="6"/>
      <c r="BDS4" s="5"/>
      <c r="BDT4" s="6"/>
      <c r="BDU4" s="5"/>
      <c r="BDV4" s="6"/>
      <c r="BDW4" s="5"/>
      <c r="BDX4" s="6"/>
      <c r="BDY4" s="5"/>
      <c r="BDZ4" s="6"/>
      <c r="BEA4" s="5"/>
      <c r="BEB4" s="6"/>
      <c r="BEC4" s="5"/>
      <c r="BED4" s="6"/>
      <c r="BEE4" s="5"/>
      <c r="BEF4" s="6"/>
      <c r="BEG4" s="5"/>
      <c r="BEH4" s="6"/>
      <c r="BEI4" s="5"/>
      <c r="BEJ4" s="6"/>
      <c r="BEK4" s="5"/>
      <c r="BEL4" s="6"/>
      <c r="BEM4" s="5"/>
      <c r="BEN4" s="6"/>
      <c r="BEO4" s="5"/>
      <c r="BEP4" s="6"/>
      <c r="BEQ4" s="5"/>
      <c r="BER4" s="6"/>
      <c r="BES4" s="5"/>
      <c r="BET4" s="6"/>
      <c r="BEU4" s="5"/>
      <c r="BEV4" s="6"/>
      <c r="BEW4" s="5"/>
      <c r="BEX4" s="6"/>
      <c r="BEY4" s="5"/>
      <c r="BEZ4" s="6"/>
      <c r="BFA4" s="5"/>
      <c r="BFB4" s="6"/>
      <c r="BFC4" s="5"/>
      <c r="BFD4" s="6"/>
      <c r="BFE4" s="5"/>
      <c r="BFF4" s="6"/>
      <c r="BFG4" s="5"/>
      <c r="BFH4" s="6"/>
      <c r="BFI4" s="5"/>
      <c r="BFJ4" s="6"/>
      <c r="BFK4" s="5"/>
      <c r="BFL4" s="6"/>
      <c r="BFM4" s="5"/>
      <c r="BFN4" s="6"/>
      <c r="BFO4" s="5"/>
      <c r="BFP4" s="6"/>
      <c r="BFQ4" s="5"/>
      <c r="BFR4" s="6"/>
      <c r="BFS4" s="5"/>
      <c r="BFT4" s="6"/>
      <c r="BFU4" s="5"/>
      <c r="BFV4" s="6"/>
      <c r="BFW4" s="5"/>
      <c r="BFX4" s="6"/>
      <c r="BFY4" s="5"/>
      <c r="BFZ4" s="6"/>
      <c r="BGA4" s="5"/>
      <c r="BGB4" s="6"/>
      <c r="BGC4" s="5"/>
      <c r="BGD4" s="6"/>
      <c r="BGE4" s="5"/>
      <c r="BGF4" s="6"/>
      <c r="BGG4" s="5"/>
      <c r="BGH4" s="6"/>
      <c r="BGI4" s="5"/>
      <c r="BGJ4" s="6"/>
      <c r="BGK4" s="5"/>
      <c r="BGL4" s="6"/>
      <c r="BGM4" s="5"/>
      <c r="BGN4" s="6"/>
      <c r="BGO4" s="5"/>
      <c r="BGP4" s="6"/>
      <c r="BGQ4" s="5"/>
      <c r="BGR4" s="6"/>
      <c r="BGS4" s="5"/>
      <c r="BGT4" s="6"/>
      <c r="BGU4" s="5"/>
      <c r="BGV4" s="6"/>
      <c r="BGW4" s="5"/>
      <c r="BGX4" s="6"/>
      <c r="BGY4" s="5"/>
      <c r="BGZ4" s="6"/>
      <c r="BHA4" s="5"/>
      <c r="BHB4" s="6"/>
      <c r="BHC4" s="5"/>
      <c r="BHD4" s="6"/>
      <c r="BHE4" s="5"/>
      <c r="BHF4" s="6"/>
      <c r="BHG4" s="5"/>
      <c r="BHH4" s="6"/>
      <c r="BHI4" s="5"/>
      <c r="BHJ4" s="6"/>
      <c r="BHK4" s="5"/>
      <c r="BHL4" s="6"/>
      <c r="BHM4" s="5"/>
      <c r="BHN4" s="6"/>
      <c r="BHO4" s="5"/>
      <c r="BHP4" s="6"/>
      <c r="BHQ4" s="5"/>
      <c r="BHR4" s="6"/>
      <c r="BHS4" s="5"/>
      <c r="BHT4" s="6"/>
      <c r="BHU4" s="5"/>
      <c r="BHV4" s="6"/>
      <c r="BHW4" s="5"/>
      <c r="BHX4" s="6"/>
      <c r="BHY4" s="5"/>
      <c r="BHZ4" s="6"/>
      <c r="BIA4" s="5"/>
      <c r="BIB4" s="6"/>
      <c r="BIC4" s="5"/>
      <c r="BID4" s="6"/>
      <c r="BIE4" s="5"/>
      <c r="BIF4" s="6"/>
      <c r="BIG4" s="5"/>
      <c r="BIH4" s="6"/>
      <c r="BII4" s="5"/>
      <c r="BIJ4" s="6"/>
      <c r="BIK4" s="5"/>
      <c r="BIL4" s="6"/>
      <c r="BIM4" s="5"/>
      <c r="BIN4" s="6"/>
      <c r="BIO4" s="5"/>
      <c r="BIP4" s="6"/>
      <c r="BIQ4" s="5"/>
      <c r="BIR4" s="6"/>
      <c r="BIS4" s="5"/>
      <c r="BIT4" s="6"/>
      <c r="BIU4" s="5"/>
      <c r="BIV4" s="6"/>
      <c r="BIW4" s="5"/>
      <c r="BIX4" s="6"/>
      <c r="BIY4" s="5"/>
      <c r="BIZ4" s="6"/>
      <c r="BJA4" s="5"/>
      <c r="BJB4" s="6"/>
      <c r="BJC4" s="5"/>
      <c r="BJD4" s="6"/>
      <c r="BJE4" s="5"/>
      <c r="BJF4" s="6"/>
      <c r="BJG4" s="5"/>
      <c r="BJH4" s="6"/>
      <c r="BJI4" s="5"/>
      <c r="BJJ4" s="6"/>
      <c r="BJK4" s="5"/>
      <c r="BJL4" s="6"/>
      <c r="BJM4" s="5"/>
      <c r="BJN4" s="6"/>
      <c r="BJO4" s="5"/>
      <c r="BJP4" s="6"/>
      <c r="BJQ4" s="5"/>
      <c r="BJR4" s="6"/>
      <c r="BJS4" s="5"/>
      <c r="BJT4" s="6"/>
      <c r="BJU4" s="5"/>
      <c r="BJV4" s="6"/>
      <c r="BJW4" s="5"/>
      <c r="BJX4" s="6"/>
      <c r="BJY4" s="5"/>
      <c r="BJZ4" s="6"/>
      <c r="BKA4" s="5"/>
      <c r="BKB4" s="6"/>
      <c r="BKC4" s="5"/>
      <c r="BKD4" s="6"/>
      <c r="BKE4" s="5"/>
      <c r="BKF4" s="6"/>
      <c r="BKG4" s="5"/>
      <c r="BKH4" s="6"/>
      <c r="BKI4" s="5"/>
      <c r="BKJ4" s="6"/>
      <c r="BKK4" s="5"/>
      <c r="BKL4" s="6"/>
      <c r="BKM4" s="5"/>
      <c r="BKN4" s="6"/>
      <c r="BKO4" s="5"/>
      <c r="BKP4" s="6"/>
      <c r="BKQ4" s="5"/>
      <c r="BKR4" s="6"/>
      <c r="BKS4" s="5"/>
      <c r="BKT4" s="6"/>
      <c r="BKU4" s="5"/>
      <c r="BKV4" s="6"/>
      <c r="BKW4" s="5"/>
      <c r="BKX4" s="6"/>
      <c r="BKY4" s="5"/>
      <c r="BKZ4" s="6"/>
      <c r="BLA4" s="5"/>
      <c r="BLB4" s="6"/>
      <c r="BLC4" s="5"/>
      <c r="BLD4" s="6"/>
      <c r="BLE4" s="5"/>
      <c r="BLF4" s="6"/>
      <c r="BLG4" s="5"/>
      <c r="BLH4" s="6"/>
      <c r="BLI4" s="5"/>
      <c r="BLJ4" s="6"/>
      <c r="BLK4" s="5"/>
      <c r="BLL4" s="6"/>
      <c r="BLM4" s="5"/>
      <c r="BLN4" s="6"/>
      <c r="BLO4" s="5"/>
      <c r="BLP4" s="6"/>
      <c r="BLQ4" s="5"/>
      <c r="BLR4" s="6"/>
      <c r="BLS4" s="5"/>
      <c r="BLT4" s="6"/>
      <c r="BLU4" s="5"/>
      <c r="BLV4" s="6"/>
      <c r="BLW4" s="5"/>
      <c r="BLX4" s="6"/>
      <c r="BLY4" s="5"/>
      <c r="BLZ4" s="6"/>
      <c r="BMA4" s="5"/>
      <c r="BMB4" s="6"/>
      <c r="BMC4" s="5"/>
      <c r="BMD4" s="6"/>
      <c r="BME4" s="5"/>
      <c r="BMF4" s="6"/>
      <c r="BMG4" s="5"/>
      <c r="BMH4" s="6"/>
      <c r="BMI4" s="5"/>
      <c r="BMJ4" s="6"/>
      <c r="BMK4" s="5"/>
      <c r="BML4" s="6"/>
      <c r="BMM4" s="5"/>
      <c r="BMN4" s="6"/>
      <c r="BMO4" s="5"/>
      <c r="BMP4" s="6"/>
      <c r="BMQ4" s="5"/>
      <c r="BMR4" s="6"/>
      <c r="BMS4" s="5"/>
      <c r="BMT4" s="6"/>
      <c r="BMU4" s="5"/>
      <c r="BMV4" s="6"/>
      <c r="BMW4" s="5"/>
      <c r="BMX4" s="6"/>
      <c r="BMY4" s="5"/>
      <c r="BMZ4" s="6"/>
      <c r="BNA4" s="5"/>
      <c r="BNB4" s="6"/>
      <c r="BNC4" s="5"/>
      <c r="BND4" s="6"/>
      <c r="BNE4" s="5"/>
      <c r="BNF4" s="6"/>
      <c r="BNG4" s="5"/>
      <c r="BNH4" s="6"/>
      <c r="BNI4" s="5"/>
      <c r="BNJ4" s="6"/>
      <c r="BNK4" s="5"/>
      <c r="BNL4" s="6"/>
      <c r="BNM4" s="5"/>
      <c r="BNN4" s="6"/>
      <c r="BNO4" s="5"/>
      <c r="BNP4" s="6"/>
      <c r="BNQ4" s="5"/>
      <c r="BNR4" s="6"/>
      <c r="BNS4" s="5"/>
      <c r="BNT4" s="6"/>
      <c r="BNU4" s="5"/>
      <c r="BNV4" s="6"/>
      <c r="BNW4" s="5"/>
      <c r="BNX4" s="6"/>
      <c r="BNY4" s="5"/>
      <c r="BNZ4" s="6"/>
      <c r="BOA4" s="5"/>
      <c r="BOB4" s="6"/>
      <c r="BOC4" s="5"/>
      <c r="BOD4" s="6"/>
      <c r="BOE4" s="5"/>
      <c r="BOF4" s="6"/>
      <c r="BOG4" s="5"/>
      <c r="BOH4" s="6"/>
      <c r="BOI4" s="5"/>
      <c r="BOJ4" s="6"/>
      <c r="BOK4" s="5"/>
      <c r="BOL4" s="6"/>
      <c r="BOM4" s="5"/>
      <c r="BON4" s="6"/>
      <c r="BOO4" s="5"/>
      <c r="BOP4" s="6"/>
      <c r="BOQ4" s="5"/>
      <c r="BOR4" s="6"/>
      <c r="BOS4" s="5"/>
      <c r="BOT4" s="6"/>
      <c r="BOU4" s="5"/>
      <c r="BOV4" s="6"/>
      <c r="BOW4" s="5"/>
      <c r="BOX4" s="6"/>
      <c r="BOY4" s="5"/>
      <c r="BOZ4" s="6"/>
      <c r="BPA4" s="5"/>
      <c r="BPB4" s="6"/>
      <c r="BPC4" s="5"/>
      <c r="BPD4" s="6"/>
      <c r="BPE4" s="5"/>
      <c r="BPF4" s="6"/>
      <c r="BPG4" s="5"/>
      <c r="BPH4" s="6"/>
      <c r="BPI4" s="5"/>
      <c r="BPJ4" s="6"/>
      <c r="BPK4" s="5"/>
      <c r="BPL4" s="6"/>
      <c r="BPM4" s="5"/>
      <c r="BPN4" s="6"/>
      <c r="BPO4" s="5"/>
      <c r="BPP4" s="6"/>
      <c r="BPQ4" s="5"/>
      <c r="BPR4" s="6"/>
      <c r="BPS4" s="5"/>
      <c r="BPT4" s="6"/>
      <c r="BPU4" s="5"/>
      <c r="BPV4" s="6"/>
      <c r="BPW4" s="5"/>
      <c r="BPX4" s="6"/>
      <c r="BPY4" s="5"/>
      <c r="BPZ4" s="6"/>
      <c r="BQA4" s="5"/>
      <c r="BQB4" s="6"/>
      <c r="BQC4" s="5"/>
      <c r="BQD4" s="6"/>
      <c r="BQE4" s="5"/>
      <c r="BQF4" s="6"/>
      <c r="BQG4" s="5"/>
      <c r="BQH4" s="6"/>
      <c r="BQI4" s="5"/>
      <c r="BQJ4" s="6"/>
      <c r="BQK4" s="5"/>
      <c r="BQL4" s="6"/>
      <c r="BQM4" s="5"/>
      <c r="BQN4" s="6"/>
      <c r="BQO4" s="5"/>
      <c r="BQP4" s="6"/>
      <c r="BQQ4" s="5"/>
      <c r="BQR4" s="6"/>
      <c r="BQS4" s="5"/>
      <c r="BQT4" s="6"/>
      <c r="BQU4" s="5"/>
      <c r="BQV4" s="6"/>
      <c r="BQW4" s="5"/>
      <c r="BQX4" s="6"/>
      <c r="BQY4" s="5"/>
      <c r="BQZ4" s="6"/>
      <c r="BRA4" s="5"/>
      <c r="BRB4" s="6"/>
      <c r="BRC4" s="5"/>
      <c r="BRD4" s="6"/>
      <c r="BRE4" s="5"/>
      <c r="BRF4" s="6"/>
      <c r="BRG4" s="5"/>
      <c r="BRH4" s="6"/>
      <c r="BRI4" s="5"/>
      <c r="BRJ4" s="6"/>
      <c r="BRK4" s="5"/>
      <c r="BRL4" s="6"/>
      <c r="BRM4" s="5"/>
      <c r="BRN4" s="6"/>
      <c r="BRO4" s="5"/>
      <c r="BRP4" s="6"/>
      <c r="BRQ4" s="5"/>
      <c r="BRR4" s="6"/>
      <c r="BRS4" s="5"/>
      <c r="BRT4" s="6"/>
      <c r="BRU4" s="5"/>
      <c r="BRV4" s="6"/>
      <c r="BRW4" s="5"/>
      <c r="BRX4" s="6"/>
      <c r="BRY4" s="5"/>
      <c r="BRZ4" s="6"/>
      <c r="BSA4" s="5"/>
      <c r="BSB4" s="6"/>
      <c r="BSC4" s="5"/>
      <c r="BSD4" s="6"/>
      <c r="BSE4" s="5"/>
      <c r="BSF4" s="6"/>
      <c r="BSG4" s="5"/>
      <c r="BSH4" s="6"/>
      <c r="BSI4" s="5"/>
      <c r="BSJ4" s="6"/>
      <c r="BSK4" s="5"/>
      <c r="BSL4" s="6"/>
      <c r="BSM4" s="5"/>
      <c r="BSN4" s="6"/>
      <c r="BSO4" s="5"/>
      <c r="BSP4" s="6"/>
      <c r="BSQ4" s="5"/>
      <c r="BSR4" s="6"/>
      <c r="BSS4" s="5"/>
      <c r="BST4" s="6"/>
      <c r="BSU4" s="5"/>
      <c r="BSV4" s="6"/>
      <c r="BSW4" s="5"/>
      <c r="BSX4" s="6"/>
      <c r="BSY4" s="5"/>
      <c r="BSZ4" s="6"/>
      <c r="BTA4" s="5"/>
      <c r="BTB4" s="6"/>
      <c r="BTC4" s="5"/>
      <c r="BTD4" s="6"/>
      <c r="BTE4" s="5"/>
      <c r="BTF4" s="6"/>
      <c r="BTG4" s="5"/>
      <c r="BTH4" s="6"/>
      <c r="BTI4" s="5"/>
      <c r="BTJ4" s="6"/>
      <c r="BTK4" s="5"/>
      <c r="BTL4" s="6"/>
      <c r="BTM4" s="5"/>
      <c r="BTN4" s="6"/>
      <c r="BTO4" s="5"/>
      <c r="BTP4" s="6"/>
      <c r="BTQ4" s="5"/>
      <c r="BTR4" s="6"/>
      <c r="BTS4" s="5"/>
      <c r="BTT4" s="6"/>
      <c r="BTU4" s="5"/>
      <c r="BTV4" s="6"/>
      <c r="BTW4" s="5"/>
      <c r="BTX4" s="6"/>
      <c r="BTY4" s="5"/>
      <c r="BTZ4" s="6"/>
      <c r="BUA4" s="5"/>
      <c r="BUB4" s="6"/>
      <c r="BUC4" s="5"/>
      <c r="BUD4" s="6"/>
      <c r="BUE4" s="5"/>
      <c r="BUF4" s="6"/>
      <c r="BUG4" s="5"/>
      <c r="BUH4" s="6"/>
      <c r="BUI4" s="5"/>
      <c r="BUJ4" s="6"/>
      <c r="BUK4" s="5"/>
      <c r="BUL4" s="6"/>
      <c r="BUM4" s="5"/>
      <c r="BUN4" s="6"/>
      <c r="BUO4" s="5"/>
      <c r="BUP4" s="6"/>
      <c r="BUQ4" s="5"/>
      <c r="BUR4" s="6"/>
      <c r="BUS4" s="5"/>
      <c r="BUT4" s="6"/>
      <c r="BUU4" s="5"/>
      <c r="BUV4" s="6"/>
      <c r="BUW4" s="5"/>
      <c r="BUX4" s="6"/>
      <c r="BUY4" s="5"/>
      <c r="BUZ4" s="6"/>
      <c r="BVA4" s="5"/>
      <c r="BVB4" s="6"/>
      <c r="BVC4" s="5"/>
      <c r="BVD4" s="6"/>
      <c r="BVE4" s="5"/>
      <c r="BVF4" s="6"/>
      <c r="BVG4" s="5"/>
      <c r="BVH4" s="6"/>
      <c r="BVI4" s="5"/>
      <c r="BVJ4" s="6"/>
      <c r="BVK4" s="5"/>
      <c r="BVL4" s="6"/>
      <c r="BVM4" s="5"/>
      <c r="BVN4" s="6"/>
      <c r="BVO4" s="5"/>
      <c r="BVP4" s="6"/>
      <c r="BVQ4" s="5"/>
      <c r="BVR4" s="6"/>
      <c r="BVS4" s="5"/>
      <c r="BVT4" s="6"/>
      <c r="BVU4" s="5"/>
      <c r="BVV4" s="6"/>
      <c r="BVW4" s="5"/>
      <c r="BVX4" s="6"/>
      <c r="BVY4" s="5"/>
      <c r="BVZ4" s="6"/>
      <c r="BWA4" s="5"/>
      <c r="BWB4" s="6"/>
      <c r="BWC4" s="5"/>
      <c r="BWD4" s="6"/>
      <c r="BWE4" s="5"/>
      <c r="BWF4" s="6"/>
      <c r="BWG4" s="5"/>
      <c r="BWH4" s="6"/>
      <c r="BWI4" s="5"/>
      <c r="BWJ4" s="6"/>
      <c r="BWK4" s="5"/>
      <c r="BWL4" s="6"/>
      <c r="BWM4" s="5"/>
      <c r="BWN4" s="6"/>
      <c r="BWO4" s="5"/>
      <c r="BWP4" s="6"/>
      <c r="BWQ4" s="5"/>
      <c r="BWR4" s="6"/>
      <c r="BWS4" s="5"/>
      <c r="BWT4" s="6"/>
      <c r="BWU4" s="5"/>
      <c r="BWV4" s="6"/>
      <c r="BWW4" s="5"/>
      <c r="BWX4" s="6"/>
      <c r="BWY4" s="5"/>
      <c r="BWZ4" s="6"/>
      <c r="BXA4" s="5"/>
      <c r="BXB4" s="6"/>
      <c r="BXC4" s="5"/>
      <c r="BXD4" s="6"/>
      <c r="BXE4" s="5"/>
      <c r="BXF4" s="6"/>
      <c r="BXG4" s="5"/>
      <c r="BXH4" s="6"/>
      <c r="BXI4" s="5"/>
      <c r="BXJ4" s="6"/>
      <c r="BXK4" s="5"/>
      <c r="BXL4" s="6"/>
      <c r="BXM4" s="5"/>
      <c r="BXN4" s="6"/>
      <c r="BXO4" s="5"/>
      <c r="BXP4" s="6"/>
      <c r="BXQ4" s="5"/>
      <c r="BXR4" s="6"/>
      <c r="BXS4" s="5"/>
      <c r="BXT4" s="6"/>
      <c r="BXU4" s="5"/>
      <c r="BXV4" s="6"/>
      <c r="BXW4" s="5"/>
      <c r="BXX4" s="6"/>
      <c r="BXY4" s="5"/>
      <c r="BXZ4" s="6"/>
      <c r="BYA4" s="5"/>
      <c r="BYB4" s="6"/>
      <c r="BYC4" s="5"/>
      <c r="BYD4" s="6"/>
      <c r="BYE4" s="5"/>
      <c r="BYF4" s="6"/>
      <c r="BYG4" s="5"/>
      <c r="BYH4" s="6"/>
      <c r="BYI4" s="5"/>
      <c r="BYJ4" s="6"/>
      <c r="BYK4" s="5"/>
      <c r="BYL4" s="6"/>
      <c r="BYM4" s="5"/>
      <c r="BYN4" s="6"/>
      <c r="BYO4" s="5"/>
      <c r="BYP4" s="6"/>
      <c r="BYQ4" s="5"/>
      <c r="BYR4" s="6"/>
      <c r="BYS4" s="5"/>
      <c r="BYT4" s="6"/>
      <c r="BYU4" s="5"/>
      <c r="BYV4" s="6"/>
      <c r="BYW4" s="5"/>
      <c r="BYX4" s="6"/>
      <c r="BYY4" s="5"/>
      <c r="BYZ4" s="6"/>
      <c r="BZA4" s="5"/>
      <c r="BZB4" s="6"/>
      <c r="BZC4" s="5"/>
      <c r="BZD4" s="6"/>
      <c r="BZE4" s="5"/>
      <c r="BZF4" s="6"/>
      <c r="BZG4" s="5"/>
      <c r="BZH4" s="6"/>
      <c r="BZI4" s="5"/>
      <c r="BZJ4" s="6"/>
      <c r="BZK4" s="5"/>
      <c r="BZL4" s="6"/>
      <c r="BZM4" s="5"/>
      <c r="BZN4" s="6"/>
      <c r="BZO4" s="5"/>
      <c r="BZP4" s="6"/>
      <c r="BZQ4" s="5"/>
      <c r="BZR4" s="6"/>
      <c r="BZS4" s="5"/>
      <c r="BZT4" s="6"/>
      <c r="BZU4" s="5"/>
      <c r="BZV4" s="6"/>
      <c r="BZW4" s="5"/>
      <c r="BZX4" s="6"/>
      <c r="BZY4" s="5"/>
      <c r="BZZ4" s="6"/>
      <c r="CAA4" s="5"/>
      <c r="CAB4" s="6"/>
      <c r="CAC4" s="5"/>
      <c r="CAD4" s="6"/>
      <c r="CAE4" s="5"/>
      <c r="CAF4" s="6"/>
      <c r="CAG4" s="5"/>
      <c r="CAH4" s="6"/>
      <c r="CAI4" s="5"/>
      <c r="CAJ4" s="6"/>
      <c r="CAK4" s="5"/>
      <c r="CAL4" s="6"/>
      <c r="CAM4" s="5"/>
      <c r="CAN4" s="6"/>
      <c r="CAO4" s="5"/>
      <c r="CAP4" s="6"/>
      <c r="CAQ4" s="5"/>
      <c r="CAR4" s="6"/>
      <c r="CAS4" s="5"/>
      <c r="CAT4" s="6"/>
      <c r="CAU4" s="5"/>
      <c r="CAV4" s="6"/>
      <c r="CAW4" s="5"/>
      <c r="CAX4" s="6"/>
      <c r="CAY4" s="5"/>
      <c r="CAZ4" s="6"/>
      <c r="CBA4" s="5"/>
      <c r="CBB4" s="6"/>
      <c r="CBC4" s="5"/>
      <c r="CBD4" s="6"/>
      <c r="CBE4" s="5"/>
      <c r="CBF4" s="6"/>
      <c r="CBG4" s="5"/>
      <c r="CBH4" s="6"/>
      <c r="CBI4" s="5"/>
      <c r="CBJ4" s="6"/>
      <c r="CBK4" s="5"/>
      <c r="CBL4" s="6"/>
      <c r="CBM4" s="5"/>
      <c r="CBN4" s="6"/>
      <c r="CBO4" s="5"/>
      <c r="CBP4" s="6"/>
      <c r="CBQ4" s="5"/>
      <c r="CBR4" s="6"/>
      <c r="CBS4" s="5"/>
      <c r="CBT4" s="6"/>
      <c r="CBU4" s="5"/>
      <c r="CBV4" s="6"/>
      <c r="CBW4" s="5"/>
      <c r="CBX4" s="6"/>
      <c r="CBY4" s="5"/>
      <c r="CBZ4" s="6"/>
      <c r="CCA4" s="5"/>
      <c r="CCB4" s="6"/>
      <c r="CCC4" s="5"/>
      <c r="CCD4" s="6"/>
      <c r="CCE4" s="5"/>
      <c r="CCF4" s="6"/>
      <c r="CCG4" s="5"/>
      <c r="CCH4" s="6"/>
      <c r="CCI4" s="5"/>
      <c r="CCJ4" s="6"/>
      <c r="CCK4" s="5"/>
      <c r="CCL4" s="6"/>
      <c r="CCM4" s="5"/>
      <c r="CCN4" s="6"/>
      <c r="CCO4" s="5"/>
      <c r="CCP4" s="6"/>
      <c r="CCQ4" s="5"/>
      <c r="CCR4" s="6"/>
      <c r="CCS4" s="5"/>
      <c r="CCT4" s="6"/>
      <c r="CCU4" s="5"/>
      <c r="CCV4" s="6"/>
      <c r="CCW4" s="5"/>
      <c r="CCX4" s="6"/>
      <c r="CCY4" s="5"/>
      <c r="CCZ4" s="6"/>
      <c r="CDA4" s="5"/>
      <c r="CDB4" s="6"/>
      <c r="CDC4" s="5"/>
      <c r="CDD4" s="6"/>
      <c r="CDE4" s="5"/>
      <c r="CDF4" s="6"/>
      <c r="CDG4" s="5"/>
      <c r="CDH4" s="6"/>
      <c r="CDI4" s="5"/>
      <c r="CDJ4" s="6"/>
      <c r="CDK4" s="5"/>
      <c r="CDL4" s="6"/>
      <c r="CDM4" s="5"/>
      <c r="CDN4" s="6"/>
      <c r="CDO4" s="5"/>
      <c r="CDP4" s="6"/>
      <c r="CDQ4" s="5"/>
      <c r="CDR4" s="6"/>
      <c r="CDS4" s="5"/>
      <c r="CDT4" s="6"/>
      <c r="CDU4" s="5"/>
      <c r="CDV4" s="6"/>
      <c r="CDW4" s="5"/>
      <c r="CDX4" s="6"/>
      <c r="CDY4" s="5"/>
      <c r="CDZ4" s="6"/>
      <c r="CEA4" s="5"/>
      <c r="CEB4" s="6"/>
      <c r="CEC4" s="5"/>
      <c r="CED4" s="6"/>
      <c r="CEE4" s="5"/>
      <c r="CEF4" s="6"/>
      <c r="CEG4" s="5"/>
      <c r="CEH4" s="6"/>
      <c r="CEI4" s="5"/>
      <c r="CEJ4" s="6"/>
      <c r="CEK4" s="5"/>
      <c r="CEL4" s="6"/>
      <c r="CEM4" s="5"/>
      <c r="CEN4" s="6"/>
      <c r="CEO4" s="5"/>
      <c r="CEP4" s="6"/>
      <c r="CEQ4" s="5"/>
      <c r="CER4" s="6"/>
      <c r="CES4" s="5"/>
      <c r="CET4" s="6"/>
      <c r="CEU4" s="5"/>
      <c r="CEV4" s="6"/>
      <c r="CEW4" s="5"/>
      <c r="CEX4" s="6"/>
      <c r="CEY4" s="5"/>
      <c r="CEZ4" s="6"/>
      <c r="CFA4" s="5"/>
      <c r="CFB4" s="6"/>
      <c r="CFC4" s="5"/>
      <c r="CFD4" s="6"/>
      <c r="CFE4" s="5"/>
      <c r="CFF4" s="6"/>
      <c r="CFG4" s="5"/>
      <c r="CFH4" s="6"/>
      <c r="CFI4" s="5"/>
      <c r="CFJ4" s="6"/>
      <c r="CFK4" s="5"/>
      <c r="CFL4" s="6"/>
      <c r="CFM4" s="5"/>
      <c r="CFN4" s="6"/>
      <c r="CFO4" s="5"/>
      <c r="CFP4" s="6"/>
      <c r="CFQ4" s="5"/>
      <c r="CFR4" s="6"/>
      <c r="CFS4" s="5"/>
      <c r="CFT4" s="6"/>
      <c r="CFU4" s="5"/>
      <c r="CFV4" s="6"/>
      <c r="CFW4" s="5"/>
      <c r="CFX4" s="6"/>
      <c r="CFY4" s="5"/>
      <c r="CFZ4" s="6"/>
      <c r="CGA4" s="5"/>
      <c r="CGB4" s="6"/>
      <c r="CGC4" s="5"/>
      <c r="CGD4" s="6"/>
      <c r="CGE4" s="5"/>
      <c r="CGF4" s="6"/>
      <c r="CGG4" s="5"/>
      <c r="CGH4" s="6"/>
      <c r="CGI4" s="5"/>
      <c r="CGJ4" s="6"/>
      <c r="CGK4" s="5"/>
      <c r="CGL4" s="6"/>
      <c r="CGM4" s="5"/>
      <c r="CGN4" s="6"/>
      <c r="CGO4" s="5"/>
      <c r="CGP4" s="6"/>
      <c r="CGQ4" s="5"/>
      <c r="CGR4" s="6"/>
      <c r="CGS4" s="5"/>
      <c r="CGT4" s="6"/>
      <c r="CGU4" s="5"/>
      <c r="CGV4" s="6"/>
      <c r="CGW4" s="5"/>
      <c r="CGX4" s="6"/>
      <c r="CGY4" s="5"/>
      <c r="CGZ4" s="6"/>
      <c r="CHA4" s="5"/>
      <c r="CHB4" s="6"/>
      <c r="CHC4" s="5"/>
      <c r="CHD4" s="6"/>
      <c r="CHE4" s="5"/>
      <c r="CHF4" s="6"/>
      <c r="CHG4" s="5"/>
      <c r="CHH4" s="6"/>
      <c r="CHI4" s="5"/>
      <c r="CHJ4" s="6"/>
      <c r="CHK4" s="5"/>
      <c r="CHL4" s="6"/>
      <c r="CHM4" s="5"/>
      <c r="CHN4" s="6"/>
      <c r="CHO4" s="5"/>
      <c r="CHP4" s="6"/>
      <c r="CHQ4" s="5"/>
      <c r="CHR4" s="6"/>
      <c r="CHS4" s="5"/>
      <c r="CHT4" s="6"/>
      <c r="CHU4" s="5"/>
      <c r="CHV4" s="6"/>
      <c r="CHW4" s="5"/>
      <c r="CHX4" s="6"/>
      <c r="CHY4" s="5"/>
      <c r="CHZ4" s="6"/>
      <c r="CIA4" s="5"/>
      <c r="CIB4" s="6"/>
      <c r="CIC4" s="5"/>
      <c r="CID4" s="6"/>
      <c r="CIE4" s="5"/>
      <c r="CIF4" s="6"/>
      <c r="CIG4" s="5"/>
      <c r="CIH4" s="6"/>
      <c r="CII4" s="5"/>
      <c r="CIJ4" s="6"/>
      <c r="CIK4" s="5"/>
      <c r="CIL4" s="6"/>
      <c r="CIM4" s="5"/>
      <c r="CIN4" s="6"/>
      <c r="CIO4" s="5"/>
      <c r="CIP4" s="6"/>
      <c r="CIQ4" s="5"/>
      <c r="CIR4" s="6"/>
      <c r="CIS4" s="5"/>
      <c r="CIT4" s="6"/>
      <c r="CIU4" s="5"/>
      <c r="CIV4" s="6"/>
      <c r="CIW4" s="5"/>
      <c r="CIX4" s="6"/>
      <c r="CIY4" s="5"/>
      <c r="CIZ4" s="6"/>
      <c r="CJA4" s="5"/>
      <c r="CJB4" s="6"/>
      <c r="CJC4" s="5"/>
      <c r="CJD4" s="6"/>
      <c r="CJE4" s="5"/>
      <c r="CJF4" s="6"/>
      <c r="CJG4" s="5"/>
      <c r="CJH4" s="6"/>
      <c r="CJI4" s="5"/>
      <c r="CJJ4" s="6"/>
      <c r="CJK4" s="5"/>
      <c r="CJL4" s="6"/>
      <c r="CJM4" s="5"/>
      <c r="CJN4" s="6"/>
      <c r="CJO4" s="5"/>
      <c r="CJP4" s="6"/>
      <c r="CJQ4" s="5"/>
      <c r="CJR4" s="6"/>
      <c r="CJS4" s="5"/>
      <c r="CJT4" s="6"/>
      <c r="CJU4" s="5"/>
      <c r="CJV4" s="6"/>
      <c r="CJW4" s="5"/>
      <c r="CJX4" s="6"/>
      <c r="CJY4" s="5"/>
      <c r="CJZ4" s="6"/>
      <c r="CKA4" s="5"/>
      <c r="CKB4" s="6"/>
      <c r="CKC4" s="5"/>
      <c r="CKD4" s="6"/>
      <c r="CKE4" s="5"/>
      <c r="CKF4" s="6"/>
      <c r="CKG4" s="5"/>
      <c r="CKH4" s="6"/>
      <c r="CKI4" s="5"/>
      <c r="CKJ4" s="6"/>
      <c r="CKK4" s="5"/>
      <c r="CKL4" s="6"/>
      <c r="CKM4" s="5"/>
      <c r="CKN4" s="6"/>
      <c r="CKO4" s="5"/>
      <c r="CKP4" s="6"/>
      <c r="CKQ4" s="5"/>
      <c r="CKR4" s="6"/>
      <c r="CKS4" s="5"/>
      <c r="CKT4" s="6"/>
      <c r="CKU4" s="5"/>
      <c r="CKV4" s="6"/>
      <c r="CKW4" s="5"/>
      <c r="CKX4" s="6"/>
      <c r="CKY4" s="5"/>
      <c r="CKZ4" s="6"/>
      <c r="CLA4" s="5"/>
      <c r="CLB4" s="6"/>
      <c r="CLC4" s="5"/>
      <c r="CLD4" s="6"/>
      <c r="CLE4" s="5"/>
      <c r="CLF4" s="6"/>
      <c r="CLG4" s="5"/>
      <c r="CLH4" s="6"/>
      <c r="CLI4" s="5"/>
      <c r="CLJ4" s="6"/>
      <c r="CLK4" s="5"/>
      <c r="CLL4" s="6"/>
      <c r="CLM4" s="5"/>
      <c r="CLN4" s="6"/>
      <c r="CLO4" s="5"/>
      <c r="CLP4" s="6"/>
      <c r="CLQ4" s="5"/>
      <c r="CLR4" s="6"/>
      <c r="CLS4" s="5"/>
      <c r="CLT4" s="6"/>
      <c r="CLU4" s="5"/>
      <c r="CLV4" s="6"/>
      <c r="CLW4" s="5"/>
      <c r="CLX4" s="6"/>
      <c r="CLY4" s="5"/>
      <c r="CLZ4" s="6"/>
      <c r="CMA4" s="5"/>
      <c r="CMB4" s="6"/>
      <c r="CMC4" s="5"/>
      <c r="CMD4" s="6"/>
      <c r="CME4" s="5"/>
      <c r="CMF4" s="6"/>
      <c r="CMG4" s="5"/>
      <c r="CMH4" s="6"/>
      <c r="CMI4" s="5"/>
      <c r="CMJ4" s="6"/>
      <c r="CMK4" s="5"/>
      <c r="CML4" s="6"/>
      <c r="CMM4" s="5"/>
      <c r="CMN4" s="6"/>
      <c r="CMO4" s="5"/>
      <c r="CMP4" s="6"/>
      <c r="CMQ4" s="5"/>
      <c r="CMR4" s="6"/>
      <c r="CMS4" s="5"/>
      <c r="CMT4" s="6"/>
      <c r="CMU4" s="5"/>
      <c r="CMV4" s="6"/>
      <c r="CMW4" s="5"/>
      <c r="CMX4" s="6"/>
      <c r="CMY4" s="5"/>
      <c r="CMZ4" s="6"/>
      <c r="CNA4" s="5"/>
      <c r="CNB4" s="6"/>
      <c r="CNC4" s="5"/>
      <c r="CND4" s="6"/>
      <c r="CNE4" s="5"/>
      <c r="CNF4" s="6"/>
      <c r="CNG4" s="5"/>
      <c r="CNH4" s="6"/>
      <c r="CNI4" s="5"/>
      <c r="CNJ4" s="6"/>
      <c r="CNK4" s="5"/>
      <c r="CNL4" s="6"/>
      <c r="CNM4" s="5"/>
      <c r="CNN4" s="6"/>
      <c r="CNO4" s="5"/>
      <c r="CNP4" s="6"/>
      <c r="CNQ4" s="5"/>
      <c r="CNR4" s="6"/>
      <c r="CNS4" s="5"/>
      <c r="CNT4" s="6"/>
      <c r="CNU4" s="5"/>
      <c r="CNV4" s="6"/>
      <c r="CNW4" s="5"/>
      <c r="CNX4" s="6"/>
      <c r="CNY4" s="5"/>
      <c r="CNZ4" s="6"/>
      <c r="COA4" s="5"/>
      <c r="COB4" s="6"/>
      <c r="COC4" s="5"/>
      <c r="COD4" s="6"/>
      <c r="COE4" s="5"/>
      <c r="COF4" s="6"/>
      <c r="COG4" s="5"/>
      <c r="COH4" s="6"/>
      <c r="COI4" s="5"/>
      <c r="COJ4" s="6"/>
      <c r="COK4" s="5"/>
      <c r="COL4" s="6"/>
      <c r="COM4" s="5"/>
      <c r="CON4" s="6"/>
      <c r="COO4" s="5"/>
      <c r="COP4" s="6"/>
      <c r="COQ4" s="5"/>
      <c r="COR4" s="6"/>
      <c r="COS4" s="5"/>
      <c r="COT4" s="6"/>
      <c r="COU4" s="5"/>
      <c r="COV4" s="6"/>
      <c r="COW4" s="5"/>
      <c r="COX4" s="6"/>
      <c r="COY4" s="5"/>
      <c r="COZ4" s="6"/>
      <c r="CPA4" s="5"/>
      <c r="CPB4" s="6"/>
      <c r="CPC4" s="5"/>
      <c r="CPD4" s="6"/>
      <c r="CPE4" s="5"/>
      <c r="CPF4" s="6"/>
      <c r="CPG4" s="5"/>
      <c r="CPH4" s="6"/>
      <c r="CPI4" s="5"/>
      <c r="CPJ4" s="6"/>
      <c r="CPK4" s="5"/>
      <c r="CPL4" s="6"/>
      <c r="CPM4" s="5"/>
      <c r="CPN4" s="6"/>
      <c r="CPO4" s="5"/>
      <c r="CPP4" s="6"/>
      <c r="CPQ4" s="5"/>
      <c r="CPR4" s="6"/>
      <c r="CPS4" s="5"/>
      <c r="CPT4" s="6"/>
      <c r="CPU4" s="5"/>
      <c r="CPV4" s="6"/>
      <c r="CPW4" s="5"/>
      <c r="CPX4" s="6"/>
      <c r="CPY4" s="5"/>
      <c r="CPZ4" s="6"/>
      <c r="CQA4" s="5"/>
      <c r="CQB4" s="6"/>
      <c r="CQC4" s="5"/>
      <c r="CQD4" s="6"/>
      <c r="CQE4" s="5"/>
      <c r="CQF4" s="6"/>
      <c r="CQG4" s="5"/>
      <c r="CQH4" s="6"/>
      <c r="CQI4" s="5"/>
      <c r="CQJ4" s="6"/>
      <c r="CQK4" s="5"/>
      <c r="CQL4" s="6"/>
      <c r="CQM4" s="5"/>
      <c r="CQN4" s="6"/>
      <c r="CQO4" s="5"/>
      <c r="CQP4" s="6"/>
      <c r="CQQ4" s="5"/>
      <c r="CQR4" s="6"/>
      <c r="CQS4" s="5"/>
      <c r="CQT4" s="6"/>
      <c r="CQU4" s="5"/>
      <c r="CQV4" s="6"/>
      <c r="CQW4" s="5"/>
      <c r="CQX4" s="6"/>
      <c r="CQY4" s="5"/>
      <c r="CQZ4" s="6"/>
      <c r="CRA4" s="5"/>
      <c r="CRB4" s="6"/>
      <c r="CRC4" s="5"/>
      <c r="CRD4" s="6"/>
      <c r="CRE4" s="5"/>
      <c r="CRF4" s="6"/>
      <c r="CRG4" s="5"/>
      <c r="CRH4" s="6"/>
      <c r="CRI4" s="5"/>
      <c r="CRJ4" s="6"/>
      <c r="CRK4" s="5"/>
      <c r="CRL4" s="6"/>
      <c r="CRM4" s="5"/>
      <c r="CRN4" s="6"/>
      <c r="CRO4" s="5"/>
      <c r="CRP4" s="6"/>
      <c r="CRQ4" s="5"/>
      <c r="CRR4" s="6"/>
      <c r="CRS4" s="5"/>
      <c r="CRT4" s="6"/>
      <c r="CRU4" s="5"/>
      <c r="CRV4" s="6"/>
      <c r="CRW4" s="5"/>
      <c r="CRX4" s="6"/>
      <c r="CRY4" s="5"/>
      <c r="CRZ4" s="6"/>
      <c r="CSA4" s="5"/>
      <c r="CSB4" s="6"/>
      <c r="CSC4" s="5"/>
      <c r="CSD4" s="6"/>
      <c r="CSE4" s="5"/>
      <c r="CSF4" s="6"/>
      <c r="CSG4" s="5"/>
      <c r="CSH4" s="6"/>
      <c r="CSI4" s="5"/>
      <c r="CSJ4" s="6"/>
      <c r="CSK4" s="5"/>
      <c r="CSL4" s="6"/>
      <c r="CSM4" s="5"/>
      <c r="CSN4" s="6"/>
      <c r="CSO4" s="5"/>
      <c r="CSP4" s="6"/>
      <c r="CSQ4" s="5"/>
      <c r="CSR4" s="6"/>
      <c r="CSS4" s="5"/>
      <c r="CST4" s="6"/>
      <c r="CSU4" s="5"/>
      <c r="CSV4" s="6"/>
      <c r="CSW4" s="5"/>
      <c r="CSX4" s="6"/>
      <c r="CSY4" s="5"/>
      <c r="CSZ4" s="6"/>
      <c r="CTA4" s="5"/>
      <c r="CTB4" s="6"/>
      <c r="CTC4" s="5"/>
      <c r="CTD4" s="6"/>
      <c r="CTE4" s="5"/>
      <c r="CTF4" s="6"/>
      <c r="CTG4" s="5"/>
      <c r="CTH4" s="6"/>
      <c r="CTI4" s="5"/>
      <c r="CTJ4" s="6"/>
      <c r="CTK4" s="5"/>
      <c r="CTL4" s="6"/>
      <c r="CTM4" s="5"/>
      <c r="CTN4" s="6"/>
      <c r="CTO4" s="5"/>
      <c r="CTP4" s="6"/>
      <c r="CTQ4" s="5"/>
      <c r="CTR4" s="6"/>
      <c r="CTS4" s="5"/>
      <c r="CTT4" s="6"/>
      <c r="CTU4" s="5"/>
      <c r="CTV4" s="6"/>
      <c r="CTW4" s="5"/>
      <c r="CTX4" s="6"/>
      <c r="CTY4" s="5"/>
      <c r="CTZ4" s="6"/>
      <c r="CUA4" s="5"/>
      <c r="CUB4" s="6"/>
      <c r="CUC4" s="5"/>
      <c r="CUD4" s="6"/>
      <c r="CUE4" s="5"/>
      <c r="CUF4" s="6"/>
      <c r="CUG4" s="5"/>
      <c r="CUH4" s="6"/>
      <c r="CUI4" s="5"/>
      <c r="CUJ4" s="6"/>
      <c r="CUK4" s="5"/>
      <c r="CUL4" s="6"/>
      <c r="CUM4" s="5"/>
      <c r="CUN4" s="6"/>
      <c r="CUO4" s="5"/>
      <c r="CUP4" s="6"/>
      <c r="CUQ4" s="5"/>
      <c r="CUR4" s="6"/>
      <c r="CUS4" s="5"/>
      <c r="CUT4" s="6"/>
      <c r="CUU4" s="5"/>
      <c r="CUV4" s="6"/>
      <c r="CUW4" s="5"/>
      <c r="CUX4" s="6"/>
      <c r="CUY4" s="5"/>
      <c r="CUZ4" s="6"/>
      <c r="CVA4" s="5"/>
      <c r="CVB4" s="6"/>
      <c r="CVC4" s="5"/>
      <c r="CVD4" s="6"/>
      <c r="CVE4" s="5"/>
      <c r="CVF4" s="6"/>
      <c r="CVG4" s="5"/>
      <c r="CVH4" s="6"/>
      <c r="CVI4" s="5"/>
      <c r="CVJ4" s="6"/>
      <c r="CVK4" s="5"/>
      <c r="CVL4" s="6"/>
      <c r="CVM4" s="5"/>
      <c r="CVN4" s="6"/>
      <c r="CVO4" s="5"/>
      <c r="CVP4" s="6"/>
      <c r="CVQ4" s="5"/>
      <c r="CVR4" s="6"/>
      <c r="CVS4" s="5"/>
      <c r="CVT4" s="6"/>
      <c r="CVU4" s="5"/>
      <c r="CVV4" s="6"/>
      <c r="CVW4" s="5"/>
      <c r="CVX4" s="6"/>
      <c r="CVY4" s="5"/>
      <c r="CVZ4" s="6"/>
      <c r="CWA4" s="5"/>
      <c r="CWB4" s="6"/>
      <c r="CWC4" s="5"/>
      <c r="CWD4" s="6"/>
      <c r="CWE4" s="5"/>
      <c r="CWF4" s="6"/>
      <c r="CWG4" s="5"/>
      <c r="CWH4" s="6"/>
      <c r="CWI4" s="5"/>
      <c r="CWJ4" s="6"/>
      <c r="CWK4" s="5"/>
      <c r="CWL4" s="6"/>
      <c r="CWM4" s="5"/>
      <c r="CWN4" s="6"/>
      <c r="CWO4" s="5"/>
      <c r="CWP4" s="6"/>
      <c r="CWQ4" s="5"/>
      <c r="CWR4" s="6"/>
      <c r="CWS4" s="5"/>
      <c r="CWT4" s="6"/>
      <c r="CWU4" s="5"/>
      <c r="CWV4" s="6"/>
      <c r="CWW4" s="5"/>
      <c r="CWX4" s="6"/>
      <c r="CWY4" s="5"/>
      <c r="CWZ4" s="6"/>
      <c r="CXA4" s="5"/>
      <c r="CXB4" s="6"/>
      <c r="CXC4" s="5"/>
      <c r="CXD4" s="6"/>
      <c r="CXE4" s="5"/>
      <c r="CXF4" s="6"/>
      <c r="CXG4" s="5"/>
      <c r="CXH4" s="6"/>
      <c r="CXI4" s="5"/>
      <c r="CXJ4" s="6"/>
      <c r="CXK4" s="5"/>
      <c r="CXL4" s="6"/>
      <c r="CXM4" s="5"/>
      <c r="CXN4" s="6"/>
      <c r="CXO4" s="5"/>
      <c r="CXP4" s="6"/>
      <c r="CXQ4" s="5"/>
      <c r="CXR4" s="6"/>
      <c r="CXS4" s="5"/>
      <c r="CXT4" s="6"/>
      <c r="CXU4" s="5"/>
      <c r="CXV4" s="6"/>
      <c r="CXW4" s="5"/>
      <c r="CXX4" s="6"/>
      <c r="CXY4" s="5"/>
      <c r="CXZ4" s="6"/>
      <c r="CYA4" s="5"/>
      <c r="CYB4" s="6"/>
      <c r="CYC4" s="5"/>
      <c r="CYD4" s="6"/>
      <c r="CYE4" s="5"/>
      <c r="CYF4" s="6"/>
      <c r="CYG4" s="5"/>
      <c r="CYH4" s="6"/>
      <c r="CYI4" s="5"/>
      <c r="CYJ4" s="6"/>
      <c r="CYK4" s="5"/>
      <c r="CYL4" s="6"/>
      <c r="CYM4" s="5"/>
      <c r="CYN4" s="6"/>
      <c r="CYO4" s="5"/>
      <c r="CYP4" s="6"/>
      <c r="CYQ4" s="5"/>
      <c r="CYR4" s="6"/>
      <c r="CYS4" s="5"/>
      <c r="CYT4" s="6"/>
      <c r="CYU4" s="5"/>
      <c r="CYV4" s="6"/>
      <c r="CYW4" s="5"/>
      <c r="CYX4" s="6"/>
      <c r="CYY4" s="5"/>
      <c r="CYZ4" s="6"/>
      <c r="CZA4" s="5"/>
      <c r="CZB4" s="6"/>
      <c r="CZC4" s="5"/>
      <c r="CZD4" s="6"/>
      <c r="CZE4" s="5"/>
      <c r="CZF4" s="6"/>
      <c r="CZG4" s="5"/>
      <c r="CZH4" s="6"/>
      <c r="CZI4" s="5"/>
      <c r="CZJ4" s="6"/>
      <c r="CZK4" s="5"/>
      <c r="CZL4" s="6"/>
      <c r="CZM4" s="5"/>
      <c r="CZN4" s="6"/>
      <c r="CZO4" s="5"/>
      <c r="CZP4" s="6"/>
      <c r="CZQ4" s="5"/>
      <c r="CZR4" s="6"/>
      <c r="CZS4" s="5"/>
      <c r="CZT4" s="6"/>
      <c r="CZU4" s="5"/>
      <c r="CZV4" s="6"/>
      <c r="CZW4" s="5"/>
      <c r="CZX4" s="6"/>
      <c r="CZY4" s="5"/>
      <c r="CZZ4" s="6"/>
      <c r="DAA4" s="5"/>
      <c r="DAB4" s="6"/>
      <c r="DAC4" s="5"/>
      <c r="DAD4" s="6"/>
      <c r="DAE4" s="5"/>
      <c r="DAF4" s="6"/>
      <c r="DAG4" s="5"/>
      <c r="DAH4" s="6"/>
      <c r="DAI4" s="5"/>
      <c r="DAJ4" s="6"/>
      <c r="DAK4" s="5"/>
      <c r="DAL4" s="6"/>
      <c r="DAM4" s="5"/>
      <c r="DAN4" s="6"/>
      <c r="DAO4" s="5"/>
      <c r="DAP4" s="6"/>
      <c r="DAQ4" s="5"/>
      <c r="DAR4" s="6"/>
      <c r="DAS4" s="5"/>
      <c r="DAT4" s="6"/>
      <c r="DAU4" s="5"/>
      <c r="DAV4" s="6"/>
      <c r="DAW4" s="5"/>
      <c r="DAX4" s="6"/>
      <c r="DAY4" s="5"/>
      <c r="DAZ4" s="6"/>
      <c r="DBA4" s="5"/>
      <c r="DBB4" s="6"/>
      <c r="DBC4" s="5"/>
      <c r="DBD4" s="6"/>
      <c r="DBE4" s="5"/>
      <c r="DBF4" s="6"/>
      <c r="DBG4" s="5"/>
      <c r="DBH4" s="6"/>
      <c r="DBI4" s="5"/>
      <c r="DBJ4" s="6"/>
      <c r="DBK4" s="5"/>
      <c r="DBL4" s="6"/>
      <c r="DBM4" s="5"/>
      <c r="DBN4" s="6"/>
      <c r="DBO4" s="5"/>
      <c r="DBP4" s="6"/>
      <c r="DBQ4" s="5"/>
      <c r="DBR4" s="6"/>
      <c r="DBS4" s="5"/>
      <c r="DBT4" s="6"/>
      <c r="DBU4" s="5"/>
      <c r="DBV4" s="6"/>
      <c r="DBW4" s="5"/>
      <c r="DBX4" s="6"/>
      <c r="DBY4" s="5"/>
      <c r="DBZ4" s="6"/>
      <c r="DCA4" s="5"/>
      <c r="DCB4" s="6"/>
      <c r="DCC4" s="5"/>
      <c r="DCD4" s="6"/>
      <c r="DCE4" s="5"/>
      <c r="DCF4" s="6"/>
      <c r="DCG4" s="5"/>
      <c r="DCH4" s="6"/>
      <c r="DCI4" s="5"/>
      <c r="DCJ4" s="6"/>
      <c r="DCK4" s="5"/>
      <c r="DCL4" s="6"/>
      <c r="DCM4" s="5"/>
      <c r="DCN4" s="6"/>
      <c r="DCO4" s="5"/>
      <c r="DCP4" s="6"/>
      <c r="DCQ4" s="5"/>
      <c r="DCR4" s="6"/>
      <c r="DCS4" s="5"/>
      <c r="DCT4" s="6"/>
      <c r="DCU4" s="5"/>
      <c r="DCV4" s="6"/>
      <c r="DCW4" s="5"/>
      <c r="DCX4" s="6"/>
      <c r="DCY4" s="5"/>
      <c r="DCZ4" s="6"/>
      <c r="DDA4" s="5"/>
      <c r="DDB4" s="6"/>
      <c r="DDC4" s="5"/>
      <c r="DDD4" s="6"/>
      <c r="DDE4" s="5"/>
      <c r="DDF4" s="6"/>
      <c r="DDG4" s="5"/>
      <c r="DDH4" s="6"/>
      <c r="DDI4" s="5"/>
      <c r="DDJ4" s="6"/>
      <c r="DDK4" s="5"/>
      <c r="DDL4" s="6"/>
      <c r="DDM4" s="5"/>
      <c r="DDN4" s="6"/>
      <c r="DDO4" s="5"/>
      <c r="DDP4" s="6"/>
      <c r="DDQ4" s="5"/>
      <c r="DDR4" s="6"/>
      <c r="DDS4" s="5"/>
      <c r="DDT4" s="6"/>
      <c r="DDU4" s="5"/>
      <c r="DDV4" s="6"/>
      <c r="DDW4" s="5"/>
      <c r="DDX4" s="6"/>
      <c r="DDY4" s="5"/>
      <c r="DDZ4" s="6"/>
      <c r="DEA4" s="5"/>
      <c r="DEB4" s="6"/>
      <c r="DEC4" s="5"/>
      <c r="DED4" s="6"/>
      <c r="DEE4" s="5"/>
      <c r="DEF4" s="6"/>
      <c r="DEG4" s="5"/>
      <c r="DEH4" s="6"/>
      <c r="DEI4" s="5"/>
      <c r="DEJ4" s="6"/>
      <c r="DEK4" s="5"/>
      <c r="DEL4" s="6"/>
      <c r="DEM4" s="5"/>
      <c r="DEN4" s="6"/>
      <c r="DEO4" s="5"/>
      <c r="DEP4" s="6"/>
      <c r="DEQ4" s="5"/>
      <c r="DER4" s="6"/>
      <c r="DES4" s="5"/>
      <c r="DET4" s="6"/>
      <c r="DEU4" s="5"/>
      <c r="DEV4" s="6"/>
      <c r="DEW4" s="5"/>
      <c r="DEX4" s="6"/>
      <c r="DEY4" s="5"/>
      <c r="DEZ4" s="6"/>
      <c r="DFA4" s="5"/>
      <c r="DFB4" s="6"/>
      <c r="DFC4" s="5"/>
      <c r="DFD4" s="6"/>
      <c r="DFE4" s="5"/>
      <c r="DFF4" s="6"/>
      <c r="DFG4" s="5"/>
      <c r="DFH4" s="6"/>
      <c r="DFI4" s="5"/>
      <c r="DFJ4" s="6"/>
      <c r="DFK4" s="5"/>
      <c r="DFL4" s="6"/>
      <c r="DFM4" s="5"/>
      <c r="DFN4" s="6"/>
      <c r="DFO4" s="5"/>
      <c r="DFP4" s="6"/>
      <c r="DFQ4" s="5"/>
      <c r="DFR4" s="6"/>
      <c r="DFS4" s="5"/>
      <c r="DFT4" s="6"/>
      <c r="DFU4" s="5"/>
      <c r="DFV4" s="6"/>
      <c r="DFW4" s="5"/>
      <c r="DFX4" s="6"/>
      <c r="DFY4" s="5"/>
      <c r="DFZ4" s="6"/>
      <c r="DGA4" s="5"/>
      <c r="DGB4" s="6"/>
      <c r="DGC4" s="5"/>
      <c r="DGD4" s="6"/>
      <c r="DGE4" s="5"/>
      <c r="DGF4" s="6"/>
      <c r="DGG4" s="5"/>
      <c r="DGH4" s="6"/>
      <c r="DGI4" s="5"/>
      <c r="DGJ4" s="6"/>
      <c r="DGK4" s="5"/>
      <c r="DGL4" s="6"/>
      <c r="DGM4" s="5"/>
      <c r="DGN4" s="6"/>
      <c r="DGO4" s="5"/>
      <c r="DGP4" s="6"/>
      <c r="DGQ4" s="5"/>
      <c r="DGR4" s="6"/>
      <c r="DGS4" s="5"/>
      <c r="DGT4" s="6"/>
      <c r="DGU4" s="5"/>
      <c r="DGV4" s="6"/>
      <c r="DGW4" s="5"/>
      <c r="DGX4" s="6"/>
      <c r="DGY4" s="5"/>
      <c r="DGZ4" s="6"/>
      <c r="DHA4" s="5"/>
      <c r="DHB4" s="6"/>
      <c r="DHC4" s="5"/>
      <c r="DHD4" s="6"/>
      <c r="DHE4" s="5"/>
      <c r="DHF4" s="6"/>
      <c r="DHG4" s="5"/>
      <c r="DHH4" s="6"/>
      <c r="DHI4" s="5"/>
      <c r="DHJ4" s="6"/>
      <c r="DHK4" s="5"/>
      <c r="DHL4" s="6"/>
      <c r="DHM4" s="5"/>
      <c r="DHN4" s="6"/>
      <c r="DHO4" s="5"/>
      <c r="DHP4" s="6"/>
      <c r="DHQ4" s="5"/>
      <c r="DHR4" s="6"/>
      <c r="DHS4" s="5"/>
      <c r="DHT4" s="6"/>
      <c r="DHU4" s="5"/>
      <c r="DHV4" s="6"/>
      <c r="DHW4" s="5"/>
      <c r="DHX4" s="6"/>
      <c r="DHY4" s="5"/>
      <c r="DHZ4" s="6"/>
      <c r="DIA4" s="5"/>
      <c r="DIB4" s="6"/>
      <c r="DIC4" s="5"/>
      <c r="DID4" s="6"/>
      <c r="DIE4" s="5"/>
      <c r="DIF4" s="6"/>
      <c r="DIG4" s="5"/>
      <c r="DIH4" s="6"/>
      <c r="DII4" s="5"/>
      <c r="DIJ4" s="6"/>
      <c r="DIK4" s="5"/>
      <c r="DIL4" s="6"/>
      <c r="DIM4" s="5"/>
      <c r="DIN4" s="6"/>
      <c r="DIO4" s="5"/>
      <c r="DIP4" s="6"/>
      <c r="DIQ4" s="5"/>
      <c r="DIR4" s="6"/>
      <c r="DIS4" s="5"/>
      <c r="DIT4" s="6"/>
      <c r="DIU4" s="5"/>
      <c r="DIV4" s="6"/>
      <c r="DIW4" s="5"/>
      <c r="DIX4" s="6"/>
      <c r="DIY4" s="5"/>
      <c r="DIZ4" s="6"/>
      <c r="DJA4" s="5"/>
      <c r="DJB4" s="6"/>
      <c r="DJC4" s="5"/>
      <c r="DJD4" s="6"/>
      <c r="DJE4" s="5"/>
      <c r="DJF4" s="6"/>
      <c r="DJG4" s="5"/>
      <c r="DJH4" s="6"/>
      <c r="DJI4" s="5"/>
      <c r="DJJ4" s="6"/>
      <c r="DJK4" s="5"/>
      <c r="DJL4" s="6"/>
      <c r="DJM4" s="5"/>
      <c r="DJN4" s="6"/>
      <c r="DJO4" s="5"/>
      <c r="DJP4" s="6"/>
      <c r="DJQ4" s="5"/>
      <c r="DJR4" s="6"/>
      <c r="DJS4" s="5"/>
      <c r="DJT4" s="6"/>
      <c r="DJU4" s="5"/>
      <c r="DJV4" s="6"/>
      <c r="DJW4" s="5"/>
      <c r="DJX4" s="6"/>
      <c r="DJY4" s="5"/>
      <c r="DJZ4" s="6"/>
      <c r="DKA4" s="5"/>
      <c r="DKB4" s="6"/>
      <c r="DKC4" s="5"/>
      <c r="DKD4" s="6"/>
      <c r="DKE4" s="5"/>
      <c r="DKF4" s="6"/>
      <c r="DKG4" s="5"/>
      <c r="DKH4" s="6"/>
      <c r="DKI4" s="5"/>
      <c r="DKJ4" s="6"/>
      <c r="DKK4" s="5"/>
      <c r="DKL4" s="6"/>
      <c r="DKM4" s="5"/>
      <c r="DKN4" s="6"/>
      <c r="DKO4" s="5"/>
      <c r="DKP4" s="6"/>
      <c r="DKQ4" s="5"/>
      <c r="DKR4" s="6"/>
      <c r="DKS4" s="5"/>
      <c r="DKT4" s="6"/>
      <c r="DKU4" s="5"/>
      <c r="DKV4" s="6"/>
      <c r="DKW4" s="5"/>
      <c r="DKX4" s="6"/>
      <c r="DKY4" s="5"/>
      <c r="DKZ4" s="6"/>
      <c r="DLA4" s="5"/>
      <c r="DLB4" s="6"/>
      <c r="DLC4" s="5"/>
      <c r="DLD4" s="6"/>
      <c r="DLE4" s="5"/>
      <c r="DLF4" s="6"/>
      <c r="DLG4" s="5"/>
      <c r="DLH4" s="6"/>
      <c r="DLI4" s="5"/>
      <c r="DLJ4" s="6"/>
      <c r="DLK4" s="5"/>
      <c r="DLL4" s="6"/>
      <c r="DLM4" s="5"/>
      <c r="DLN4" s="6"/>
      <c r="DLO4" s="5"/>
      <c r="DLP4" s="6"/>
      <c r="DLQ4" s="5"/>
      <c r="DLR4" s="6"/>
      <c r="DLS4" s="5"/>
      <c r="DLT4" s="6"/>
      <c r="DLU4" s="5"/>
      <c r="DLV4" s="6"/>
      <c r="DLW4" s="5"/>
      <c r="DLX4" s="6"/>
      <c r="DLY4" s="5"/>
      <c r="DLZ4" s="6"/>
      <c r="DMA4" s="5"/>
      <c r="DMB4" s="6"/>
      <c r="DMC4" s="5"/>
      <c r="DMD4" s="6"/>
      <c r="DME4" s="5"/>
      <c r="DMF4" s="6"/>
      <c r="DMG4" s="5"/>
      <c r="DMH4" s="6"/>
      <c r="DMI4" s="5"/>
      <c r="DMJ4" s="6"/>
      <c r="DMK4" s="5"/>
      <c r="DML4" s="6"/>
      <c r="DMM4" s="5"/>
      <c r="DMN4" s="6"/>
      <c r="DMO4" s="5"/>
      <c r="DMP4" s="6"/>
      <c r="DMQ4" s="5"/>
      <c r="DMR4" s="6"/>
      <c r="DMS4" s="5"/>
      <c r="DMT4" s="6"/>
      <c r="DMU4" s="5"/>
      <c r="DMV4" s="6"/>
      <c r="DMW4" s="5"/>
      <c r="DMX4" s="6"/>
      <c r="DMY4" s="5"/>
      <c r="DMZ4" s="6"/>
      <c r="DNA4" s="5"/>
      <c r="DNB4" s="6"/>
      <c r="DNC4" s="5"/>
      <c r="DND4" s="6"/>
      <c r="DNE4" s="5"/>
      <c r="DNF4" s="6"/>
      <c r="DNG4" s="5"/>
      <c r="DNH4" s="6"/>
      <c r="DNI4" s="5"/>
      <c r="DNJ4" s="6"/>
      <c r="DNK4" s="5"/>
      <c r="DNL4" s="6"/>
      <c r="DNM4" s="5"/>
      <c r="DNN4" s="6"/>
      <c r="DNO4" s="5"/>
      <c r="DNP4" s="6"/>
      <c r="DNQ4" s="5"/>
      <c r="DNR4" s="6"/>
      <c r="DNS4" s="5"/>
      <c r="DNT4" s="6"/>
      <c r="DNU4" s="5"/>
      <c r="DNV4" s="6"/>
      <c r="DNW4" s="5"/>
      <c r="DNX4" s="6"/>
      <c r="DNY4" s="5"/>
      <c r="DNZ4" s="6"/>
      <c r="DOA4" s="5"/>
      <c r="DOB4" s="6"/>
      <c r="DOC4" s="5"/>
      <c r="DOD4" s="6"/>
      <c r="DOE4" s="5"/>
      <c r="DOF4" s="6"/>
      <c r="DOG4" s="5"/>
      <c r="DOH4" s="6"/>
      <c r="DOI4" s="5"/>
      <c r="DOJ4" s="6"/>
      <c r="DOK4" s="5"/>
      <c r="DOL4" s="6"/>
      <c r="DOM4" s="5"/>
      <c r="DON4" s="6"/>
      <c r="DOO4" s="5"/>
      <c r="DOP4" s="6"/>
      <c r="DOQ4" s="5"/>
      <c r="DOR4" s="6"/>
      <c r="DOS4" s="5"/>
      <c r="DOT4" s="6"/>
      <c r="DOU4" s="5"/>
      <c r="DOV4" s="6"/>
      <c r="DOW4" s="5"/>
      <c r="DOX4" s="6"/>
      <c r="DOY4" s="5"/>
      <c r="DOZ4" s="6"/>
      <c r="DPA4" s="5"/>
      <c r="DPB4" s="6"/>
      <c r="DPC4" s="5"/>
      <c r="DPD4" s="6"/>
      <c r="DPE4" s="5"/>
      <c r="DPF4" s="6"/>
      <c r="DPG4" s="5"/>
      <c r="DPH4" s="6"/>
      <c r="DPI4" s="5"/>
      <c r="DPJ4" s="6"/>
      <c r="DPK4" s="5"/>
      <c r="DPL4" s="6"/>
      <c r="DPM4" s="5"/>
      <c r="DPN4" s="6"/>
      <c r="DPO4" s="5"/>
      <c r="DPP4" s="6"/>
      <c r="DPQ4" s="5"/>
      <c r="DPR4" s="6"/>
      <c r="DPS4" s="5"/>
      <c r="DPT4" s="6"/>
      <c r="DPU4" s="5"/>
      <c r="DPV4" s="6"/>
      <c r="DPW4" s="5"/>
      <c r="DPX4" s="6"/>
      <c r="DPY4" s="5"/>
      <c r="DPZ4" s="6"/>
      <c r="DQA4" s="5"/>
      <c r="DQB4" s="6"/>
      <c r="DQC4" s="5"/>
      <c r="DQD4" s="6"/>
      <c r="DQE4" s="5"/>
      <c r="DQF4" s="6"/>
      <c r="DQG4" s="5"/>
      <c r="DQH4" s="6"/>
      <c r="DQI4" s="5"/>
      <c r="DQJ4" s="6"/>
      <c r="DQK4" s="5"/>
      <c r="DQL4" s="6"/>
      <c r="DQM4" s="5"/>
      <c r="DQN4" s="6"/>
      <c r="DQO4" s="5"/>
      <c r="DQP4" s="6"/>
      <c r="DQQ4" s="5"/>
      <c r="DQR4" s="6"/>
      <c r="DQS4" s="5"/>
      <c r="DQT4" s="6"/>
      <c r="DQU4" s="5"/>
      <c r="DQV4" s="6"/>
      <c r="DQW4" s="5"/>
      <c r="DQX4" s="6"/>
      <c r="DQY4" s="5"/>
      <c r="DQZ4" s="6"/>
      <c r="DRA4" s="5"/>
      <c r="DRB4" s="6"/>
      <c r="DRC4" s="5"/>
      <c r="DRD4" s="6"/>
      <c r="DRE4" s="5"/>
      <c r="DRF4" s="6"/>
      <c r="DRG4" s="5"/>
      <c r="DRH4" s="6"/>
      <c r="DRI4" s="5"/>
      <c r="DRJ4" s="6"/>
      <c r="DRK4" s="5"/>
      <c r="DRL4" s="6"/>
      <c r="DRM4" s="5"/>
      <c r="DRN4" s="6"/>
      <c r="DRO4" s="5"/>
      <c r="DRP4" s="6"/>
      <c r="DRQ4" s="5"/>
      <c r="DRR4" s="6"/>
      <c r="DRS4" s="5"/>
      <c r="DRT4" s="6"/>
      <c r="DRU4" s="5"/>
      <c r="DRV4" s="6"/>
      <c r="DRW4" s="5"/>
      <c r="DRX4" s="6"/>
      <c r="DRY4" s="5"/>
      <c r="DRZ4" s="6"/>
      <c r="DSA4" s="5"/>
      <c r="DSB4" s="6"/>
      <c r="DSC4" s="5"/>
      <c r="DSD4" s="6"/>
      <c r="DSE4" s="5"/>
      <c r="DSF4" s="6"/>
      <c r="DSG4" s="5"/>
      <c r="DSH4" s="6"/>
      <c r="DSI4" s="5"/>
      <c r="DSJ4" s="6"/>
      <c r="DSK4" s="5"/>
      <c r="DSL4" s="6"/>
      <c r="DSM4" s="5"/>
      <c r="DSN4" s="6"/>
      <c r="DSO4" s="5"/>
      <c r="DSP4" s="6"/>
      <c r="DSQ4" s="5"/>
      <c r="DSR4" s="6"/>
      <c r="DSS4" s="5"/>
      <c r="DST4" s="6"/>
      <c r="DSU4" s="5"/>
      <c r="DSV4" s="6"/>
      <c r="DSW4" s="5"/>
      <c r="DSX4" s="6"/>
      <c r="DSY4" s="5"/>
      <c r="DSZ4" s="6"/>
      <c r="DTA4" s="5"/>
      <c r="DTB4" s="6"/>
      <c r="DTC4" s="5"/>
      <c r="DTD4" s="6"/>
      <c r="DTE4" s="5"/>
      <c r="DTF4" s="6"/>
      <c r="DTG4" s="5"/>
      <c r="DTH4" s="6"/>
      <c r="DTI4" s="5"/>
      <c r="DTJ4" s="6"/>
      <c r="DTK4" s="5"/>
      <c r="DTL4" s="6"/>
      <c r="DTM4" s="5"/>
      <c r="DTN4" s="6"/>
      <c r="DTO4" s="5"/>
      <c r="DTP4" s="6"/>
      <c r="DTQ4" s="5"/>
      <c r="DTR4" s="6"/>
      <c r="DTS4" s="5"/>
      <c r="DTT4" s="6"/>
      <c r="DTU4" s="5"/>
      <c r="DTV4" s="6"/>
      <c r="DTW4" s="5"/>
      <c r="DTX4" s="6"/>
      <c r="DTY4" s="5"/>
      <c r="DTZ4" s="6"/>
      <c r="DUA4" s="5"/>
      <c r="DUB4" s="6"/>
      <c r="DUC4" s="5"/>
      <c r="DUD4" s="6"/>
      <c r="DUE4" s="5"/>
      <c r="DUF4" s="6"/>
      <c r="DUG4" s="5"/>
      <c r="DUH4" s="6"/>
      <c r="DUI4" s="5"/>
      <c r="DUJ4" s="6"/>
      <c r="DUK4" s="5"/>
      <c r="DUL4" s="6"/>
      <c r="DUM4" s="5"/>
      <c r="DUN4" s="6"/>
      <c r="DUO4" s="5"/>
      <c r="DUP4" s="6"/>
      <c r="DUQ4" s="5"/>
      <c r="DUR4" s="6"/>
      <c r="DUS4" s="5"/>
      <c r="DUT4" s="6"/>
      <c r="DUU4" s="5"/>
      <c r="DUV4" s="6"/>
      <c r="DUW4" s="5"/>
      <c r="DUX4" s="6"/>
      <c r="DUY4" s="5"/>
      <c r="DUZ4" s="6"/>
      <c r="DVA4" s="5"/>
      <c r="DVB4" s="6"/>
      <c r="DVC4" s="5"/>
      <c r="DVD4" s="6"/>
      <c r="DVE4" s="5"/>
      <c r="DVF4" s="6"/>
      <c r="DVG4" s="5"/>
      <c r="DVH4" s="6"/>
      <c r="DVI4" s="5"/>
      <c r="DVJ4" s="6"/>
      <c r="DVK4" s="5"/>
      <c r="DVL4" s="6"/>
      <c r="DVM4" s="5"/>
      <c r="DVN4" s="6"/>
      <c r="DVO4" s="5"/>
      <c r="DVP4" s="6"/>
      <c r="DVQ4" s="5"/>
      <c r="DVR4" s="6"/>
      <c r="DVS4" s="5"/>
      <c r="DVT4" s="6"/>
      <c r="DVU4" s="5"/>
      <c r="DVV4" s="6"/>
      <c r="DVW4" s="5"/>
      <c r="DVX4" s="6"/>
      <c r="DVY4" s="5"/>
      <c r="DVZ4" s="6"/>
      <c r="DWA4" s="5"/>
      <c r="DWB4" s="6"/>
      <c r="DWC4" s="5"/>
      <c r="DWD4" s="6"/>
      <c r="DWE4" s="5"/>
      <c r="DWF4" s="6"/>
      <c r="DWG4" s="5"/>
      <c r="DWH4" s="6"/>
      <c r="DWI4" s="5"/>
      <c r="DWJ4" s="6"/>
      <c r="DWK4" s="5"/>
      <c r="DWL4" s="6"/>
      <c r="DWM4" s="5"/>
      <c r="DWN4" s="6"/>
      <c r="DWO4" s="5"/>
      <c r="DWP4" s="6"/>
      <c r="DWQ4" s="5"/>
      <c r="DWR4" s="6"/>
      <c r="DWS4" s="5"/>
      <c r="DWT4" s="6"/>
      <c r="DWU4" s="5"/>
      <c r="DWV4" s="6"/>
      <c r="DWW4" s="5"/>
      <c r="DWX4" s="6"/>
      <c r="DWY4" s="5"/>
      <c r="DWZ4" s="6"/>
      <c r="DXA4" s="5"/>
      <c r="DXB4" s="6"/>
      <c r="DXC4" s="5"/>
      <c r="DXD4" s="6"/>
      <c r="DXE4" s="5"/>
      <c r="DXF4" s="6"/>
      <c r="DXG4" s="5"/>
      <c r="DXH4" s="6"/>
      <c r="DXI4" s="5"/>
      <c r="DXJ4" s="6"/>
      <c r="DXK4" s="5"/>
      <c r="DXL4" s="6"/>
      <c r="DXM4" s="5"/>
      <c r="DXN4" s="6"/>
      <c r="DXO4" s="5"/>
      <c r="DXP4" s="6"/>
      <c r="DXQ4" s="5"/>
      <c r="DXR4" s="6"/>
      <c r="DXS4" s="5"/>
      <c r="DXT4" s="6"/>
      <c r="DXU4" s="5"/>
      <c r="DXV4" s="6"/>
      <c r="DXW4" s="5"/>
      <c r="DXX4" s="6"/>
      <c r="DXY4" s="5"/>
      <c r="DXZ4" s="6"/>
      <c r="DYA4" s="5"/>
      <c r="DYB4" s="6"/>
      <c r="DYC4" s="5"/>
      <c r="DYD4" s="6"/>
      <c r="DYE4" s="5"/>
      <c r="DYF4" s="6"/>
      <c r="DYG4" s="5"/>
      <c r="DYH4" s="6"/>
      <c r="DYI4" s="5"/>
      <c r="DYJ4" s="6"/>
      <c r="DYK4" s="5"/>
      <c r="DYL4" s="6"/>
      <c r="DYM4" s="5"/>
      <c r="DYN4" s="6"/>
      <c r="DYO4" s="5"/>
      <c r="DYP4" s="6"/>
      <c r="DYQ4" s="5"/>
      <c r="DYR4" s="6"/>
      <c r="DYS4" s="5"/>
      <c r="DYT4" s="6"/>
      <c r="DYU4" s="5"/>
      <c r="DYV4" s="6"/>
      <c r="DYW4" s="5"/>
      <c r="DYX4" s="6"/>
      <c r="DYY4" s="5"/>
      <c r="DYZ4" s="6"/>
      <c r="DZA4" s="5"/>
      <c r="DZB4" s="6"/>
      <c r="DZC4" s="5"/>
      <c r="DZD4" s="6"/>
      <c r="DZE4" s="5"/>
      <c r="DZF4" s="6"/>
      <c r="DZG4" s="5"/>
      <c r="DZH4" s="6"/>
      <c r="DZI4" s="5"/>
      <c r="DZJ4" s="6"/>
      <c r="DZK4" s="5"/>
      <c r="DZL4" s="6"/>
      <c r="DZM4" s="5"/>
      <c r="DZN4" s="6"/>
      <c r="DZO4" s="5"/>
      <c r="DZP4" s="6"/>
      <c r="DZQ4" s="5"/>
      <c r="DZR4" s="6"/>
      <c r="DZS4" s="5"/>
      <c r="DZT4" s="6"/>
      <c r="DZU4" s="5"/>
      <c r="DZV4" s="6"/>
      <c r="DZW4" s="5"/>
      <c r="DZX4" s="6"/>
      <c r="DZY4" s="5"/>
      <c r="DZZ4" s="6"/>
      <c r="EAA4" s="5"/>
      <c r="EAB4" s="6"/>
      <c r="EAC4" s="5"/>
      <c r="EAD4" s="6"/>
      <c r="EAE4" s="5"/>
      <c r="EAF4" s="6"/>
      <c r="EAG4" s="5"/>
      <c r="EAH4" s="6"/>
      <c r="EAI4" s="5"/>
      <c r="EAJ4" s="6"/>
      <c r="EAK4" s="5"/>
      <c r="EAL4" s="6"/>
      <c r="EAM4" s="5"/>
      <c r="EAN4" s="6"/>
      <c r="EAO4" s="5"/>
      <c r="EAP4" s="6"/>
      <c r="EAQ4" s="5"/>
      <c r="EAR4" s="6"/>
      <c r="EAS4" s="5"/>
      <c r="EAT4" s="6"/>
      <c r="EAU4" s="5"/>
      <c r="EAV4" s="6"/>
      <c r="EAW4" s="5"/>
      <c r="EAX4" s="6"/>
      <c r="EAY4" s="5"/>
      <c r="EAZ4" s="6"/>
      <c r="EBA4" s="5"/>
      <c r="EBB4" s="6"/>
      <c r="EBC4" s="5"/>
      <c r="EBD4" s="6"/>
      <c r="EBE4" s="5"/>
      <c r="EBF4" s="6"/>
      <c r="EBG4" s="5"/>
      <c r="EBH4" s="6"/>
      <c r="EBI4" s="5"/>
      <c r="EBJ4" s="6"/>
      <c r="EBK4" s="5"/>
      <c r="EBL4" s="6"/>
      <c r="EBM4" s="5"/>
      <c r="EBN4" s="6"/>
      <c r="EBO4" s="5"/>
      <c r="EBP4" s="6"/>
      <c r="EBQ4" s="5"/>
      <c r="EBR4" s="6"/>
      <c r="EBS4" s="5"/>
      <c r="EBT4" s="6"/>
      <c r="EBU4" s="5"/>
      <c r="EBV4" s="6"/>
      <c r="EBW4" s="5"/>
      <c r="EBX4" s="6"/>
      <c r="EBY4" s="5"/>
      <c r="EBZ4" s="6"/>
      <c r="ECA4" s="5"/>
      <c r="ECB4" s="6"/>
      <c r="ECC4" s="5"/>
      <c r="ECD4" s="6"/>
      <c r="ECE4" s="5"/>
      <c r="ECF4" s="6"/>
      <c r="ECG4" s="5"/>
      <c r="ECH4" s="6"/>
      <c r="ECI4" s="5"/>
      <c r="ECJ4" s="6"/>
      <c r="ECK4" s="5"/>
      <c r="ECL4" s="6"/>
      <c r="ECM4" s="5"/>
      <c r="ECN4" s="6"/>
      <c r="ECO4" s="5"/>
      <c r="ECP4" s="6"/>
      <c r="ECQ4" s="5"/>
      <c r="ECR4" s="6"/>
      <c r="ECS4" s="5"/>
      <c r="ECT4" s="6"/>
      <c r="ECU4" s="5"/>
      <c r="ECV4" s="6"/>
      <c r="ECW4" s="5"/>
      <c r="ECX4" s="6"/>
      <c r="ECY4" s="5"/>
      <c r="ECZ4" s="6"/>
      <c r="EDA4" s="5"/>
      <c r="EDB4" s="6"/>
      <c r="EDC4" s="5"/>
      <c r="EDD4" s="6"/>
      <c r="EDE4" s="5"/>
      <c r="EDF4" s="6"/>
      <c r="EDG4" s="5"/>
      <c r="EDH4" s="6"/>
      <c r="EDI4" s="5"/>
      <c r="EDJ4" s="6"/>
      <c r="EDK4" s="5"/>
      <c r="EDL4" s="6"/>
      <c r="EDM4" s="5"/>
      <c r="EDN4" s="6"/>
      <c r="EDO4" s="5"/>
      <c r="EDP4" s="6"/>
      <c r="EDQ4" s="5"/>
      <c r="EDR4" s="6"/>
      <c r="EDS4" s="5"/>
      <c r="EDT4" s="6"/>
      <c r="EDU4" s="5"/>
      <c r="EDV4" s="6"/>
      <c r="EDW4" s="5"/>
      <c r="EDX4" s="6"/>
      <c r="EDY4" s="5"/>
      <c r="EDZ4" s="6"/>
      <c r="EEA4" s="5"/>
      <c r="EEB4" s="6"/>
      <c r="EEC4" s="5"/>
      <c r="EED4" s="6"/>
      <c r="EEE4" s="5"/>
      <c r="EEF4" s="6"/>
      <c r="EEG4" s="5"/>
      <c r="EEH4" s="6"/>
      <c r="EEI4" s="5"/>
      <c r="EEJ4" s="6"/>
      <c r="EEK4" s="5"/>
      <c r="EEL4" s="6"/>
      <c r="EEM4" s="5"/>
      <c r="EEN4" s="6"/>
      <c r="EEO4" s="5"/>
      <c r="EEP4" s="6"/>
      <c r="EEQ4" s="5"/>
      <c r="EER4" s="6"/>
      <c r="EES4" s="5"/>
      <c r="EET4" s="6"/>
      <c r="EEU4" s="5"/>
      <c r="EEV4" s="6"/>
      <c r="EEW4" s="5"/>
      <c r="EEX4" s="6"/>
      <c r="EEY4" s="5"/>
      <c r="EEZ4" s="6"/>
      <c r="EFA4" s="5"/>
      <c r="EFB4" s="6"/>
      <c r="EFC4" s="5"/>
      <c r="EFD4" s="6"/>
      <c r="EFE4" s="5"/>
      <c r="EFF4" s="6"/>
      <c r="EFG4" s="5"/>
      <c r="EFH4" s="6"/>
      <c r="EFI4" s="5"/>
      <c r="EFJ4" s="6"/>
      <c r="EFK4" s="5"/>
      <c r="EFL4" s="6"/>
      <c r="EFM4" s="5"/>
      <c r="EFN4" s="6"/>
      <c r="EFO4" s="5"/>
      <c r="EFP4" s="6"/>
      <c r="EFQ4" s="5"/>
      <c r="EFR4" s="6"/>
      <c r="EFS4" s="5"/>
      <c r="EFT4" s="6"/>
      <c r="EFU4" s="5"/>
      <c r="EFV4" s="6"/>
      <c r="EFW4" s="5"/>
      <c r="EFX4" s="6"/>
      <c r="EFY4" s="5"/>
      <c r="EFZ4" s="6"/>
      <c r="EGA4" s="5"/>
      <c r="EGB4" s="6"/>
      <c r="EGC4" s="5"/>
      <c r="EGD4" s="6"/>
      <c r="EGE4" s="5"/>
      <c r="EGF4" s="6"/>
      <c r="EGG4" s="5"/>
      <c r="EGH4" s="6"/>
      <c r="EGI4" s="5"/>
      <c r="EGJ4" s="6"/>
      <c r="EGK4" s="5"/>
      <c r="EGL4" s="6"/>
      <c r="EGM4" s="5"/>
      <c r="EGN4" s="6"/>
      <c r="EGO4" s="5"/>
      <c r="EGP4" s="6"/>
      <c r="EGQ4" s="5"/>
      <c r="EGR4" s="6"/>
      <c r="EGS4" s="5"/>
      <c r="EGT4" s="6"/>
      <c r="EGU4" s="5"/>
      <c r="EGV4" s="6"/>
      <c r="EGW4" s="5"/>
      <c r="EGX4" s="6"/>
      <c r="EGY4" s="5"/>
      <c r="EGZ4" s="6"/>
      <c r="EHA4" s="5"/>
      <c r="EHB4" s="6"/>
      <c r="EHC4" s="5"/>
      <c r="EHD4" s="6"/>
      <c r="EHE4" s="5"/>
      <c r="EHF4" s="6"/>
      <c r="EHG4" s="5"/>
      <c r="EHH4" s="6"/>
      <c r="EHI4" s="5"/>
      <c r="EHJ4" s="6"/>
      <c r="EHK4" s="5"/>
      <c r="EHL4" s="6"/>
      <c r="EHM4" s="5"/>
      <c r="EHN4" s="6"/>
      <c r="EHO4" s="5"/>
      <c r="EHP4" s="6"/>
      <c r="EHQ4" s="5"/>
      <c r="EHR4" s="6"/>
      <c r="EHS4" s="5"/>
      <c r="EHT4" s="6"/>
      <c r="EHU4" s="5"/>
      <c r="EHV4" s="6"/>
      <c r="EHW4" s="5"/>
      <c r="EHX4" s="6"/>
      <c r="EHY4" s="5"/>
      <c r="EHZ4" s="6"/>
      <c r="EIA4" s="5"/>
      <c r="EIB4" s="6"/>
      <c r="EIC4" s="5"/>
      <c r="EID4" s="6"/>
      <c r="EIE4" s="5"/>
      <c r="EIF4" s="6"/>
      <c r="EIG4" s="5"/>
      <c r="EIH4" s="6"/>
      <c r="EII4" s="5"/>
      <c r="EIJ4" s="6"/>
      <c r="EIK4" s="5"/>
      <c r="EIL4" s="6"/>
      <c r="EIM4" s="5"/>
      <c r="EIN4" s="6"/>
      <c r="EIO4" s="5"/>
      <c r="EIP4" s="6"/>
      <c r="EIQ4" s="5"/>
      <c r="EIR4" s="6"/>
      <c r="EIS4" s="5"/>
      <c r="EIT4" s="6"/>
      <c r="EIU4" s="5"/>
      <c r="EIV4" s="6"/>
      <c r="EIW4" s="5"/>
      <c r="EIX4" s="6"/>
      <c r="EIY4" s="5"/>
      <c r="EIZ4" s="6"/>
      <c r="EJA4" s="5"/>
      <c r="EJB4" s="6"/>
      <c r="EJC4" s="5"/>
      <c r="EJD4" s="6"/>
      <c r="EJE4" s="5"/>
      <c r="EJF4" s="6"/>
      <c r="EJG4" s="5"/>
      <c r="EJH4" s="6"/>
      <c r="EJI4" s="5"/>
      <c r="EJJ4" s="6"/>
      <c r="EJK4" s="5"/>
      <c r="EJL4" s="6"/>
      <c r="EJM4" s="5"/>
      <c r="EJN4" s="6"/>
      <c r="EJO4" s="5"/>
      <c r="EJP4" s="6"/>
      <c r="EJQ4" s="5"/>
      <c r="EJR4" s="6"/>
      <c r="EJS4" s="5"/>
      <c r="EJT4" s="6"/>
      <c r="EJU4" s="5"/>
      <c r="EJV4" s="6"/>
      <c r="EJW4" s="5"/>
      <c r="EJX4" s="6"/>
      <c r="EJY4" s="5"/>
      <c r="EJZ4" s="6"/>
      <c r="EKA4" s="5"/>
      <c r="EKB4" s="6"/>
      <c r="EKC4" s="5"/>
      <c r="EKD4" s="6"/>
      <c r="EKE4" s="5"/>
      <c r="EKF4" s="6"/>
      <c r="EKG4" s="5"/>
      <c r="EKH4" s="6"/>
      <c r="EKI4" s="5"/>
      <c r="EKJ4" s="6"/>
      <c r="EKK4" s="5"/>
      <c r="EKL4" s="6"/>
      <c r="EKM4" s="5"/>
      <c r="EKN4" s="6"/>
      <c r="EKO4" s="5"/>
      <c r="EKP4" s="6"/>
      <c r="EKQ4" s="5"/>
      <c r="EKR4" s="6"/>
      <c r="EKS4" s="5"/>
      <c r="EKT4" s="6"/>
      <c r="EKU4" s="5"/>
      <c r="EKV4" s="6"/>
      <c r="EKW4" s="5"/>
      <c r="EKX4" s="6"/>
      <c r="EKY4" s="5"/>
      <c r="EKZ4" s="6"/>
      <c r="ELA4" s="5"/>
      <c r="ELB4" s="6"/>
      <c r="ELC4" s="5"/>
      <c r="ELD4" s="6"/>
      <c r="ELE4" s="5"/>
      <c r="ELF4" s="6"/>
      <c r="ELG4" s="5"/>
      <c r="ELH4" s="6"/>
      <c r="ELI4" s="5"/>
      <c r="ELJ4" s="6"/>
      <c r="ELK4" s="5"/>
      <c r="ELL4" s="6"/>
      <c r="ELM4" s="5"/>
      <c r="ELN4" s="6"/>
      <c r="ELO4" s="5"/>
      <c r="ELP4" s="6"/>
      <c r="ELQ4" s="5"/>
      <c r="ELR4" s="6"/>
      <c r="ELS4" s="5"/>
      <c r="ELT4" s="6"/>
      <c r="ELU4" s="5"/>
      <c r="ELV4" s="6"/>
      <c r="ELW4" s="5"/>
      <c r="ELX4" s="6"/>
      <c r="ELY4" s="5"/>
      <c r="ELZ4" s="6"/>
      <c r="EMA4" s="5"/>
      <c r="EMB4" s="6"/>
      <c r="EMC4" s="5"/>
      <c r="EMD4" s="6"/>
      <c r="EME4" s="5"/>
      <c r="EMF4" s="6"/>
      <c r="EMG4" s="5"/>
      <c r="EMH4" s="6"/>
      <c r="EMI4" s="5"/>
      <c r="EMJ4" s="6"/>
      <c r="EMK4" s="5"/>
      <c r="EML4" s="6"/>
      <c r="EMM4" s="5"/>
      <c r="EMN4" s="6"/>
      <c r="EMO4" s="5"/>
      <c r="EMP4" s="6"/>
      <c r="EMQ4" s="5"/>
      <c r="EMR4" s="6"/>
      <c r="EMS4" s="5"/>
      <c r="EMT4" s="6"/>
      <c r="EMU4" s="5"/>
      <c r="EMV4" s="6"/>
      <c r="EMW4" s="5"/>
      <c r="EMX4" s="6"/>
      <c r="EMY4" s="5"/>
      <c r="EMZ4" s="6"/>
      <c r="ENA4" s="5"/>
      <c r="ENB4" s="6"/>
      <c r="ENC4" s="5"/>
      <c r="END4" s="6"/>
      <c r="ENE4" s="5"/>
      <c r="ENF4" s="6"/>
      <c r="ENG4" s="5"/>
      <c r="ENH4" s="6"/>
      <c r="ENI4" s="5"/>
      <c r="ENJ4" s="6"/>
      <c r="ENK4" s="5"/>
      <c r="ENL4" s="6"/>
      <c r="ENM4" s="5"/>
      <c r="ENN4" s="6"/>
      <c r="ENO4" s="5"/>
      <c r="ENP4" s="6"/>
      <c r="ENQ4" s="5"/>
      <c r="ENR4" s="6"/>
      <c r="ENS4" s="5"/>
      <c r="ENT4" s="6"/>
      <c r="ENU4" s="5"/>
      <c r="ENV4" s="6"/>
      <c r="ENW4" s="5"/>
      <c r="ENX4" s="6"/>
      <c r="ENY4" s="5"/>
      <c r="ENZ4" s="6"/>
      <c r="EOA4" s="5"/>
      <c r="EOB4" s="6"/>
      <c r="EOC4" s="5"/>
      <c r="EOD4" s="6"/>
      <c r="EOE4" s="5"/>
      <c r="EOF4" s="6"/>
      <c r="EOG4" s="5"/>
      <c r="EOH4" s="6"/>
      <c r="EOI4" s="5"/>
      <c r="EOJ4" s="6"/>
      <c r="EOK4" s="5"/>
      <c r="EOL4" s="6"/>
      <c r="EOM4" s="5"/>
      <c r="EON4" s="6"/>
      <c r="EOO4" s="5"/>
      <c r="EOP4" s="6"/>
      <c r="EOQ4" s="5"/>
      <c r="EOR4" s="6"/>
      <c r="EOS4" s="5"/>
      <c r="EOT4" s="6"/>
      <c r="EOU4" s="5"/>
      <c r="EOV4" s="6"/>
      <c r="EOW4" s="5"/>
      <c r="EOX4" s="6"/>
      <c r="EOY4" s="5"/>
      <c r="EOZ4" s="6"/>
      <c r="EPA4" s="5"/>
      <c r="EPB4" s="6"/>
      <c r="EPC4" s="5"/>
      <c r="EPD4" s="6"/>
      <c r="EPE4" s="5"/>
      <c r="EPF4" s="6"/>
      <c r="EPG4" s="5"/>
      <c r="EPH4" s="6"/>
      <c r="EPI4" s="5"/>
      <c r="EPJ4" s="6"/>
      <c r="EPK4" s="5"/>
      <c r="EPL4" s="6"/>
      <c r="EPM4" s="5"/>
      <c r="EPN4" s="6"/>
      <c r="EPO4" s="5"/>
      <c r="EPP4" s="6"/>
      <c r="EPQ4" s="5"/>
      <c r="EPR4" s="6"/>
      <c r="EPS4" s="5"/>
      <c r="EPT4" s="6"/>
      <c r="EPU4" s="5"/>
      <c r="EPV4" s="6"/>
      <c r="EPW4" s="5"/>
      <c r="EPX4" s="6"/>
      <c r="EPY4" s="5"/>
      <c r="EPZ4" s="6"/>
      <c r="EQA4" s="5"/>
      <c r="EQB4" s="6"/>
      <c r="EQC4" s="5"/>
      <c r="EQD4" s="6"/>
      <c r="EQE4" s="5"/>
      <c r="EQF4" s="6"/>
      <c r="EQG4" s="5"/>
      <c r="EQH4" s="6"/>
      <c r="EQI4" s="5"/>
      <c r="EQJ4" s="6"/>
      <c r="EQK4" s="5"/>
      <c r="EQL4" s="6"/>
      <c r="EQM4" s="5"/>
      <c r="EQN4" s="6"/>
      <c r="EQO4" s="5"/>
      <c r="EQP4" s="6"/>
      <c r="EQQ4" s="5"/>
      <c r="EQR4" s="6"/>
      <c r="EQS4" s="5"/>
      <c r="EQT4" s="6"/>
      <c r="EQU4" s="5"/>
      <c r="EQV4" s="6"/>
      <c r="EQW4" s="5"/>
      <c r="EQX4" s="6"/>
      <c r="EQY4" s="5"/>
      <c r="EQZ4" s="6"/>
      <c r="ERA4" s="5"/>
      <c r="ERB4" s="6"/>
      <c r="ERC4" s="5"/>
      <c r="ERD4" s="6"/>
      <c r="ERE4" s="5"/>
      <c r="ERF4" s="6"/>
      <c r="ERG4" s="5"/>
      <c r="ERH4" s="6"/>
      <c r="ERI4" s="5"/>
      <c r="ERJ4" s="6"/>
      <c r="ERK4" s="5"/>
      <c r="ERL4" s="6"/>
      <c r="ERM4" s="5"/>
      <c r="ERN4" s="6"/>
      <c r="ERO4" s="5"/>
      <c r="ERP4" s="6"/>
      <c r="ERQ4" s="5"/>
      <c r="ERR4" s="6"/>
      <c r="ERS4" s="5"/>
      <c r="ERT4" s="6"/>
      <c r="ERU4" s="5"/>
      <c r="ERV4" s="6"/>
      <c r="ERW4" s="5"/>
      <c r="ERX4" s="6"/>
      <c r="ERY4" s="5"/>
      <c r="ERZ4" s="6"/>
      <c r="ESA4" s="5"/>
      <c r="ESB4" s="6"/>
      <c r="ESC4" s="5"/>
      <c r="ESD4" s="6"/>
      <c r="ESE4" s="5"/>
      <c r="ESF4" s="6"/>
      <c r="ESG4" s="5"/>
      <c r="ESH4" s="6"/>
      <c r="ESI4" s="5"/>
      <c r="ESJ4" s="6"/>
      <c r="ESK4" s="5"/>
      <c r="ESL4" s="6"/>
      <c r="ESM4" s="5"/>
      <c r="ESN4" s="6"/>
      <c r="ESO4" s="5"/>
      <c r="ESP4" s="6"/>
      <c r="ESQ4" s="5"/>
      <c r="ESR4" s="6"/>
      <c r="ESS4" s="5"/>
      <c r="EST4" s="6"/>
      <c r="ESU4" s="5"/>
      <c r="ESV4" s="6"/>
      <c r="ESW4" s="5"/>
      <c r="ESX4" s="6"/>
      <c r="ESY4" s="5"/>
      <c r="ESZ4" s="6"/>
      <c r="ETA4" s="5"/>
      <c r="ETB4" s="6"/>
      <c r="ETC4" s="5"/>
      <c r="ETD4" s="6"/>
      <c r="ETE4" s="5"/>
      <c r="ETF4" s="6"/>
      <c r="ETG4" s="5"/>
      <c r="ETH4" s="6"/>
      <c r="ETI4" s="5"/>
      <c r="ETJ4" s="6"/>
      <c r="ETK4" s="5"/>
      <c r="ETL4" s="6"/>
      <c r="ETM4" s="5"/>
      <c r="ETN4" s="6"/>
      <c r="ETO4" s="5"/>
      <c r="ETP4" s="6"/>
      <c r="ETQ4" s="5"/>
      <c r="ETR4" s="6"/>
      <c r="ETS4" s="5"/>
      <c r="ETT4" s="6"/>
      <c r="ETU4" s="5"/>
      <c r="ETV4" s="6"/>
      <c r="ETW4" s="5"/>
      <c r="ETX4" s="6"/>
      <c r="ETY4" s="5"/>
      <c r="ETZ4" s="6"/>
      <c r="EUA4" s="5"/>
      <c r="EUB4" s="6"/>
      <c r="EUC4" s="5"/>
      <c r="EUD4" s="6"/>
      <c r="EUE4" s="5"/>
      <c r="EUF4" s="6"/>
      <c r="EUG4" s="5"/>
      <c r="EUH4" s="6"/>
      <c r="EUI4" s="5"/>
      <c r="EUJ4" s="6"/>
      <c r="EUK4" s="5"/>
      <c r="EUL4" s="6"/>
      <c r="EUM4" s="5"/>
      <c r="EUN4" s="6"/>
      <c r="EUO4" s="5"/>
      <c r="EUP4" s="6"/>
      <c r="EUQ4" s="5"/>
      <c r="EUR4" s="6"/>
      <c r="EUS4" s="5"/>
      <c r="EUT4" s="6"/>
      <c r="EUU4" s="5"/>
      <c r="EUV4" s="6"/>
      <c r="EUW4" s="5"/>
      <c r="EUX4" s="6"/>
      <c r="EUY4" s="5"/>
      <c r="EUZ4" s="6"/>
      <c r="EVA4" s="5"/>
      <c r="EVB4" s="6"/>
      <c r="EVC4" s="5"/>
      <c r="EVD4" s="6"/>
      <c r="EVE4" s="5"/>
      <c r="EVF4" s="6"/>
      <c r="EVG4" s="5"/>
      <c r="EVH4" s="6"/>
      <c r="EVI4" s="5"/>
      <c r="EVJ4" s="6"/>
      <c r="EVK4" s="5"/>
      <c r="EVL4" s="6"/>
      <c r="EVM4" s="5"/>
      <c r="EVN4" s="6"/>
      <c r="EVO4" s="5"/>
      <c r="EVP4" s="6"/>
      <c r="EVQ4" s="5"/>
      <c r="EVR4" s="6"/>
      <c r="EVS4" s="5"/>
      <c r="EVT4" s="6"/>
      <c r="EVU4" s="5"/>
      <c r="EVV4" s="6"/>
      <c r="EVW4" s="5"/>
      <c r="EVX4" s="6"/>
      <c r="EVY4" s="5"/>
      <c r="EVZ4" s="6"/>
      <c r="EWA4" s="5"/>
      <c r="EWB4" s="6"/>
      <c r="EWC4" s="5"/>
      <c r="EWD4" s="6"/>
      <c r="EWE4" s="5"/>
      <c r="EWF4" s="6"/>
      <c r="EWG4" s="5"/>
      <c r="EWH4" s="6"/>
      <c r="EWI4" s="5"/>
      <c r="EWJ4" s="6"/>
      <c r="EWK4" s="5"/>
      <c r="EWL4" s="6"/>
      <c r="EWM4" s="5"/>
      <c r="EWN4" s="6"/>
      <c r="EWO4" s="5"/>
      <c r="EWP4" s="6"/>
      <c r="EWQ4" s="5"/>
      <c r="EWR4" s="6"/>
      <c r="EWS4" s="5"/>
      <c r="EWT4" s="6"/>
      <c r="EWU4" s="5"/>
      <c r="EWV4" s="6"/>
      <c r="EWW4" s="5"/>
      <c r="EWX4" s="6"/>
      <c r="EWY4" s="5"/>
      <c r="EWZ4" s="6"/>
      <c r="EXA4" s="5"/>
      <c r="EXB4" s="6"/>
      <c r="EXC4" s="5"/>
      <c r="EXD4" s="6"/>
      <c r="EXE4" s="5"/>
      <c r="EXF4" s="6"/>
      <c r="EXG4" s="5"/>
      <c r="EXH4" s="6"/>
      <c r="EXI4" s="5"/>
      <c r="EXJ4" s="6"/>
      <c r="EXK4" s="5"/>
      <c r="EXL4" s="6"/>
      <c r="EXM4" s="5"/>
      <c r="EXN4" s="6"/>
      <c r="EXO4" s="5"/>
      <c r="EXP4" s="6"/>
      <c r="EXQ4" s="5"/>
      <c r="EXR4" s="6"/>
      <c r="EXS4" s="5"/>
      <c r="EXT4" s="6"/>
      <c r="EXU4" s="5"/>
      <c r="EXV4" s="6"/>
      <c r="EXW4" s="5"/>
      <c r="EXX4" s="6"/>
      <c r="EXY4" s="5"/>
      <c r="EXZ4" s="6"/>
      <c r="EYA4" s="5"/>
      <c r="EYB4" s="6"/>
      <c r="EYC4" s="5"/>
      <c r="EYD4" s="6"/>
      <c r="EYE4" s="5"/>
      <c r="EYF4" s="6"/>
      <c r="EYG4" s="5"/>
      <c r="EYH4" s="6"/>
      <c r="EYI4" s="5"/>
      <c r="EYJ4" s="6"/>
      <c r="EYK4" s="5"/>
      <c r="EYL4" s="6"/>
      <c r="EYM4" s="5"/>
      <c r="EYN4" s="6"/>
      <c r="EYO4" s="5"/>
      <c r="EYP4" s="6"/>
      <c r="EYQ4" s="5"/>
      <c r="EYR4" s="6"/>
      <c r="EYS4" s="5"/>
      <c r="EYT4" s="6"/>
      <c r="EYU4" s="5"/>
      <c r="EYV4" s="6"/>
      <c r="EYW4" s="5"/>
      <c r="EYX4" s="6"/>
      <c r="EYY4" s="5"/>
      <c r="EYZ4" s="6"/>
      <c r="EZA4" s="5"/>
      <c r="EZB4" s="6"/>
      <c r="EZC4" s="5"/>
      <c r="EZD4" s="6"/>
      <c r="EZE4" s="5"/>
      <c r="EZF4" s="6"/>
      <c r="EZG4" s="5"/>
      <c r="EZH4" s="6"/>
      <c r="EZI4" s="5"/>
      <c r="EZJ4" s="6"/>
      <c r="EZK4" s="5"/>
      <c r="EZL4" s="6"/>
      <c r="EZM4" s="5"/>
      <c r="EZN4" s="6"/>
      <c r="EZO4" s="5"/>
      <c r="EZP4" s="6"/>
      <c r="EZQ4" s="5"/>
      <c r="EZR4" s="6"/>
      <c r="EZS4" s="5"/>
      <c r="EZT4" s="6"/>
      <c r="EZU4" s="5"/>
      <c r="EZV4" s="6"/>
      <c r="EZW4" s="5"/>
      <c r="EZX4" s="6"/>
      <c r="EZY4" s="5"/>
      <c r="EZZ4" s="6"/>
      <c r="FAA4" s="5"/>
      <c r="FAB4" s="6"/>
      <c r="FAC4" s="5"/>
      <c r="FAD4" s="6"/>
      <c r="FAE4" s="5"/>
      <c r="FAF4" s="6"/>
      <c r="FAG4" s="5"/>
      <c r="FAH4" s="6"/>
      <c r="FAI4" s="5"/>
      <c r="FAJ4" s="6"/>
      <c r="FAK4" s="5"/>
      <c r="FAL4" s="6"/>
      <c r="FAM4" s="5"/>
      <c r="FAN4" s="6"/>
      <c r="FAO4" s="5"/>
      <c r="FAP4" s="6"/>
      <c r="FAQ4" s="5"/>
      <c r="FAR4" s="6"/>
      <c r="FAS4" s="5"/>
      <c r="FAT4" s="6"/>
      <c r="FAU4" s="5"/>
      <c r="FAV4" s="6"/>
      <c r="FAW4" s="5"/>
      <c r="FAX4" s="6"/>
      <c r="FAY4" s="5"/>
      <c r="FAZ4" s="6"/>
      <c r="FBA4" s="5"/>
      <c r="FBB4" s="6"/>
      <c r="FBC4" s="5"/>
      <c r="FBD4" s="6"/>
      <c r="FBE4" s="5"/>
      <c r="FBF4" s="6"/>
      <c r="FBG4" s="5"/>
      <c r="FBH4" s="6"/>
      <c r="FBI4" s="5"/>
      <c r="FBJ4" s="6"/>
      <c r="FBK4" s="5"/>
      <c r="FBL4" s="6"/>
      <c r="FBM4" s="5"/>
      <c r="FBN4" s="6"/>
      <c r="FBO4" s="5"/>
      <c r="FBP4" s="6"/>
      <c r="FBQ4" s="5"/>
      <c r="FBR4" s="6"/>
      <c r="FBS4" s="5"/>
      <c r="FBT4" s="6"/>
      <c r="FBU4" s="5"/>
      <c r="FBV4" s="6"/>
      <c r="FBW4" s="5"/>
      <c r="FBX4" s="6"/>
      <c r="FBY4" s="5"/>
      <c r="FBZ4" s="6"/>
      <c r="FCA4" s="5"/>
      <c r="FCB4" s="6"/>
      <c r="FCC4" s="5"/>
      <c r="FCD4" s="6"/>
      <c r="FCE4" s="5"/>
      <c r="FCF4" s="6"/>
      <c r="FCG4" s="5"/>
      <c r="FCH4" s="6"/>
      <c r="FCI4" s="5"/>
      <c r="FCJ4" s="6"/>
      <c r="FCK4" s="5"/>
      <c r="FCL4" s="6"/>
      <c r="FCM4" s="5"/>
      <c r="FCN4" s="6"/>
      <c r="FCO4" s="5"/>
      <c r="FCP4" s="6"/>
      <c r="FCQ4" s="5"/>
      <c r="FCR4" s="6"/>
      <c r="FCS4" s="5"/>
      <c r="FCT4" s="6"/>
      <c r="FCU4" s="5"/>
      <c r="FCV4" s="6"/>
      <c r="FCW4" s="5"/>
      <c r="FCX4" s="6"/>
      <c r="FCY4" s="5"/>
      <c r="FCZ4" s="6"/>
      <c r="FDA4" s="5"/>
      <c r="FDB4" s="6"/>
      <c r="FDC4" s="5"/>
      <c r="FDD4" s="6"/>
      <c r="FDE4" s="5"/>
      <c r="FDF4" s="6"/>
      <c r="FDG4" s="5"/>
      <c r="FDH4" s="6"/>
      <c r="FDI4" s="5"/>
      <c r="FDJ4" s="6"/>
      <c r="FDK4" s="5"/>
      <c r="FDL4" s="6"/>
      <c r="FDM4" s="5"/>
      <c r="FDN4" s="6"/>
      <c r="FDO4" s="5"/>
      <c r="FDP4" s="6"/>
      <c r="FDQ4" s="5"/>
      <c r="FDR4" s="6"/>
      <c r="FDS4" s="5"/>
      <c r="FDT4" s="6"/>
      <c r="FDU4" s="5"/>
      <c r="FDV4" s="6"/>
      <c r="FDW4" s="5"/>
      <c r="FDX4" s="6"/>
      <c r="FDY4" s="5"/>
      <c r="FDZ4" s="6"/>
      <c r="FEA4" s="5"/>
      <c r="FEB4" s="6"/>
      <c r="FEC4" s="5"/>
      <c r="FED4" s="6"/>
      <c r="FEE4" s="5"/>
      <c r="FEF4" s="6"/>
      <c r="FEG4" s="5"/>
      <c r="FEH4" s="6"/>
      <c r="FEI4" s="5"/>
      <c r="FEJ4" s="6"/>
      <c r="FEK4" s="5"/>
      <c r="FEL4" s="6"/>
      <c r="FEM4" s="5"/>
      <c r="FEN4" s="6"/>
      <c r="FEO4" s="5"/>
      <c r="FEP4" s="6"/>
      <c r="FEQ4" s="5"/>
      <c r="FER4" s="6"/>
      <c r="FES4" s="5"/>
      <c r="FET4" s="6"/>
      <c r="FEU4" s="5"/>
      <c r="FEV4" s="6"/>
      <c r="FEW4" s="5"/>
      <c r="FEX4" s="6"/>
      <c r="FEY4" s="5"/>
      <c r="FEZ4" s="6"/>
      <c r="FFA4" s="5"/>
      <c r="FFB4" s="6"/>
      <c r="FFC4" s="5"/>
      <c r="FFD4" s="6"/>
      <c r="FFE4" s="5"/>
      <c r="FFF4" s="6"/>
      <c r="FFG4" s="5"/>
      <c r="FFH4" s="6"/>
      <c r="FFI4" s="5"/>
      <c r="FFJ4" s="6"/>
      <c r="FFK4" s="5"/>
      <c r="FFL4" s="6"/>
      <c r="FFM4" s="5"/>
      <c r="FFN4" s="6"/>
      <c r="FFO4" s="5"/>
      <c r="FFP4" s="6"/>
      <c r="FFQ4" s="5"/>
      <c r="FFR4" s="6"/>
      <c r="FFS4" s="5"/>
      <c r="FFT4" s="6"/>
      <c r="FFU4" s="5"/>
      <c r="FFV4" s="6"/>
      <c r="FFW4" s="5"/>
      <c r="FFX4" s="6"/>
      <c r="FFY4" s="5"/>
      <c r="FFZ4" s="6"/>
      <c r="FGA4" s="5"/>
      <c r="FGB4" s="6"/>
      <c r="FGC4" s="5"/>
      <c r="FGD4" s="6"/>
      <c r="FGE4" s="5"/>
      <c r="FGF4" s="6"/>
      <c r="FGG4" s="5"/>
      <c r="FGH4" s="6"/>
      <c r="FGI4" s="5"/>
      <c r="FGJ4" s="6"/>
      <c r="FGK4" s="5"/>
      <c r="FGL4" s="6"/>
      <c r="FGM4" s="5"/>
      <c r="FGN4" s="6"/>
      <c r="FGO4" s="5"/>
      <c r="FGP4" s="6"/>
      <c r="FGQ4" s="5"/>
      <c r="FGR4" s="6"/>
      <c r="FGS4" s="5"/>
      <c r="FGT4" s="6"/>
      <c r="FGU4" s="5"/>
      <c r="FGV4" s="6"/>
      <c r="FGW4" s="5"/>
      <c r="FGX4" s="6"/>
      <c r="FGY4" s="5"/>
      <c r="FGZ4" s="6"/>
      <c r="FHA4" s="5"/>
      <c r="FHB4" s="6"/>
      <c r="FHC4" s="5"/>
      <c r="FHD4" s="6"/>
      <c r="FHE4" s="5"/>
      <c r="FHF4" s="6"/>
      <c r="FHG4" s="5"/>
      <c r="FHH4" s="6"/>
      <c r="FHI4" s="5"/>
      <c r="FHJ4" s="6"/>
      <c r="FHK4" s="5"/>
      <c r="FHL4" s="6"/>
      <c r="FHM4" s="5"/>
      <c r="FHN4" s="6"/>
      <c r="FHO4" s="5"/>
      <c r="FHP4" s="6"/>
      <c r="FHQ4" s="5"/>
      <c r="FHR4" s="6"/>
      <c r="FHS4" s="5"/>
      <c r="FHT4" s="6"/>
      <c r="FHU4" s="5"/>
      <c r="FHV4" s="6"/>
      <c r="FHW4" s="5"/>
      <c r="FHX4" s="6"/>
      <c r="FHY4" s="5"/>
      <c r="FHZ4" s="6"/>
      <c r="FIA4" s="5"/>
      <c r="FIB4" s="6"/>
      <c r="FIC4" s="5"/>
      <c r="FID4" s="6"/>
      <c r="FIE4" s="5"/>
      <c r="FIF4" s="6"/>
      <c r="FIG4" s="5"/>
      <c r="FIH4" s="6"/>
      <c r="FII4" s="5"/>
      <c r="FIJ4" s="6"/>
      <c r="FIK4" s="5"/>
      <c r="FIL4" s="6"/>
      <c r="FIM4" s="5"/>
      <c r="FIN4" s="6"/>
      <c r="FIO4" s="5"/>
      <c r="FIP4" s="6"/>
      <c r="FIQ4" s="5"/>
      <c r="FIR4" s="6"/>
      <c r="FIS4" s="5"/>
      <c r="FIT4" s="6"/>
      <c r="FIU4" s="5"/>
      <c r="FIV4" s="6"/>
      <c r="FIW4" s="5"/>
      <c r="FIX4" s="6"/>
      <c r="FIY4" s="5"/>
      <c r="FIZ4" s="6"/>
      <c r="FJA4" s="5"/>
      <c r="FJB4" s="6"/>
      <c r="FJC4" s="5"/>
      <c r="FJD4" s="6"/>
      <c r="FJE4" s="5"/>
      <c r="FJF4" s="6"/>
      <c r="FJG4" s="5"/>
      <c r="FJH4" s="6"/>
      <c r="FJI4" s="5"/>
      <c r="FJJ4" s="6"/>
      <c r="FJK4" s="5"/>
      <c r="FJL4" s="6"/>
      <c r="FJM4" s="5"/>
      <c r="FJN4" s="6"/>
      <c r="FJO4" s="5"/>
      <c r="FJP4" s="6"/>
      <c r="FJQ4" s="5"/>
      <c r="FJR4" s="6"/>
      <c r="FJS4" s="5"/>
      <c r="FJT4" s="6"/>
      <c r="FJU4" s="5"/>
      <c r="FJV4" s="6"/>
      <c r="FJW4" s="5"/>
      <c r="FJX4" s="6"/>
      <c r="FJY4" s="5"/>
      <c r="FJZ4" s="6"/>
      <c r="FKA4" s="5"/>
      <c r="FKB4" s="6"/>
      <c r="FKC4" s="5"/>
      <c r="FKD4" s="6"/>
      <c r="FKE4" s="5"/>
      <c r="FKF4" s="6"/>
      <c r="FKG4" s="5"/>
      <c r="FKH4" s="6"/>
      <c r="FKI4" s="5"/>
      <c r="FKJ4" s="6"/>
      <c r="FKK4" s="5"/>
      <c r="FKL4" s="6"/>
      <c r="FKM4" s="5"/>
      <c r="FKN4" s="6"/>
      <c r="FKO4" s="5"/>
      <c r="FKP4" s="6"/>
      <c r="FKQ4" s="5"/>
      <c r="FKR4" s="6"/>
      <c r="FKS4" s="5"/>
      <c r="FKT4" s="6"/>
      <c r="FKU4" s="5"/>
      <c r="FKV4" s="6"/>
      <c r="FKW4" s="5"/>
      <c r="FKX4" s="6"/>
      <c r="FKY4" s="5"/>
      <c r="FKZ4" s="6"/>
      <c r="FLA4" s="5"/>
      <c r="FLB4" s="6"/>
      <c r="FLC4" s="5"/>
      <c r="FLD4" s="6"/>
      <c r="FLE4" s="5"/>
      <c r="FLF4" s="6"/>
      <c r="FLG4" s="5"/>
      <c r="FLH4" s="6"/>
      <c r="FLI4" s="5"/>
      <c r="FLJ4" s="6"/>
      <c r="FLK4" s="5"/>
      <c r="FLL4" s="6"/>
      <c r="FLM4" s="5"/>
      <c r="FLN4" s="6"/>
      <c r="FLO4" s="5"/>
      <c r="FLP4" s="6"/>
      <c r="FLQ4" s="5"/>
      <c r="FLR4" s="6"/>
      <c r="FLS4" s="5"/>
      <c r="FLT4" s="6"/>
      <c r="FLU4" s="5"/>
      <c r="FLV4" s="6"/>
      <c r="FLW4" s="5"/>
      <c r="FLX4" s="6"/>
      <c r="FLY4" s="5"/>
      <c r="FLZ4" s="6"/>
      <c r="FMA4" s="5"/>
      <c r="FMB4" s="6"/>
      <c r="FMC4" s="5"/>
      <c r="FMD4" s="6"/>
      <c r="FME4" s="5"/>
      <c r="FMF4" s="6"/>
      <c r="FMG4" s="5"/>
      <c r="FMH4" s="6"/>
      <c r="FMI4" s="5"/>
      <c r="FMJ4" s="6"/>
      <c r="FMK4" s="5"/>
      <c r="FML4" s="6"/>
      <c r="FMM4" s="5"/>
      <c r="FMN4" s="6"/>
      <c r="FMO4" s="5"/>
      <c r="FMP4" s="6"/>
      <c r="FMQ4" s="5"/>
      <c r="FMR4" s="6"/>
      <c r="FMS4" s="5"/>
      <c r="FMT4" s="6"/>
      <c r="FMU4" s="5"/>
      <c r="FMV4" s="6"/>
      <c r="FMW4" s="5"/>
      <c r="FMX4" s="6"/>
      <c r="FMY4" s="5"/>
      <c r="FMZ4" s="6"/>
      <c r="FNA4" s="5"/>
      <c r="FNB4" s="6"/>
      <c r="FNC4" s="5"/>
      <c r="FND4" s="6"/>
      <c r="FNE4" s="5"/>
      <c r="FNF4" s="6"/>
      <c r="FNG4" s="5"/>
      <c r="FNH4" s="6"/>
      <c r="FNI4" s="5"/>
      <c r="FNJ4" s="6"/>
      <c r="FNK4" s="5"/>
      <c r="FNL4" s="6"/>
      <c r="FNM4" s="5"/>
      <c r="FNN4" s="6"/>
      <c r="FNO4" s="5"/>
      <c r="FNP4" s="6"/>
      <c r="FNQ4" s="5"/>
      <c r="FNR4" s="6"/>
      <c r="FNS4" s="5"/>
      <c r="FNT4" s="6"/>
      <c r="FNU4" s="5"/>
      <c r="FNV4" s="6"/>
      <c r="FNW4" s="5"/>
      <c r="FNX4" s="6"/>
      <c r="FNY4" s="5"/>
      <c r="FNZ4" s="6"/>
      <c r="FOA4" s="5"/>
      <c r="FOB4" s="6"/>
      <c r="FOC4" s="5"/>
      <c r="FOD4" s="6"/>
      <c r="FOE4" s="5"/>
      <c r="FOF4" s="6"/>
      <c r="FOG4" s="5"/>
      <c r="FOH4" s="6"/>
      <c r="FOI4" s="5"/>
      <c r="FOJ4" s="6"/>
      <c r="FOK4" s="5"/>
      <c r="FOL4" s="6"/>
      <c r="FOM4" s="5"/>
      <c r="FON4" s="6"/>
      <c r="FOO4" s="5"/>
      <c r="FOP4" s="6"/>
      <c r="FOQ4" s="5"/>
      <c r="FOR4" s="6"/>
      <c r="FOS4" s="5"/>
      <c r="FOT4" s="6"/>
      <c r="FOU4" s="5"/>
      <c r="FOV4" s="6"/>
      <c r="FOW4" s="5"/>
      <c r="FOX4" s="6"/>
      <c r="FOY4" s="5"/>
      <c r="FOZ4" s="6"/>
      <c r="FPA4" s="5"/>
      <c r="FPB4" s="6"/>
      <c r="FPC4" s="5"/>
      <c r="FPD4" s="6"/>
      <c r="FPE4" s="5"/>
      <c r="FPF4" s="6"/>
      <c r="FPG4" s="5"/>
      <c r="FPH4" s="6"/>
      <c r="FPI4" s="5"/>
      <c r="FPJ4" s="6"/>
      <c r="FPK4" s="5"/>
      <c r="FPL4" s="6"/>
      <c r="FPM4" s="5"/>
      <c r="FPN4" s="6"/>
      <c r="FPO4" s="5"/>
      <c r="FPP4" s="6"/>
      <c r="FPQ4" s="5"/>
      <c r="FPR4" s="6"/>
      <c r="FPS4" s="5"/>
      <c r="FPT4" s="6"/>
      <c r="FPU4" s="5"/>
      <c r="FPV4" s="6"/>
      <c r="FPW4" s="5"/>
      <c r="FPX4" s="6"/>
      <c r="FPY4" s="5"/>
      <c r="FPZ4" s="6"/>
      <c r="FQA4" s="5"/>
      <c r="FQB4" s="6"/>
      <c r="FQC4" s="5"/>
      <c r="FQD4" s="6"/>
      <c r="FQE4" s="5"/>
      <c r="FQF4" s="6"/>
      <c r="FQG4" s="5"/>
      <c r="FQH4" s="6"/>
      <c r="FQI4" s="5"/>
      <c r="FQJ4" s="6"/>
      <c r="FQK4" s="5"/>
      <c r="FQL4" s="6"/>
      <c r="FQM4" s="5"/>
      <c r="FQN4" s="6"/>
      <c r="FQO4" s="5"/>
      <c r="FQP4" s="6"/>
      <c r="FQQ4" s="5"/>
      <c r="FQR4" s="6"/>
      <c r="FQS4" s="5"/>
      <c r="FQT4" s="6"/>
      <c r="FQU4" s="5"/>
      <c r="FQV4" s="6"/>
      <c r="FQW4" s="5"/>
      <c r="FQX4" s="6"/>
      <c r="FQY4" s="5"/>
      <c r="FQZ4" s="6"/>
      <c r="FRA4" s="5"/>
      <c r="FRB4" s="6"/>
      <c r="FRC4" s="5"/>
      <c r="FRD4" s="6"/>
      <c r="FRE4" s="5"/>
      <c r="FRF4" s="6"/>
      <c r="FRG4" s="5"/>
      <c r="FRH4" s="6"/>
      <c r="FRI4" s="5"/>
      <c r="FRJ4" s="6"/>
      <c r="FRK4" s="5"/>
      <c r="FRL4" s="6"/>
      <c r="FRM4" s="5"/>
      <c r="FRN4" s="6"/>
      <c r="FRO4" s="5"/>
      <c r="FRP4" s="6"/>
      <c r="FRQ4" s="5"/>
      <c r="FRR4" s="6"/>
      <c r="FRS4" s="5"/>
      <c r="FRT4" s="6"/>
      <c r="FRU4" s="5"/>
      <c r="FRV4" s="6"/>
      <c r="FRW4" s="5"/>
      <c r="FRX4" s="6"/>
      <c r="FRY4" s="5"/>
      <c r="FRZ4" s="6"/>
      <c r="FSA4" s="5"/>
      <c r="FSB4" s="6"/>
      <c r="FSC4" s="5"/>
      <c r="FSD4" s="6"/>
      <c r="FSE4" s="5"/>
      <c r="FSF4" s="6"/>
      <c r="FSG4" s="5"/>
      <c r="FSH4" s="6"/>
      <c r="FSI4" s="5"/>
      <c r="FSJ4" s="6"/>
      <c r="FSK4" s="5"/>
      <c r="FSL4" s="6"/>
      <c r="FSM4" s="5"/>
      <c r="FSN4" s="6"/>
      <c r="FSO4" s="5"/>
      <c r="FSP4" s="6"/>
      <c r="FSQ4" s="5"/>
      <c r="FSR4" s="6"/>
      <c r="FSS4" s="5"/>
      <c r="FST4" s="6"/>
      <c r="FSU4" s="5"/>
      <c r="FSV4" s="6"/>
      <c r="FSW4" s="5"/>
      <c r="FSX4" s="6"/>
      <c r="FSY4" s="5"/>
      <c r="FSZ4" s="6"/>
      <c r="FTA4" s="5"/>
      <c r="FTB4" s="6"/>
      <c r="FTC4" s="5"/>
      <c r="FTD4" s="6"/>
      <c r="FTE4" s="5"/>
      <c r="FTF4" s="6"/>
      <c r="FTG4" s="5"/>
      <c r="FTH4" s="6"/>
      <c r="FTI4" s="5"/>
      <c r="FTJ4" s="6"/>
      <c r="FTK4" s="5"/>
      <c r="FTL4" s="6"/>
      <c r="FTM4" s="5"/>
      <c r="FTN4" s="6"/>
      <c r="FTO4" s="5"/>
      <c r="FTP4" s="6"/>
      <c r="FTQ4" s="5"/>
      <c r="FTR4" s="6"/>
      <c r="FTS4" s="5"/>
      <c r="FTT4" s="6"/>
      <c r="FTU4" s="5"/>
      <c r="FTV4" s="6"/>
      <c r="FTW4" s="5"/>
      <c r="FTX4" s="6"/>
      <c r="FTY4" s="5"/>
      <c r="FTZ4" s="6"/>
      <c r="FUA4" s="5"/>
      <c r="FUB4" s="6"/>
      <c r="FUC4" s="5"/>
      <c r="FUD4" s="6"/>
      <c r="FUE4" s="5"/>
      <c r="FUF4" s="6"/>
      <c r="FUG4" s="5"/>
      <c r="FUH4" s="6"/>
      <c r="FUI4" s="5"/>
      <c r="FUJ4" s="6"/>
      <c r="FUK4" s="5"/>
      <c r="FUL4" s="6"/>
      <c r="FUM4" s="5"/>
      <c r="FUN4" s="6"/>
      <c r="FUO4" s="5"/>
      <c r="FUP4" s="6"/>
      <c r="FUQ4" s="5"/>
      <c r="FUR4" s="6"/>
      <c r="FUS4" s="5"/>
      <c r="FUT4" s="6"/>
      <c r="FUU4" s="5"/>
      <c r="FUV4" s="6"/>
      <c r="FUW4" s="5"/>
      <c r="FUX4" s="6"/>
      <c r="FUY4" s="5"/>
      <c r="FUZ4" s="6"/>
      <c r="FVA4" s="5"/>
      <c r="FVB4" s="6"/>
      <c r="FVC4" s="5"/>
      <c r="FVD4" s="6"/>
      <c r="FVE4" s="5"/>
      <c r="FVF4" s="6"/>
      <c r="FVG4" s="5"/>
      <c r="FVH4" s="6"/>
      <c r="FVI4" s="5"/>
      <c r="FVJ4" s="6"/>
      <c r="FVK4" s="5"/>
      <c r="FVL4" s="6"/>
      <c r="FVM4" s="5"/>
      <c r="FVN4" s="6"/>
      <c r="FVO4" s="5"/>
      <c r="FVP4" s="6"/>
      <c r="FVQ4" s="5"/>
      <c r="FVR4" s="6"/>
      <c r="FVS4" s="5"/>
      <c r="FVT4" s="6"/>
      <c r="FVU4" s="5"/>
      <c r="FVV4" s="6"/>
      <c r="FVW4" s="5"/>
      <c r="FVX4" s="6"/>
      <c r="FVY4" s="5"/>
      <c r="FVZ4" s="6"/>
      <c r="FWA4" s="5"/>
      <c r="FWB4" s="6"/>
      <c r="FWC4" s="5"/>
      <c r="FWD4" s="6"/>
      <c r="FWE4" s="5"/>
      <c r="FWF4" s="6"/>
      <c r="FWG4" s="5"/>
      <c r="FWH4" s="6"/>
      <c r="FWI4" s="5"/>
      <c r="FWJ4" s="6"/>
      <c r="FWK4" s="5"/>
      <c r="FWL4" s="6"/>
      <c r="FWM4" s="5"/>
      <c r="FWN4" s="6"/>
      <c r="FWO4" s="5"/>
      <c r="FWP4" s="6"/>
      <c r="FWQ4" s="5"/>
      <c r="FWR4" s="6"/>
      <c r="FWS4" s="5"/>
      <c r="FWT4" s="6"/>
      <c r="FWU4" s="5"/>
      <c r="FWV4" s="6"/>
      <c r="FWW4" s="5"/>
      <c r="FWX4" s="6"/>
      <c r="FWY4" s="5"/>
      <c r="FWZ4" s="6"/>
      <c r="FXA4" s="5"/>
      <c r="FXB4" s="6"/>
      <c r="FXC4" s="5"/>
      <c r="FXD4" s="6"/>
      <c r="FXE4" s="5"/>
      <c r="FXF4" s="6"/>
      <c r="FXG4" s="5"/>
      <c r="FXH4" s="6"/>
      <c r="FXI4" s="5"/>
      <c r="FXJ4" s="6"/>
      <c r="FXK4" s="5"/>
      <c r="FXL4" s="6"/>
      <c r="FXM4" s="5"/>
      <c r="FXN4" s="6"/>
      <c r="FXO4" s="5"/>
      <c r="FXP4" s="6"/>
      <c r="FXQ4" s="5"/>
      <c r="FXR4" s="6"/>
      <c r="FXS4" s="5"/>
      <c r="FXT4" s="6"/>
      <c r="FXU4" s="5"/>
      <c r="FXV4" s="6"/>
      <c r="FXW4" s="5"/>
      <c r="FXX4" s="6"/>
      <c r="FXY4" s="5"/>
      <c r="FXZ4" s="6"/>
      <c r="FYA4" s="5"/>
      <c r="FYB4" s="6"/>
      <c r="FYC4" s="5"/>
      <c r="FYD4" s="6"/>
      <c r="FYE4" s="5"/>
      <c r="FYF4" s="6"/>
      <c r="FYG4" s="5"/>
      <c r="FYH4" s="6"/>
      <c r="FYI4" s="5"/>
      <c r="FYJ4" s="6"/>
      <c r="FYK4" s="5"/>
      <c r="FYL4" s="6"/>
      <c r="FYM4" s="5"/>
      <c r="FYN4" s="6"/>
      <c r="FYO4" s="5"/>
      <c r="FYP4" s="6"/>
      <c r="FYQ4" s="5"/>
      <c r="FYR4" s="6"/>
      <c r="FYS4" s="5"/>
      <c r="FYT4" s="6"/>
      <c r="FYU4" s="5"/>
      <c r="FYV4" s="6"/>
      <c r="FYW4" s="5"/>
      <c r="FYX4" s="6"/>
      <c r="FYY4" s="5"/>
      <c r="FYZ4" s="6"/>
      <c r="FZA4" s="5"/>
      <c r="FZB4" s="6"/>
      <c r="FZC4" s="5"/>
      <c r="FZD4" s="6"/>
      <c r="FZE4" s="5"/>
      <c r="FZF4" s="6"/>
      <c r="FZG4" s="5"/>
      <c r="FZH4" s="6"/>
      <c r="FZI4" s="5"/>
      <c r="FZJ4" s="6"/>
      <c r="FZK4" s="5"/>
      <c r="FZL4" s="6"/>
      <c r="FZM4" s="5"/>
      <c r="FZN4" s="6"/>
      <c r="FZO4" s="5"/>
      <c r="FZP4" s="6"/>
      <c r="FZQ4" s="5"/>
      <c r="FZR4" s="6"/>
      <c r="FZS4" s="5"/>
      <c r="FZT4" s="6"/>
      <c r="FZU4" s="5"/>
      <c r="FZV4" s="6"/>
      <c r="FZW4" s="5"/>
      <c r="FZX4" s="6"/>
      <c r="FZY4" s="5"/>
      <c r="FZZ4" s="6"/>
      <c r="GAA4" s="5"/>
      <c r="GAB4" s="6"/>
      <c r="GAC4" s="5"/>
      <c r="GAD4" s="6"/>
      <c r="GAE4" s="5"/>
      <c r="GAF4" s="6"/>
      <c r="GAG4" s="5"/>
      <c r="GAH4" s="6"/>
      <c r="GAI4" s="5"/>
      <c r="GAJ4" s="6"/>
      <c r="GAK4" s="5"/>
      <c r="GAL4" s="6"/>
      <c r="GAM4" s="5"/>
      <c r="GAN4" s="6"/>
      <c r="GAO4" s="5"/>
      <c r="GAP4" s="6"/>
      <c r="GAQ4" s="5"/>
      <c r="GAR4" s="6"/>
      <c r="GAS4" s="5"/>
      <c r="GAT4" s="6"/>
      <c r="GAU4" s="5"/>
      <c r="GAV4" s="6"/>
      <c r="GAW4" s="5"/>
      <c r="GAX4" s="6"/>
      <c r="GAY4" s="5"/>
      <c r="GAZ4" s="6"/>
      <c r="GBA4" s="5"/>
      <c r="GBB4" s="6"/>
      <c r="GBC4" s="5"/>
      <c r="GBD4" s="6"/>
      <c r="GBE4" s="5"/>
      <c r="GBF4" s="6"/>
      <c r="GBG4" s="5"/>
      <c r="GBH4" s="6"/>
      <c r="GBI4" s="5"/>
      <c r="GBJ4" s="6"/>
      <c r="GBK4" s="5"/>
      <c r="GBL4" s="6"/>
      <c r="GBM4" s="5"/>
      <c r="GBN4" s="6"/>
      <c r="GBO4" s="5"/>
      <c r="GBP4" s="6"/>
      <c r="GBQ4" s="5"/>
      <c r="GBR4" s="6"/>
      <c r="GBS4" s="5"/>
      <c r="GBT4" s="6"/>
      <c r="GBU4" s="5"/>
      <c r="GBV4" s="6"/>
      <c r="GBW4" s="5"/>
      <c r="GBX4" s="6"/>
      <c r="GBY4" s="5"/>
      <c r="GBZ4" s="6"/>
      <c r="GCA4" s="5"/>
      <c r="GCB4" s="6"/>
      <c r="GCC4" s="5"/>
      <c r="GCD4" s="6"/>
      <c r="GCE4" s="5"/>
      <c r="GCF4" s="6"/>
      <c r="GCG4" s="5"/>
      <c r="GCH4" s="6"/>
      <c r="GCI4" s="5"/>
      <c r="GCJ4" s="6"/>
      <c r="GCK4" s="5"/>
      <c r="GCL4" s="6"/>
      <c r="GCM4" s="5"/>
      <c r="GCN4" s="6"/>
      <c r="GCO4" s="5"/>
      <c r="GCP4" s="6"/>
      <c r="GCQ4" s="5"/>
      <c r="GCR4" s="6"/>
      <c r="GCS4" s="5"/>
      <c r="GCT4" s="6"/>
      <c r="GCU4" s="5"/>
      <c r="GCV4" s="6"/>
      <c r="GCW4" s="5"/>
      <c r="GCX4" s="6"/>
      <c r="GCY4" s="5"/>
      <c r="GCZ4" s="6"/>
      <c r="GDA4" s="5"/>
      <c r="GDB4" s="6"/>
      <c r="GDC4" s="5"/>
      <c r="GDD4" s="6"/>
      <c r="GDE4" s="5"/>
      <c r="GDF4" s="6"/>
      <c r="GDG4" s="5"/>
      <c r="GDH4" s="6"/>
      <c r="GDI4" s="5"/>
      <c r="GDJ4" s="6"/>
      <c r="GDK4" s="5"/>
      <c r="GDL4" s="6"/>
      <c r="GDM4" s="5"/>
      <c r="GDN4" s="6"/>
      <c r="GDO4" s="5"/>
      <c r="GDP4" s="6"/>
      <c r="GDQ4" s="5"/>
      <c r="GDR4" s="6"/>
      <c r="GDS4" s="5"/>
      <c r="GDT4" s="6"/>
      <c r="GDU4" s="5"/>
      <c r="GDV4" s="6"/>
      <c r="GDW4" s="5"/>
      <c r="GDX4" s="6"/>
      <c r="GDY4" s="5"/>
      <c r="GDZ4" s="6"/>
      <c r="GEA4" s="5"/>
      <c r="GEB4" s="6"/>
      <c r="GEC4" s="5"/>
      <c r="GED4" s="6"/>
      <c r="GEE4" s="5"/>
      <c r="GEF4" s="6"/>
      <c r="GEG4" s="5"/>
      <c r="GEH4" s="6"/>
      <c r="GEI4" s="5"/>
      <c r="GEJ4" s="6"/>
      <c r="GEK4" s="5"/>
      <c r="GEL4" s="6"/>
      <c r="GEM4" s="5"/>
      <c r="GEN4" s="6"/>
      <c r="GEO4" s="5"/>
      <c r="GEP4" s="6"/>
      <c r="GEQ4" s="5"/>
      <c r="GER4" s="6"/>
      <c r="GES4" s="5"/>
      <c r="GET4" s="6"/>
      <c r="GEU4" s="5"/>
      <c r="GEV4" s="6"/>
      <c r="GEW4" s="5"/>
      <c r="GEX4" s="6"/>
      <c r="GEY4" s="5"/>
      <c r="GEZ4" s="6"/>
      <c r="GFA4" s="5"/>
      <c r="GFB4" s="6"/>
      <c r="GFC4" s="5"/>
      <c r="GFD4" s="6"/>
      <c r="GFE4" s="5"/>
      <c r="GFF4" s="6"/>
      <c r="GFG4" s="5"/>
      <c r="GFH4" s="6"/>
      <c r="GFI4" s="5"/>
      <c r="GFJ4" s="6"/>
      <c r="GFK4" s="5"/>
      <c r="GFL4" s="6"/>
      <c r="GFM4" s="5"/>
      <c r="GFN4" s="6"/>
      <c r="GFO4" s="5"/>
      <c r="GFP4" s="6"/>
      <c r="GFQ4" s="5"/>
      <c r="GFR4" s="6"/>
      <c r="GFS4" s="5"/>
      <c r="GFT4" s="6"/>
      <c r="GFU4" s="5"/>
      <c r="GFV4" s="6"/>
      <c r="GFW4" s="5"/>
      <c r="GFX4" s="6"/>
      <c r="GFY4" s="5"/>
      <c r="GFZ4" s="6"/>
      <c r="GGA4" s="5"/>
      <c r="GGB4" s="6"/>
      <c r="GGC4" s="5"/>
      <c r="GGD4" s="6"/>
      <c r="GGE4" s="5"/>
      <c r="GGF4" s="6"/>
      <c r="GGG4" s="5"/>
      <c r="GGH4" s="6"/>
      <c r="GGI4" s="5"/>
      <c r="GGJ4" s="6"/>
      <c r="GGK4" s="5"/>
      <c r="GGL4" s="6"/>
      <c r="GGM4" s="5"/>
      <c r="GGN4" s="6"/>
      <c r="GGO4" s="5"/>
      <c r="GGP4" s="6"/>
      <c r="GGQ4" s="5"/>
      <c r="GGR4" s="6"/>
      <c r="GGS4" s="5"/>
      <c r="GGT4" s="6"/>
      <c r="GGU4" s="5"/>
      <c r="GGV4" s="6"/>
      <c r="GGW4" s="5"/>
      <c r="GGX4" s="6"/>
      <c r="GGY4" s="5"/>
      <c r="GGZ4" s="6"/>
      <c r="GHA4" s="5"/>
      <c r="GHB4" s="6"/>
      <c r="GHC4" s="5"/>
      <c r="GHD4" s="6"/>
      <c r="GHE4" s="5"/>
      <c r="GHF4" s="6"/>
      <c r="GHG4" s="5"/>
      <c r="GHH4" s="6"/>
      <c r="GHI4" s="5"/>
      <c r="GHJ4" s="6"/>
      <c r="GHK4" s="5"/>
      <c r="GHL4" s="6"/>
      <c r="GHM4" s="5"/>
      <c r="GHN4" s="6"/>
      <c r="GHO4" s="5"/>
      <c r="GHP4" s="6"/>
      <c r="GHQ4" s="5"/>
      <c r="GHR4" s="6"/>
      <c r="GHS4" s="5"/>
      <c r="GHT4" s="6"/>
      <c r="GHU4" s="5"/>
      <c r="GHV4" s="6"/>
      <c r="GHW4" s="5"/>
      <c r="GHX4" s="6"/>
      <c r="GHY4" s="5"/>
      <c r="GHZ4" s="6"/>
      <c r="GIA4" s="5"/>
      <c r="GIB4" s="6"/>
      <c r="GIC4" s="5"/>
      <c r="GID4" s="6"/>
      <c r="GIE4" s="5"/>
      <c r="GIF4" s="6"/>
      <c r="GIG4" s="5"/>
      <c r="GIH4" s="6"/>
      <c r="GII4" s="5"/>
      <c r="GIJ4" s="6"/>
      <c r="GIK4" s="5"/>
      <c r="GIL4" s="6"/>
      <c r="GIM4" s="5"/>
      <c r="GIN4" s="6"/>
      <c r="GIO4" s="5"/>
      <c r="GIP4" s="6"/>
      <c r="GIQ4" s="5"/>
      <c r="GIR4" s="6"/>
      <c r="GIS4" s="5"/>
      <c r="GIT4" s="6"/>
      <c r="GIU4" s="5"/>
      <c r="GIV4" s="6"/>
      <c r="GIW4" s="5"/>
      <c r="GIX4" s="6"/>
      <c r="GIY4" s="5"/>
      <c r="GIZ4" s="6"/>
      <c r="GJA4" s="5"/>
      <c r="GJB4" s="6"/>
      <c r="GJC4" s="5"/>
      <c r="GJD4" s="6"/>
      <c r="GJE4" s="5"/>
      <c r="GJF4" s="6"/>
      <c r="GJG4" s="5"/>
      <c r="GJH4" s="6"/>
      <c r="GJI4" s="5"/>
      <c r="GJJ4" s="6"/>
      <c r="GJK4" s="5"/>
      <c r="GJL4" s="6"/>
      <c r="GJM4" s="5"/>
      <c r="GJN4" s="6"/>
      <c r="GJO4" s="5"/>
      <c r="GJP4" s="6"/>
      <c r="GJQ4" s="5"/>
      <c r="GJR4" s="6"/>
      <c r="GJS4" s="5"/>
      <c r="GJT4" s="6"/>
      <c r="GJU4" s="5"/>
      <c r="GJV4" s="6"/>
      <c r="GJW4" s="5"/>
      <c r="GJX4" s="6"/>
      <c r="GJY4" s="5"/>
      <c r="GJZ4" s="6"/>
      <c r="GKA4" s="5"/>
      <c r="GKB4" s="6"/>
      <c r="GKC4" s="5"/>
      <c r="GKD4" s="6"/>
      <c r="GKE4" s="5"/>
      <c r="GKF4" s="6"/>
      <c r="GKG4" s="5"/>
      <c r="GKH4" s="6"/>
      <c r="GKI4" s="5"/>
      <c r="GKJ4" s="6"/>
      <c r="GKK4" s="5"/>
      <c r="GKL4" s="6"/>
      <c r="GKM4" s="5"/>
      <c r="GKN4" s="6"/>
      <c r="GKO4" s="5"/>
      <c r="GKP4" s="6"/>
      <c r="GKQ4" s="5"/>
      <c r="GKR4" s="6"/>
      <c r="GKS4" s="5"/>
      <c r="GKT4" s="6"/>
      <c r="GKU4" s="5"/>
      <c r="GKV4" s="6"/>
      <c r="GKW4" s="5"/>
      <c r="GKX4" s="6"/>
      <c r="GKY4" s="5"/>
      <c r="GKZ4" s="6"/>
      <c r="GLA4" s="5"/>
      <c r="GLB4" s="6"/>
      <c r="GLC4" s="5"/>
      <c r="GLD4" s="6"/>
      <c r="GLE4" s="5"/>
      <c r="GLF4" s="6"/>
      <c r="GLG4" s="5"/>
      <c r="GLH4" s="6"/>
      <c r="GLI4" s="5"/>
      <c r="GLJ4" s="6"/>
      <c r="GLK4" s="5"/>
      <c r="GLL4" s="6"/>
      <c r="GLM4" s="5"/>
      <c r="GLN4" s="6"/>
      <c r="GLO4" s="5"/>
      <c r="GLP4" s="6"/>
      <c r="GLQ4" s="5"/>
      <c r="GLR4" s="6"/>
      <c r="GLS4" s="5"/>
      <c r="GLT4" s="6"/>
      <c r="GLU4" s="5"/>
      <c r="GLV4" s="6"/>
      <c r="GLW4" s="5"/>
      <c r="GLX4" s="6"/>
      <c r="GLY4" s="5"/>
      <c r="GLZ4" s="6"/>
      <c r="GMA4" s="5"/>
      <c r="GMB4" s="6"/>
      <c r="GMC4" s="5"/>
      <c r="GMD4" s="6"/>
      <c r="GME4" s="5"/>
      <c r="GMF4" s="6"/>
      <c r="GMG4" s="5"/>
      <c r="GMH4" s="6"/>
      <c r="GMI4" s="5"/>
      <c r="GMJ4" s="6"/>
      <c r="GMK4" s="5"/>
      <c r="GML4" s="6"/>
      <c r="GMM4" s="5"/>
      <c r="GMN4" s="6"/>
      <c r="GMO4" s="5"/>
      <c r="GMP4" s="6"/>
      <c r="GMQ4" s="5"/>
      <c r="GMR4" s="6"/>
      <c r="GMS4" s="5"/>
      <c r="GMT4" s="6"/>
      <c r="GMU4" s="5"/>
      <c r="GMV4" s="6"/>
      <c r="GMW4" s="5"/>
      <c r="GMX4" s="6"/>
      <c r="GMY4" s="5"/>
      <c r="GMZ4" s="6"/>
      <c r="GNA4" s="5"/>
      <c r="GNB4" s="6"/>
      <c r="GNC4" s="5"/>
      <c r="GND4" s="6"/>
      <c r="GNE4" s="5"/>
      <c r="GNF4" s="6"/>
      <c r="GNG4" s="5"/>
      <c r="GNH4" s="6"/>
      <c r="GNI4" s="5"/>
      <c r="GNJ4" s="6"/>
      <c r="GNK4" s="5"/>
      <c r="GNL4" s="6"/>
      <c r="GNM4" s="5"/>
      <c r="GNN4" s="6"/>
      <c r="GNO4" s="5"/>
      <c r="GNP4" s="6"/>
      <c r="GNQ4" s="5"/>
      <c r="GNR4" s="6"/>
      <c r="GNS4" s="5"/>
      <c r="GNT4" s="6"/>
      <c r="GNU4" s="5"/>
      <c r="GNV4" s="6"/>
      <c r="GNW4" s="5"/>
      <c r="GNX4" s="6"/>
      <c r="GNY4" s="5"/>
      <c r="GNZ4" s="6"/>
      <c r="GOA4" s="5"/>
      <c r="GOB4" s="6"/>
      <c r="GOC4" s="5"/>
      <c r="GOD4" s="6"/>
      <c r="GOE4" s="5"/>
      <c r="GOF4" s="6"/>
      <c r="GOG4" s="5"/>
      <c r="GOH4" s="6"/>
      <c r="GOI4" s="5"/>
      <c r="GOJ4" s="6"/>
      <c r="GOK4" s="5"/>
      <c r="GOL4" s="6"/>
      <c r="GOM4" s="5"/>
      <c r="GON4" s="6"/>
      <c r="GOO4" s="5"/>
      <c r="GOP4" s="6"/>
      <c r="GOQ4" s="5"/>
      <c r="GOR4" s="6"/>
      <c r="GOS4" s="5"/>
      <c r="GOT4" s="6"/>
      <c r="GOU4" s="5"/>
      <c r="GOV4" s="6"/>
      <c r="GOW4" s="5"/>
      <c r="GOX4" s="6"/>
      <c r="GOY4" s="5"/>
      <c r="GOZ4" s="6"/>
      <c r="GPA4" s="5"/>
      <c r="GPB4" s="6"/>
      <c r="GPC4" s="5"/>
      <c r="GPD4" s="6"/>
      <c r="GPE4" s="5"/>
      <c r="GPF4" s="6"/>
      <c r="GPG4" s="5"/>
      <c r="GPH4" s="6"/>
      <c r="GPI4" s="5"/>
      <c r="GPJ4" s="6"/>
      <c r="GPK4" s="5"/>
      <c r="GPL4" s="6"/>
      <c r="GPM4" s="5"/>
      <c r="GPN4" s="6"/>
      <c r="GPO4" s="5"/>
      <c r="GPP4" s="6"/>
      <c r="GPQ4" s="5"/>
      <c r="GPR4" s="6"/>
      <c r="GPS4" s="5"/>
      <c r="GPT4" s="6"/>
      <c r="GPU4" s="5"/>
      <c r="GPV4" s="6"/>
      <c r="GPW4" s="5"/>
      <c r="GPX4" s="6"/>
      <c r="GPY4" s="5"/>
      <c r="GPZ4" s="6"/>
      <c r="GQA4" s="5"/>
      <c r="GQB4" s="6"/>
      <c r="GQC4" s="5"/>
      <c r="GQD4" s="6"/>
      <c r="GQE4" s="5"/>
      <c r="GQF4" s="6"/>
      <c r="GQG4" s="5"/>
      <c r="GQH4" s="6"/>
      <c r="GQI4" s="5"/>
      <c r="GQJ4" s="6"/>
      <c r="GQK4" s="5"/>
      <c r="GQL4" s="6"/>
      <c r="GQM4" s="5"/>
      <c r="GQN4" s="6"/>
      <c r="GQO4" s="5"/>
      <c r="GQP4" s="6"/>
      <c r="GQQ4" s="5"/>
      <c r="GQR4" s="6"/>
      <c r="GQS4" s="5"/>
      <c r="GQT4" s="6"/>
      <c r="GQU4" s="5"/>
      <c r="GQV4" s="6"/>
      <c r="GQW4" s="5"/>
      <c r="GQX4" s="6"/>
      <c r="GQY4" s="5"/>
      <c r="GQZ4" s="6"/>
      <c r="GRA4" s="5"/>
      <c r="GRB4" s="6"/>
      <c r="GRC4" s="5"/>
      <c r="GRD4" s="6"/>
      <c r="GRE4" s="5"/>
      <c r="GRF4" s="6"/>
      <c r="GRG4" s="5"/>
      <c r="GRH4" s="6"/>
      <c r="GRI4" s="5"/>
      <c r="GRJ4" s="6"/>
      <c r="GRK4" s="5"/>
      <c r="GRL4" s="6"/>
      <c r="GRM4" s="5"/>
      <c r="GRN4" s="6"/>
      <c r="GRO4" s="5"/>
      <c r="GRP4" s="6"/>
      <c r="GRQ4" s="5"/>
      <c r="GRR4" s="6"/>
      <c r="GRS4" s="5"/>
      <c r="GRT4" s="6"/>
      <c r="GRU4" s="5"/>
      <c r="GRV4" s="6"/>
      <c r="GRW4" s="5"/>
      <c r="GRX4" s="6"/>
      <c r="GRY4" s="5"/>
      <c r="GRZ4" s="6"/>
      <c r="GSA4" s="5"/>
      <c r="GSB4" s="6"/>
      <c r="GSC4" s="5"/>
      <c r="GSD4" s="6"/>
      <c r="GSE4" s="5"/>
      <c r="GSF4" s="6"/>
      <c r="GSG4" s="5"/>
      <c r="GSH4" s="6"/>
      <c r="GSI4" s="5"/>
      <c r="GSJ4" s="6"/>
      <c r="GSK4" s="5"/>
      <c r="GSL4" s="6"/>
      <c r="GSM4" s="5"/>
      <c r="GSN4" s="6"/>
      <c r="GSO4" s="5"/>
      <c r="GSP4" s="6"/>
      <c r="GSQ4" s="5"/>
      <c r="GSR4" s="6"/>
      <c r="GSS4" s="5"/>
      <c r="GST4" s="6"/>
      <c r="GSU4" s="5"/>
      <c r="GSV4" s="6"/>
      <c r="GSW4" s="5"/>
      <c r="GSX4" s="6"/>
      <c r="GSY4" s="5"/>
      <c r="GSZ4" s="6"/>
      <c r="GTA4" s="5"/>
      <c r="GTB4" s="6"/>
      <c r="GTC4" s="5"/>
      <c r="GTD4" s="6"/>
      <c r="GTE4" s="5"/>
      <c r="GTF4" s="6"/>
      <c r="GTG4" s="5"/>
      <c r="GTH4" s="6"/>
      <c r="GTI4" s="5"/>
      <c r="GTJ4" s="6"/>
      <c r="GTK4" s="5"/>
      <c r="GTL4" s="6"/>
      <c r="GTM4" s="5"/>
      <c r="GTN4" s="6"/>
      <c r="GTO4" s="5"/>
      <c r="GTP4" s="6"/>
      <c r="GTQ4" s="5"/>
      <c r="GTR4" s="6"/>
      <c r="GTS4" s="5"/>
      <c r="GTT4" s="6"/>
      <c r="GTU4" s="5"/>
      <c r="GTV4" s="6"/>
      <c r="GTW4" s="5"/>
      <c r="GTX4" s="6"/>
      <c r="GTY4" s="5"/>
      <c r="GTZ4" s="6"/>
      <c r="GUA4" s="5"/>
      <c r="GUB4" s="6"/>
      <c r="GUC4" s="5"/>
      <c r="GUD4" s="6"/>
      <c r="GUE4" s="5"/>
      <c r="GUF4" s="6"/>
      <c r="GUG4" s="5"/>
      <c r="GUH4" s="6"/>
      <c r="GUI4" s="5"/>
      <c r="GUJ4" s="6"/>
      <c r="GUK4" s="5"/>
      <c r="GUL4" s="6"/>
      <c r="GUM4" s="5"/>
      <c r="GUN4" s="6"/>
      <c r="GUO4" s="5"/>
      <c r="GUP4" s="6"/>
      <c r="GUQ4" s="5"/>
      <c r="GUR4" s="6"/>
      <c r="GUS4" s="5"/>
      <c r="GUT4" s="6"/>
      <c r="GUU4" s="5"/>
      <c r="GUV4" s="6"/>
      <c r="GUW4" s="5"/>
      <c r="GUX4" s="6"/>
      <c r="GUY4" s="5"/>
      <c r="GUZ4" s="6"/>
      <c r="GVA4" s="5"/>
      <c r="GVB4" s="6"/>
      <c r="GVC4" s="5"/>
      <c r="GVD4" s="6"/>
      <c r="GVE4" s="5"/>
      <c r="GVF4" s="6"/>
      <c r="GVG4" s="5"/>
      <c r="GVH4" s="6"/>
      <c r="GVI4" s="5"/>
      <c r="GVJ4" s="6"/>
      <c r="GVK4" s="5"/>
      <c r="GVL4" s="6"/>
      <c r="GVM4" s="5"/>
      <c r="GVN4" s="6"/>
      <c r="GVO4" s="5"/>
      <c r="GVP4" s="6"/>
      <c r="GVQ4" s="5"/>
      <c r="GVR4" s="6"/>
      <c r="GVS4" s="5"/>
      <c r="GVT4" s="6"/>
      <c r="GVU4" s="5"/>
      <c r="GVV4" s="6"/>
      <c r="GVW4" s="5"/>
      <c r="GVX4" s="6"/>
      <c r="GVY4" s="5"/>
      <c r="GVZ4" s="6"/>
      <c r="GWA4" s="5"/>
      <c r="GWB4" s="6"/>
      <c r="GWC4" s="5"/>
      <c r="GWD4" s="6"/>
      <c r="GWE4" s="5"/>
      <c r="GWF4" s="6"/>
      <c r="GWG4" s="5"/>
      <c r="GWH4" s="6"/>
      <c r="GWI4" s="5"/>
      <c r="GWJ4" s="6"/>
      <c r="GWK4" s="5"/>
      <c r="GWL4" s="6"/>
      <c r="GWM4" s="5"/>
      <c r="GWN4" s="6"/>
      <c r="GWO4" s="5"/>
      <c r="GWP4" s="6"/>
      <c r="GWQ4" s="5"/>
      <c r="GWR4" s="6"/>
      <c r="GWS4" s="5"/>
      <c r="GWT4" s="6"/>
      <c r="GWU4" s="5"/>
      <c r="GWV4" s="6"/>
      <c r="GWW4" s="5"/>
      <c r="GWX4" s="6"/>
      <c r="GWY4" s="5"/>
      <c r="GWZ4" s="6"/>
      <c r="GXA4" s="5"/>
      <c r="GXB4" s="6"/>
      <c r="GXC4" s="5"/>
      <c r="GXD4" s="6"/>
      <c r="GXE4" s="5"/>
      <c r="GXF4" s="6"/>
      <c r="GXG4" s="5"/>
      <c r="GXH4" s="6"/>
      <c r="GXI4" s="5"/>
      <c r="GXJ4" s="6"/>
      <c r="GXK4" s="5"/>
      <c r="GXL4" s="6"/>
      <c r="GXM4" s="5"/>
      <c r="GXN4" s="6"/>
      <c r="GXO4" s="5"/>
      <c r="GXP4" s="6"/>
      <c r="GXQ4" s="5"/>
      <c r="GXR4" s="6"/>
      <c r="GXS4" s="5"/>
      <c r="GXT4" s="6"/>
      <c r="GXU4" s="5"/>
      <c r="GXV4" s="6"/>
      <c r="GXW4" s="5"/>
      <c r="GXX4" s="6"/>
      <c r="GXY4" s="5"/>
      <c r="GXZ4" s="6"/>
      <c r="GYA4" s="5"/>
      <c r="GYB4" s="6"/>
      <c r="GYC4" s="5"/>
      <c r="GYD4" s="6"/>
      <c r="GYE4" s="5"/>
      <c r="GYF4" s="6"/>
      <c r="GYG4" s="5"/>
      <c r="GYH4" s="6"/>
      <c r="GYI4" s="5"/>
      <c r="GYJ4" s="6"/>
      <c r="GYK4" s="5"/>
      <c r="GYL4" s="6"/>
      <c r="GYM4" s="5"/>
      <c r="GYN4" s="6"/>
      <c r="GYO4" s="5"/>
      <c r="GYP4" s="6"/>
      <c r="GYQ4" s="5"/>
      <c r="GYR4" s="6"/>
      <c r="GYS4" s="5"/>
      <c r="GYT4" s="6"/>
      <c r="GYU4" s="5"/>
      <c r="GYV4" s="6"/>
      <c r="GYW4" s="5"/>
      <c r="GYX4" s="6"/>
      <c r="GYY4" s="5"/>
      <c r="GYZ4" s="6"/>
      <c r="GZA4" s="5"/>
      <c r="GZB4" s="6"/>
      <c r="GZC4" s="5"/>
      <c r="GZD4" s="6"/>
      <c r="GZE4" s="5"/>
      <c r="GZF4" s="6"/>
      <c r="GZG4" s="5"/>
      <c r="GZH4" s="6"/>
      <c r="GZI4" s="5"/>
      <c r="GZJ4" s="6"/>
      <c r="GZK4" s="5"/>
      <c r="GZL4" s="6"/>
      <c r="GZM4" s="5"/>
      <c r="GZN4" s="6"/>
      <c r="GZO4" s="5"/>
      <c r="GZP4" s="6"/>
      <c r="GZQ4" s="5"/>
      <c r="GZR4" s="6"/>
      <c r="GZS4" s="5"/>
      <c r="GZT4" s="6"/>
      <c r="GZU4" s="5"/>
      <c r="GZV4" s="6"/>
      <c r="GZW4" s="5"/>
      <c r="GZX4" s="6"/>
      <c r="GZY4" s="5"/>
      <c r="GZZ4" s="6"/>
      <c r="HAA4" s="5"/>
      <c r="HAB4" s="6"/>
      <c r="HAC4" s="5"/>
      <c r="HAD4" s="6"/>
      <c r="HAE4" s="5"/>
      <c r="HAF4" s="6"/>
      <c r="HAG4" s="5"/>
      <c r="HAH4" s="6"/>
      <c r="HAI4" s="5"/>
      <c r="HAJ4" s="6"/>
      <c r="HAK4" s="5"/>
      <c r="HAL4" s="6"/>
      <c r="HAM4" s="5"/>
      <c r="HAN4" s="6"/>
      <c r="HAO4" s="5"/>
      <c r="HAP4" s="6"/>
      <c r="HAQ4" s="5"/>
      <c r="HAR4" s="6"/>
      <c r="HAS4" s="5"/>
      <c r="HAT4" s="6"/>
      <c r="HAU4" s="5"/>
      <c r="HAV4" s="6"/>
      <c r="HAW4" s="5"/>
      <c r="HAX4" s="6"/>
      <c r="HAY4" s="5"/>
      <c r="HAZ4" s="6"/>
      <c r="HBA4" s="5"/>
      <c r="HBB4" s="6"/>
      <c r="HBC4" s="5"/>
      <c r="HBD4" s="6"/>
      <c r="HBE4" s="5"/>
      <c r="HBF4" s="6"/>
      <c r="HBG4" s="5"/>
      <c r="HBH4" s="6"/>
      <c r="HBI4" s="5"/>
      <c r="HBJ4" s="6"/>
      <c r="HBK4" s="5"/>
      <c r="HBL4" s="6"/>
      <c r="HBM4" s="5"/>
      <c r="HBN4" s="6"/>
      <c r="HBO4" s="5"/>
      <c r="HBP4" s="6"/>
      <c r="HBQ4" s="5"/>
      <c r="HBR4" s="6"/>
      <c r="HBS4" s="5"/>
      <c r="HBT4" s="6"/>
      <c r="HBU4" s="5"/>
      <c r="HBV4" s="6"/>
      <c r="HBW4" s="5"/>
      <c r="HBX4" s="6"/>
      <c r="HBY4" s="5"/>
      <c r="HBZ4" s="6"/>
      <c r="HCA4" s="5"/>
      <c r="HCB4" s="6"/>
      <c r="HCC4" s="5"/>
      <c r="HCD4" s="6"/>
      <c r="HCE4" s="5"/>
      <c r="HCF4" s="6"/>
      <c r="HCG4" s="5"/>
      <c r="HCH4" s="6"/>
      <c r="HCI4" s="5"/>
      <c r="HCJ4" s="6"/>
      <c r="HCK4" s="5"/>
      <c r="HCL4" s="6"/>
      <c r="HCM4" s="5"/>
      <c r="HCN4" s="6"/>
      <c r="HCO4" s="5"/>
      <c r="HCP4" s="6"/>
      <c r="HCQ4" s="5"/>
      <c r="HCR4" s="6"/>
      <c r="HCS4" s="5"/>
      <c r="HCT4" s="6"/>
      <c r="HCU4" s="5"/>
      <c r="HCV4" s="6"/>
      <c r="HCW4" s="5"/>
      <c r="HCX4" s="6"/>
      <c r="HCY4" s="5"/>
      <c r="HCZ4" s="6"/>
      <c r="HDA4" s="5"/>
      <c r="HDB4" s="6"/>
      <c r="HDC4" s="5"/>
      <c r="HDD4" s="6"/>
      <c r="HDE4" s="5"/>
      <c r="HDF4" s="6"/>
      <c r="HDG4" s="5"/>
      <c r="HDH4" s="6"/>
      <c r="HDI4" s="5"/>
      <c r="HDJ4" s="6"/>
      <c r="HDK4" s="5"/>
      <c r="HDL4" s="6"/>
      <c r="HDM4" s="5"/>
      <c r="HDN4" s="6"/>
      <c r="HDO4" s="5"/>
      <c r="HDP4" s="6"/>
      <c r="HDQ4" s="5"/>
      <c r="HDR4" s="6"/>
      <c r="HDS4" s="5"/>
      <c r="HDT4" s="6"/>
      <c r="HDU4" s="5"/>
      <c r="HDV4" s="6"/>
      <c r="HDW4" s="5"/>
      <c r="HDX4" s="6"/>
      <c r="HDY4" s="5"/>
      <c r="HDZ4" s="6"/>
      <c r="HEA4" s="5"/>
      <c r="HEB4" s="6"/>
      <c r="HEC4" s="5"/>
      <c r="HED4" s="6"/>
      <c r="HEE4" s="5"/>
      <c r="HEF4" s="6"/>
      <c r="HEG4" s="5"/>
      <c r="HEH4" s="6"/>
      <c r="HEI4" s="5"/>
      <c r="HEJ4" s="6"/>
      <c r="HEK4" s="5"/>
      <c r="HEL4" s="6"/>
      <c r="HEM4" s="5"/>
      <c r="HEN4" s="6"/>
      <c r="HEO4" s="5"/>
      <c r="HEP4" s="6"/>
      <c r="HEQ4" s="5"/>
      <c r="HER4" s="6"/>
      <c r="HES4" s="5"/>
      <c r="HET4" s="6"/>
      <c r="HEU4" s="5"/>
      <c r="HEV4" s="6"/>
      <c r="HEW4" s="5"/>
      <c r="HEX4" s="6"/>
      <c r="HEY4" s="5"/>
      <c r="HEZ4" s="6"/>
      <c r="HFA4" s="5"/>
      <c r="HFB4" s="6"/>
      <c r="HFC4" s="5"/>
      <c r="HFD4" s="6"/>
      <c r="HFE4" s="5"/>
      <c r="HFF4" s="6"/>
      <c r="HFG4" s="5"/>
      <c r="HFH4" s="6"/>
      <c r="HFI4" s="5"/>
      <c r="HFJ4" s="6"/>
      <c r="HFK4" s="5"/>
      <c r="HFL4" s="6"/>
      <c r="HFM4" s="5"/>
      <c r="HFN4" s="6"/>
      <c r="HFO4" s="5"/>
      <c r="HFP4" s="6"/>
      <c r="HFQ4" s="5"/>
      <c r="HFR4" s="6"/>
      <c r="HFS4" s="5"/>
      <c r="HFT4" s="6"/>
      <c r="HFU4" s="5"/>
      <c r="HFV4" s="6"/>
      <c r="HFW4" s="5"/>
      <c r="HFX4" s="6"/>
      <c r="HFY4" s="5"/>
      <c r="HFZ4" s="6"/>
      <c r="HGA4" s="5"/>
      <c r="HGB4" s="6"/>
      <c r="HGC4" s="5"/>
      <c r="HGD4" s="6"/>
      <c r="HGE4" s="5"/>
      <c r="HGF4" s="6"/>
      <c r="HGG4" s="5"/>
      <c r="HGH4" s="6"/>
      <c r="HGI4" s="5"/>
      <c r="HGJ4" s="6"/>
      <c r="HGK4" s="5"/>
      <c r="HGL4" s="6"/>
      <c r="HGM4" s="5"/>
      <c r="HGN4" s="6"/>
      <c r="HGO4" s="5"/>
      <c r="HGP4" s="6"/>
      <c r="HGQ4" s="5"/>
      <c r="HGR4" s="6"/>
      <c r="HGS4" s="5"/>
      <c r="HGT4" s="6"/>
      <c r="HGU4" s="5"/>
      <c r="HGV4" s="6"/>
      <c r="HGW4" s="5"/>
      <c r="HGX4" s="6"/>
      <c r="HGY4" s="5"/>
      <c r="HGZ4" s="6"/>
      <c r="HHA4" s="5"/>
      <c r="HHB4" s="6"/>
      <c r="HHC4" s="5"/>
      <c r="HHD4" s="6"/>
      <c r="HHE4" s="5"/>
      <c r="HHF4" s="6"/>
      <c r="HHG4" s="5"/>
      <c r="HHH4" s="6"/>
      <c r="HHI4" s="5"/>
      <c r="HHJ4" s="6"/>
      <c r="HHK4" s="5"/>
      <c r="HHL4" s="6"/>
      <c r="HHM4" s="5"/>
      <c r="HHN4" s="6"/>
      <c r="HHO4" s="5"/>
      <c r="HHP4" s="6"/>
      <c r="HHQ4" s="5"/>
      <c r="HHR4" s="6"/>
      <c r="HHS4" s="5"/>
      <c r="HHT4" s="6"/>
      <c r="HHU4" s="5"/>
      <c r="HHV4" s="6"/>
      <c r="HHW4" s="5"/>
      <c r="HHX4" s="6"/>
      <c r="HHY4" s="5"/>
      <c r="HHZ4" s="6"/>
      <c r="HIA4" s="5"/>
      <c r="HIB4" s="6"/>
      <c r="HIC4" s="5"/>
      <c r="HID4" s="6"/>
      <c r="HIE4" s="5"/>
      <c r="HIF4" s="6"/>
      <c r="HIG4" s="5"/>
      <c r="HIH4" s="6"/>
      <c r="HII4" s="5"/>
      <c r="HIJ4" s="6"/>
      <c r="HIK4" s="5"/>
      <c r="HIL4" s="6"/>
      <c r="HIM4" s="5"/>
      <c r="HIN4" s="6"/>
      <c r="HIO4" s="5"/>
      <c r="HIP4" s="6"/>
      <c r="HIQ4" s="5"/>
      <c r="HIR4" s="6"/>
      <c r="HIS4" s="5"/>
      <c r="HIT4" s="6"/>
      <c r="HIU4" s="5"/>
      <c r="HIV4" s="6"/>
      <c r="HIW4" s="5"/>
      <c r="HIX4" s="6"/>
      <c r="HIY4" s="5"/>
      <c r="HIZ4" s="6"/>
      <c r="HJA4" s="5"/>
      <c r="HJB4" s="6"/>
      <c r="HJC4" s="5"/>
      <c r="HJD4" s="6"/>
      <c r="HJE4" s="5"/>
      <c r="HJF4" s="6"/>
      <c r="HJG4" s="5"/>
      <c r="HJH4" s="6"/>
      <c r="HJI4" s="5"/>
      <c r="HJJ4" s="6"/>
      <c r="HJK4" s="5"/>
      <c r="HJL4" s="6"/>
      <c r="HJM4" s="5"/>
      <c r="HJN4" s="6"/>
      <c r="HJO4" s="5"/>
      <c r="HJP4" s="6"/>
      <c r="HJQ4" s="5"/>
      <c r="HJR4" s="6"/>
      <c r="HJS4" s="5"/>
      <c r="HJT4" s="6"/>
      <c r="HJU4" s="5"/>
      <c r="HJV4" s="6"/>
      <c r="HJW4" s="5"/>
      <c r="HJX4" s="6"/>
      <c r="HJY4" s="5"/>
      <c r="HJZ4" s="6"/>
      <c r="HKA4" s="5"/>
      <c r="HKB4" s="6"/>
      <c r="HKC4" s="5"/>
      <c r="HKD4" s="6"/>
      <c r="HKE4" s="5"/>
      <c r="HKF4" s="6"/>
      <c r="HKG4" s="5"/>
      <c r="HKH4" s="6"/>
      <c r="HKI4" s="5"/>
      <c r="HKJ4" s="6"/>
      <c r="HKK4" s="5"/>
      <c r="HKL4" s="6"/>
      <c r="HKM4" s="5"/>
      <c r="HKN4" s="6"/>
      <c r="HKO4" s="5"/>
      <c r="HKP4" s="6"/>
      <c r="HKQ4" s="5"/>
      <c r="HKR4" s="6"/>
      <c r="HKS4" s="5"/>
      <c r="HKT4" s="6"/>
      <c r="HKU4" s="5"/>
      <c r="HKV4" s="6"/>
      <c r="HKW4" s="5"/>
      <c r="HKX4" s="6"/>
      <c r="HKY4" s="5"/>
      <c r="HKZ4" s="6"/>
      <c r="HLA4" s="5"/>
      <c r="HLB4" s="6"/>
      <c r="HLC4" s="5"/>
      <c r="HLD4" s="6"/>
      <c r="HLE4" s="5"/>
      <c r="HLF4" s="6"/>
      <c r="HLG4" s="5"/>
      <c r="HLH4" s="6"/>
      <c r="HLI4" s="5"/>
      <c r="HLJ4" s="6"/>
      <c r="HLK4" s="5"/>
      <c r="HLL4" s="6"/>
      <c r="HLM4" s="5"/>
      <c r="HLN4" s="6"/>
      <c r="HLO4" s="5"/>
      <c r="HLP4" s="6"/>
      <c r="HLQ4" s="5"/>
      <c r="HLR4" s="6"/>
      <c r="HLS4" s="5"/>
      <c r="HLT4" s="6"/>
      <c r="HLU4" s="5"/>
      <c r="HLV4" s="6"/>
      <c r="HLW4" s="5"/>
      <c r="HLX4" s="6"/>
      <c r="HLY4" s="5"/>
      <c r="HLZ4" s="6"/>
      <c r="HMA4" s="5"/>
      <c r="HMB4" s="6"/>
      <c r="HMC4" s="5"/>
      <c r="HMD4" s="6"/>
      <c r="HME4" s="5"/>
      <c r="HMF4" s="6"/>
      <c r="HMG4" s="5"/>
      <c r="HMH4" s="6"/>
      <c r="HMI4" s="5"/>
      <c r="HMJ4" s="6"/>
      <c r="HMK4" s="5"/>
      <c r="HML4" s="6"/>
      <c r="HMM4" s="5"/>
      <c r="HMN4" s="6"/>
      <c r="HMO4" s="5"/>
      <c r="HMP4" s="6"/>
      <c r="HMQ4" s="5"/>
      <c r="HMR4" s="6"/>
      <c r="HMS4" s="5"/>
      <c r="HMT4" s="6"/>
      <c r="HMU4" s="5"/>
      <c r="HMV4" s="6"/>
      <c r="HMW4" s="5"/>
      <c r="HMX4" s="6"/>
      <c r="HMY4" s="5"/>
      <c r="HMZ4" s="6"/>
      <c r="HNA4" s="5"/>
      <c r="HNB4" s="6"/>
      <c r="HNC4" s="5"/>
      <c r="HND4" s="6"/>
      <c r="HNE4" s="5"/>
      <c r="HNF4" s="6"/>
      <c r="HNG4" s="5"/>
      <c r="HNH4" s="6"/>
      <c r="HNI4" s="5"/>
      <c r="HNJ4" s="6"/>
      <c r="HNK4" s="5"/>
      <c r="HNL4" s="6"/>
      <c r="HNM4" s="5"/>
      <c r="HNN4" s="6"/>
      <c r="HNO4" s="5"/>
      <c r="HNP4" s="6"/>
      <c r="HNQ4" s="5"/>
      <c r="HNR4" s="6"/>
      <c r="HNS4" s="5"/>
      <c r="HNT4" s="6"/>
      <c r="HNU4" s="5"/>
      <c r="HNV4" s="6"/>
      <c r="HNW4" s="5"/>
      <c r="HNX4" s="6"/>
      <c r="HNY4" s="5"/>
      <c r="HNZ4" s="6"/>
      <c r="HOA4" s="5"/>
      <c r="HOB4" s="6"/>
      <c r="HOC4" s="5"/>
      <c r="HOD4" s="6"/>
      <c r="HOE4" s="5"/>
      <c r="HOF4" s="6"/>
      <c r="HOG4" s="5"/>
      <c r="HOH4" s="6"/>
      <c r="HOI4" s="5"/>
      <c r="HOJ4" s="6"/>
      <c r="HOK4" s="5"/>
      <c r="HOL4" s="6"/>
      <c r="HOM4" s="5"/>
      <c r="HON4" s="6"/>
      <c r="HOO4" s="5"/>
      <c r="HOP4" s="6"/>
      <c r="HOQ4" s="5"/>
      <c r="HOR4" s="6"/>
      <c r="HOS4" s="5"/>
      <c r="HOT4" s="6"/>
      <c r="HOU4" s="5"/>
      <c r="HOV4" s="6"/>
      <c r="HOW4" s="5"/>
      <c r="HOX4" s="6"/>
      <c r="HOY4" s="5"/>
      <c r="HOZ4" s="6"/>
      <c r="HPA4" s="5"/>
      <c r="HPB4" s="6"/>
      <c r="HPC4" s="5"/>
      <c r="HPD4" s="6"/>
      <c r="HPE4" s="5"/>
      <c r="HPF4" s="6"/>
      <c r="HPG4" s="5"/>
      <c r="HPH4" s="6"/>
      <c r="HPI4" s="5"/>
      <c r="HPJ4" s="6"/>
      <c r="HPK4" s="5"/>
      <c r="HPL4" s="6"/>
      <c r="HPM4" s="5"/>
      <c r="HPN4" s="6"/>
      <c r="HPO4" s="5"/>
      <c r="HPP4" s="6"/>
      <c r="HPQ4" s="5"/>
      <c r="HPR4" s="6"/>
      <c r="HPS4" s="5"/>
      <c r="HPT4" s="6"/>
      <c r="HPU4" s="5"/>
      <c r="HPV4" s="6"/>
      <c r="HPW4" s="5"/>
      <c r="HPX4" s="6"/>
      <c r="HPY4" s="5"/>
      <c r="HPZ4" s="6"/>
      <c r="HQA4" s="5"/>
      <c r="HQB4" s="6"/>
      <c r="HQC4" s="5"/>
      <c r="HQD4" s="6"/>
      <c r="HQE4" s="5"/>
      <c r="HQF4" s="6"/>
      <c r="HQG4" s="5"/>
      <c r="HQH4" s="6"/>
      <c r="HQI4" s="5"/>
      <c r="HQJ4" s="6"/>
      <c r="HQK4" s="5"/>
      <c r="HQL4" s="6"/>
      <c r="HQM4" s="5"/>
      <c r="HQN4" s="6"/>
      <c r="HQO4" s="5"/>
      <c r="HQP4" s="6"/>
      <c r="HQQ4" s="5"/>
      <c r="HQR4" s="6"/>
      <c r="HQS4" s="5"/>
      <c r="HQT4" s="6"/>
      <c r="HQU4" s="5"/>
      <c r="HQV4" s="6"/>
      <c r="HQW4" s="5"/>
      <c r="HQX4" s="6"/>
      <c r="HQY4" s="5"/>
      <c r="HQZ4" s="6"/>
      <c r="HRA4" s="5"/>
      <c r="HRB4" s="6"/>
      <c r="HRC4" s="5"/>
      <c r="HRD4" s="6"/>
      <c r="HRE4" s="5"/>
      <c r="HRF4" s="6"/>
      <c r="HRG4" s="5"/>
      <c r="HRH4" s="6"/>
      <c r="HRI4" s="5"/>
      <c r="HRJ4" s="6"/>
      <c r="HRK4" s="5"/>
      <c r="HRL4" s="6"/>
      <c r="HRM4" s="5"/>
      <c r="HRN4" s="6"/>
      <c r="HRO4" s="5"/>
      <c r="HRP4" s="6"/>
      <c r="HRQ4" s="5"/>
      <c r="HRR4" s="6"/>
      <c r="HRS4" s="5"/>
      <c r="HRT4" s="6"/>
      <c r="HRU4" s="5"/>
      <c r="HRV4" s="6"/>
      <c r="HRW4" s="5"/>
      <c r="HRX4" s="6"/>
      <c r="HRY4" s="5"/>
      <c r="HRZ4" s="6"/>
      <c r="HSA4" s="5"/>
      <c r="HSB4" s="6"/>
      <c r="HSC4" s="5"/>
      <c r="HSD4" s="6"/>
      <c r="HSE4" s="5"/>
      <c r="HSF4" s="6"/>
      <c r="HSG4" s="5"/>
      <c r="HSH4" s="6"/>
      <c r="HSI4" s="5"/>
      <c r="HSJ4" s="6"/>
      <c r="HSK4" s="5"/>
      <c r="HSL4" s="6"/>
      <c r="HSM4" s="5"/>
      <c r="HSN4" s="6"/>
      <c r="HSO4" s="5"/>
      <c r="HSP4" s="6"/>
      <c r="HSQ4" s="5"/>
      <c r="HSR4" s="6"/>
      <c r="HSS4" s="5"/>
      <c r="HST4" s="6"/>
      <c r="HSU4" s="5"/>
      <c r="HSV4" s="6"/>
      <c r="HSW4" s="5"/>
      <c r="HSX4" s="6"/>
      <c r="HSY4" s="5"/>
      <c r="HSZ4" s="6"/>
      <c r="HTA4" s="5"/>
      <c r="HTB4" s="6"/>
      <c r="HTC4" s="5"/>
      <c r="HTD4" s="6"/>
      <c r="HTE4" s="5"/>
      <c r="HTF4" s="6"/>
      <c r="HTG4" s="5"/>
      <c r="HTH4" s="6"/>
      <c r="HTI4" s="5"/>
      <c r="HTJ4" s="6"/>
      <c r="HTK4" s="5"/>
      <c r="HTL4" s="6"/>
      <c r="HTM4" s="5"/>
      <c r="HTN4" s="6"/>
      <c r="HTO4" s="5"/>
      <c r="HTP4" s="6"/>
      <c r="HTQ4" s="5"/>
      <c r="HTR4" s="6"/>
      <c r="HTS4" s="5"/>
      <c r="HTT4" s="6"/>
      <c r="HTU4" s="5"/>
      <c r="HTV4" s="6"/>
      <c r="HTW4" s="5"/>
      <c r="HTX4" s="6"/>
      <c r="HTY4" s="5"/>
      <c r="HTZ4" s="6"/>
      <c r="HUA4" s="5"/>
      <c r="HUB4" s="6"/>
      <c r="HUC4" s="5"/>
      <c r="HUD4" s="6"/>
      <c r="HUE4" s="5"/>
      <c r="HUF4" s="6"/>
      <c r="HUG4" s="5"/>
      <c r="HUH4" s="6"/>
      <c r="HUI4" s="5"/>
      <c r="HUJ4" s="6"/>
      <c r="HUK4" s="5"/>
      <c r="HUL4" s="6"/>
      <c r="HUM4" s="5"/>
      <c r="HUN4" s="6"/>
      <c r="HUO4" s="5"/>
      <c r="HUP4" s="6"/>
      <c r="HUQ4" s="5"/>
      <c r="HUR4" s="6"/>
      <c r="HUS4" s="5"/>
      <c r="HUT4" s="6"/>
      <c r="HUU4" s="5"/>
      <c r="HUV4" s="6"/>
      <c r="HUW4" s="5"/>
      <c r="HUX4" s="6"/>
      <c r="HUY4" s="5"/>
      <c r="HUZ4" s="6"/>
      <c r="HVA4" s="5"/>
      <c r="HVB4" s="6"/>
      <c r="HVC4" s="5"/>
      <c r="HVD4" s="6"/>
      <c r="HVE4" s="5"/>
      <c r="HVF4" s="6"/>
      <c r="HVG4" s="5"/>
      <c r="HVH4" s="6"/>
      <c r="HVI4" s="5"/>
      <c r="HVJ4" s="6"/>
      <c r="HVK4" s="5"/>
      <c r="HVL4" s="6"/>
      <c r="HVM4" s="5"/>
      <c r="HVN4" s="6"/>
      <c r="HVO4" s="5"/>
      <c r="HVP4" s="6"/>
      <c r="HVQ4" s="5"/>
      <c r="HVR4" s="6"/>
      <c r="HVS4" s="5"/>
      <c r="HVT4" s="6"/>
      <c r="HVU4" s="5"/>
      <c r="HVV4" s="6"/>
      <c r="HVW4" s="5"/>
      <c r="HVX4" s="6"/>
      <c r="HVY4" s="5"/>
      <c r="HVZ4" s="6"/>
      <c r="HWA4" s="5"/>
      <c r="HWB4" s="6"/>
      <c r="HWC4" s="5"/>
      <c r="HWD4" s="6"/>
      <c r="HWE4" s="5"/>
      <c r="HWF4" s="6"/>
      <c r="HWG4" s="5"/>
      <c r="HWH4" s="6"/>
      <c r="HWI4" s="5"/>
      <c r="HWJ4" s="6"/>
      <c r="HWK4" s="5"/>
      <c r="HWL4" s="6"/>
      <c r="HWM4" s="5"/>
      <c r="HWN4" s="6"/>
      <c r="HWO4" s="5"/>
      <c r="HWP4" s="6"/>
      <c r="HWQ4" s="5"/>
      <c r="HWR4" s="6"/>
      <c r="HWS4" s="5"/>
      <c r="HWT4" s="6"/>
      <c r="HWU4" s="5"/>
      <c r="HWV4" s="6"/>
      <c r="HWW4" s="5"/>
      <c r="HWX4" s="6"/>
      <c r="HWY4" s="5"/>
      <c r="HWZ4" s="6"/>
      <c r="HXA4" s="5"/>
      <c r="HXB4" s="6"/>
      <c r="HXC4" s="5"/>
      <c r="HXD4" s="6"/>
      <c r="HXE4" s="5"/>
      <c r="HXF4" s="6"/>
      <c r="HXG4" s="5"/>
      <c r="HXH4" s="6"/>
      <c r="HXI4" s="5"/>
      <c r="HXJ4" s="6"/>
      <c r="HXK4" s="5"/>
      <c r="HXL4" s="6"/>
      <c r="HXM4" s="5"/>
      <c r="HXN4" s="6"/>
      <c r="HXO4" s="5"/>
      <c r="HXP4" s="6"/>
      <c r="HXQ4" s="5"/>
      <c r="HXR4" s="6"/>
      <c r="HXS4" s="5"/>
      <c r="HXT4" s="6"/>
      <c r="HXU4" s="5"/>
      <c r="HXV4" s="6"/>
      <c r="HXW4" s="5"/>
      <c r="HXX4" s="6"/>
      <c r="HXY4" s="5"/>
      <c r="HXZ4" s="6"/>
      <c r="HYA4" s="5"/>
      <c r="HYB4" s="6"/>
      <c r="HYC4" s="5"/>
      <c r="HYD4" s="6"/>
      <c r="HYE4" s="5"/>
      <c r="HYF4" s="6"/>
      <c r="HYG4" s="5"/>
      <c r="HYH4" s="6"/>
      <c r="HYI4" s="5"/>
      <c r="HYJ4" s="6"/>
      <c r="HYK4" s="5"/>
      <c r="HYL4" s="6"/>
      <c r="HYM4" s="5"/>
      <c r="HYN4" s="6"/>
      <c r="HYO4" s="5"/>
      <c r="HYP4" s="6"/>
      <c r="HYQ4" s="5"/>
      <c r="HYR4" s="6"/>
      <c r="HYS4" s="5"/>
      <c r="HYT4" s="6"/>
      <c r="HYU4" s="5"/>
      <c r="HYV4" s="6"/>
      <c r="HYW4" s="5"/>
      <c r="HYX4" s="6"/>
      <c r="HYY4" s="5"/>
      <c r="HYZ4" s="6"/>
      <c r="HZA4" s="5"/>
      <c r="HZB4" s="6"/>
      <c r="HZC4" s="5"/>
      <c r="HZD4" s="6"/>
      <c r="HZE4" s="5"/>
      <c r="HZF4" s="6"/>
      <c r="HZG4" s="5"/>
      <c r="HZH4" s="6"/>
      <c r="HZI4" s="5"/>
      <c r="HZJ4" s="6"/>
      <c r="HZK4" s="5"/>
      <c r="HZL4" s="6"/>
      <c r="HZM4" s="5"/>
      <c r="HZN4" s="6"/>
      <c r="HZO4" s="5"/>
      <c r="HZP4" s="6"/>
      <c r="HZQ4" s="5"/>
      <c r="HZR4" s="6"/>
      <c r="HZS4" s="5"/>
      <c r="HZT4" s="6"/>
      <c r="HZU4" s="5"/>
      <c r="HZV4" s="6"/>
      <c r="HZW4" s="5"/>
      <c r="HZX4" s="6"/>
      <c r="HZY4" s="5"/>
      <c r="HZZ4" s="6"/>
      <c r="IAA4" s="5"/>
      <c r="IAB4" s="6"/>
      <c r="IAC4" s="5"/>
      <c r="IAD4" s="6"/>
      <c r="IAE4" s="5"/>
      <c r="IAF4" s="6"/>
      <c r="IAG4" s="5"/>
      <c r="IAH4" s="6"/>
      <c r="IAI4" s="5"/>
      <c r="IAJ4" s="6"/>
      <c r="IAK4" s="5"/>
      <c r="IAL4" s="6"/>
      <c r="IAM4" s="5"/>
      <c r="IAN4" s="6"/>
      <c r="IAO4" s="5"/>
      <c r="IAP4" s="6"/>
      <c r="IAQ4" s="5"/>
      <c r="IAR4" s="6"/>
      <c r="IAS4" s="5"/>
      <c r="IAT4" s="6"/>
      <c r="IAU4" s="5"/>
      <c r="IAV4" s="6"/>
      <c r="IAW4" s="5"/>
      <c r="IAX4" s="6"/>
      <c r="IAY4" s="5"/>
      <c r="IAZ4" s="6"/>
      <c r="IBA4" s="5"/>
      <c r="IBB4" s="6"/>
      <c r="IBC4" s="5"/>
      <c r="IBD4" s="6"/>
      <c r="IBE4" s="5"/>
      <c r="IBF4" s="6"/>
      <c r="IBG4" s="5"/>
      <c r="IBH4" s="6"/>
      <c r="IBI4" s="5"/>
      <c r="IBJ4" s="6"/>
      <c r="IBK4" s="5"/>
      <c r="IBL4" s="6"/>
      <c r="IBM4" s="5"/>
      <c r="IBN4" s="6"/>
      <c r="IBO4" s="5"/>
      <c r="IBP4" s="6"/>
      <c r="IBQ4" s="5"/>
      <c r="IBR4" s="6"/>
      <c r="IBS4" s="5"/>
      <c r="IBT4" s="6"/>
      <c r="IBU4" s="5"/>
      <c r="IBV4" s="6"/>
      <c r="IBW4" s="5"/>
      <c r="IBX4" s="6"/>
      <c r="IBY4" s="5"/>
      <c r="IBZ4" s="6"/>
      <c r="ICA4" s="5"/>
      <c r="ICB4" s="6"/>
      <c r="ICC4" s="5"/>
      <c r="ICD4" s="6"/>
      <c r="ICE4" s="5"/>
      <c r="ICF4" s="6"/>
      <c r="ICG4" s="5"/>
      <c r="ICH4" s="6"/>
      <c r="ICI4" s="5"/>
      <c r="ICJ4" s="6"/>
      <c r="ICK4" s="5"/>
      <c r="ICL4" s="6"/>
      <c r="ICM4" s="5"/>
      <c r="ICN4" s="6"/>
      <c r="ICO4" s="5"/>
      <c r="ICP4" s="6"/>
      <c r="ICQ4" s="5"/>
      <c r="ICR4" s="6"/>
      <c r="ICS4" s="5"/>
      <c r="ICT4" s="6"/>
      <c r="ICU4" s="5"/>
      <c r="ICV4" s="6"/>
      <c r="ICW4" s="5"/>
      <c r="ICX4" s="6"/>
      <c r="ICY4" s="5"/>
      <c r="ICZ4" s="6"/>
      <c r="IDA4" s="5"/>
      <c r="IDB4" s="6"/>
      <c r="IDC4" s="5"/>
      <c r="IDD4" s="6"/>
      <c r="IDE4" s="5"/>
      <c r="IDF4" s="6"/>
      <c r="IDG4" s="5"/>
      <c r="IDH4" s="6"/>
      <c r="IDI4" s="5"/>
      <c r="IDJ4" s="6"/>
      <c r="IDK4" s="5"/>
      <c r="IDL4" s="6"/>
      <c r="IDM4" s="5"/>
      <c r="IDN4" s="6"/>
      <c r="IDO4" s="5"/>
      <c r="IDP4" s="6"/>
      <c r="IDQ4" s="5"/>
      <c r="IDR4" s="6"/>
      <c r="IDS4" s="5"/>
      <c r="IDT4" s="6"/>
      <c r="IDU4" s="5"/>
      <c r="IDV4" s="6"/>
      <c r="IDW4" s="5"/>
      <c r="IDX4" s="6"/>
      <c r="IDY4" s="5"/>
      <c r="IDZ4" s="6"/>
      <c r="IEA4" s="5"/>
      <c r="IEB4" s="6"/>
      <c r="IEC4" s="5"/>
      <c r="IED4" s="6"/>
      <c r="IEE4" s="5"/>
      <c r="IEF4" s="6"/>
      <c r="IEG4" s="5"/>
      <c r="IEH4" s="6"/>
      <c r="IEI4" s="5"/>
      <c r="IEJ4" s="6"/>
      <c r="IEK4" s="5"/>
      <c r="IEL4" s="6"/>
      <c r="IEM4" s="5"/>
      <c r="IEN4" s="6"/>
      <c r="IEO4" s="5"/>
      <c r="IEP4" s="6"/>
      <c r="IEQ4" s="5"/>
      <c r="IER4" s="6"/>
      <c r="IES4" s="5"/>
      <c r="IET4" s="6"/>
      <c r="IEU4" s="5"/>
      <c r="IEV4" s="6"/>
      <c r="IEW4" s="5"/>
      <c r="IEX4" s="6"/>
      <c r="IEY4" s="5"/>
      <c r="IEZ4" s="6"/>
      <c r="IFA4" s="5"/>
      <c r="IFB4" s="6"/>
      <c r="IFC4" s="5"/>
      <c r="IFD4" s="6"/>
      <c r="IFE4" s="5"/>
      <c r="IFF4" s="6"/>
      <c r="IFG4" s="5"/>
      <c r="IFH4" s="6"/>
      <c r="IFI4" s="5"/>
      <c r="IFJ4" s="6"/>
      <c r="IFK4" s="5"/>
      <c r="IFL4" s="6"/>
      <c r="IFM4" s="5"/>
      <c r="IFN4" s="6"/>
      <c r="IFO4" s="5"/>
      <c r="IFP4" s="6"/>
      <c r="IFQ4" s="5"/>
      <c r="IFR4" s="6"/>
      <c r="IFS4" s="5"/>
      <c r="IFT4" s="6"/>
      <c r="IFU4" s="5"/>
      <c r="IFV4" s="6"/>
      <c r="IFW4" s="5"/>
      <c r="IFX4" s="6"/>
      <c r="IFY4" s="5"/>
      <c r="IFZ4" s="6"/>
      <c r="IGA4" s="5"/>
      <c r="IGB4" s="6"/>
      <c r="IGC4" s="5"/>
      <c r="IGD4" s="6"/>
      <c r="IGE4" s="5"/>
      <c r="IGF4" s="6"/>
      <c r="IGG4" s="5"/>
      <c r="IGH4" s="6"/>
      <c r="IGI4" s="5"/>
      <c r="IGJ4" s="6"/>
      <c r="IGK4" s="5"/>
      <c r="IGL4" s="6"/>
      <c r="IGM4" s="5"/>
      <c r="IGN4" s="6"/>
      <c r="IGO4" s="5"/>
      <c r="IGP4" s="6"/>
      <c r="IGQ4" s="5"/>
      <c r="IGR4" s="6"/>
      <c r="IGS4" s="5"/>
      <c r="IGT4" s="6"/>
      <c r="IGU4" s="5"/>
      <c r="IGV4" s="6"/>
      <c r="IGW4" s="5"/>
      <c r="IGX4" s="6"/>
      <c r="IGY4" s="5"/>
      <c r="IGZ4" s="6"/>
      <c r="IHA4" s="5"/>
      <c r="IHB4" s="6"/>
      <c r="IHC4" s="5"/>
      <c r="IHD4" s="6"/>
      <c r="IHE4" s="5"/>
      <c r="IHF4" s="6"/>
      <c r="IHG4" s="5"/>
      <c r="IHH4" s="6"/>
      <c r="IHI4" s="5"/>
      <c r="IHJ4" s="6"/>
      <c r="IHK4" s="5"/>
      <c r="IHL4" s="6"/>
      <c r="IHM4" s="5"/>
      <c r="IHN4" s="6"/>
      <c r="IHO4" s="5"/>
      <c r="IHP4" s="6"/>
      <c r="IHQ4" s="5"/>
      <c r="IHR4" s="6"/>
      <c r="IHS4" s="5"/>
      <c r="IHT4" s="6"/>
      <c r="IHU4" s="5"/>
      <c r="IHV4" s="6"/>
      <c r="IHW4" s="5"/>
      <c r="IHX4" s="6"/>
      <c r="IHY4" s="5"/>
      <c r="IHZ4" s="6"/>
      <c r="IIA4" s="5"/>
      <c r="IIB4" s="6"/>
      <c r="IIC4" s="5"/>
      <c r="IID4" s="6"/>
      <c r="IIE4" s="5"/>
      <c r="IIF4" s="6"/>
      <c r="IIG4" s="5"/>
      <c r="IIH4" s="6"/>
      <c r="III4" s="5"/>
      <c r="IIJ4" s="6"/>
      <c r="IIK4" s="5"/>
      <c r="IIL4" s="6"/>
      <c r="IIM4" s="5"/>
      <c r="IIN4" s="6"/>
      <c r="IIO4" s="5"/>
      <c r="IIP4" s="6"/>
      <c r="IIQ4" s="5"/>
      <c r="IIR4" s="6"/>
      <c r="IIS4" s="5"/>
      <c r="IIT4" s="6"/>
      <c r="IIU4" s="5"/>
      <c r="IIV4" s="6"/>
      <c r="IIW4" s="5"/>
      <c r="IIX4" s="6"/>
      <c r="IIY4" s="5"/>
      <c r="IIZ4" s="6"/>
      <c r="IJA4" s="5"/>
      <c r="IJB4" s="6"/>
      <c r="IJC4" s="5"/>
      <c r="IJD4" s="6"/>
      <c r="IJE4" s="5"/>
      <c r="IJF4" s="6"/>
      <c r="IJG4" s="5"/>
      <c r="IJH4" s="6"/>
      <c r="IJI4" s="5"/>
      <c r="IJJ4" s="6"/>
      <c r="IJK4" s="5"/>
      <c r="IJL4" s="6"/>
      <c r="IJM4" s="5"/>
      <c r="IJN4" s="6"/>
      <c r="IJO4" s="5"/>
      <c r="IJP4" s="6"/>
      <c r="IJQ4" s="5"/>
      <c r="IJR4" s="6"/>
      <c r="IJS4" s="5"/>
      <c r="IJT4" s="6"/>
      <c r="IJU4" s="5"/>
      <c r="IJV4" s="6"/>
      <c r="IJW4" s="5"/>
      <c r="IJX4" s="6"/>
      <c r="IJY4" s="5"/>
      <c r="IJZ4" s="6"/>
      <c r="IKA4" s="5"/>
      <c r="IKB4" s="6"/>
      <c r="IKC4" s="5"/>
      <c r="IKD4" s="6"/>
      <c r="IKE4" s="5"/>
      <c r="IKF4" s="6"/>
      <c r="IKG4" s="5"/>
      <c r="IKH4" s="6"/>
      <c r="IKI4" s="5"/>
      <c r="IKJ4" s="6"/>
      <c r="IKK4" s="5"/>
      <c r="IKL4" s="6"/>
      <c r="IKM4" s="5"/>
      <c r="IKN4" s="6"/>
      <c r="IKO4" s="5"/>
      <c r="IKP4" s="6"/>
      <c r="IKQ4" s="5"/>
      <c r="IKR4" s="6"/>
      <c r="IKS4" s="5"/>
      <c r="IKT4" s="6"/>
      <c r="IKU4" s="5"/>
      <c r="IKV4" s="6"/>
      <c r="IKW4" s="5"/>
      <c r="IKX4" s="6"/>
      <c r="IKY4" s="5"/>
      <c r="IKZ4" s="6"/>
      <c r="ILA4" s="5"/>
      <c r="ILB4" s="6"/>
      <c r="ILC4" s="5"/>
      <c r="ILD4" s="6"/>
      <c r="ILE4" s="5"/>
      <c r="ILF4" s="6"/>
      <c r="ILG4" s="5"/>
      <c r="ILH4" s="6"/>
      <c r="ILI4" s="5"/>
      <c r="ILJ4" s="6"/>
      <c r="ILK4" s="5"/>
      <c r="ILL4" s="6"/>
      <c r="ILM4" s="5"/>
      <c r="ILN4" s="6"/>
      <c r="ILO4" s="5"/>
      <c r="ILP4" s="6"/>
      <c r="ILQ4" s="5"/>
      <c r="ILR4" s="6"/>
      <c r="ILS4" s="5"/>
      <c r="ILT4" s="6"/>
      <c r="ILU4" s="5"/>
      <c r="ILV4" s="6"/>
      <c r="ILW4" s="5"/>
      <c r="ILX4" s="6"/>
      <c r="ILY4" s="5"/>
      <c r="ILZ4" s="6"/>
      <c r="IMA4" s="5"/>
      <c r="IMB4" s="6"/>
      <c r="IMC4" s="5"/>
      <c r="IMD4" s="6"/>
      <c r="IME4" s="5"/>
      <c r="IMF4" s="6"/>
      <c r="IMG4" s="5"/>
      <c r="IMH4" s="6"/>
      <c r="IMI4" s="5"/>
      <c r="IMJ4" s="6"/>
      <c r="IMK4" s="5"/>
      <c r="IML4" s="6"/>
      <c r="IMM4" s="5"/>
      <c r="IMN4" s="6"/>
      <c r="IMO4" s="5"/>
      <c r="IMP4" s="6"/>
      <c r="IMQ4" s="5"/>
      <c r="IMR4" s="6"/>
      <c r="IMS4" s="5"/>
      <c r="IMT4" s="6"/>
      <c r="IMU4" s="5"/>
      <c r="IMV4" s="6"/>
      <c r="IMW4" s="5"/>
      <c r="IMX4" s="6"/>
      <c r="IMY4" s="5"/>
      <c r="IMZ4" s="6"/>
      <c r="INA4" s="5"/>
      <c r="INB4" s="6"/>
      <c r="INC4" s="5"/>
      <c r="IND4" s="6"/>
      <c r="INE4" s="5"/>
      <c r="INF4" s="6"/>
      <c r="ING4" s="5"/>
      <c r="INH4" s="6"/>
      <c r="INI4" s="5"/>
      <c r="INJ4" s="6"/>
      <c r="INK4" s="5"/>
      <c r="INL4" s="6"/>
      <c r="INM4" s="5"/>
      <c r="INN4" s="6"/>
      <c r="INO4" s="5"/>
      <c r="INP4" s="6"/>
      <c r="INQ4" s="5"/>
      <c r="INR4" s="6"/>
      <c r="INS4" s="5"/>
      <c r="INT4" s="6"/>
      <c r="INU4" s="5"/>
      <c r="INV4" s="6"/>
      <c r="INW4" s="5"/>
      <c r="INX4" s="6"/>
      <c r="INY4" s="5"/>
      <c r="INZ4" s="6"/>
      <c r="IOA4" s="5"/>
      <c r="IOB4" s="6"/>
      <c r="IOC4" s="5"/>
      <c r="IOD4" s="6"/>
      <c r="IOE4" s="5"/>
      <c r="IOF4" s="6"/>
      <c r="IOG4" s="5"/>
      <c r="IOH4" s="6"/>
      <c r="IOI4" s="5"/>
      <c r="IOJ4" s="6"/>
      <c r="IOK4" s="5"/>
      <c r="IOL4" s="6"/>
      <c r="IOM4" s="5"/>
      <c r="ION4" s="6"/>
      <c r="IOO4" s="5"/>
      <c r="IOP4" s="6"/>
      <c r="IOQ4" s="5"/>
      <c r="IOR4" s="6"/>
      <c r="IOS4" s="5"/>
      <c r="IOT4" s="6"/>
      <c r="IOU4" s="5"/>
      <c r="IOV4" s="6"/>
      <c r="IOW4" s="5"/>
      <c r="IOX4" s="6"/>
      <c r="IOY4" s="5"/>
      <c r="IOZ4" s="6"/>
      <c r="IPA4" s="5"/>
      <c r="IPB4" s="6"/>
      <c r="IPC4" s="5"/>
      <c r="IPD4" s="6"/>
      <c r="IPE4" s="5"/>
      <c r="IPF4" s="6"/>
      <c r="IPG4" s="5"/>
      <c r="IPH4" s="6"/>
      <c r="IPI4" s="5"/>
      <c r="IPJ4" s="6"/>
      <c r="IPK4" s="5"/>
      <c r="IPL4" s="6"/>
      <c r="IPM4" s="5"/>
      <c r="IPN4" s="6"/>
      <c r="IPO4" s="5"/>
      <c r="IPP4" s="6"/>
      <c r="IPQ4" s="5"/>
      <c r="IPR4" s="6"/>
      <c r="IPS4" s="5"/>
      <c r="IPT4" s="6"/>
      <c r="IPU4" s="5"/>
      <c r="IPV4" s="6"/>
      <c r="IPW4" s="5"/>
      <c r="IPX4" s="6"/>
      <c r="IPY4" s="5"/>
      <c r="IPZ4" s="6"/>
      <c r="IQA4" s="5"/>
      <c r="IQB4" s="6"/>
      <c r="IQC4" s="5"/>
      <c r="IQD4" s="6"/>
      <c r="IQE4" s="5"/>
      <c r="IQF4" s="6"/>
      <c r="IQG4" s="5"/>
      <c r="IQH4" s="6"/>
      <c r="IQI4" s="5"/>
      <c r="IQJ4" s="6"/>
      <c r="IQK4" s="5"/>
      <c r="IQL4" s="6"/>
      <c r="IQM4" s="5"/>
      <c r="IQN4" s="6"/>
      <c r="IQO4" s="5"/>
      <c r="IQP4" s="6"/>
      <c r="IQQ4" s="5"/>
      <c r="IQR4" s="6"/>
      <c r="IQS4" s="5"/>
      <c r="IQT4" s="6"/>
      <c r="IQU4" s="5"/>
      <c r="IQV4" s="6"/>
      <c r="IQW4" s="5"/>
      <c r="IQX4" s="6"/>
      <c r="IQY4" s="5"/>
      <c r="IQZ4" s="6"/>
      <c r="IRA4" s="5"/>
      <c r="IRB4" s="6"/>
      <c r="IRC4" s="5"/>
      <c r="IRD4" s="6"/>
      <c r="IRE4" s="5"/>
      <c r="IRF4" s="6"/>
      <c r="IRG4" s="5"/>
      <c r="IRH4" s="6"/>
      <c r="IRI4" s="5"/>
      <c r="IRJ4" s="6"/>
      <c r="IRK4" s="5"/>
      <c r="IRL4" s="6"/>
      <c r="IRM4" s="5"/>
      <c r="IRN4" s="6"/>
      <c r="IRO4" s="5"/>
      <c r="IRP4" s="6"/>
      <c r="IRQ4" s="5"/>
      <c r="IRR4" s="6"/>
      <c r="IRS4" s="5"/>
      <c r="IRT4" s="6"/>
      <c r="IRU4" s="5"/>
      <c r="IRV4" s="6"/>
      <c r="IRW4" s="5"/>
      <c r="IRX4" s="6"/>
      <c r="IRY4" s="5"/>
      <c r="IRZ4" s="6"/>
      <c r="ISA4" s="5"/>
      <c r="ISB4" s="6"/>
      <c r="ISC4" s="5"/>
      <c r="ISD4" s="6"/>
      <c r="ISE4" s="5"/>
      <c r="ISF4" s="6"/>
      <c r="ISG4" s="5"/>
      <c r="ISH4" s="6"/>
      <c r="ISI4" s="5"/>
      <c r="ISJ4" s="6"/>
      <c r="ISK4" s="5"/>
      <c r="ISL4" s="6"/>
      <c r="ISM4" s="5"/>
      <c r="ISN4" s="6"/>
      <c r="ISO4" s="5"/>
      <c r="ISP4" s="6"/>
      <c r="ISQ4" s="5"/>
      <c r="ISR4" s="6"/>
      <c r="ISS4" s="5"/>
      <c r="IST4" s="6"/>
      <c r="ISU4" s="5"/>
      <c r="ISV4" s="6"/>
      <c r="ISW4" s="5"/>
      <c r="ISX4" s="6"/>
      <c r="ISY4" s="5"/>
      <c r="ISZ4" s="6"/>
      <c r="ITA4" s="5"/>
      <c r="ITB4" s="6"/>
      <c r="ITC4" s="5"/>
      <c r="ITD4" s="6"/>
      <c r="ITE4" s="5"/>
      <c r="ITF4" s="6"/>
      <c r="ITG4" s="5"/>
      <c r="ITH4" s="6"/>
      <c r="ITI4" s="5"/>
      <c r="ITJ4" s="6"/>
      <c r="ITK4" s="5"/>
      <c r="ITL4" s="6"/>
      <c r="ITM4" s="5"/>
      <c r="ITN4" s="6"/>
      <c r="ITO4" s="5"/>
      <c r="ITP4" s="6"/>
      <c r="ITQ4" s="5"/>
      <c r="ITR4" s="6"/>
      <c r="ITS4" s="5"/>
      <c r="ITT4" s="6"/>
      <c r="ITU4" s="5"/>
      <c r="ITV4" s="6"/>
      <c r="ITW4" s="5"/>
      <c r="ITX4" s="6"/>
      <c r="ITY4" s="5"/>
      <c r="ITZ4" s="6"/>
      <c r="IUA4" s="5"/>
      <c r="IUB4" s="6"/>
      <c r="IUC4" s="5"/>
      <c r="IUD4" s="6"/>
      <c r="IUE4" s="5"/>
      <c r="IUF4" s="6"/>
      <c r="IUG4" s="5"/>
      <c r="IUH4" s="6"/>
      <c r="IUI4" s="5"/>
      <c r="IUJ4" s="6"/>
      <c r="IUK4" s="5"/>
      <c r="IUL4" s="6"/>
      <c r="IUM4" s="5"/>
      <c r="IUN4" s="6"/>
      <c r="IUO4" s="5"/>
      <c r="IUP4" s="6"/>
      <c r="IUQ4" s="5"/>
      <c r="IUR4" s="6"/>
      <c r="IUS4" s="5"/>
      <c r="IUT4" s="6"/>
      <c r="IUU4" s="5"/>
      <c r="IUV4" s="6"/>
      <c r="IUW4" s="5"/>
      <c r="IUX4" s="6"/>
      <c r="IUY4" s="5"/>
      <c r="IUZ4" s="6"/>
      <c r="IVA4" s="5"/>
      <c r="IVB4" s="6"/>
      <c r="IVC4" s="5"/>
      <c r="IVD4" s="6"/>
      <c r="IVE4" s="5"/>
      <c r="IVF4" s="6"/>
      <c r="IVG4" s="5"/>
      <c r="IVH4" s="6"/>
      <c r="IVI4" s="5"/>
      <c r="IVJ4" s="6"/>
      <c r="IVK4" s="5"/>
      <c r="IVL4" s="6"/>
      <c r="IVM4" s="5"/>
      <c r="IVN4" s="6"/>
      <c r="IVO4" s="5"/>
      <c r="IVP4" s="6"/>
      <c r="IVQ4" s="5"/>
      <c r="IVR4" s="6"/>
      <c r="IVS4" s="5"/>
      <c r="IVT4" s="6"/>
      <c r="IVU4" s="5"/>
      <c r="IVV4" s="6"/>
      <c r="IVW4" s="5"/>
      <c r="IVX4" s="6"/>
      <c r="IVY4" s="5"/>
      <c r="IVZ4" s="6"/>
      <c r="IWA4" s="5"/>
      <c r="IWB4" s="6"/>
      <c r="IWC4" s="5"/>
      <c r="IWD4" s="6"/>
      <c r="IWE4" s="5"/>
      <c r="IWF4" s="6"/>
      <c r="IWG4" s="5"/>
      <c r="IWH4" s="6"/>
      <c r="IWI4" s="5"/>
      <c r="IWJ4" s="6"/>
      <c r="IWK4" s="5"/>
      <c r="IWL4" s="6"/>
      <c r="IWM4" s="5"/>
      <c r="IWN4" s="6"/>
      <c r="IWO4" s="5"/>
      <c r="IWP4" s="6"/>
      <c r="IWQ4" s="5"/>
      <c r="IWR4" s="6"/>
      <c r="IWS4" s="5"/>
      <c r="IWT4" s="6"/>
      <c r="IWU4" s="5"/>
      <c r="IWV4" s="6"/>
      <c r="IWW4" s="5"/>
      <c r="IWX4" s="6"/>
      <c r="IWY4" s="5"/>
      <c r="IWZ4" s="6"/>
      <c r="IXA4" s="5"/>
      <c r="IXB4" s="6"/>
      <c r="IXC4" s="5"/>
      <c r="IXD4" s="6"/>
      <c r="IXE4" s="5"/>
      <c r="IXF4" s="6"/>
      <c r="IXG4" s="5"/>
      <c r="IXH4" s="6"/>
      <c r="IXI4" s="5"/>
      <c r="IXJ4" s="6"/>
      <c r="IXK4" s="5"/>
      <c r="IXL4" s="6"/>
      <c r="IXM4" s="5"/>
      <c r="IXN4" s="6"/>
      <c r="IXO4" s="5"/>
      <c r="IXP4" s="6"/>
      <c r="IXQ4" s="5"/>
      <c r="IXR4" s="6"/>
      <c r="IXS4" s="5"/>
      <c r="IXT4" s="6"/>
      <c r="IXU4" s="5"/>
      <c r="IXV4" s="6"/>
      <c r="IXW4" s="5"/>
      <c r="IXX4" s="6"/>
      <c r="IXY4" s="5"/>
      <c r="IXZ4" s="6"/>
      <c r="IYA4" s="5"/>
      <c r="IYB4" s="6"/>
      <c r="IYC4" s="5"/>
      <c r="IYD4" s="6"/>
      <c r="IYE4" s="5"/>
      <c r="IYF4" s="6"/>
      <c r="IYG4" s="5"/>
      <c r="IYH4" s="6"/>
      <c r="IYI4" s="5"/>
      <c r="IYJ4" s="6"/>
      <c r="IYK4" s="5"/>
      <c r="IYL4" s="6"/>
      <c r="IYM4" s="5"/>
      <c r="IYN4" s="6"/>
      <c r="IYO4" s="5"/>
      <c r="IYP4" s="6"/>
      <c r="IYQ4" s="5"/>
      <c r="IYR4" s="6"/>
      <c r="IYS4" s="5"/>
      <c r="IYT4" s="6"/>
      <c r="IYU4" s="5"/>
      <c r="IYV4" s="6"/>
      <c r="IYW4" s="5"/>
      <c r="IYX4" s="6"/>
      <c r="IYY4" s="5"/>
      <c r="IYZ4" s="6"/>
      <c r="IZA4" s="5"/>
      <c r="IZB4" s="6"/>
      <c r="IZC4" s="5"/>
      <c r="IZD4" s="6"/>
      <c r="IZE4" s="5"/>
      <c r="IZF4" s="6"/>
      <c r="IZG4" s="5"/>
      <c r="IZH4" s="6"/>
      <c r="IZI4" s="5"/>
      <c r="IZJ4" s="6"/>
      <c r="IZK4" s="5"/>
      <c r="IZL4" s="6"/>
      <c r="IZM4" s="5"/>
      <c r="IZN4" s="6"/>
      <c r="IZO4" s="5"/>
      <c r="IZP4" s="6"/>
      <c r="IZQ4" s="5"/>
      <c r="IZR4" s="6"/>
      <c r="IZS4" s="5"/>
      <c r="IZT4" s="6"/>
      <c r="IZU4" s="5"/>
      <c r="IZV4" s="6"/>
      <c r="IZW4" s="5"/>
      <c r="IZX4" s="6"/>
      <c r="IZY4" s="5"/>
      <c r="IZZ4" s="6"/>
      <c r="JAA4" s="5"/>
      <c r="JAB4" s="6"/>
      <c r="JAC4" s="5"/>
      <c r="JAD4" s="6"/>
      <c r="JAE4" s="5"/>
      <c r="JAF4" s="6"/>
      <c r="JAG4" s="5"/>
      <c r="JAH4" s="6"/>
      <c r="JAI4" s="5"/>
      <c r="JAJ4" s="6"/>
      <c r="JAK4" s="5"/>
      <c r="JAL4" s="6"/>
      <c r="JAM4" s="5"/>
      <c r="JAN4" s="6"/>
      <c r="JAO4" s="5"/>
      <c r="JAP4" s="6"/>
      <c r="JAQ4" s="5"/>
      <c r="JAR4" s="6"/>
      <c r="JAS4" s="5"/>
      <c r="JAT4" s="6"/>
      <c r="JAU4" s="5"/>
      <c r="JAV4" s="6"/>
      <c r="JAW4" s="5"/>
      <c r="JAX4" s="6"/>
      <c r="JAY4" s="5"/>
      <c r="JAZ4" s="6"/>
      <c r="JBA4" s="5"/>
      <c r="JBB4" s="6"/>
      <c r="JBC4" s="5"/>
      <c r="JBD4" s="6"/>
      <c r="JBE4" s="5"/>
      <c r="JBF4" s="6"/>
      <c r="JBG4" s="5"/>
      <c r="JBH4" s="6"/>
      <c r="JBI4" s="5"/>
      <c r="JBJ4" s="6"/>
      <c r="JBK4" s="5"/>
      <c r="JBL4" s="6"/>
      <c r="JBM4" s="5"/>
      <c r="JBN4" s="6"/>
      <c r="JBO4" s="5"/>
      <c r="JBP4" s="6"/>
      <c r="JBQ4" s="5"/>
      <c r="JBR4" s="6"/>
      <c r="JBS4" s="5"/>
      <c r="JBT4" s="6"/>
      <c r="JBU4" s="5"/>
      <c r="JBV4" s="6"/>
      <c r="JBW4" s="5"/>
      <c r="JBX4" s="6"/>
      <c r="JBY4" s="5"/>
      <c r="JBZ4" s="6"/>
      <c r="JCA4" s="5"/>
      <c r="JCB4" s="6"/>
      <c r="JCC4" s="5"/>
      <c r="JCD4" s="6"/>
      <c r="JCE4" s="5"/>
      <c r="JCF4" s="6"/>
      <c r="JCG4" s="5"/>
      <c r="JCH4" s="6"/>
      <c r="JCI4" s="5"/>
      <c r="JCJ4" s="6"/>
      <c r="JCK4" s="5"/>
      <c r="JCL4" s="6"/>
      <c r="JCM4" s="5"/>
      <c r="JCN4" s="6"/>
      <c r="JCO4" s="5"/>
      <c r="JCP4" s="6"/>
      <c r="JCQ4" s="5"/>
      <c r="JCR4" s="6"/>
      <c r="JCS4" s="5"/>
      <c r="JCT4" s="6"/>
      <c r="JCU4" s="5"/>
      <c r="JCV4" s="6"/>
      <c r="JCW4" s="5"/>
      <c r="JCX4" s="6"/>
      <c r="JCY4" s="5"/>
      <c r="JCZ4" s="6"/>
      <c r="JDA4" s="5"/>
      <c r="JDB4" s="6"/>
      <c r="JDC4" s="5"/>
      <c r="JDD4" s="6"/>
      <c r="JDE4" s="5"/>
      <c r="JDF4" s="6"/>
      <c r="JDG4" s="5"/>
      <c r="JDH4" s="6"/>
      <c r="JDI4" s="5"/>
      <c r="JDJ4" s="6"/>
      <c r="JDK4" s="5"/>
      <c r="JDL4" s="6"/>
      <c r="JDM4" s="5"/>
      <c r="JDN4" s="6"/>
      <c r="JDO4" s="5"/>
      <c r="JDP4" s="6"/>
      <c r="JDQ4" s="5"/>
      <c r="JDR4" s="6"/>
      <c r="JDS4" s="5"/>
      <c r="JDT4" s="6"/>
      <c r="JDU4" s="5"/>
      <c r="JDV4" s="6"/>
      <c r="JDW4" s="5"/>
      <c r="JDX4" s="6"/>
      <c r="JDY4" s="5"/>
      <c r="JDZ4" s="6"/>
      <c r="JEA4" s="5"/>
      <c r="JEB4" s="6"/>
      <c r="JEC4" s="5"/>
      <c r="JED4" s="6"/>
      <c r="JEE4" s="5"/>
      <c r="JEF4" s="6"/>
      <c r="JEG4" s="5"/>
      <c r="JEH4" s="6"/>
      <c r="JEI4" s="5"/>
      <c r="JEJ4" s="6"/>
      <c r="JEK4" s="5"/>
      <c r="JEL4" s="6"/>
      <c r="JEM4" s="5"/>
      <c r="JEN4" s="6"/>
      <c r="JEO4" s="5"/>
      <c r="JEP4" s="6"/>
      <c r="JEQ4" s="5"/>
      <c r="JER4" s="6"/>
      <c r="JES4" s="5"/>
      <c r="JET4" s="6"/>
      <c r="JEU4" s="5"/>
      <c r="JEV4" s="6"/>
      <c r="JEW4" s="5"/>
      <c r="JEX4" s="6"/>
      <c r="JEY4" s="5"/>
      <c r="JEZ4" s="6"/>
      <c r="JFA4" s="5"/>
      <c r="JFB4" s="6"/>
      <c r="JFC4" s="5"/>
      <c r="JFD4" s="6"/>
      <c r="JFE4" s="5"/>
      <c r="JFF4" s="6"/>
      <c r="JFG4" s="5"/>
      <c r="JFH4" s="6"/>
      <c r="JFI4" s="5"/>
      <c r="JFJ4" s="6"/>
      <c r="JFK4" s="5"/>
      <c r="JFL4" s="6"/>
      <c r="JFM4" s="5"/>
      <c r="JFN4" s="6"/>
      <c r="JFO4" s="5"/>
      <c r="JFP4" s="6"/>
      <c r="JFQ4" s="5"/>
      <c r="JFR4" s="6"/>
      <c r="JFS4" s="5"/>
      <c r="JFT4" s="6"/>
      <c r="JFU4" s="5"/>
      <c r="JFV4" s="6"/>
      <c r="JFW4" s="5"/>
      <c r="JFX4" s="6"/>
      <c r="JFY4" s="5"/>
      <c r="JFZ4" s="6"/>
      <c r="JGA4" s="5"/>
      <c r="JGB4" s="6"/>
      <c r="JGC4" s="5"/>
      <c r="JGD4" s="6"/>
      <c r="JGE4" s="5"/>
      <c r="JGF4" s="6"/>
      <c r="JGG4" s="5"/>
      <c r="JGH4" s="6"/>
      <c r="JGI4" s="5"/>
      <c r="JGJ4" s="6"/>
      <c r="JGK4" s="5"/>
      <c r="JGL4" s="6"/>
      <c r="JGM4" s="5"/>
      <c r="JGN4" s="6"/>
      <c r="JGO4" s="5"/>
      <c r="JGP4" s="6"/>
      <c r="JGQ4" s="5"/>
      <c r="JGR4" s="6"/>
      <c r="JGS4" s="5"/>
      <c r="JGT4" s="6"/>
      <c r="JGU4" s="5"/>
      <c r="JGV4" s="6"/>
      <c r="JGW4" s="5"/>
      <c r="JGX4" s="6"/>
      <c r="JGY4" s="5"/>
      <c r="JGZ4" s="6"/>
      <c r="JHA4" s="5"/>
      <c r="JHB4" s="6"/>
      <c r="JHC4" s="5"/>
      <c r="JHD4" s="6"/>
      <c r="JHE4" s="5"/>
      <c r="JHF4" s="6"/>
      <c r="JHG4" s="5"/>
      <c r="JHH4" s="6"/>
      <c r="JHI4" s="5"/>
      <c r="JHJ4" s="6"/>
      <c r="JHK4" s="5"/>
      <c r="JHL4" s="6"/>
      <c r="JHM4" s="5"/>
      <c r="JHN4" s="6"/>
      <c r="JHO4" s="5"/>
      <c r="JHP4" s="6"/>
      <c r="JHQ4" s="5"/>
      <c r="JHR4" s="6"/>
      <c r="JHS4" s="5"/>
      <c r="JHT4" s="6"/>
      <c r="JHU4" s="5"/>
      <c r="JHV4" s="6"/>
      <c r="JHW4" s="5"/>
      <c r="JHX4" s="6"/>
      <c r="JHY4" s="5"/>
      <c r="JHZ4" s="6"/>
      <c r="JIA4" s="5"/>
      <c r="JIB4" s="6"/>
      <c r="JIC4" s="5"/>
      <c r="JID4" s="6"/>
      <c r="JIE4" s="5"/>
      <c r="JIF4" s="6"/>
      <c r="JIG4" s="5"/>
      <c r="JIH4" s="6"/>
      <c r="JII4" s="5"/>
      <c r="JIJ4" s="6"/>
      <c r="JIK4" s="5"/>
      <c r="JIL4" s="6"/>
      <c r="JIM4" s="5"/>
      <c r="JIN4" s="6"/>
      <c r="JIO4" s="5"/>
      <c r="JIP4" s="6"/>
      <c r="JIQ4" s="5"/>
      <c r="JIR4" s="6"/>
      <c r="JIS4" s="5"/>
      <c r="JIT4" s="6"/>
      <c r="JIU4" s="5"/>
      <c r="JIV4" s="6"/>
      <c r="JIW4" s="5"/>
      <c r="JIX4" s="6"/>
      <c r="JIY4" s="5"/>
      <c r="JIZ4" s="6"/>
      <c r="JJA4" s="5"/>
      <c r="JJB4" s="6"/>
      <c r="JJC4" s="5"/>
      <c r="JJD4" s="6"/>
      <c r="JJE4" s="5"/>
      <c r="JJF4" s="6"/>
      <c r="JJG4" s="5"/>
      <c r="JJH4" s="6"/>
      <c r="JJI4" s="5"/>
      <c r="JJJ4" s="6"/>
      <c r="JJK4" s="5"/>
      <c r="JJL4" s="6"/>
      <c r="JJM4" s="5"/>
      <c r="JJN4" s="6"/>
      <c r="JJO4" s="5"/>
      <c r="JJP4" s="6"/>
      <c r="JJQ4" s="5"/>
      <c r="JJR4" s="6"/>
      <c r="JJS4" s="5"/>
      <c r="JJT4" s="6"/>
      <c r="JJU4" s="5"/>
      <c r="JJV4" s="6"/>
      <c r="JJW4" s="5"/>
      <c r="JJX4" s="6"/>
      <c r="JJY4" s="5"/>
      <c r="JJZ4" s="6"/>
      <c r="JKA4" s="5"/>
      <c r="JKB4" s="6"/>
      <c r="JKC4" s="5"/>
      <c r="JKD4" s="6"/>
      <c r="JKE4" s="5"/>
      <c r="JKF4" s="6"/>
      <c r="JKG4" s="5"/>
      <c r="JKH4" s="6"/>
      <c r="JKI4" s="5"/>
      <c r="JKJ4" s="6"/>
      <c r="JKK4" s="5"/>
      <c r="JKL4" s="6"/>
      <c r="JKM4" s="5"/>
      <c r="JKN4" s="6"/>
      <c r="JKO4" s="5"/>
      <c r="JKP4" s="6"/>
      <c r="JKQ4" s="5"/>
      <c r="JKR4" s="6"/>
      <c r="JKS4" s="5"/>
      <c r="JKT4" s="6"/>
      <c r="JKU4" s="5"/>
      <c r="JKV4" s="6"/>
      <c r="JKW4" s="5"/>
      <c r="JKX4" s="6"/>
      <c r="JKY4" s="5"/>
      <c r="JKZ4" s="6"/>
      <c r="JLA4" s="5"/>
      <c r="JLB4" s="6"/>
      <c r="JLC4" s="5"/>
      <c r="JLD4" s="6"/>
      <c r="JLE4" s="5"/>
      <c r="JLF4" s="6"/>
      <c r="JLG4" s="5"/>
      <c r="JLH4" s="6"/>
      <c r="JLI4" s="5"/>
      <c r="JLJ4" s="6"/>
      <c r="JLK4" s="5"/>
      <c r="JLL4" s="6"/>
      <c r="JLM4" s="5"/>
      <c r="JLN4" s="6"/>
      <c r="JLO4" s="5"/>
      <c r="JLP4" s="6"/>
      <c r="JLQ4" s="5"/>
      <c r="JLR4" s="6"/>
      <c r="JLS4" s="5"/>
      <c r="JLT4" s="6"/>
      <c r="JLU4" s="5"/>
      <c r="JLV4" s="6"/>
      <c r="JLW4" s="5"/>
      <c r="JLX4" s="6"/>
      <c r="JLY4" s="5"/>
      <c r="JLZ4" s="6"/>
      <c r="JMA4" s="5"/>
      <c r="JMB4" s="6"/>
      <c r="JMC4" s="5"/>
      <c r="JMD4" s="6"/>
      <c r="JME4" s="5"/>
      <c r="JMF4" s="6"/>
      <c r="JMG4" s="5"/>
      <c r="JMH4" s="6"/>
      <c r="JMI4" s="5"/>
      <c r="JMJ4" s="6"/>
      <c r="JMK4" s="5"/>
      <c r="JML4" s="6"/>
      <c r="JMM4" s="5"/>
      <c r="JMN4" s="6"/>
      <c r="JMO4" s="5"/>
      <c r="JMP4" s="6"/>
      <c r="JMQ4" s="5"/>
      <c r="JMR4" s="6"/>
      <c r="JMS4" s="5"/>
      <c r="JMT4" s="6"/>
      <c r="JMU4" s="5"/>
      <c r="JMV4" s="6"/>
      <c r="JMW4" s="5"/>
      <c r="JMX4" s="6"/>
      <c r="JMY4" s="5"/>
      <c r="JMZ4" s="6"/>
      <c r="JNA4" s="5"/>
      <c r="JNB4" s="6"/>
      <c r="JNC4" s="5"/>
      <c r="JND4" s="6"/>
      <c r="JNE4" s="5"/>
      <c r="JNF4" s="6"/>
      <c r="JNG4" s="5"/>
      <c r="JNH4" s="6"/>
      <c r="JNI4" s="5"/>
      <c r="JNJ4" s="6"/>
      <c r="JNK4" s="5"/>
      <c r="JNL4" s="6"/>
      <c r="JNM4" s="5"/>
      <c r="JNN4" s="6"/>
      <c r="JNO4" s="5"/>
      <c r="JNP4" s="6"/>
      <c r="JNQ4" s="5"/>
      <c r="JNR4" s="6"/>
      <c r="JNS4" s="5"/>
      <c r="JNT4" s="6"/>
      <c r="JNU4" s="5"/>
      <c r="JNV4" s="6"/>
      <c r="JNW4" s="5"/>
      <c r="JNX4" s="6"/>
      <c r="JNY4" s="5"/>
      <c r="JNZ4" s="6"/>
      <c r="JOA4" s="5"/>
      <c r="JOB4" s="6"/>
      <c r="JOC4" s="5"/>
      <c r="JOD4" s="6"/>
      <c r="JOE4" s="5"/>
      <c r="JOF4" s="6"/>
      <c r="JOG4" s="5"/>
      <c r="JOH4" s="6"/>
      <c r="JOI4" s="5"/>
      <c r="JOJ4" s="6"/>
      <c r="JOK4" s="5"/>
      <c r="JOL4" s="6"/>
      <c r="JOM4" s="5"/>
      <c r="JON4" s="6"/>
      <c r="JOO4" s="5"/>
      <c r="JOP4" s="6"/>
      <c r="JOQ4" s="5"/>
      <c r="JOR4" s="6"/>
      <c r="JOS4" s="5"/>
      <c r="JOT4" s="6"/>
      <c r="JOU4" s="5"/>
      <c r="JOV4" s="6"/>
      <c r="JOW4" s="5"/>
      <c r="JOX4" s="6"/>
      <c r="JOY4" s="5"/>
      <c r="JOZ4" s="6"/>
      <c r="JPA4" s="5"/>
      <c r="JPB4" s="6"/>
      <c r="JPC4" s="5"/>
      <c r="JPD4" s="6"/>
      <c r="JPE4" s="5"/>
      <c r="JPF4" s="6"/>
      <c r="JPG4" s="5"/>
      <c r="JPH4" s="6"/>
      <c r="JPI4" s="5"/>
      <c r="JPJ4" s="6"/>
      <c r="JPK4" s="5"/>
      <c r="JPL4" s="6"/>
      <c r="JPM4" s="5"/>
      <c r="JPN4" s="6"/>
      <c r="JPO4" s="5"/>
      <c r="JPP4" s="6"/>
      <c r="JPQ4" s="5"/>
      <c r="JPR4" s="6"/>
      <c r="JPS4" s="5"/>
      <c r="JPT4" s="6"/>
      <c r="JPU4" s="5"/>
      <c r="JPV4" s="6"/>
      <c r="JPW4" s="5"/>
      <c r="JPX4" s="6"/>
      <c r="JPY4" s="5"/>
      <c r="JPZ4" s="6"/>
      <c r="JQA4" s="5"/>
      <c r="JQB4" s="6"/>
      <c r="JQC4" s="5"/>
      <c r="JQD4" s="6"/>
      <c r="JQE4" s="5"/>
      <c r="JQF4" s="6"/>
      <c r="JQG4" s="5"/>
      <c r="JQH4" s="6"/>
      <c r="JQI4" s="5"/>
      <c r="JQJ4" s="6"/>
      <c r="JQK4" s="5"/>
      <c r="JQL4" s="6"/>
      <c r="JQM4" s="5"/>
      <c r="JQN4" s="6"/>
      <c r="JQO4" s="5"/>
      <c r="JQP4" s="6"/>
      <c r="JQQ4" s="5"/>
      <c r="JQR4" s="6"/>
      <c r="JQS4" s="5"/>
      <c r="JQT4" s="6"/>
      <c r="JQU4" s="5"/>
      <c r="JQV4" s="6"/>
      <c r="JQW4" s="5"/>
      <c r="JQX4" s="6"/>
      <c r="JQY4" s="5"/>
      <c r="JQZ4" s="6"/>
      <c r="JRA4" s="5"/>
      <c r="JRB4" s="6"/>
      <c r="JRC4" s="5"/>
      <c r="JRD4" s="6"/>
      <c r="JRE4" s="5"/>
      <c r="JRF4" s="6"/>
      <c r="JRG4" s="5"/>
      <c r="JRH4" s="6"/>
      <c r="JRI4" s="5"/>
      <c r="JRJ4" s="6"/>
      <c r="JRK4" s="5"/>
      <c r="JRL4" s="6"/>
      <c r="JRM4" s="5"/>
      <c r="JRN4" s="6"/>
      <c r="JRO4" s="5"/>
      <c r="JRP4" s="6"/>
      <c r="JRQ4" s="5"/>
      <c r="JRR4" s="6"/>
      <c r="JRS4" s="5"/>
      <c r="JRT4" s="6"/>
      <c r="JRU4" s="5"/>
      <c r="JRV4" s="6"/>
      <c r="JRW4" s="5"/>
      <c r="JRX4" s="6"/>
      <c r="JRY4" s="5"/>
      <c r="JRZ4" s="6"/>
      <c r="JSA4" s="5"/>
      <c r="JSB4" s="6"/>
      <c r="JSC4" s="5"/>
      <c r="JSD4" s="6"/>
      <c r="JSE4" s="5"/>
      <c r="JSF4" s="6"/>
      <c r="JSG4" s="5"/>
      <c r="JSH4" s="6"/>
      <c r="JSI4" s="5"/>
      <c r="JSJ4" s="6"/>
      <c r="JSK4" s="5"/>
      <c r="JSL4" s="6"/>
      <c r="JSM4" s="5"/>
      <c r="JSN4" s="6"/>
      <c r="JSO4" s="5"/>
      <c r="JSP4" s="6"/>
      <c r="JSQ4" s="5"/>
      <c r="JSR4" s="6"/>
      <c r="JSS4" s="5"/>
      <c r="JST4" s="6"/>
      <c r="JSU4" s="5"/>
      <c r="JSV4" s="6"/>
      <c r="JSW4" s="5"/>
      <c r="JSX4" s="6"/>
      <c r="JSY4" s="5"/>
      <c r="JSZ4" s="6"/>
      <c r="JTA4" s="5"/>
      <c r="JTB4" s="6"/>
      <c r="JTC4" s="5"/>
      <c r="JTD4" s="6"/>
      <c r="JTE4" s="5"/>
      <c r="JTF4" s="6"/>
      <c r="JTG4" s="5"/>
      <c r="JTH4" s="6"/>
      <c r="JTI4" s="5"/>
      <c r="JTJ4" s="6"/>
      <c r="JTK4" s="5"/>
      <c r="JTL4" s="6"/>
      <c r="JTM4" s="5"/>
      <c r="JTN4" s="6"/>
      <c r="JTO4" s="5"/>
      <c r="JTP4" s="6"/>
      <c r="JTQ4" s="5"/>
      <c r="JTR4" s="6"/>
      <c r="JTS4" s="5"/>
      <c r="JTT4" s="6"/>
      <c r="JTU4" s="5"/>
      <c r="JTV4" s="6"/>
      <c r="JTW4" s="5"/>
      <c r="JTX4" s="6"/>
      <c r="JTY4" s="5"/>
      <c r="JTZ4" s="6"/>
      <c r="JUA4" s="5"/>
      <c r="JUB4" s="6"/>
      <c r="JUC4" s="5"/>
      <c r="JUD4" s="6"/>
      <c r="JUE4" s="5"/>
      <c r="JUF4" s="6"/>
      <c r="JUG4" s="5"/>
      <c r="JUH4" s="6"/>
      <c r="JUI4" s="5"/>
      <c r="JUJ4" s="6"/>
      <c r="JUK4" s="5"/>
      <c r="JUL4" s="6"/>
      <c r="JUM4" s="5"/>
      <c r="JUN4" s="6"/>
      <c r="JUO4" s="5"/>
      <c r="JUP4" s="6"/>
      <c r="JUQ4" s="5"/>
      <c r="JUR4" s="6"/>
      <c r="JUS4" s="5"/>
      <c r="JUT4" s="6"/>
      <c r="JUU4" s="5"/>
      <c r="JUV4" s="6"/>
      <c r="JUW4" s="5"/>
      <c r="JUX4" s="6"/>
      <c r="JUY4" s="5"/>
      <c r="JUZ4" s="6"/>
      <c r="JVA4" s="5"/>
      <c r="JVB4" s="6"/>
      <c r="JVC4" s="5"/>
      <c r="JVD4" s="6"/>
      <c r="JVE4" s="5"/>
      <c r="JVF4" s="6"/>
      <c r="JVG4" s="5"/>
      <c r="JVH4" s="6"/>
      <c r="JVI4" s="5"/>
      <c r="JVJ4" s="6"/>
      <c r="JVK4" s="5"/>
      <c r="JVL4" s="6"/>
      <c r="JVM4" s="5"/>
      <c r="JVN4" s="6"/>
      <c r="JVO4" s="5"/>
      <c r="JVP4" s="6"/>
      <c r="JVQ4" s="5"/>
      <c r="JVR4" s="6"/>
      <c r="JVS4" s="5"/>
      <c r="JVT4" s="6"/>
      <c r="JVU4" s="5"/>
      <c r="JVV4" s="6"/>
      <c r="JVW4" s="5"/>
      <c r="JVX4" s="6"/>
      <c r="JVY4" s="5"/>
      <c r="JVZ4" s="6"/>
      <c r="JWA4" s="5"/>
      <c r="JWB4" s="6"/>
      <c r="JWC4" s="5"/>
      <c r="JWD4" s="6"/>
      <c r="JWE4" s="5"/>
      <c r="JWF4" s="6"/>
      <c r="JWG4" s="5"/>
      <c r="JWH4" s="6"/>
      <c r="JWI4" s="5"/>
      <c r="JWJ4" s="6"/>
      <c r="JWK4" s="5"/>
      <c r="JWL4" s="6"/>
      <c r="JWM4" s="5"/>
      <c r="JWN4" s="6"/>
      <c r="JWO4" s="5"/>
      <c r="JWP4" s="6"/>
      <c r="JWQ4" s="5"/>
      <c r="JWR4" s="6"/>
      <c r="JWS4" s="5"/>
      <c r="JWT4" s="6"/>
      <c r="JWU4" s="5"/>
      <c r="JWV4" s="6"/>
      <c r="JWW4" s="5"/>
      <c r="JWX4" s="6"/>
      <c r="JWY4" s="5"/>
      <c r="JWZ4" s="6"/>
      <c r="JXA4" s="5"/>
      <c r="JXB4" s="6"/>
      <c r="JXC4" s="5"/>
      <c r="JXD4" s="6"/>
      <c r="JXE4" s="5"/>
      <c r="JXF4" s="6"/>
      <c r="JXG4" s="5"/>
      <c r="JXH4" s="6"/>
      <c r="JXI4" s="5"/>
      <c r="JXJ4" s="6"/>
      <c r="JXK4" s="5"/>
      <c r="JXL4" s="6"/>
      <c r="JXM4" s="5"/>
      <c r="JXN4" s="6"/>
      <c r="JXO4" s="5"/>
      <c r="JXP4" s="6"/>
      <c r="JXQ4" s="5"/>
      <c r="JXR4" s="6"/>
      <c r="JXS4" s="5"/>
      <c r="JXT4" s="6"/>
      <c r="JXU4" s="5"/>
      <c r="JXV4" s="6"/>
      <c r="JXW4" s="5"/>
      <c r="JXX4" s="6"/>
      <c r="JXY4" s="5"/>
      <c r="JXZ4" s="6"/>
      <c r="JYA4" s="5"/>
      <c r="JYB4" s="6"/>
      <c r="JYC4" s="5"/>
      <c r="JYD4" s="6"/>
      <c r="JYE4" s="5"/>
      <c r="JYF4" s="6"/>
      <c r="JYG4" s="5"/>
      <c r="JYH4" s="6"/>
      <c r="JYI4" s="5"/>
      <c r="JYJ4" s="6"/>
      <c r="JYK4" s="5"/>
      <c r="JYL4" s="6"/>
      <c r="JYM4" s="5"/>
      <c r="JYN4" s="6"/>
      <c r="JYO4" s="5"/>
      <c r="JYP4" s="6"/>
      <c r="JYQ4" s="5"/>
      <c r="JYR4" s="6"/>
      <c r="JYS4" s="5"/>
      <c r="JYT4" s="6"/>
      <c r="JYU4" s="5"/>
      <c r="JYV4" s="6"/>
      <c r="JYW4" s="5"/>
      <c r="JYX4" s="6"/>
      <c r="JYY4" s="5"/>
      <c r="JYZ4" s="6"/>
      <c r="JZA4" s="5"/>
      <c r="JZB4" s="6"/>
      <c r="JZC4" s="5"/>
      <c r="JZD4" s="6"/>
      <c r="JZE4" s="5"/>
      <c r="JZF4" s="6"/>
      <c r="JZG4" s="5"/>
      <c r="JZH4" s="6"/>
      <c r="JZI4" s="5"/>
      <c r="JZJ4" s="6"/>
      <c r="JZK4" s="5"/>
      <c r="JZL4" s="6"/>
      <c r="JZM4" s="5"/>
      <c r="JZN4" s="6"/>
      <c r="JZO4" s="5"/>
      <c r="JZP4" s="6"/>
      <c r="JZQ4" s="5"/>
      <c r="JZR4" s="6"/>
      <c r="JZS4" s="5"/>
      <c r="JZT4" s="6"/>
      <c r="JZU4" s="5"/>
      <c r="JZV4" s="6"/>
      <c r="JZW4" s="5"/>
      <c r="JZX4" s="6"/>
      <c r="JZY4" s="5"/>
      <c r="JZZ4" s="6"/>
      <c r="KAA4" s="5"/>
      <c r="KAB4" s="6"/>
      <c r="KAC4" s="5"/>
      <c r="KAD4" s="6"/>
      <c r="KAE4" s="5"/>
      <c r="KAF4" s="6"/>
      <c r="KAG4" s="5"/>
      <c r="KAH4" s="6"/>
      <c r="KAI4" s="5"/>
      <c r="KAJ4" s="6"/>
      <c r="KAK4" s="5"/>
      <c r="KAL4" s="6"/>
      <c r="KAM4" s="5"/>
      <c r="KAN4" s="6"/>
      <c r="KAO4" s="5"/>
      <c r="KAP4" s="6"/>
      <c r="KAQ4" s="5"/>
      <c r="KAR4" s="6"/>
      <c r="KAS4" s="5"/>
      <c r="KAT4" s="6"/>
      <c r="KAU4" s="5"/>
      <c r="KAV4" s="6"/>
      <c r="KAW4" s="5"/>
      <c r="KAX4" s="6"/>
      <c r="KAY4" s="5"/>
      <c r="KAZ4" s="6"/>
      <c r="KBA4" s="5"/>
      <c r="KBB4" s="6"/>
      <c r="KBC4" s="5"/>
      <c r="KBD4" s="6"/>
      <c r="KBE4" s="5"/>
      <c r="KBF4" s="6"/>
      <c r="KBG4" s="5"/>
      <c r="KBH4" s="6"/>
      <c r="KBI4" s="5"/>
      <c r="KBJ4" s="6"/>
      <c r="KBK4" s="5"/>
      <c r="KBL4" s="6"/>
      <c r="KBM4" s="5"/>
      <c r="KBN4" s="6"/>
      <c r="KBO4" s="5"/>
      <c r="KBP4" s="6"/>
      <c r="KBQ4" s="5"/>
      <c r="KBR4" s="6"/>
      <c r="KBS4" s="5"/>
      <c r="KBT4" s="6"/>
      <c r="KBU4" s="5"/>
      <c r="KBV4" s="6"/>
      <c r="KBW4" s="5"/>
      <c r="KBX4" s="6"/>
      <c r="KBY4" s="5"/>
      <c r="KBZ4" s="6"/>
      <c r="KCA4" s="5"/>
      <c r="KCB4" s="6"/>
      <c r="KCC4" s="5"/>
      <c r="KCD4" s="6"/>
      <c r="KCE4" s="5"/>
      <c r="KCF4" s="6"/>
      <c r="KCG4" s="5"/>
      <c r="KCH4" s="6"/>
      <c r="KCI4" s="5"/>
      <c r="KCJ4" s="6"/>
      <c r="KCK4" s="5"/>
      <c r="KCL4" s="6"/>
      <c r="KCM4" s="5"/>
      <c r="KCN4" s="6"/>
      <c r="KCO4" s="5"/>
      <c r="KCP4" s="6"/>
      <c r="KCQ4" s="5"/>
      <c r="KCR4" s="6"/>
      <c r="KCS4" s="5"/>
      <c r="KCT4" s="6"/>
      <c r="KCU4" s="5"/>
      <c r="KCV4" s="6"/>
      <c r="KCW4" s="5"/>
      <c r="KCX4" s="6"/>
      <c r="KCY4" s="5"/>
      <c r="KCZ4" s="6"/>
      <c r="KDA4" s="5"/>
      <c r="KDB4" s="6"/>
      <c r="KDC4" s="5"/>
      <c r="KDD4" s="6"/>
      <c r="KDE4" s="5"/>
      <c r="KDF4" s="6"/>
      <c r="KDG4" s="5"/>
      <c r="KDH4" s="6"/>
      <c r="KDI4" s="5"/>
      <c r="KDJ4" s="6"/>
      <c r="KDK4" s="5"/>
      <c r="KDL4" s="6"/>
      <c r="KDM4" s="5"/>
      <c r="KDN4" s="6"/>
      <c r="KDO4" s="5"/>
      <c r="KDP4" s="6"/>
      <c r="KDQ4" s="5"/>
      <c r="KDR4" s="6"/>
      <c r="KDS4" s="5"/>
      <c r="KDT4" s="6"/>
      <c r="KDU4" s="5"/>
      <c r="KDV4" s="6"/>
      <c r="KDW4" s="5"/>
      <c r="KDX4" s="6"/>
      <c r="KDY4" s="5"/>
      <c r="KDZ4" s="6"/>
      <c r="KEA4" s="5"/>
      <c r="KEB4" s="6"/>
      <c r="KEC4" s="5"/>
      <c r="KED4" s="6"/>
      <c r="KEE4" s="5"/>
      <c r="KEF4" s="6"/>
      <c r="KEG4" s="5"/>
      <c r="KEH4" s="6"/>
      <c r="KEI4" s="5"/>
      <c r="KEJ4" s="6"/>
      <c r="KEK4" s="5"/>
      <c r="KEL4" s="6"/>
      <c r="KEM4" s="5"/>
      <c r="KEN4" s="6"/>
      <c r="KEO4" s="5"/>
      <c r="KEP4" s="6"/>
      <c r="KEQ4" s="5"/>
      <c r="KER4" s="6"/>
      <c r="KES4" s="5"/>
      <c r="KET4" s="6"/>
      <c r="KEU4" s="5"/>
      <c r="KEV4" s="6"/>
      <c r="KEW4" s="5"/>
      <c r="KEX4" s="6"/>
      <c r="KEY4" s="5"/>
      <c r="KEZ4" s="6"/>
      <c r="KFA4" s="5"/>
      <c r="KFB4" s="6"/>
      <c r="KFC4" s="5"/>
      <c r="KFD4" s="6"/>
      <c r="KFE4" s="5"/>
      <c r="KFF4" s="6"/>
      <c r="KFG4" s="5"/>
      <c r="KFH4" s="6"/>
      <c r="KFI4" s="5"/>
      <c r="KFJ4" s="6"/>
      <c r="KFK4" s="5"/>
      <c r="KFL4" s="6"/>
      <c r="KFM4" s="5"/>
      <c r="KFN4" s="6"/>
      <c r="KFO4" s="5"/>
      <c r="KFP4" s="6"/>
      <c r="KFQ4" s="5"/>
      <c r="KFR4" s="6"/>
      <c r="KFS4" s="5"/>
      <c r="KFT4" s="6"/>
      <c r="KFU4" s="5"/>
      <c r="KFV4" s="6"/>
      <c r="KFW4" s="5"/>
      <c r="KFX4" s="6"/>
      <c r="KFY4" s="5"/>
      <c r="KFZ4" s="6"/>
      <c r="KGA4" s="5"/>
      <c r="KGB4" s="6"/>
      <c r="KGC4" s="5"/>
      <c r="KGD4" s="6"/>
      <c r="KGE4" s="5"/>
      <c r="KGF4" s="6"/>
      <c r="KGG4" s="5"/>
      <c r="KGH4" s="6"/>
      <c r="KGI4" s="5"/>
      <c r="KGJ4" s="6"/>
      <c r="KGK4" s="5"/>
      <c r="KGL4" s="6"/>
      <c r="KGM4" s="5"/>
      <c r="KGN4" s="6"/>
      <c r="KGO4" s="5"/>
      <c r="KGP4" s="6"/>
      <c r="KGQ4" s="5"/>
      <c r="KGR4" s="6"/>
      <c r="KGS4" s="5"/>
      <c r="KGT4" s="6"/>
      <c r="KGU4" s="5"/>
      <c r="KGV4" s="6"/>
      <c r="KGW4" s="5"/>
      <c r="KGX4" s="6"/>
      <c r="KGY4" s="5"/>
      <c r="KGZ4" s="6"/>
      <c r="KHA4" s="5"/>
      <c r="KHB4" s="6"/>
      <c r="KHC4" s="5"/>
      <c r="KHD4" s="6"/>
      <c r="KHE4" s="5"/>
      <c r="KHF4" s="6"/>
      <c r="KHG4" s="5"/>
      <c r="KHH4" s="6"/>
      <c r="KHI4" s="5"/>
      <c r="KHJ4" s="6"/>
      <c r="KHK4" s="5"/>
      <c r="KHL4" s="6"/>
      <c r="KHM4" s="5"/>
      <c r="KHN4" s="6"/>
      <c r="KHO4" s="5"/>
      <c r="KHP4" s="6"/>
      <c r="KHQ4" s="5"/>
      <c r="KHR4" s="6"/>
      <c r="KHS4" s="5"/>
      <c r="KHT4" s="6"/>
      <c r="KHU4" s="5"/>
      <c r="KHV4" s="6"/>
      <c r="KHW4" s="5"/>
      <c r="KHX4" s="6"/>
      <c r="KHY4" s="5"/>
      <c r="KHZ4" s="6"/>
      <c r="KIA4" s="5"/>
      <c r="KIB4" s="6"/>
      <c r="KIC4" s="5"/>
      <c r="KID4" s="6"/>
      <c r="KIE4" s="5"/>
      <c r="KIF4" s="6"/>
      <c r="KIG4" s="5"/>
      <c r="KIH4" s="6"/>
      <c r="KII4" s="5"/>
      <c r="KIJ4" s="6"/>
      <c r="KIK4" s="5"/>
      <c r="KIL4" s="6"/>
      <c r="KIM4" s="5"/>
      <c r="KIN4" s="6"/>
      <c r="KIO4" s="5"/>
      <c r="KIP4" s="6"/>
      <c r="KIQ4" s="5"/>
      <c r="KIR4" s="6"/>
      <c r="KIS4" s="5"/>
      <c r="KIT4" s="6"/>
      <c r="KIU4" s="5"/>
      <c r="KIV4" s="6"/>
      <c r="KIW4" s="5"/>
      <c r="KIX4" s="6"/>
      <c r="KIY4" s="5"/>
      <c r="KIZ4" s="6"/>
      <c r="KJA4" s="5"/>
      <c r="KJB4" s="6"/>
      <c r="KJC4" s="5"/>
      <c r="KJD4" s="6"/>
      <c r="KJE4" s="5"/>
      <c r="KJF4" s="6"/>
      <c r="KJG4" s="5"/>
      <c r="KJH4" s="6"/>
      <c r="KJI4" s="5"/>
      <c r="KJJ4" s="6"/>
      <c r="KJK4" s="5"/>
      <c r="KJL4" s="6"/>
      <c r="KJM4" s="5"/>
      <c r="KJN4" s="6"/>
      <c r="KJO4" s="5"/>
      <c r="KJP4" s="6"/>
      <c r="KJQ4" s="5"/>
      <c r="KJR4" s="6"/>
      <c r="KJS4" s="5"/>
      <c r="KJT4" s="6"/>
      <c r="KJU4" s="5"/>
      <c r="KJV4" s="6"/>
      <c r="KJW4" s="5"/>
      <c r="KJX4" s="6"/>
      <c r="KJY4" s="5"/>
      <c r="KJZ4" s="6"/>
      <c r="KKA4" s="5"/>
      <c r="KKB4" s="6"/>
      <c r="KKC4" s="5"/>
      <c r="KKD4" s="6"/>
      <c r="KKE4" s="5"/>
      <c r="KKF4" s="6"/>
      <c r="KKG4" s="5"/>
      <c r="KKH4" s="6"/>
      <c r="KKI4" s="5"/>
      <c r="KKJ4" s="6"/>
      <c r="KKK4" s="5"/>
      <c r="KKL4" s="6"/>
      <c r="KKM4" s="5"/>
      <c r="KKN4" s="6"/>
      <c r="KKO4" s="5"/>
      <c r="KKP4" s="6"/>
      <c r="KKQ4" s="5"/>
      <c r="KKR4" s="6"/>
      <c r="KKS4" s="5"/>
      <c r="KKT4" s="6"/>
      <c r="KKU4" s="5"/>
      <c r="KKV4" s="6"/>
      <c r="KKW4" s="5"/>
      <c r="KKX4" s="6"/>
      <c r="KKY4" s="5"/>
      <c r="KKZ4" s="6"/>
      <c r="KLA4" s="5"/>
      <c r="KLB4" s="6"/>
      <c r="KLC4" s="5"/>
      <c r="KLD4" s="6"/>
      <c r="KLE4" s="5"/>
      <c r="KLF4" s="6"/>
      <c r="KLG4" s="5"/>
      <c r="KLH4" s="6"/>
      <c r="KLI4" s="5"/>
      <c r="KLJ4" s="6"/>
      <c r="KLK4" s="5"/>
      <c r="KLL4" s="6"/>
      <c r="KLM4" s="5"/>
      <c r="KLN4" s="6"/>
      <c r="KLO4" s="5"/>
      <c r="KLP4" s="6"/>
      <c r="KLQ4" s="5"/>
      <c r="KLR4" s="6"/>
      <c r="KLS4" s="5"/>
      <c r="KLT4" s="6"/>
      <c r="KLU4" s="5"/>
      <c r="KLV4" s="6"/>
      <c r="KLW4" s="5"/>
      <c r="KLX4" s="6"/>
      <c r="KLY4" s="5"/>
      <c r="KLZ4" s="6"/>
      <c r="KMA4" s="5"/>
      <c r="KMB4" s="6"/>
      <c r="KMC4" s="5"/>
      <c r="KMD4" s="6"/>
      <c r="KME4" s="5"/>
      <c r="KMF4" s="6"/>
      <c r="KMG4" s="5"/>
      <c r="KMH4" s="6"/>
      <c r="KMI4" s="5"/>
      <c r="KMJ4" s="6"/>
      <c r="KMK4" s="5"/>
      <c r="KML4" s="6"/>
      <c r="KMM4" s="5"/>
      <c r="KMN4" s="6"/>
      <c r="KMO4" s="5"/>
      <c r="KMP4" s="6"/>
      <c r="KMQ4" s="5"/>
      <c r="KMR4" s="6"/>
      <c r="KMS4" s="5"/>
      <c r="KMT4" s="6"/>
      <c r="KMU4" s="5"/>
      <c r="KMV4" s="6"/>
      <c r="KMW4" s="5"/>
      <c r="KMX4" s="6"/>
      <c r="KMY4" s="5"/>
      <c r="KMZ4" s="6"/>
      <c r="KNA4" s="5"/>
      <c r="KNB4" s="6"/>
      <c r="KNC4" s="5"/>
      <c r="KND4" s="6"/>
      <c r="KNE4" s="5"/>
      <c r="KNF4" s="6"/>
      <c r="KNG4" s="5"/>
      <c r="KNH4" s="6"/>
      <c r="KNI4" s="5"/>
      <c r="KNJ4" s="6"/>
      <c r="KNK4" s="5"/>
      <c r="KNL4" s="6"/>
      <c r="KNM4" s="5"/>
      <c r="KNN4" s="6"/>
      <c r="KNO4" s="5"/>
      <c r="KNP4" s="6"/>
      <c r="KNQ4" s="5"/>
      <c r="KNR4" s="6"/>
      <c r="KNS4" s="5"/>
      <c r="KNT4" s="6"/>
      <c r="KNU4" s="5"/>
      <c r="KNV4" s="6"/>
      <c r="KNW4" s="5"/>
      <c r="KNX4" s="6"/>
      <c r="KNY4" s="5"/>
      <c r="KNZ4" s="6"/>
      <c r="KOA4" s="5"/>
      <c r="KOB4" s="6"/>
      <c r="KOC4" s="5"/>
      <c r="KOD4" s="6"/>
      <c r="KOE4" s="5"/>
      <c r="KOF4" s="6"/>
      <c r="KOG4" s="5"/>
      <c r="KOH4" s="6"/>
      <c r="KOI4" s="5"/>
      <c r="KOJ4" s="6"/>
      <c r="KOK4" s="5"/>
      <c r="KOL4" s="6"/>
      <c r="KOM4" s="5"/>
      <c r="KON4" s="6"/>
      <c r="KOO4" s="5"/>
      <c r="KOP4" s="6"/>
      <c r="KOQ4" s="5"/>
      <c r="KOR4" s="6"/>
      <c r="KOS4" s="5"/>
      <c r="KOT4" s="6"/>
      <c r="KOU4" s="5"/>
      <c r="KOV4" s="6"/>
      <c r="KOW4" s="5"/>
      <c r="KOX4" s="6"/>
      <c r="KOY4" s="5"/>
      <c r="KOZ4" s="6"/>
      <c r="KPA4" s="5"/>
      <c r="KPB4" s="6"/>
      <c r="KPC4" s="5"/>
      <c r="KPD4" s="6"/>
      <c r="KPE4" s="5"/>
      <c r="KPF4" s="6"/>
      <c r="KPG4" s="5"/>
      <c r="KPH4" s="6"/>
      <c r="KPI4" s="5"/>
      <c r="KPJ4" s="6"/>
      <c r="KPK4" s="5"/>
      <c r="KPL4" s="6"/>
      <c r="KPM4" s="5"/>
      <c r="KPN4" s="6"/>
      <c r="KPO4" s="5"/>
      <c r="KPP4" s="6"/>
      <c r="KPQ4" s="5"/>
      <c r="KPR4" s="6"/>
      <c r="KPS4" s="5"/>
      <c r="KPT4" s="6"/>
      <c r="KPU4" s="5"/>
      <c r="KPV4" s="6"/>
      <c r="KPW4" s="5"/>
      <c r="KPX4" s="6"/>
      <c r="KPY4" s="5"/>
      <c r="KPZ4" s="6"/>
      <c r="KQA4" s="5"/>
      <c r="KQB4" s="6"/>
      <c r="KQC4" s="5"/>
      <c r="KQD4" s="6"/>
      <c r="KQE4" s="5"/>
      <c r="KQF4" s="6"/>
      <c r="KQG4" s="5"/>
      <c r="KQH4" s="6"/>
      <c r="KQI4" s="5"/>
      <c r="KQJ4" s="6"/>
      <c r="KQK4" s="5"/>
      <c r="KQL4" s="6"/>
      <c r="KQM4" s="5"/>
      <c r="KQN4" s="6"/>
      <c r="KQO4" s="5"/>
      <c r="KQP4" s="6"/>
      <c r="KQQ4" s="5"/>
      <c r="KQR4" s="6"/>
      <c r="KQS4" s="5"/>
      <c r="KQT4" s="6"/>
      <c r="KQU4" s="5"/>
      <c r="KQV4" s="6"/>
      <c r="KQW4" s="5"/>
      <c r="KQX4" s="6"/>
      <c r="KQY4" s="5"/>
      <c r="KQZ4" s="6"/>
      <c r="KRA4" s="5"/>
      <c r="KRB4" s="6"/>
      <c r="KRC4" s="5"/>
      <c r="KRD4" s="6"/>
      <c r="KRE4" s="5"/>
      <c r="KRF4" s="6"/>
      <c r="KRG4" s="5"/>
      <c r="KRH4" s="6"/>
      <c r="KRI4" s="5"/>
      <c r="KRJ4" s="6"/>
      <c r="KRK4" s="5"/>
      <c r="KRL4" s="6"/>
      <c r="KRM4" s="5"/>
      <c r="KRN4" s="6"/>
      <c r="KRO4" s="5"/>
      <c r="KRP4" s="6"/>
      <c r="KRQ4" s="5"/>
      <c r="KRR4" s="6"/>
      <c r="KRS4" s="5"/>
      <c r="KRT4" s="6"/>
      <c r="KRU4" s="5"/>
      <c r="KRV4" s="6"/>
      <c r="KRW4" s="5"/>
      <c r="KRX4" s="6"/>
      <c r="KRY4" s="5"/>
      <c r="KRZ4" s="6"/>
      <c r="KSA4" s="5"/>
      <c r="KSB4" s="6"/>
      <c r="KSC4" s="5"/>
      <c r="KSD4" s="6"/>
      <c r="KSE4" s="5"/>
      <c r="KSF4" s="6"/>
      <c r="KSG4" s="5"/>
      <c r="KSH4" s="6"/>
      <c r="KSI4" s="5"/>
      <c r="KSJ4" s="6"/>
      <c r="KSK4" s="5"/>
      <c r="KSL4" s="6"/>
      <c r="KSM4" s="5"/>
      <c r="KSN4" s="6"/>
      <c r="KSO4" s="5"/>
      <c r="KSP4" s="6"/>
      <c r="KSQ4" s="5"/>
      <c r="KSR4" s="6"/>
      <c r="KSS4" s="5"/>
      <c r="KST4" s="6"/>
      <c r="KSU4" s="5"/>
      <c r="KSV4" s="6"/>
      <c r="KSW4" s="5"/>
      <c r="KSX4" s="6"/>
      <c r="KSY4" s="5"/>
      <c r="KSZ4" s="6"/>
      <c r="KTA4" s="5"/>
      <c r="KTB4" s="6"/>
      <c r="KTC4" s="5"/>
      <c r="KTD4" s="6"/>
      <c r="KTE4" s="5"/>
      <c r="KTF4" s="6"/>
      <c r="KTG4" s="5"/>
      <c r="KTH4" s="6"/>
      <c r="KTI4" s="5"/>
      <c r="KTJ4" s="6"/>
      <c r="KTK4" s="5"/>
      <c r="KTL4" s="6"/>
      <c r="KTM4" s="5"/>
      <c r="KTN4" s="6"/>
      <c r="KTO4" s="5"/>
      <c r="KTP4" s="6"/>
      <c r="KTQ4" s="5"/>
      <c r="KTR4" s="6"/>
      <c r="KTS4" s="5"/>
      <c r="KTT4" s="6"/>
      <c r="KTU4" s="5"/>
      <c r="KTV4" s="6"/>
      <c r="KTW4" s="5"/>
      <c r="KTX4" s="6"/>
      <c r="KTY4" s="5"/>
      <c r="KTZ4" s="6"/>
      <c r="KUA4" s="5"/>
      <c r="KUB4" s="6"/>
      <c r="KUC4" s="5"/>
      <c r="KUD4" s="6"/>
      <c r="KUE4" s="5"/>
      <c r="KUF4" s="6"/>
      <c r="KUG4" s="5"/>
      <c r="KUH4" s="6"/>
      <c r="KUI4" s="5"/>
      <c r="KUJ4" s="6"/>
      <c r="KUK4" s="5"/>
      <c r="KUL4" s="6"/>
      <c r="KUM4" s="5"/>
      <c r="KUN4" s="6"/>
      <c r="KUO4" s="5"/>
      <c r="KUP4" s="6"/>
      <c r="KUQ4" s="5"/>
      <c r="KUR4" s="6"/>
      <c r="KUS4" s="5"/>
      <c r="KUT4" s="6"/>
      <c r="KUU4" s="5"/>
      <c r="KUV4" s="6"/>
      <c r="KUW4" s="5"/>
      <c r="KUX4" s="6"/>
      <c r="KUY4" s="5"/>
      <c r="KUZ4" s="6"/>
      <c r="KVA4" s="5"/>
      <c r="KVB4" s="6"/>
      <c r="KVC4" s="5"/>
      <c r="KVD4" s="6"/>
      <c r="KVE4" s="5"/>
      <c r="KVF4" s="6"/>
      <c r="KVG4" s="5"/>
      <c r="KVH4" s="6"/>
      <c r="KVI4" s="5"/>
      <c r="KVJ4" s="6"/>
      <c r="KVK4" s="5"/>
      <c r="KVL4" s="6"/>
      <c r="KVM4" s="5"/>
      <c r="KVN4" s="6"/>
      <c r="KVO4" s="5"/>
      <c r="KVP4" s="6"/>
      <c r="KVQ4" s="5"/>
      <c r="KVR4" s="6"/>
      <c r="KVS4" s="5"/>
      <c r="KVT4" s="6"/>
      <c r="KVU4" s="5"/>
      <c r="KVV4" s="6"/>
      <c r="KVW4" s="5"/>
      <c r="KVX4" s="6"/>
      <c r="KVY4" s="5"/>
      <c r="KVZ4" s="6"/>
      <c r="KWA4" s="5"/>
      <c r="KWB4" s="6"/>
      <c r="KWC4" s="5"/>
      <c r="KWD4" s="6"/>
      <c r="KWE4" s="5"/>
      <c r="KWF4" s="6"/>
      <c r="KWG4" s="5"/>
      <c r="KWH4" s="6"/>
      <c r="KWI4" s="5"/>
      <c r="KWJ4" s="6"/>
      <c r="KWK4" s="5"/>
      <c r="KWL4" s="6"/>
      <c r="KWM4" s="5"/>
      <c r="KWN4" s="6"/>
      <c r="KWO4" s="5"/>
      <c r="KWP4" s="6"/>
      <c r="KWQ4" s="5"/>
      <c r="KWR4" s="6"/>
      <c r="KWS4" s="5"/>
      <c r="KWT4" s="6"/>
      <c r="KWU4" s="5"/>
      <c r="KWV4" s="6"/>
      <c r="KWW4" s="5"/>
      <c r="KWX4" s="6"/>
      <c r="KWY4" s="5"/>
      <c r="KWZ4" s="6"/>
      <c r="KXA4" s="5"/>
      <c r="KXB4" s="6"/>
      <c r="KXC4" s="5"/>
      <c r="KXD4" s="6"/>
      <c r="KXE4" s="5"/>
      <c r="KXF4" s="6"/>
      <c r="KXG4" s="5"/>
      <c r="KXH4" s="6"/>
      <c r="KXI4" s="5"/>
      <c r="KXJ4" s="6"/>
      <c r="KXK4" s="5"/>
      <c r="KXL4" s="6"/>
      <c r="KXM4" s="5"/>
      <c r="KXN4" s="6"/>
      <c r="KXO4" s="5"/>
      <c r="KXP4" s="6"/>
      <c r="KXQ4" s="5"/>
      <c r="KXR4" s="6"/>
      <c r="KXS4" s="5"/>
      <c r="KXT4" s="6"/>
      <c r="KXU4" s="5"/>
      <c r="KXV4" s="6"/>
      <c r="KXW4" s="5"/>
      <c r="KXX4" s="6"/>
      <c r="KXY4" s="5"/>
      <c r="KXZ4" s="6"/>
      <c r="KYA4" s="5"/>
      <c r="KYB4" s="6"/>
      <c r="KYC4" s="5"/>
      <c r="KYD4" s="6"/>
      <c r="KYE4" s="5"/>
      <c r="KYF4" s="6"/>
      <c r="KYG4" s="5"/>
      <c r="KYH4" s="6"/>
      <c r="KYI4" s="5"/>
      <c r="KYJ4" s="6"/>
      <c r="KYK4" s="5"/>
      <c r="KYL4" s="6"/>
      <c r="KYM4" s="5"/>
      <c r="KYN4" s="6"/>
      <c r="KYO4" s="5"/>
      <c r="KYP4" s="6"/>
      <c r="KYQ4" s="5"/>
      <c r="KYR4" s="6"/>
      <c r="KYS4" s="5"/>
      <c r="KYT4" s="6"/>
      <c r="KYU4" s="5"/>
      <c r="KYV4" s="6"/>
      <c r="KYW4" s="5"/>
      <c r="KYX4" s="6"/>
      <c r="KYY4" s="5"/>
      <c r="KYZ4" s="6"/>
      <c r="KZA4" s="5"/>
      <c r="KZB4" s="6"/>
      <c r="KZC4" s="5"/>
      <c r="KZD4" s="6"/>
      <c r="KZE4" s="5"/>
      <c r="KZF4" s="6"/>
      <c r="KZG4" s="5"/>
      <c r="KZH4" s="6"/>
      <c r="KZI4" s="5"/>
      <c r="KZJ4" s="6"/>
      <c r="KZK4" s="5"/>
      <c r="KZL4" s="6"/>
      <c r="KZM4" s="5"/>
      <c r="KZN4" s="6"/>
      <c r="KZO4" s="5"/>
      <c r="KZP4" s="6"/>
      <c r="KZQ4" s="5"/>
      <c r="KZR4" s="6"/>
      <c r="KZS4" s="5"/>
      <c r="KZT4" s="6"/>
      <c r="KZU4" s="5"/>
      <c r="KZV4" s="6"/>
      <c r="KZW4" s="5"/>
      <c r="KZX4" s="6"/>
      <c r="KZY4" s="5"/>
      <c r="KZZ4" s="6"/>
      <c r="LAA4" s="5"/>
      <c r="LAB4" s="6"/>
      <c r="LAC4" s="5"/>
      <c r="LAD4" s="6"/>
      <c r="LAE4" s="5"/>
      <c r="LAF4" s="6"/>
      <c r="LAG4" s="5"/>
      <c r="LAH4" s="6"/>
      <c r="LAI4" s="5"/>
      <c r="LAJ4" s="6"/>
      <c r="LAK4" s="5"/>
      <c r="LAL4" s="6"/>
      <c r="LAM4" s="5"/>
      <c r="LAN4" s="6"/>
      <c r="LAO4" s="5"/>
      <c r="LAP4" s="6"/>
      <c r="LAQ4" s="5"/>
      <c r="LAR4" s="6"/>
      <c r="LAS4" s="5"/>
      <c r="LAT4" s="6"/>
      <c r="LAU4" s="5"/>
      <c r="LAV4" s="6"/>
      <c r="LAW4" s="5"/>
      <c r="LAX4" s="6"/>
      <c r="LAY4" s="5"/>
      <c r="LAZ4" s="6"/>
      <c r="LBA4" s="5"/>
      <c r="LBB4" s="6"/>
      <c r="LBC4" s="5"/>
      <c r="LBD4" s="6"/>
      <c r="LBE4" s="5"/>
      <c r="LBF4" s="6"/>
      <c r="LBG4" s="5"/>
      <c r="LBH4" s="6"/>
      <c r="LBI4" s="5"/>
      <c r="LBJ4" s="6"/>
      <c r="LBK4" s="5"/>
      <c r="LBL4" s="6"/>
      <c r="LBM4" s="5"/>
      <c r="LBN4" s="6"/>
      <c r="LBO4" s="5"/>
      <c r="LBP4" s="6"/>
      <c r="LBQ4" s="5"/>
      <c r="LBR4" s="6"/>
      <c r="LBS4" s="5"/>
      <c r="LBT4" s="6"/>
      <c r="LBU4" s="5"/>
      <c r="LBV4" s="6"/>
      <c r="LBW4" s="5"/>
      <c r="LBX4" s="6"/>
      <c r="LBY4" s="5"/>
      <c r="LBZ4" s="6"/>
      <c r="LCA4" s="5"/>
      <c r="LCB4" s="6"/>
      <c r="LCC4" s="5"/>
      <c r="LCD4" s="6"/>
      <c r="LCE4" s="5"/>
      <c r="LCF4" s="6"/>
      <c r="LCG4" s="5"/>
      <c r="LCH4" s="6"/>
      <c r="LCI4" s="5"/>
      <c r="LCJ4" s="6"/>
      <c r="LCK4" s="5"/>
      <c r="LCL4" s="6"/>
      <c r="LCM4" s="5"/>
      <c r="LCN4" s="6"/>
      <c r="LCO4" s="5"/>
      <c r="LCP4" s="6"/>
      <c r="LCQ4" s="5"/>
      <c r="LCR4" s="6"/>
      <c r="LCS4" s="5"/>
      <c r="LCT4" s="6"/>
      <c r="LCU4" s="5"/>
      <c r="LCV4" s="6"/>
      <c r="LCW4" s="5"/>
      <c r="LCX4" s="6"/>
      <c r="LCY4" s="5"/>
      <c r="LCZ4" s="6"/>
      <c r="LDA4" s="5"/>
      <c r="LDB4" s="6"/>
      <c r="LDC4" s="5"/>
      <c r="LDD4" s="6"/>
      <c r="LDE4" s="5"/>
      <c r="LDF4" s="6"/>
      <c r="LDG4" s="5"/>
      <c r="LDH4" s="6"/>
      <c r="LDI4" s="5"/>
      <c r="LDJ4" s="6"/>
      <c r="LDK4" s="5"/>
      <c r="LDL4" s="6"/>
      <c r="LDM4" s="5"/>
      <c r="LDN4" s="6"/>
      <c r="LDO4" s="5"/>
      <c r="LDP4" s="6"/>
      <c r="LDQ4" s="5"/>
      <c r="LDR4" s="6"/>
      <c r="LDS4" s="5"/>
      <c r="LDT4" s="6"/>
      <c r="LDU4" s="5"/>
      <c r="LDV4" s="6"/>
      <c r="LDW4" s="5"/>
      <c r="LDX4" s="6"/>
      <c r="LDY4" s="5"/>
      <c r="LDZ4" s="6"/>
      <c r="LEA4" s="5"/>
      <c r="LEB4" s="6"/>
      <c r="LEC4" s="5"/>
      <c r="LED4" s="6"/>
      <c r="LEE4" s="5"/>
      <c r="LEF4" s="6"/>
      <c r="LEG4" s="5"/>
      <c r="LEH4" s="6"/>
      <c r="LEI4" s="5"/>
      <c r="LEJ4" s="6"/>
      <c r="LEK4" s="5"/>
      <c r="LEL4" s="6"/>
      <c r="LEM4" s="5"/>
      <c r="LEN4" s="6"/>
      <c r="LEO4" s="5"/>
      <c r="LEP4" s="6"/>
      <c r="LEQ4" s="5"/>
      <c r="LER4" s="6"/>
      <c r="LES4" s="5"/>
      <c r="LET4" s="6"/>
      <c r="LEU4" s="5"/>
      <c r="LEV4" s="6"/>
      <c r="LEW4" s="5"/>
      <c r="LEX4" s="6"/>
      <c r="LEY4" s="5"/>
      <c r="LEZ4" s="6"/>
      <c r="LFA4" s="5"/>
      <c r="LFB4" s="6"/>
      <c r="LFC4" s="5"/>
      <c r="LFD4" s="6"/>
      <c r="LFE4" s="5"/>
      <c r="LFF4" s="6"/>
      <c r="LFG4" s="5"/>
      <c r="LFH4" s="6"/>
      <c r="LFI4" s="5"/>
      <c r="LFJ4" s="6"/>
      <c r="LFK4" s="5"/>
      <c r="LFL4" s="6"/>
      <c r="LFM4" s="5"/>
      <c r="LFN4" s="6"/>
      <c r="LFO4" s="5"/>
      <c r="LFP4" s="6"/>
      <c r="LFQ4" s="5"/>
      <c r="LFR4" s="6"/>
      <c r="LFS4" s="5"/>
      <c r="LFT4" s="6"/>
      <c r="LFU4" s="5"/>
      <c r="LFV4" s="6"/>
      <c r="LFW4" s="5"/>
      <c r="LFX4" s="6"/>
      <c r="LFY4" s="5"/>
      <c r="LFZ4" s="6"/>
      <c r="LGA4" s="5"/>
      <c r="LGB4" s="6"/>
      <c r="LGC4" s="5"/>
      <c r="LGD4" s="6"/>
      <c r="LGE4" s="5"/>
      <c r="LGF4" s="6"/>
      <c r="LGG4" s="5"/>
      <c r="LGH4" s="6"/>
      <c r="LGI4" s="5"/>
      <c r="LGJ4" s="6"/>
      <c r="LGK4" s="5"/>
      <c r="LGL4" s="6"/>
      <c r="LGM4" s="5"/>
      <c r="LGN4" s="6"/>
      <c r="LGO4" s="5"/>
      <c r="LGP4" s="6"/>
      <c r="LGQ4" s="5"/>
      <c r="LGR4" s="6"/>
      <c r="LGS4" s="5"/>
      <c r="LGT4" s="6"/>
      <c r="LGU4" s="5"/>
      <c r="LGV4" s="6"/>
      <c r="LGW4" s="5"/>
      <c r="LGX4" s="6"/>
      <c r="LGY4" s="5"/>
      <c r="LGZ4" s="6"/>
      <c r="LHA4" s="5"/>
      <c r="LHB4" s="6"/>
      <c r="LHC4" s="5"/>
      <c r="LHD4" s="6"/>
      <c r="LHE4" s="5"/>
      <c r="LHF4" s="6"/>
      <c r="LHG4" s="5"/>
      <c r="LHH4" s="6"/>
      <c r="LHI4" s="5"/>
      <c r="LHJ4" s="6"/>
      <c r="LHK4" s="5"/>
      <c r="LHL4" s="6"/>
      <c r="LHM4" s="5"/>
      <c r="LHN4" s="6"/>
      <c r="LHO4" s="5"/>
      <c r="LHP4" s="6"/>
      <c r="LHQ4" s="5"/>
      <c r="LHR4" s="6"/>
      <c r="LHS4" s="5"/>
      <c r="LHT4" s="6"/>
      <c r="LHU4" s="5"/>
      <c r="LHV4" s="6"/>
      <c r="LHW4" s="5"/>
      <c r="LHX4" s="6"/>
      <c r="LHY4" s="5"/>
      <c r="LHZ4" s="6"/>
      <c r="LIA4" s="5"/>
      <c r="LIB4" s="6"/>
      <c r="LIC4" s="5"/>
      <c r="LID4" s="6"/>
      <c r="LIE4" s="5"/>
      <c r="LIF4" s="6"/>
      <c r="LIG4" s="5"/>
      <c r="LIH4" s="6"/>
      <c r="LII4" s="5"/>
      <c r="LIJ4" s="6"/>
      <c r="LIK4" s="5"/>
      <c r="LIL4" s="6"/>
      <c r="LIM4" s="5"/>
      <c r="LIN4" s="6"/>
      <c r="LIO4" s="5"/>
      <c r="LIP4" s="6"/>
      <c r="LIQ4" s="5"/>
      <c r="LIR4" s="6"/>
      <c r="LIS4" s="5"/>
      <c r="LIT4" s="6"/>
      <c r="LIU4" s="5"/>
      <c r="LIV4" s="6"/>
      <c r="LIW4" s="5"/>
      <c r="LIX4" s="6"/>
      <c r="LIY4" s="5"/>
      <c r="LIZ4" s="6"/>
      <c r="LJA4" s="5"/>
      <c r="LJB4" s="6"/>
      <c r="LJC4" s="5"/>
      <c r="LJD4" s="6"/>
      <c r="LJE4" s="5"/>
      <c r="LJF4" s="6"/>
      <c r="LJG4" s="5"/>
      <c r="LJH4" s="6"/>
      <c r="LJI4" s="5"/>
      <c r="LJJ4" s="6"/>
      <c r="LJK4" s="5"/>
      <c r="LJL4" s="6"/>
      <c r="LJM4" s="5"/>
      <c r="LJN4" s="6"/>
      <c r="LJO4" s="5"/>
      <c r="LJP4" s="6"/>
      <c r="LJQ4" s="5"/>
      <c r="LJR4" s="6"/>
      <c r="LJS4" s="5"/>
      <c r="LJT4" s="6"/>
      <c r="LJU4" s="5"/>
      <c r="LJV4" s="6"/>
      <c r="LJW4" s="5"/>
      <c r="LJX4" s="6"/>
      <c r="LJY4" s="5"/>
      <c r="LJZ4" s="6"/>
      <c r="LKA4" s="5"/>
      <c r="LKB4" s="6"/>
      <c r="LKC4" s="5"/>
      <c r="LKD4" s="6"/>
      <c r="LKE4" s="5"/>
      <c r="LKF4" s="6"/>
      <c r="LKG4" s="5"/>
      <c r="LKH4" s="6"/>
      <c r="LKI4" s="5"/>
      <c r="LKJ4" s="6"/>
      <c r="LKK4" s="5"/>
      <c r="LKL4" s="6"/>
      <c r="LKM4" s="5"/>
      <c r="LKN4" s="6"/>
      <c r="LKO4" s="5"/>
      <c r="LKP4" s="6"/>
      <c r="LKQ4" s="5"/>
      <c r="LKR4" s="6"/>
      <c r="LKS4" s="5"/>
      <c r="LKT4" s="6"/>
      <c r="LKU4" s="5"/>
      <c r="LKV4" s="6"/>
      <c r="LKW4" s="5"/>
      <c r="LKX4" s="6"/>
      <c r="LKY4" s="5"/>
      <c r="LKZ4" s="6"/>
      <c r="LLA4" s="5"/>
      <c r="LLB4" s="6"/>
      <c r="LLC4" s="5"/>
      <c r="LLD4" s="6"/>
      <c r="LLE4" s="5"/>
      <c r="LLF4" s="6"/>
      <c r="LLG4" s="5"/>
      <c r="LLH4" s="6"/>
      <c r="LLI4" s="5"/>
      <c r="LLJ4" s="6"/>
      <c r="LLK4" s="5"/>
      <c r="LLL4" s="6"/>
      <c r="LLM4" s="5"/>
      <c r="LLN4" s="6"/>
      <c r="LLO4" s="5"/>
      <c r="LLP4" s="6"/>
      <c r="LLQ4" s="5"/>
      <c r="LLR4" s="6"/>
      <c r="LLS4" s="5"/>
      <c r="LLT4" s="6"/>
      <c r="LLU4" s="5"/>
      <c r="LLV4" s="6"/>
      <c r="LLW4" s="5"/>
      <c r="LLX4" s="6"/>
      <c r="LLY4" s="5"/>
      <c r="LLZ4" s="6"/>
      <c r="LMA4" s="5"/>
      <c r="LMB4" s="6"/>
      <c r="LMC4" s="5"/>
      <c r="LMD4" s="6"/>
      <c r="LME4" s="5"/>
      <c r="LMF4" s="6"/>
      <c r="LMG4" s="5"/>
      <c r="LMH4" s="6"/>
      <c r="LMI4" s="5"/>
      <c r="LMJ4" s="6"/>
      <c r="LMK4" s="5"/>
      <c r="LML4" s="6"/>
      <c r="LMM4" s="5"/>
      <c r="LMN4" s="6"/>
      <c r="LMO4" s="5"/>
      <c r="LMP4" s="6"/>
      <c r="LMQ4" s="5"/>
      <c r="LMR4" s="6"/>
      <c r="LMS4" s="5"/>
      <c r="LMT4" s="6"/>
      <c r="LMU4" s="5"/>
      <c r="LMV4" s="6"/>
      <c r="LMW4" s="5"/>
      <c r="LMX4" s="6"/>
      <c r="LMY4" s="5"/>
      <c r="LMZ4" s="6"/>
      <c r="LNA4" s="5"/>
      <c r="LNB4" s="6"/>
      <c r="LNC4" s="5"/>
      <c r="LND4" s="6"/>
      <c r="LNE4" s="5"/>
      <c r="LNF4" s="6"/>
      <c r="LNG4" s="5"/>
      <c r="LNH4" s="6"/>
      <c r="LNI4" s="5"/>
      <c r="LNJ4" s="6"/>
      <c r="LNK4" s="5"/>
      <c r="LNL4" s="6"/>
      <c r="LNM4" s="5"/>
      <c r="LNN4" s="6"/>
      <c r="LNO4" s="5"/>
      <c r="LNP4" s="6"/>
      <c r="LNQ4" s="5"/>
      <c r="LNR4" s="6"/>
      <c r="LNS4" s="5"/>
      <c r="LNT4" s="6"/>
      <c r="LNU4" s="5"/>
      <c r="LNV4" s="6"/>
      <c r="LNW4" s="5"/>
      <c r="LNX4" s="6"/>
      <c r="LNY4" s="5"/>
      <c r="LNZ4" s="6"/>
      <c r="LOA4" s="5"/>
      <c r="LOB4" s="6"/>
      <c r="LOC4" s="5"/>
      <c r="LOD4" s="6"/>
      <c r="LOE4" s="5"/>
      <c r="LOF4" s="6"/>
      <c r="LOG4" s="5"/>
      <c r="LOH4" s="6"/>
      <c r="LOI4" s="5"/>
      <c r="LOJ4" s="6"/>
      <c r="LOK4" s="5"/>
      <c r="LOL4" s="6"/>
      <c r="LOM4" s="5"/>
      <c r="LON4" s="6"/>
      <c r="LOO4" s="5"/>
      <c r="LOP4" s="6"/>
      <c r="LOQ4" s="5"/>
      <c r="LOR4" s="6"/>
      <c r="LOS4" s="5"/>
      <c r="LOT4" s="6"/>
      <c r="LOU4" s="5"/>
      <c r="LOV4" s="6"/>
      <c r="LOW4" s="5"/>
      <c r="LOX4" s="6"/>
      <c r="LOY4" s="5"/>
      <c r="LOZ4" s="6"/>
      <c r="LPA4" s="5"/>
      <c r="LPB4" s="6"/>
      <c r="LPC4" s="5"/>
      <c r="LPD4" s="6"/>
      <c r="LPE4" s="5"/>
      <c r="LPF4" s="6"/>
      <c r="LPG4" s="5"/>
      <c r="LPH4" s="6"/>
      <c r="LPI4" s="5"/>
      <c r="LPJ4" s="6"/>
      <c r="LPK4" s="5"/>
      <c r="LPL4" s="6"/>
      <c r="LPM4" s="5"/>
      <c r="LPN4" s="6"/>
      <c r="LPO4" s="5"/>
      <c r="LPP4" s="6"/>
      <c r="LPQ4" s="5"/>
      <c r="LPR4" s="6"/>
      <c r="LPS4" s="5"/>
      <c r="LPT4" s="6"/>
      <c r="LPU4" s="5"/>
      <c r="LPV4" s="6"/>
      <c r="LPW4" s="5"/>
      <c r="LPX4" s="6"/>
      <c r="LPY4" s="5"/>
      <c r="LPZ4" s="6"/>
      <c r="LQA4" s="5"/>
      <c r="LQB4" s="6"/>
      <c r="LQC4" s="5"/>
      <c r="LQD4" s="6"/>
      <c r="LQE4" s="5"/>
      <c r="LQF4" s="6"/>
      <c r="LQG4" s="5"/>
      <c r="LQH4" s="6"/>
      <c r="LQI4" s="5"/>
      <c r="LQJ4" s="6"/>
      <c r="LQK4" s="5"/>
      <c r="LQL4" s="6"/>
      <c r="LQM4" s="5"/>
      <c r="LQN4" s="6"/>
      <c r="LQO4" s="5"/>
      <c r="LQP4" s="6"/>
      <c r="LQQ4" s="5"/>
      <c r="LQR4" s="6"/>
      <c r="LQS4" s="5"/>
      <c r="LQT4" s="6"/>
      <c r="LQU4" s="5"/>
      <c r="LQV4" s="6"/>
      <c r="LQW4" s="5"/>
      <c r="LQX4" s="6"/>
      <c r="LQY4" s="5"/>
      <c r="LQZ4" s="6"/>
      <c r="LRA4" s="5"/>
      <c r="LRB4" s="6"/>
      <c r="LRC4" s="5"/>
      <c r="LRD4" s="6"/>
      <c r="LRE4" s="5"/>
      <c r="LRF4" s="6"/>
      <c r="LRG4" s="5"/>
      <c r="LRH4" s="6"/>
      <c r="LRI4" s="5"/>
      <c r="LRJ4" s="6"/>
      <c r="LRK4" s="5"/>
      <c r="LRL4" s="6"/>
      <c r="LRM4" s="5"/>
      <c r="LRN4" s="6"/>
      <c r="LRO4" s="5"/>
      <c r="LRP4" s="6"/>
      <c r="LRQ4" s="5"/>
      <c r="LRR4" s="6"/>
      <c r="LRS4" s="5"/>
      <c r="LRT4" s="6"/>
      <c r="LRU4" s="5"/>
      <c r="LRV4" s="6"/>
      <c r="LRW4" s="5"/>
      <c r="LRX4" s="6"/>
      <c r="LRY4" s="5"/>
      <c r="LRZ4" s="6"/>
      <c r="LSA4" s="5"/>
      <c r="LSB4" s="6"/>
      <c r="LSC4" s="5"/>
      <c r="LSD4" s="6"/>
      <c r="LSE4" s="5"/>
      <c r="LSF4" s="6"/>
      <c r="LSG4" s="5"/>
      <c r="LSH4" s="6"/>
      <c r="LSI4" s="5"/>
      <c r="LSJ4" s="6"/>
      <c r="LSK4" s="5"/>
      <c r="LSL4" s="6"/>
      <c r="LSM4" s="5"/>
      <c r="LSN4" s="6"/>
      <c r="LSO4" s="5"/>
      <c r="LSP4" s="6"/>
      <c r="LSQ4" s="5"/>
      <c r="LSR4" s="6"/>
      <c r="LSS4" s="5"/>
      <c r="LST4" s="6"/>
      <c r="LSU4" s="5"/>
      <c r="LSV4" s="6"/>
      <c r="LSW4" s="5"/>
      <c r="LSX4" s="6"/>
      <c r="LSY4" s="5"/>
      <c r="LSZ4" s="6"/>
      <c r="LTA4" s="5"/>
      <c r="LTB4" s="6"/>
      <c r="LTC4" s="5"/>
      <c r="LTD4" s="6"/>
      <c r="LTE4" s="5"/>
      <c r="LTF4" s="6"/>
      <c r="LTG4" s="5"/>
      <c r="LTH4" s="6"/>
      <c r="LTI4" s="5"/>
      <c r="LTJ4" s="6"/>
      <c r="LTK4" s="5"/>
      <c r="LTL4" s="6"/>
      <c r="LTM4" s="5"/>
      <c r="LTN4" s="6"/>
      <c r="LTO4" s="5"/>
      <c r="LTP4" s="6"/>
      <c r="LTQ4" s="5"/>
      <c r="LTR4" s="6"/>
      <c r="LTS4" s="5"/>
      <c r="LTT4" s="6"/>
      <c r="LTU4" s="5"/>
      <c r="LTV4" s="6"/>
      <c r="LTW4" s="5"/>
      <c r="LTX4" s="6"/>
      <c r="LTY4" s="5"/>
      <c r="LTZ4" s="6"/>
      <c r="LUA4" s="5"/>
      <c r="LUB4" s="6"/>
      <c r="LUC4" s="5"/>
      <c r="LUD4" s="6"/>
      <c r="LUE4" s="5"/>
      <c r="LUF4" s="6"/>
      <c r="LUG4" s="5"/>
      <c r="LUH4" s="6"/>
      <c r="LUI4" s="5"/>
      <c r="LUJ4" s="6"/>
      <c r="LUK4" s="5"/>
      <c r="LUL4" s="6"/>
      <c r="LUM4" s="5"/>
      <c r="LUN4" s="6"/>
      <c r="LUO4" s="5"/>
      <c r="LUP4" s="6"/>
      <c r="LUQ4" s="5"/>
      <c r="LUR4" s="6"/>
      <c r="LUS4" s="5"/>
      <c r="LUT4" s="6"/>
      <c r="LUU4" s="5"/>
      <c r="LUV4" s="6"/>
      <c r="LUW4" s="5"/>
      <c r="LUX4" s="6"/>
      <c r="LUY4" s="5"/>
      <c r="LUZ4" s="6"/>
      <c r="LVA4" s="5"/>
      <c r="LVB4" s="6"/>
      <c r="LVC4" s="5"/>
      <c r="LVD4" s="6"/>
      <c r="LVE4" s="5"/>
      <c r="LVF4" s="6"/>
      <c r="LVG4" s="5"/>
      <c r="LVH4" s="6"/>
      <c r="LVI4" s="5"/>
      <c r="LVJ4" s="6"/>
      <c r="LVK4" s="5"/>
      <c r="LVL4" s="6"/>
      <c r="LVM4" s="5"/>
      <c r="LVN4" s="6"/>
      <c r="LVO4" s="5"/>
      <c r="LVP4" s="6"/>
      <c r="LVQ4" s="5"/>
      <c r="LVR4" s="6"/>
      <c r="LVS4" s="5"/>
      <c r="LVT4" s="6"/>
      <c r="LVU4" s="5"/>
      <c r="LVV4" s="6"/>
      <c r="LVW4" s="5"/>
      <c r="LVX4" s="6"/>
      <c r="LVY4" s="5"/>
      <c r="LVZ4" s="6"/>
      <c r="LWA4" s="5"/>
      <c r="LWB4" s="6"/>
      <c r="LWC4" s="5"/>
      <c r="LWD4" s="6"/>
      <c r="LWE4" s="5"/>
      <c r="LWF4" s="6"/>
      <c r="LWG4" s="5"/>
      <c r="LWH4" s="6"/>
      <c r="LWI4" s="5"/>
      <c r="LWJ4" s="6"/>
      <c r="LWK4" s="5"/>
      <c r="LWL4" s="6"/>
      <c r="LWM4" s="5"/>
      <c r="LWN4" s="6"/>
      <c r="LWO4" s="5"/>
      <c r="LWP4" s="6"/>
      <c r="LWQ4" s="5"/>
      <c r="LWR4" s="6"/>
      <c r="LWS4" s="5"/>
      <c r="LWT4" s="6"/>
      <c r="LWU4" s="5"/>
      <c r="LWV4" s="6"/>
      <c r="LWW4" s="5"/>
      <c r="LWX4" s="6"/>
      <c r="LWY4" s="5"/>
      <c r="LWZ4" s="6"/>
      <c r="LXA4" s="5"/>
      <c r="LXB4" s="6"/>
      <c r="LXC4" s="5"/>
      <c r="LXD4" s="6"/>
      <c r="LXE4" s="5"/>
      <c r="LXF4" s="6"/>
      <c r="LXG4" s="5"/>
      <c r="LXH4" s="6"/>
      <c r="LXI4" s="5"/>
      <c r="LXJ4" s="6"/>
      <c r="LXK4" s="5"/>
      <c r="LXL4" s="6"/>
      <c r="LXM4" s="5"/>
      <c r="LXN4" s="6"/>
      <c r="LXO4" s="5"/>
      <c r="LXP4" s="6"/>
      <c r="LXQ4" s="5"/>
      <c r="LXR4" s="6"/>
      <c r="LXS4" s="5"/>
      <c r="LXT4" s="6"/>
      <c r="LXU4" s="5"/>
      <c r="LXV4" s="6"/>
      <c r="LXW4" s="5"/>
      <c r="LXX4" s="6"/>
      <c r="LXY4" s="5"/>
      <c r="LXZ4" s="6"/>
      <c r="LYA4" s="5"/>
      <c r="LYB4" s="6"/>
      <c r="LYC4" s="5"/>
      <c r="LYD4" s="6"/>
      <c r="LYE4" s="5"/>
      <c r="LYF4" s="6"/>
      <c r="LYG4" s="5"/>
      <c r="LYH4" s="6"/>
      <c r="LYI4" s="5"/>
      <c r="LYJ4" s="6"/>
      <c r="LYK4" s="5"/>
      <c r="LYL4" s="6"/>
      <c r="LYM4" s="5"/>
      <c r="LYN4" s="6"/>
      <c r="LYO4" s="5"/>
      <c r="LYP4" s="6"/>
      <c r="LYQ4" s="5"/>
      <c r="LYR4" s="6"/>
      <c r="LYS4" s="5"/>
      <c r="LYT4" s="6"/>
      <c r="LYU4" s="5"/>
      <c r="LYV4" s="6"/>
      <c r="LYW4" s="5"/>
      <c r="LYX4" s="6"/>
      <c r="LYY4" s="5"/>
      <c r="LYZ4" s="6"/>
      <c r="LZA4" s="5"/>
      <c r="LZB4" s="6"/>
      <c r="LZC4" s="5"/>
      <c r="LZD4" s="6"/>
      <c r="LZE4" s="5"/>
      <c r="LZF4" s="6"/>
      <c r="LZG4" s="5"/>
      <c r="LZH4" s="6"/>
      <c r="LZI4" s="5"/>
      <c r="LZJ4" s="6"/>
      <c r="LZK4" s="5"/>
      <c r="LZL4" s="6"/>
      <c r="LZM4" s="5"/>
      <c r="LZN4" s="6"/>
      <c r="LZO4" s="5"/>
      <c r="LZP4" s="6"/>
      <c r="LZQ4" s="5"/>
      <c r="LZR4" s="6"/>
      <c r="LZS4" s="5"/>
      <c r="LZT4" s="6"/>
      <c r="LZU4" s="5"/>
      <c r="LZV4" s="6"/>
      <c r="LZW4" s="5"/>
      <c r="LZX4" s="6"/>
      <c r="LZY4" s="5"/>
      <c r="LZZ4" s="6"/>
      <c r="MAA4" s="5"/>
      <c r="MAB4" s="6"/>
      <c r="MAC4" s="5"/>
      <c r="MAD4" s="6"/>
      <c r="MAE4" s="5"/>
      <c r="MAF4" s="6"/>
      <c r="MAG4" s="5"/>
      <c r="MAH4" s="6"/>
      <c r="MAI4" s="5"/>
      <c r="MAJ4" s="6"/>
      <c r="MAK4" s="5"/>
      <c r="MAL4" s="6"/>
      <c r="MAM4" s="5"/>
      <c r="MAN4" s="6"/>
      <c r="MAO4" s="5"/>
      <c r="MAP4" s="6"/>
      <c r="MAQ4" s="5"/>
      <c r="MAR4" s="6"/>
      <c r="MAS4" s="5"/>
      <c r="MAT4" s="6"/>
      <c r="MAU4" s="5"/>
      <c r="MAV4" s="6"/>
      <c r="MAW4" s="5"/>
      <c r="MAX4" s="6"/>
      <c r="MAY4" s="5"/>
      <c r="MAZ4" s="6"/>
      <c r="MBA4" s="5"/>
      <c r="MBB4" s="6"/>
      <c r="MBC4" s="5"/>
      <c r="MBD4" s="6"/>
      <c r="MBE4" s="5"/>
      <c r="MBF4" s="6"/>
      <c r="MBG4" s="5"/>
      <c r="MBH4" s="6"/>
      <c r="MBI4" s="5"/>
      <c r="MBJ4" s="6"/>
      <c r="MBK4" s="5"/>
      <c r="MBL4" s="6"/>
      <c r="MBM4" s="5"/>
      <c r="MBN4" s="6"/>
      <c r="MBO4" s="5"/>
      <c r="MBP4" s="6"/>
      <c r="MBQ4" s="5"/>
      <c r="MBR4" s="6"/>
      <c r="MBS4" s="5"/>
      <c r="MBT4" s="6"/>
      <c r="MBU4" s="5"/>
      <c r="MBV4" s="6"/>
      <c r="MBW4" s="5"/>
      <c r="MBX4" s="6"/>
      <c r="MBY4" s="5"/>
      <c r="MBZ4" s="6"/>
      <c r="MCA4" s="5"/>
      <c r="MCB4" s="6"/>
      <c r="MCC4" s="5"/>
      <c r="MCD4" s="6"/>
      <c r="MCE4" s="5"/>
      <c r="MCF4" s="6"/>
      <c r="MCG4" s="5"/>
      <c r="MCH4" s="6"/>
      <c r="MCI4" s="5"/>
      <c r="MCJ4" s="6"/>
      <c r="MCK4" s="5"/>
      <c r="MCL4" s="6"/>
      <c r="MCM4" s="5"/>
      <c r="MCN4" s="6"/>
      <c r="MCO4" s="5"/>
      <c r="MCP4" s="6"/>
      <c r="MCQ4" s="5"/>
      <c r="MCR4" s="6"/>
      <c r="MCS4" s="5"/>
      <c r="MCT4" s="6"/>
      <c r="MCU4" s="5"/>
      <c r="MCV4" s="6"/>
      <c r="MCW4" s="5"/>
      <c r="MCX4" s="6"/>
      <c r="MCY4" s="5"/>
      <c r="MCZ4" s="6"/>
      <c r="MDA4" s="5"/>
      <c r="MDB4" s="6"/>
      <c r="MDC4" s="5"/>
      <c r="MDD4" s="6"/>
      <c r="MDE4" s="5"/>
      <c r="MDF4" s="6"/>
      <c r="MDG4" s="5"/>
      <c r="MDH4" s="6"/>
      <c r="MDI4" s="5"/>
      <c r="MDJ4" s="6"/>
      <c r="MDK4" s="5"/>
      <c r="MDL4" s="6"/>
      <c r="MDM4" s="5"/>
      <c r="MDN4" s="6"/>
      <c r="MDO4" s="5"/>
      <c r="MDP4" s="6"/>
      <c r="MDQ4" s="5"/>
      <c r="MDR4" s="6"/>
      <c r="MDS4" s="5"/>
      <c r="MDT4" s="6"/>
      <c r="MDU4" s="5"/>
      <c r="MDV4" s="6"/>
      <c r="MDW4" s="5"/>
      <c r="MDX4" s="6"/>
      <c r="MDY4" s="5"/>
      <c r="MDZ4" s="6"/>
      <c r="MEA4" s="5"/>
      <c r="MEB4" s="6"/>
      <c r="MEC4" s="5"/>
      <c r="MED4" s="6"/>
      <c r="MEE4" s="5"/>
      <c r="MEF4" s="6"/>
      <c r="MEG4" s="5"/>
      <c r="MEH4" s="6"/>
      <c r="MEI4" s="5"/>
      <c r="MEJ4" s="6"/>
      <c r="MEK4" s="5"/>
      <c r="MEL4" s="6"/>
      <c r="MEM4" s="5"/>
      <c r="MEN4" s="6"/>
      <c r="MEO4" s="5"/>
      <c r="MEP4" s="6"/>
      <c r="MEQ4" s="5"/>
      <c r="MER4" s="6"/>
      <c r="MES4" s="5"/>
      <c r="MET4" s="6"/>
      <c r="MEU4" s="5"/>
      <c r="MEV4" s="6"/>
      <c r="MEW4" s="5"/>
      <c r="MEX4" s="6"/>
      <c r="MEY4" s="5"/>
      <c r="MEZ4" s="6"/>
      <c r="MFA4" s="5"/>
      <c r="MFB4" s="6"/>
      <c r="MFC4" s="5"/>
      <c r="MFD4" s="6"/>
      <c r="MFE4" s="5"/>
      <c r="MFF4" s="6"/>
      <c r="MFG4" s="5"/>
      <c r="MFH4" s="6"/>
      <c r="MFI4" s="5"/>
      <c r="MFJ4" s="6"/>
      <c r="MFK4" s="5"/>
      <c r="MFL4" s="6"/>
      <c r="MFM4" s="5"/>
      <c r="MFN4" s="6"/>
      <c r="MFO4" s="5"/>
      <c r="MFP4" s="6"/>
      <c r="MFQ4" s="5"/>
      <c r="MFR4" s="6"/>
      <c r="MFS4" s="5"/>
      <c r="MFT4" s="6"/>
      <c r="MFU4" s="5"/>
      <c r="MFV4" s="6"/>
      <c r="MFW4" s="5"/>
      <c r="MFX4" s="6"/>
      <c r="MFY4" s="5"/>
      <c r="MFZ4" s="6"/>
      <c r="MGA4" s="5"/>
      <c r="MGB4" s="6"/>
      <c r="MGC4" s="5"/>
      <c r="MGD4" s="6"/>
      <c r="MGE4" s="5"/>
      <c r="MGF4" s="6"/>
      <c r="MGG4" s="5"/>
      <c r="MGH4" s="6"/>
      <c r="MGI4" s="5"/>
      <c r="MGJ4" s="6"/>
      <c r="MGK4" s="5"/>
      <c r="MGL4" s="6"/>
      <c r="MGM4" s="5"/>
      <c r="MGN4" s="6"/>
      <c r="MGO4" s="5"/>
      <c r="MGP4" s="6"/>
      <c r="MGQ4" s="5"/>
      <c r="MGR4" s="6"/>
      <c r="MGS4" s="5"/>
      <c r="MGT4" s="6"/>
      <c r="MGU4" s="5"/>
      <c r="MGV4" s="6"/>
      <c r="MGW4" s="5"/>
      <c r="MGX4" s="6"/>
      <c r="MGY4" s="5"/>
      <c r="MGZ4" s="6"/>
      <c r="MHA4" s="5"/>
      <c r="MHB4" s="6"/>
      <c r="MHC4" s="5"/>
      <c r="MHD4" s="6"/>
      <c r="MHE4" s="5"/>
      <c r="MHF4" s="6"/>
      <c r="MHG4" s="5"/>
      <c r="MHH4" s="6"/>
      <c r="MHI4" s="5"/>
      <c r="MHJ4" s="6"/>
      <c r="MHK4" s="5"/>
      <c r="MHL4" s="6"/>
      <c r="MHM4" s="5"/>
      <c r="MHN4" s="6"/>
      <c r="MHO4" s="5"/>
      <c r="MHP4" s="6"/>
      <c r="MHQ4" s="5"/>
      <c r="MHR4" s="6"/>
      <c r="MHS4" s="5"/>
      <c r="MHT4" s="6"/>
      <c r="MHU4" s="5"/>
      <c r="MHV4" s="6"/>
      <c r="MHW4" s="5"/>
      <c r="MHX4" s="6"/>
      <c r="MHY4" s="5"/>
      <c r="MHZ4" s="6"/>
      <c r="MIA4" s="5"/>
      <c r="MIB4" s="6"/>
      <c r="MIC4" s="5"/>
      <c r="MID4" s="6"/>
      <c r="MIE4" s="5"/>
      <c r="MIF4" s="6"/>
      <c r="MIG4" s="5"/>
      <c r="MIH4" s="6"/>
      <c r="MII4" s="5"/>
      <c r="MIJ4" s="6"/>
      <c r="MIK4" s="5"/>
      <c r="MIL4" s="6"/>
      <c r="MIM4" s="5"/>
      <c r="MIN4" s="6"/>
      <c r="MIO4" s="5"/>
      <c r="MIP4" s="6"/>
      <c r="MIQ4" s="5"/>
      <c r="MIR4" s="6"/>
      <c r="MIS4" s="5"/>
      <c r="MIT4" s="6"/>
      <c r="MIU4" s="5"/>
      <c r="MIV4" s="6"/>
      <c r="MIW4" s="5"/>
      <c r="MIX4" s="6"/>
      <c r="MIY4" s="5"/>
      <c r="MIZ4" s="6"/>
      <c r="MJA4" s="5"/>
      <c r="MJB4" s="6"/>
      <c r="MJC4" s="5"/>
      <c r="MJD4" s="6"/>
      <c r="MJE4" s="5"/>
      <c r="MJF4" s="6"/>
      <c r="MJG4" s="5"/>
      <c r="MJH4" s="6"/>
      <c r="MJI4" s="5"/>
      <c r="MJJ4" s="6"/>
      <c r="MJK4" s="5"/>
      <c r="MJL4" s="6"/>
      <c r="MJM4" s="5"/>
      <c r="MJN4" s="6"/>
      <c r="MJO4" s="5"/>
      <c r="MJP4" s="6"/>
      <c r="MJQ4" s="5"/>
      <c r="MJR4" s="6"/>
      <c r="MJS4" s="5"/>
      <c r="MJT4" s="6"/>
      <c r="MJU4" s="5"/>
      <c r="MJV4" s="6"/>
      <c r="MJW4" s="5"/>
      <c r="MJX4" s="6"/>
      <c r="MJY4" s="5"/>
      <c r="MJZ4" s="6"/>
      <c r="MKA4" s="5"/>
      <c r="MKB4" s="6"/>
      <c r="MKC4" s="5"/>
      <c r="MKD4" s="6"/>
      <c r="MKE4" s="5"/>
      <c r="MKF4" s="6"/>
      <c r="MKG4" s="5"/>
      <c r="MKH4" s="6"/>
      <c r="MKI4" s="5"/>
      <c r="MKJ4" s="6"/>
      <c r="MKK4" s="5"/>
      <c r="MKL4" s="6"/>
      <c r="MKM4" s="5"/>
      <c r="MKN4" s="6"/>
      <c r="MKO4" s="5"/>
      <c r="MKP4" s="6"/>
      <c r="MKQ4" s="5"/>
      <c r="MKR4" s="6"/>
      <c r="MKS4" s="5"/>
      <c r="MKT4" s="6"/>
      <c r="MKU4" s="5"/>
      <c r="MKV4" s="6"/>
      <c r="MKW4" s="5"/>
      <c r="MKX4" s="6"/>
      <c r="MKY4" s="5"/>
      <c r="MKZ4" s="6"/>
      <c r="MLA4" s="5"/>
      <c r="MLB4" s="6"/>
      <c r="MLC4" s="5"/>
      <c r="MLD4" s="6"/>
      <c r="MLE4" s="5"/>
      <c r="MLF4" s="6"/>
      <c r="MLG4" s="5"/>
      <c r="MLH4" s="6"/>
      <c r="MLI4" s="5"/>
      <c r="MLJ4" s="6"/>
      <c r="MLK4" s="5"/>
      <c r="MLL4" s="6"/>
      <c r="MLM4" s="5"/>
      <c r="MLN4" s="6"/>
      <c r="MLO4" s="5"/>
      <c r="MLP4" s="6"/>
      <c r="MLQ4" s="5"/>
      <c r="MLR4" s="6"/>
      <c r="MLS4" s="5"/>
      <c r="MLT4" s="6"/>
      <c r="MLU4" s="5"/>
      <c r="MLV4" s="6"/>
      <c r="MLW4" s="5"/>
      <c r="MLX4" s="6"/>
      <c r="MLY4" s="5"/>
      <c r="MLZ4" s="6"/>
      <c r="MMA4" s="5"/>
      <c r="MMB4" s="6"/>
      <c r="MMC4" s="5"/>
      <c r="MMD4" s="6"/>
      <c r="MME4" s="5"/>
      <c r="MMF4" s="6"/>
      <c r="MMG4" s="5"/>
      <c r="MMH4" s="6"/>
      <c r="MMI4" s="5"/>
      <c r="MMJ4" s="6"/>
      <c r="MMK4" s="5"/>
      <c r="MML4" s="6"/>
      <c r="MMM4" s="5"/>
      <c r="MMN4" s="6"/>
      <c r="MMO4" s="5"/>
      <c r="MMP4" s="6"/>
      <c r="MMQ4" s="5"/>
      <c r="MMR4" s="6"/>
      <c r="MMS4" s="5"/>
      <c r="MMT4" s="6"/>
      <c r="MMU4" s="5"/>
      <c r="MMV4" s="6"/>
      <c r="MMW4" s="5"/>
      <c r="MMX4" s="6"/>
      <c r="MMY4" s="5"/>
      <c r="MMZ4" s="6"/>
      <c r="MNA4" s="5"/>
      <c r="MNB4" s="6"/>
      <c r="MNC4" s="5"/>
      <c r="MND4" s="6"/>
      <c r="MNE4" s="5"/>
      <c r="MNF4" s="6"/>
      <c r="MNG4" s="5"/>
      <c r="MNH4" s="6"/>
      <c r="MNI4" s="5"/>
      <c r="MNJ4" s="6"/>
      <c r="MNK4" s="5"/>
      <c r="MNL4" s="6"/>
      <c r="MNM4" s="5"/>
      <c r="MNN4" s="6"/>
      <c r="MNO4" s="5"/>
      <c r="MNP4" s="6"/>
      <c r="MNQ4" s="5"/>
      <c r="MNR4" s="6"/>
      <c r="MNS4" s="5"/>
      <c r="MNT4" s="6"/>
      <c r="MNU4" s="5"/>
      <c r="MNV4" s="6"/>
      <c r="MNW4" s="5"/>
      <c r="MNX4" s="6"/>
      <c r="MNY4" s="5"/>
      <c r="MNZ4" s="6"/>
      <c r="MOA4" s="5"/>
      <c r="MOB4" s="6"/>
      <c r="MOC4" s="5"/>
      <c r="MOD4" s="6"/>
      <c r="MOE4" s="5"/>
      <c r="MOF4" s="6"/>
      <c r="MOG4" s="5"/>
      <c r="MOH4" s="6"/>
      <c r="MOI4" s="5"/>
      <c r="MOJ4" s="6"/>
      <c r="MOK4" s="5"/>
      <c r="MOL4" s="6"/>
      <c r="MOM4" s="5"/>
      <c r="MON4" s="6"/>
      <c r="MOO4" s="5"/>
      <c r="MOP4" s="6"/>
      <c r="MOQ4" s="5"/>
      <c r="MOR4" s="6"/>
      <c r="MOS4" s="5"/>
      <c r="MOT4" s="6"/>
      <c r="MOU4" s="5"/>
      <c r="MOV4" s="6"/>
      <c r="MOW4" s="5"/>
      <c r="MOX4" s="6"/>
      <c r="MOY4" s="5"/>
      <c r="MOZ4" s="6"/>
      <c r="MPA4" s="5"/>
      <c r="MPB4" s="6"/>
      <c r="MPC4" s="5"/>
      <c r="MPD4" s="6"/>
      <c r="MPE4" s="5"/>
      <c r="MPF4" s="6"/>
      <c r="MPG4" s="5"/>
      <c r="MPH4" s="6"/>
      <c r="MPI4" s="5"/>
      <c r="MPJ4" s="6"/>
      <c r="MPK4" s="5"/>
      <c r="MPL4" s="6"/>
      <c r="MPM4" s="5"/>
      <c r="MPN4" s="6"/>
      <c r="MPO4" s="5"/>
      <c r="MPP4" s="6"/>
      <c r="MPQ4" s="5"/>
      <c r="MPR4" s="6"/>
      <c r="MPS4" s="5"/>
      <c r="MPT4" s="6"/>
      <c r="MPU4" s="5"/>
      <c r="MPV4" s="6"/>
      <c r="MPW4" s="5"/>
      <c r="MPX4" s="6"/>
      <c r="MPY4" s="5"/>
      <c r="MPZ4" s="6"/>
      <c r="MQA4" s="5"/>
      <c r="MQB4" s="6"/>
      <c r="MQC4" s="5"/>
      <c r="MQD4" s="6"/>
      <c r="MQE4" s="5"/>
      <c r="MQF4" s="6"/>
      <c r="MQG4" s="5"/>
      <c r="MQH4" s="6"/>
      <c r="MQI4" s="5"/>
      <c r="MQJ4" s="6"/>
      <c r="MQK4" s="5"/>
      <c r="MQL4" s="6"/>
      <c r="MQM4" s="5"/>
      <c r="MQN4" s="6"/>
      <c r="MQO4" s="5"/>
      <c r="MQP4" s="6"/>
      <c r="MQQ4" s="5"/>
      <c r="MQR4" s="6"/>
      <c r="MQS4" s="5"/>
      <c r="MQT4" s="6"/>
      <c r="MQU4" s="5"/>
      <c r="MQV4" s="6"/>
      <c r="MQW4" s="5"/>
      <c r="MQX4" s="6"/>
      <c r="MQY4" s="5"/>
      <c r="MQZ4" s="6"/>
      <c r="MRA4" s="5"/>
      <c r="MRB4" s="6"/>
      <c r="MRC4" s="5"/>
      <c r="MRD4" s="6"/>
      <c r="MRE4" s="5"/>
      <c r="MRF4" s="6"/>
      <c r="MRG4" s="5"/>
      <c r="MRH4" s="6"/>
      <c r="MRI4" s="5"/>
      <c r="MRJ4" s="6"/>
      <c r="MRK4" s="5"/>
      <c r="MRL4" s="6"/>
      <c r="MRM4" s="5"/>
      <c r="MRN4" s="6"/>
      <c r="MRO4" s="5"/>
      <c r="MRP4" s="6"/>
      <c r="MRQ4" s="5"/>
      <c r="MRR4" s="6"/>
      <c r="MRS4" s="5"/>
      <c r="MRT4" s="6"/>
      <c r="MRU4" s="5"/>
      <c r="MRV4" s="6"/>
      <c r="MRW4" s="5"/>
      <c r="MRX4" s="6"/>
      <c r="MRY4" s="5"/>
      <c r="MRZ4" s="6"/>
      <c r="MSA4" s="5"/>
      <c r="MSB4" s="6"/>
      <c r="MSC4" s="5"/>
      <c r="MSD4" s="6"/>
      <c r="MSE4" s="5"/>
      <c r="MSF4" s="6"/>
      <c r="MSG4" s="5"/>
      <c r="MSH4" s="6"/>
      <c r="MSI4" s="5"/>
      <c r="MSJ4" s="6"/>
      <c r="MSK4" s="5"/>
      <c r="MSL4" s="6"/>
      <c r="MSM4" s="5"/>
      <c r="MSN4" s="6"/>
      <c r="MSO4" s="5"/>
      <c r="MSP4" s="6"/>
      <c r="MSQ4" s="5"/>
      <c r="MSR4" s="6"/>
      <c r="MSS4" s="5"/>
      <c r="MST4" s="6"/>
      <c r="MSU4" s="5"/>
      <c r="MSV4" s="6"/>
      <c r="MSW4" s="5"/>
      <c r="MSX4" s="6"/>
      <c r="MSY4" s="5"/>
      <c r="MSZ4" s="6"/>
      <c r="MTA4" s="5"/>
      <c r="MTB4" s="6"/>
      <c r="MTC4" s="5"/>
      <c r="MTD4" s="6"/>
      <c r="MTE4" s="5"/>
      <c r="MTF4" s="6"/>
      <c r="MTG4" s="5"/>
      <c r="MTH4" s="6"/>
      <c r="MTI4" s="5"/>
      <c r="MTJ4" s="6"/>
      <c r="MTK4" s="5"/>
      <c r="MTL4" s="6"/>
      <c r="MTM4" s="5"/>
      <c r="MTN4" s="6"/>
      <c r="MTO4" s="5"/>
      <c r="MTP4" s="6"/>
      <c r="MTQ4" s="5"/>
      <c r="MTR4" s="6"/>
      <c r="MTS4" s="5"/>
      <c r="MTT4" s="6"/>
      <c r="MTU4" s="5"/>
      <c r="MTV4" s="6"/>
      <c r="MTW4" s="5"/>
      <c r="MTX4" s="6"/>
      <c r="MTY4" s="5"/>
      <c r="MTZ4" s="6"/>
      <c r="MUA4" s="5"/>
      <c r="MUB4" s="6"/>
      <c r="MUC4" s="5"/>
      <c r="MUD4" s="6"/>
      <c r="MUE4" s="5"/>
      <c r="MUF4" s="6"/>
      <c r="MUG4" s="5"/>
      <c r="MUH4" s="6"/>
      <c r="MUI4" s="5"/>
      <c r="MUJ4" s="6"/>
      <c r="MUK4" s="5"/>
      <c r="MUL4" s="6"/>
      <c r="MUM4" s="5"/>
      <c r="MUN4" s="6"/>
      <c r="MUO4" s="5"/>
      <c r="MUP4" s="6"/>
      <c r="MUQ4" s="5"/>
      <c r="MUR4" s="6"/>
      <c r="MUS4" s="5"/>
      <c r="MUT4" s="6"/>
      <c r="MUU4" s="5"/>
      <c r="MUV4" s="6"/>
      <c r="MUW4" s="5"/>
      <c r="MUX4" s="6"/>
      <c r="MUY4" s="5"/>
      <c r="MUZ4" s="6"/>
      <c r="MVA4" s="5"/>
      <c r="MVB4" s="6"/>
      <c r="MVC4" s="5"/>
      <c r="MVD4" s="6"/>
      <c r="MVE4" s="5"/>
      <c r="MVF4" s="6"/>
      <c r="MVG4" s="5"/>
      <c r="MVH4" s="6"/>
      <c r="MVI4" s="5"/>
      <c r="MVJ4" s="6"/>
      <c r="MVK4" s="5"/>
      <c r="MVL4" s="6"/>
      <c r="MVM4" s="5"/>
      <c r="MVN4" s="6"/>
      <c r="MVO4" s="5"/>
      <c r="MVP4" s="6"/>
      <c r="MVQ4" s="5"/>
      <c r="MVR4" s="6"/>
      <c r="MVS4" s="5"/>
      <c r="MVT4" s="6"/>
      <c r="MVU4" s="5"/>
      <c r="MVV4" s="6"/>
      <c r="MVW4" s="5"/>
      <c r="MVX4" s="6"/>
      <c r="MVY4" s="5"/>
      <c r="MVZ4" s="6"/>
      <c r="MWA4" s="5"/>
      <c r="MWB4" s="6"/>
      <c r="MWC4" s="5"/>
      <c r="MWD4" s="6"/>
      <c r="MWE4" s="5"/>
      <c r="MWF4" s="6"/>
      <c r="MWG4" s="5"/>
      <c r="MWH4" s="6"/>
      <c r="MWI4" s="5"/>
      <c r="MWJ4" s="6"/>
      <c r="MWK4" s="5"/>
      <c r="MWL4" s="6"/>
      <c r="MWM4" s="5"/>
      <c r="MWN4" s="6"/>
      <c r="MWO4" s="5"/>
      <c r="MWP4" s="6"/>
      <c r="MWQ4" s="5"/>
      <c r="MWR4" s="6"/>
      <c r="MWS4" s="5"/>
      <c r="MWT4" s="6"/>
      <c r="MWU4" s="5"/>
      <c r="MWV4" s="6"/>
      <c r="MWW4" s="5"/>
      <c r="MWX4" s="6"/>
      <c r="MWY4" s="5"/>
      <c r="MWZ4" s="6"/>
      <c r="MXA4" s="5"/>
      <c r="MXB4" s="6"/>
      <c r="MXC4" s="5"/>
      <c r="MXD4" s="6"/>
      <c r="MXE4" s="5"/>
      <c r="MXF4" s="6"/>
      <c r="MXG4" s="5"/>
      <c r="MXH4" s="6"/>
      <c r="MXI4" s="5"/>
      <c r="MXJ4" s="6"/>
      <c r="MXK4" s="5"/>
      <c r="MXL4" s="6"/>
      <c r="MXM4" s="5"/>
      <c r="MXN4" s="6"/>
      <c r="MXO4" s="5"/>
      <c r="MXP4" s="6"/>
      <c r="MXQ4" s="5"/>
      <c r="MXR4" s="6"/>
      <c r="MXS4" s="5"/>
      <c r="MXT4" s="6"/>
      <c r="MXU4" s="5"/>
      <c r="MXV4" s="6"/>
      <c r="MXW4" s="5"/>
      <c r="MXX4" s="6"/>
      <c r="MXY4" s="5"/>
      <c r="MXZ4" s="6"/>
      <c r="MYA4" s="5"/>
      <c r="MYB4" s="6"/>
      <c r="MYC4" s="5"/>
      <c r="MYD4" s="6"/>
      <c r="MYE4" s="5"/>
      <c r="MYF4" s="6"/>
      <c r="MYG4" s="5"/>
      <c r="MYH4" s="6"/>
      <c r="MYI4" s="5"/>
      <c r="MYJ4" s="6"/>
      <c r="MYK4" s="5"/>
      <c r="MYL4" s="6"/>
      <c r="MYM4" s="5"/>
      <c r="MYN4" s="6"/>
      <c r="MYO4" s="5"/>
      <c r="MYP4" s="6"/>
      <c r="MYQ4" s="5"/>
      <c r="MYR4" s="6"/>
      <c r="MYS4" s="5"/>
      <c r="MYT4" s="6"/>
      <c r="MYU4" s="5"/>
      <c r="MYV4" s="6"/>
      <c r="MYW4" s="5"/>
      <c r="MYX4" s="6"/>
      <c r="MYY4" s="5"/>
      <c r="MYZ4" s="6"/>
      <c r="MZA4" s="5"/>
      <c r="MZB4" s="6"/>
      <c r="MZC4" s="5"/>
      <c r="MZD4" s="6"/>
      <c r="MZE4" s="5"/>
      <c r="MZF4" s="6"/>
      <c r="MZG4" s="5"/>
      <c r="MZH4" s="6"/>
      <c r="MZI4" s="5"/>
      <c r="MZJ4" s="6"/>
      <c r="MZK4" s="5"/>
      <c r="MZL4" s="6"/>
      <c r="MZM4" s="5"/>
      <c r="MZN4" s="6"/>
      <c r="MZO4" s="5"/>
      <c r="MZP4" s="6"/>
      <c r="MZQ4" s="5"/>
      <c r="MZR4" s="6"/>
      <c r="MZS4" s="5"/>
      <c r="MZT4" s="6"/>
      <c r="MZU4" s="5"/>
      <c r="MZV4" s="6"/>
      <c r="MZW4" s="5"/>
      <c r="MZX4" s="6"/>
      <c r="MZY4" s="5"/>
      <c r="MZZ4" s="6"/>
      <c r="NAA4" s="5"/>
      <c r="NAB4" s="6"/>
      <c r="NAC4" s="5"/>
      <c r="NAD4" s="6"/>
      <c r="NAE4" s="5"/>
      <c r="NAF4" s="6"/>
      <c r="NAG4" s="5"/>
      <c r="NAH4" s="6"/>
      <c r="NAI4" s="5"/>
      <c r="NAJ4" s="6"/>
      <c r="NAK4" s="5"/>
      <c r="NAL4" s="6"/>
      <c r="NAM4" s="5"/>
      <c r="NAN4" s="6"/>
      <c r="NAO4" s="5"/>
      <c r="NAP4" s="6"/>
      <c r="NAQ4" s="5"/>
      <c r="NAR4" s="6"/>
      <c r="NAS4" s="5"/>
      <c r="NAT4" s="6"/>
      <c r="NAU4" s="5"/>
      <c r="NAV4" s="6"/>
      <c r="NAW4" s="5"/>
      <c r="NAX4" s="6"/>
      <c r="NAY4" s="5"/>
      <c r="NAZ4" s="6"/>
      <c r="NBA4" s="5"/>
      <c r="NBB4" s="6"/>
      <c r="NBC4" s="5"/>
      <c r="NBD4" s="6"/>
      <c r="NBE4" s="5"/>
      <c r="NBF4" s="6"/>
      <c r="NBG4" s="5"/>
      <c r="NBH4" s="6"/>
      <c r="NBI4" s="5"/>
      <c r="NBJ4" s="6"/>
      <c r="NBK4" s="5"/>
      <c r="NBL4" s="6"/>
      <c r="NBM4" s="5"/>
      <c r="NBN4" s="6"/>
      <c r="NBO4" s="5"/>
      <c r="NBP4" s="6"/>
      <c r="NBQ4" s="5"/>
      <c r="NBR4" s="6"/>
      <c r="NBS4" s="5"/>
      <c r="NBT4" s="6"/>
      <c r="NBU4" s="5"/>
      <c r="NBV4" s="6"/>
      <c r="NBW4" s="5"/>
      <c r="NBX4" s="6"/>
      <c r="NBY4" s="5"/>
      <c r="NBZ4" s="6"/>
      <c r="NCA4" s="5"/>
      <c r="NCB4" s="6"/>
      <c r="NCC4" s="5"/>
      <c r="NCD4" s="6"/>
      <c r="NCE4" s="5"/>
      <c r="NCF4" s="6"/>
      <c r="NCG4" s="5"/>
      <c r="NCH4" s="6"/>
      <c r="NCI4" s="5"/>
      <c r="NCJ4" s="6"/>
      <c r="NCK4" s="5"/>
      <c r="NCL4" s="6"/>
      <c r="NCM4" s="5"/>
      <c r="NCN4" s="6"/>
      <c r="NCO4" s="5"/>
      <c r="NCP4" s="6"/>
      <c r="NCQ4" s="5"/>
      <c r="NCR4" s="6"/>
      <c r="NCS4" s="5"/>
      <c r="NCT4" s="6"/>
      <c r="NCU4" s="5"/>
      <c r="NCV4" s="6"/>
      <c r="NCW4" s="5"/>
      <c r="NCX4" s="6"/>
      <c r="NCY4" s="5"/>
      <c r="NCZ4" s="6"/>
      <c r="NDA4" s="5"/>
      <c r="NDB4" s="6"/>
      <c r="NDC4" s="5"/>
      <c r="NDD4" s="6"/>
      <c r="NDE4" s="5"/>
      <c r="NDF4" s="6"/>
      <c r="NDG4" s="5"/>
      <c r="NDH4" s="6"/>
      <c r="NDI4" s="5"/>
      <c r="NDJ4" s="6"/>
      <c r="NDK4" s="5"/>
      <c r="NDL4" s="6"/>
      <c r="NDM4" s="5"/>
      <c r="NDN4" s="6"/>
      <c r="NDO4" s="5"/>
      <c r="NDP4" s="6"/>
      <c r="NDQ4" s="5"/>
      <c r="NDR4" s="6"/>
      <c r="NDS4" s="5"/>
      <c r="NDT4" s="6"/>
      <c r="NDU4" s="5"/>
      <c r="NDV4" s="6"/>
      <c r="NDW4" s="5"/>
      <c r="NDX4" s="6"/>
      <c r="NDY4" s="5"/>
      <c r="NDZ4" s="6"/>
      <c r="NEA4" s="5"/>
      <c r="NEB4" s="6"/>
      <c r="NEC4" s="5"/>
      <c r="NED4" s="6"/>
      <c r="NEE4" s="5"/>
      <c r="NEF4" s="6"/>
      <c r="NEG4" s="5"/>
      <c r="NEH4" s="6"/>
      <c r="NEI4" s="5"/>
      <c r="NEJ4" s="6"/>
      <c r="NEK4" s="5"/>
      <c r="NEL4" s="6"/>
      <c r="NEM4" s="5"/>
      <c r="NEN4" s="6"/>
      <c r="NEO4" s="5"/>
      <c r="NEP4" s="6"/>
      <c r="NEQ4" s="5"/>
      <c r="NER4" s="6"/>
      <c r="NES4" s="5"/>
      <c r="NET4" s="6"/>
      <c r="NEU4" s="5"/>
      <c r="NEV4" s="6"/>
      <c r="NEW4" s="5"/>
      <c r="NEX4" s="6"/>
      <c r="NEY4" s="5"/>
      <c r="NEZ4" s="6"/>
      <c r="NFA4" s="5"/>
      <c r="NFB4" s="6"/>
      <c r="NFC4" s="5"/>
      <c r="NFD4" s="6"/>
      <c r="NFE4" s="5"/>
      <c r="NFF4" s="6"/>
      <c r="NFG4" s="5"/>
      <c r="NFH4" s="6"/>
      <c r="NFI4" s="5"/>
      <c r="NFJ4" s="6"/>
      <c r="NFK4" s="5"/>
      <c r="NFL4" s="6"/>
      <c r="NFM4" s="5"/>
      <c r="NFN4" s="6"/>
      <c r="NFO4" s="5"/>
      <c r="NFP4" s="6"/>
      <c r="NFQ4" s="5"/>
      <c r="NFR4" s="6"/>
      <c r="NFS4" s="5"/>
      <c r="NFT4" s="6"/>
      <c r="NFU4" s="5"/>
      <c r="NFV4" s="6"/>
      <c r="NFW4" s="5"/>
      <c r="NFX4" s="6"/>
      <c r="NFY4" s="5"/>
      <c r="NFZ4" s="6"/>
      <c r="NGA4" s="5"/>
      <c r="NGB4" s="6"/>
      <c r="NGC4" s="5"/>
      <c r="NGD4" s="6"/>
      <c r="NGE4" s="5"/>
      <c r="NGF4" s="6"/>
      <c r="NGG4" s="5"/>
      <c r="NGH4" s="6"/>
      <c r="NGI4" s="5"/>
      <c r="NGJ4" s="6"/>
      <c r="NGK4" s="5"/>
      <c r="NGL4" s="6"/>
      <c r="NGM4" s="5"/>
      <c r="NGN4" s="6"/>
      <c r="NGO4" s="5"/>
      <c r="NGP4" s="6"/>
      <c r="NGQ4" s="5"/>
      <c r="NGR4" s="6"/>
      <c r="NGS4" s="5"/>
      <c r="NGT4" s="6"/>
      <c r="NGU4" s="5"/>
      <c r="NGV4" s="6"/>
      <c r="NGW4" s="5"/>
      <c r="NGX4" s="6"/>
      <c r="NGY4" s="5"/>
      <c r="NGZ4" s="6"/>
      <c r="NHA4" s="5"/>
      <c r="NHB4" s="6"/>
      <c r="NHC4" s="5"/>
      <c r="NHD4" s="6"/>
      <c r="NHE4" s="5"/>
      <c r="NHF4" s="6"/>
      <c r="NHG4" s="5"/>
      <c r="NHH4" s="6"/>
      <c r="NHI4" s="5"/>
      <c r="NHJ4" s="6"/>
      <c r="NHK4" s="5"/>
      <c r="NHL4" s="6"/>
      <c r="NHM4" s="5"/>
      <c r="NHN4" s="6"/>
      <c r="NHO4" s="5"/>
      <c r="NHP4" s="6"/>
      <c r="NHQ4" s="5"/>
      <c r="NHR4" s="6"/>
      <c r="NHS4" s="5"/>
      <c r="NHT4" s="6"/>
      <c r="NHU4" s="5"/>
      <c r="NHV4" s="6"/>
      <c r="NHW4" s="5"/>
      <c r="NHX4" s="6"/>
      <c r="NHY4" s="5"/>
      <c r="NHZ4" s="6"/>
      <c r="NIA4" s="5"/>
      <c r="NIB4" s="6"/>
      <c r="NIC4" s="5"/>
      <c r="NID4" s="6"/>
      <c r="NIE4" s="5"/>
      <c r="NIF4" s="6"/>
      <c r="NIG4" s="5"/>
      <c r="NIH4" s="6"/>
      <c r="NII4" s="5"/>
      <c r="NIJ4" s="6"/>
      <c r="NIK4" s="5"/>
      <c r="NIL4" s="6"/>
      <c r="NIM4" s="5"/>
      <c r="NIN4" s="6"/>
      <c r="NIO4" s="5"/>
      <c r="NIP4" s="6"/>
      <c r="NIQ4" s="5"/>
      <c r="NIR4" s="6"/>
      <c r="NIS4" s="5"/>
      <c r="NIT4" s="6"/>
      <c r="NIU4" s="5"/>
      <c r="NIV4" s="6"/>
      <c r="NIW4" s="5"/>
      <c r="NIX4" s="6"/>
      <c r="NIY4" s="5"/>
      <c r="NIZ4" s="6"/>
      <c r="NJA4" s="5"/>
      <c r="NJB4" s="6"/>
      <c r="NJC4" s="5"/>
      <c r="NJD4" s="6"/>
      <c r="NJE4" s="5"/>
      <c r="NJF4" s="6"/>
      <c r="NJG4" s="5"/>
      <c r="NJH4" s="6"/>
      <c r="NJI4" s="5"/>
      <c r="NJJ4" s="6"/>
      <c r="NJK4" s="5"/>
      <c r="NJL4" s="6"/>
      <c r="NJM4" s="5"/>
      <c r="NJN4" s="6"/>
      <c r="NJO4" s="5"/>
      <c r="NJP4" s="6"/>
      <c r="NJQ4" s="5"/>
      <c r="NJR4" s="6"/>
      <c r="NJS4" s="5"/>
      <c r="NJT4" s="6"/>
      <c r="NJU4" s="5"/>
      <c r="NJV4" s="6"/>
      <c r="NJW4" s="5"/>
      <c r="NJX4" s="6"/>
      <c r="NJY4" s="5"/>
      <c r="NJZ4" s="6"/>
      <c r="NKA4" s="5"/>
      <c r="NKB4" s="6"/>
      <c r="NKC4" s="5"/>
      <c r="NKD4" s="6"/>
      <c r="NKE4" s="5"/>
      <c r="NKF4" s="6"/>
      <c r="NKG4" s="5"/>
      <c r="NKH4" s="6"/>
      <c r="NKI4" s="5"/>
      <c r="NKJ4" s="6"/>
      <c r="NKK4" s="5"/>
      <c r="NKL4" s="6"/>
      <c r="NKM4" s="5"/>
      <c r="NKN4" s="6"/>
      <c r="NKO4" s="5"/>
      <c r="NKP4" s="6"/>
      <c r="NKQ4" s="5"/>
      <c r="NKR4" s="6"/>
      <c r="NKS4" s="5"/>
      <c r="NKT4" s="6"/>
      <c r="NKU4" s="5"/>
      <c r="NKV4" s="6"/>
      <c r="NKW4" s="5"/>
      <c r="NKX4" s="6"/>
      <c r="NKY4" s="5"/>
      <c r="NKZ4" s="6"/>
      <c r="NLA4" s="5"/>
      <c r="NLB4" s="6"/>
      <c r="NLC4" s="5"/>
      <c r="NLD4" s="6"/>
      <c r="NLE4" s="5"/>
      <c r="NLF4" s="6"/>
      <c r="NLG4" s="5"/>
      <c r="NLH4" s="6"/>
      <c r="NLI4" s="5"/>
      <c r="NLJ4" s="6"/>
      <c r="NLK4" s="5"/>
      <c r="NLL4" s="6"/>
      <c r="NLM4" s="5"/>
      <c r="NLN4" s="6"/>
      <c r="NLO4" s="5"/>
      <c r="NLP4" s="6"/>
      <c r="NLQ4" s="5"/>
      <c r="NLR4" s="6"/>
      <c r="NLS4" s="5"/>
      <c r="NLT4" s="6"/>
      <c r="NLU4" s="5"/>
      <c r="NLV4" s="6"/>
      <c r="NLW4" s="5"/>
      <c r="NLX4" s="6"/>
      <c r="NLY4" s="5"/>
      <c r="NLZ4" s="6"/>
      <c r="NMA4" s="5"/>
      <c r="NMB4" s="6"/>
      <c r="NMC4" s="5"/>
      <c r="NMD4" s="6"/>
      <c r="NME4" s="5"/>
      <c r="NMF4" s="6"/>
      <c r="NMG4" s="5"/>
      <c r="NMH4" s="6"/>
      <c r="NMI4" s="5"/>
      <c r="NMJ4" s="6"/>
      <c r="NMK4" s="5"/>
      <c r="NML4" s="6"/>
      <c r="NMM4" s="5"/>
      <c r="NMN4" s="6"/>
      <c r="NMO4" s="5"/>
      <c r="NMP4" s="6"/>
      <c r="NMQ4" s="5"/>
      <c r="NMR4" s="6"/>
      <c r="NMS4" s="5"/>
      <c r="NMT4" s="6"/>
      <c r="NMU4" s="5"/>
      <c r="NMV4" s="6"/>
      <c r="NMW4" s="5"/>
      <c r="NMX4" s="6"/>
      <c r="NMY4" s="5"/>
      <c r="NMZ4" s="6"/>
      <c r="NNA4" s="5"/>
      <c r="NNB4" s="6"/>
      <c r="NNC4" s="5"/>
      <c r="NND4" s="6"/>
      <c r="NNE4" s="5"/>
      <c r="NNF4" s="6"/>
      <c r="NNG4" s="5"/>
      <c r="NNH4" s="6"/>
      <c r="NNI4" s="5"/>
      <c r="NNJ4" s="6"/>
      <c r="NNK4" s="5"/>
      <c r="NNL4" s="6"/>
      <c r="NNM4" s="5"/>
      <c r="NNN4" s="6"/>
      <c r="NNO4" s="5"/>
      <c r="NNP4" s="6"/>
      <c r="NNQ4" s="5"/>
      <c r="NNR4" s="6"/>
      <c r="NNS4" s="5"/>
      <c r="NNT4" s="6"/>
      <c r="NNU4" s="5"/>
      <c r="NNV4" s="6"/>
      <c r="NNW4" s="5"/>
      <c r="NNX4" s="6"/>
      <c r="NNY4" s="5"/>
      <c r="NNZ4" s="6"/>
      <c r="NOA4" s="5"/>
      <c r="NOB4" s="6"/>
      <c r="NOC4" s="5"/>
      <c r="NOD4" s="6"/>
      <c r="NOE4" s="5"/>
      <c r="NOF4" s="6"/>
      <c r="NOG4" s="5"/>
      <c r="NOH4" s="6"/>
      <c r="NOI4" s="5"/>
      <c r="NOJ4" s="6"/>
      <c r="NOK4" s="5"/>
      <c r="NOL4" s="6"/>
      <c r="NOM4" s="5"/>
      <c r="NON4" s="6"/>
      <c r="NOO4" s="5"/>
      <c r="NOP4" s="6"/>
      <c r="NOQ4" s="5"/>
      <c r="NOR4" s="6"/>
      <c r="NOS4" s="5"/>
      <c r="NOT4" s="6"/>
      <c r="NOU4" s="5"/>
      <c r="NOV4" s="6"/>
      <c r="NOW4" s="5"/>
      <c r="NOX4" s="6"/>
      <c r="NOY4" s="5"/>
      <c r="NOZ4" s="6"/>
      <c r="NPA4" s="5"/>
      <c r="NPB4" s="6"/>
      <c r="NPC4" s="5"/>
      <c r="NPD4" s="6"/>
      <c r="NPE4" s="5"/>
      <c r="NPF4" s="6"/>
      <c r="NPG4" s="5"/>
      <c r="NPH4" s="6"/>
      <c r="NPI4" s="5"/>
      <c r="NPJ4" s="6"/>
      <c r="NPK4" s="5"/>
      <c r="NPL4" s="6"/>
      <c r="NPM4" s="5"/>
      <c r="NPN4" s="6"/>
      <c r="NPO4" s="5"/>
      <c r="NPP4" s="6"/>
      <c r="NPQ4" s="5"/>
      <c r="NPR4" s="6"/>
      <c r="NPS4" s="5"/>
      <c r="NPT4" s="6"/>
      <c r="NPU4" s="5"/>
      <c r="NPV4" s="6"/>
      <c r="NPW4" s="5"/>
      <c r="NPX4" s="6"/>
      <c r="NPY4" s="5"/>
      <c r="NPZ4" s="6"/>
      <c r="NQA4" s="5"/>
      <c r="NQB4" s="6"/>
      <c r="NQC4" s="5"/>
      <c r="NQD4" s="6"/>
      <c r="NQE4" s="5"/>
      <c r="NQF4" s="6"/>
      <c r="NQG4" s="5"/>
      <c r="NQH4" s="6"/>
      <c r="NQI4" s="5"/>
      <c r="NQJ4" s="6"/>
      <c r="NQK4" s="5"/>
      <c r="NQL4" s="6"/>
      <c r="NQM4" s="5"/>
      <c r="NQN4" s="6"/>
      <c r="NQO4" s="5"/>
      <c r="NQP4" s="6"/>
      <c r="NQQ4" s="5"/>
      <c r="NQR4" s="6"/>
      <c r="NQS4" s="5"/>
      <c r="NQT4" s="6"/>
      <c r="NQU4" s="5"/>
      <c r="NQV4" s="6"/>
      <c r="NQW4" s="5"/>
      <c r="NQX4" s="6"/>
      <c r="NQY4" s="5"/>
      <c r="NQZ4" s="6"/>
      <c r="NRA4" s="5"/>
      <c r="NRB4" s="6"/>
      <c r="NRC4" s="5"/>
      <c r="NRD4" s="6"/>
      <c r="NRE4" s="5"/>
      <c r="NRF4" s="6"/>
      <c r="NRG4" s="5"/>
      <c r="NRH4" s="6"/>
      <c r="NRI4" s="5"/>
      <c r="NRJ4" s="6"/>
      <c r="NRK4" s="5"/>
      <c r="NRL4" s="6"/>
      <c r="NRM4" s="5"/>
      <c r="NRN4" s="6"/>
      <c r="NRO4" s="5"/>
      <c r="NRP4" s="6"/>
      <c r="NRQ4" s="5"/>
      <c r="NRR4" s="6"/>
      <c r="NRS4" s="5"/>
      <c r="NRT4" s="6"/>
      <c r="NRU4" s="5"/>
      <c r="NRV4" s="6"/>
      <c r="NRW4" s="5"/>
      <c r="NRX4" s="6"/>
      <c r="NRY4" s="5"/>
      <c r="NRZ4" s="6"/>
      <c r="NSA4" s="5"/>
      <c r="NSB4" s="6"/>
      <c r="NSC4" s="5"/>
      <c r="NSD4" s="6"/>
      <c r="NSE4" s="5"/>
      <c r="NSF4" s="6"/>
      <c r="NSG4" s="5"/>
      <c r="NSH4" s="6"/>
      <c r="NSI4" s="5"/>
      <c r="NSJ4" s="6"/>
      <c r="NSK4" s="5"/>
      <c r="NSL4" s="6"/>
      <c r="NSM4" s="5"/>
      <c r="NSN4" s="6"/>
      <c r="NSO4" s="5"/>
      <c r="NSP4" s="6"/>
      <c r="NSQ4" s="5"/>
      <c r="NSR4" s="6"/>
      <c r="NSS4" s="5"/>
      <c r="NST4" s="6"/>
      <c r="NSU4" s="5"/>
      <c r="NSV4" s="6"/>
      <c r="NSW4" s="5"/>
      <c r="NSX4" s="6"/>
      <c r="NSY4" s="5"/>
      <c r="NSZ4" s="6"/>
      <c r="NTA4" s="5"/>
      <c r="NTB4" s="6"/>
      <c r="NTC4" s="5"/>
      <c r="NTD4" s="6"/>
      <c r="NTE4" s="5"/>
      <c r="NTF4" s="6"/>
      <c r="NTG4" s="5"/>
      <c r="NTH4" s="6"/>
      <c r="NTI4" s="5"/>
      <c r="NTJ4" s="6"/>
      <c r="NTK4" s="5"/>
      <c r="NTL4" s="6"/>
      <c r="NTM4" s="5"/>
      <c r="NTN4" s="6"/>
      <c r="NTO4" s="5"/>
      <c r="NTP4" s="6"/>
      <c r="NTQ4" s="5"/>
      <c r="NTR4" s="6"/>
      <c r="NTS4" s="5"/>
      <c r="NTT4" s="6"/>
      <c r="NTU4" s="5"/>
      <c r="NTV4" s="6"/>
      <c r="NTW4" s="5"/>
      <c r="NTX4" s="6"/>
      <c r="NTY4" s="5"/>
      <c r="NTZ4" s="6"/>
      <c r="NUA4" s="5"/>
      <c r="NUB4" s="6"/>
      <c r="NUC4" s="5"/>
      <c r="NUD4" s="6"/>
      <c r="NUE4" s="5"/>
      <c r="NUF4" s="6"/>
      <c r="NUG4" s="5"/>
      <c r="NUH4" s="6"/>
      <c r="NUI4" s="5"/>
      <c r="NUJ4" s="6"/>
      <c r="NUK4" s="5"/>
      <c r="NUL4" s="6"/>
      <c r="NUM4" s="5"/>
      <c r="NUN4" s="6"/>
      <c r="NUO4" s="5"/>
      <c r="NUP4" s="6"/>
      <c r="NUQ4" s="5"/>
      <c r="NUR4" s="6"/>
      <c r="NUS4" s="5"/>
      <c r="NUT4" s="6"/>
      <c r="NUU4" s="5"/>
      <c r="NUV4" s="6"/>
      <c r="NUW4" s="5"/>
      <c r="NUX4" s="6"/>
      <c r="NUY4" s="5"/>
      <c r="NUZ4" s="6"/>
      <c r="NVA4" s="5"/>
      <c r="NVB4" s="6"/>
      <c r="NVC4" s="5"/>
      <c r="NVD4" s="6"/>
      <c r="NVE4" s="5"/>
      <c r="NVF4" s="6"/>
      <c r="NVG4" s="5"/>
      <c r="NVH4" s="6"/>
      <c r="NVI4" s="5"/>
      <c r="NVJ4" s="6"/>
      <c r="NVK4" s="5"/>
      <c r="NVL4" s="6"/>
      <c r="NVM4" s="5"/>
      <c r="NVN4" s="6"/>
      <c r="NVO4" s="5"/>
      <c r="NVP4" s="6"/>
      <c r="NVQ4" s="5"/>
      <c r="NVR4" s="6"/>
      <c r="NVS4" s="5"/>
      <c r="NVT4" s="6"/>
      <c r="NVU4" s="5"/>
      <c r="NVV4" s="6"/>
      <c r="NVW4" s="5"/>
      <c r="NVX4" s="6"/>
      <c r="NVY4" s="5"/>
      <c r="NVZ4" s="6"/>
      <c r="NWA4" s="5"/>
      <c r="NWB4" s="6"/>
      <c r="NWC4" s="5"/>
      <c r="NWD4" s="6"/>
      <c r="NWE4" s="5"/>
      <c r="NWF4" s="6"/>
      <c r="NWG4" s="5"/>
      <c r="NWH4" s="6"/>
      <c r="NWI4" s="5"/>
      <c r="NWJ4" s="6"/>
      <c r="NWK4" s="5"/>
      <c r="NWL4" s="6"/>
      <c r="NWM4" s="5"/>
      <c r="NWN4" s="6"/>
      <c r="NWO4" s="5"/>
      <c r="NWP4" s="6"/>
      <c r="NWQ4" s="5"/>
      <c r="NWR4" s="6"/>
      <c r="NWS4" s="5"/>
      <c r="NWT4" s="6"/>
      <c r="NWU4" s="5"/>
      <c r="NWV4" s="6"/>
      <c r="NWW4" s="5"/>
      <c r="NWX4" s="6"/>
      <c r="NWY4" s="5"/>
      <c r="NWZ4" s="6"/>
      <c r="NXA4" s="5"/>
      <c r="NXB4" s="6"/>
      <c r="NXC4" s="5"/>
      <c r="NXD4" s="6"/>
      <c r="NXE4" s="5"/>
      <c r="NXF4" s="6"/>
      <c r="NXG4" s="5"/>
      <c r="NXH4" s="6"/>
      <c r="NXI4" s="5"/>
      <c r="NXJ4" s="6"/>
      <c r="NXK4" s="5"/>
      <c r="NXL4" s="6"/>
      <c r="NXM4" s="5"/>
      <c r="NXN4" s="6"/>
      <c r="NXO4" s="5"/>
      <c r="NXP4" s="6"/>
      <c r="NXQ4" s="5"/>
      <c r="NXR4" s="6"/>
      <c r="NXS4" s="5"/>
      <c r="NXT4" s="6"/>
      <c r="NXU4" s="5"/>
      <c r="NXV4" s="6"/>
      <c r="NXW4" s="5"/>
      <c r="NXX4" s="6"/>
      <c r="NXY4" s="5"/>
      <c r="NXZ4" s="6"/>
      <c r="NYA4" s="5"/>
      <c r="NYB4" s="6"/>
      <c r="NYC4" s="5"/>
      <c r="NYD4" s="6"/>
      <c r="NYE4" s="5"/>
      <c r="NYF4" s="6"/>
      <c r="NYG4" s="5"/>
      <c r="NYH4" s="6"/>
      <c r="NYI4" s="5"/>
      <c r="NYJ4" s="6"/>
      <c r="NYK4" s="5"/>
      <c r="NYL4" s="6"/>
      <c r="NYM4" s="5"/>
      <c r="NYN4" s="6"/>
      <c r="NYO4" s="5"/>
      <c r="NYP4" s="6"/>
      <c r="NYQ4" s="5"/>
      <c r="NYR4" s="6"/>
      <c r="NYS4" s="5"/>
      <c r="NYT4" s="6"/>
      <c r="NYU4" s="5"/>
      <c r="NYV4" s="6"/>
      <c r="NYW4" s="5"/>
      <c r="NYX4" s="6"/>
      <c r="NYY4" s="5"/>
      <c r="NYZ4" s="6"/>
      <c r="NZA4" s="5"/>
      <c r="NZB4" s="6"/>
      <c r="NZC4" s="5"/>
      <c r="NZD4" s="6"/>
      <c r="NZE4" s="5"/>
      <c r="NZF4" s="6"/>
      <c r="NZG4" s="5"/>
      <c r="NZH4" s="6"/>
      <c r="NZI4" s="5"/>
      <c r="NZJ4" s="6"/>
      <c r="NZK4" s="5"/>
      <c r="NZL4" s="6"/>
      <c r="NZM4" s="5"/>
      <c r="NZN4" s="6"/>
      <c r="NZO4" s="5"/>
      <c r="NZP4" s="6"/>
      <c r="NZQ4" s="5"/>
      <c r="NZR4" s="6"/>
      <c r="NZS4" s="5"/>
      <c r="NZT4" s="6"/>
      <c r="NZU4" s="5"/>
      <c r="NZV4" s="6"/>
      <c r="NZW4" s="5"/>
      <c r="NZX4" s="6"/>
      <c r="NZY4" s="5"/>
      <c r="NZZ4" s="6"/>
      <c r="OAA4" s="5"/>
      <c r="OAB4" s="6"/>
      <c r="OAC4" s="5"/>
      <c r="OAD4" s="6"/>
      <c r="OAE4" s="5"/>
      <c r="OAF4" s="6"/>
      <c r="OAG4" s="5"/>
      <c r="OAH4" s="6"/>
      <c r="OAI4" s="5"/>
      <c r="OAJ4" s="6"/>
      <c r="OAK4" s="5"/>
      <c r="OAL4" s="6"/>
      <c r="OAM4" s="5"/>
      <c r="OAN4" s="6"/>
      <c r="OAO4" s="5"/>
      <c r="OAP4" s="6"/>
      <c r="OAQ4" s="5"/>
      <c r="OAR4" s="6"/>
      <c r="OAS4" s="5"/>
      <c r="OAT4" s="6"/>
      <c r="OAU4" s="5"/>
      <c r="OAV4" s="6"/>
      <c r="OAW4" s="5"/>
      <c r="OAX4" s="6"/>
      <c r="OAY4" s="5"/>
      <c r="OAZ4" s="6"/>
      <c r="OBA4" s="5"/>
      <c r="OBB4" s="6"/>
      <c r="OBC4" s="5"/>
      <c r="OBD4" s="6"/>
      <c r="OBE4" s="5"/>
      <c r="OBF4" s="6"/>
      <c r="OBG4" s="5"/>
      <c r="OBH4" s="6"/>
      <c r="OBI4" s="5"/>
      <c r="OBJ4" s="6"/>
      <c r="OBK4" s="5"/>
      <c r="OBL4" s="6"/>
      <c r="OBM4" s="5"/>
      <c r="OBN4" s="6"/>
      <c r="OBO4" s="5"/>
      <c r="OBP4" s="6"/>
      <c r="OBQ4" s="5"/>
      <c r="OBR4" s="6"/>
      <c r="OBS4" s="5"/>
      <c r="OBT4" s="6"/>
      <c r="OBU4" s="5"/>
      <c r="OBV4" s="6"/>
      <c r="OBW4" s="5"/>
      <c r="OBX4" s="6"/>
      <c r="OBY4" s="5"/>
      <c r="OBZ4" s="6"/>
      <c r="OCA4" s="5"/>
      <c r="OCB4" s="6"/>
      <c r="OCC4" s="5"/>
      <c r="OCD4" s="6"/>
      <c r="OCE4" s="5"/>
      <c r="OCF4" s="6"/>
      <c r="OCG4" s="5"/>
      <c r="OCH4" s="6"/>
      <c r="OCI4" s="5"/>
      <c r="OCJ4" s="6"/>
      <c r="OCK4" s="5"/>
      <c r="OCL4" s="6"/>
      <c r="OCM4" s="5"/>
      <c r="OCN4" s="6"/>
      <c r="OCO4" s="5"/>
      <c r="OCP4" s="6"/>
      <c r="OCQ4" s="5"/>
      <c r="OCR4" s="6"/>
      <c r="OCS4" s="5"/>
      <c r="OCT4" s="6"/>
      <c r="OCU4" s="5"/>
      <c r="OCV4" s="6"/>
      <c r="OCW4" s="5"/>
      <c r="OCX4" s="6"/>
      <c r="OCY4" s="5"/>
      <c r="OCZ4" s="6"/>
      <c r="ODA4" s="5"/>
      <c r="ODB4" s="6"/>
      <c r="ODC4" s="5"/>
      <c r="ODD4" s="6"/>
      <c r="ODE4" s="5"/>
      <c r="ODF4" s="6"/>
      <c r="ODG4" s="5"/>
      <c r="ODH4" s="6"/>
      <c r="ODI4" s="5"/>
      <c r="ODJ4" s="6"/>
      <c r="ODK4" s="5"/>
      <c r="ODL4" s="6"/>
      <c r="ODM4" s="5"/>
      <c r="ODN4" s="6"/>
      <c r="ODO4" s="5"/>
      <c r="ODP4" s="6"/>
      <c r="ODQ4" s="5"/>
      <c r="ODR4" s="6"/>
      <c r="ODS4" s="5"/>
      <c r="ODT4" s="6"/>
      <c r="ODU4" s="5"/>
      <c r="ODV4" s="6"/>
      <c r="ODW4" s="5"/>
      <c r="ODX4" s="6"/>
      <c r="ODY4" s="5"/>
      <c r="ODZ4" s="6"/>
      <c r="OEA4" s="5"/>
      <c r="OEB4" s="6"/>
      <c r="OEC4" s="5"/>
      <c r="OED4" s="6"/>
      <c r="OEE4" s="5"/>
      <c r="OEF4" s="6"/>
      <c r="OEG4" s="5"/>
      <c r="OEH4" s="6"/>
      <c r="OEI4" s="5"/>
      <c r="OEJ4" s="6"/>
      <c r="OEK4" s="5"/>
      <c r="OEL4" s="6"/>
      <c r="OEM4" s="5"/>
      <c r="OEN4" s="6"/>
      <c r="OEO4" s="5"/>
      <c r="OEP4" s="6"/>
      <c r="OEQ4" s="5"/>
      <c r="OER4" s="6"/>
      <c r="OES4" s="5"/>
      <c r="OET4" s="6"/>
      <c r="OEU4" s="5"/>
      <c r="OEV4" s="6"/>
      <c r="OEW4" s="5"/>
      <c r="OEX4" s="6"/>
      <c r="OEY4" s="5"/>
      <c r="OEZ4" s="6"/>
      <c r="OFA4" s="5"/>
      <c r="OFB4" s="6"/>
      <c r="OFC4" s="5"/>
      <c r="OFD4" s="6"/>
      <c r="OFE4" s="5"/>
      <c r="OFF4" s="6"/>
      <c r="OFG4" s="5"/>
      <c r="OFH4" s="6"/>
      <c r="OFI4" s="5"/>
      <c r="OFJ4" s="6"/>
      <c r="OFK4" s="5"/>
      <c r="OFL4" s="6"/>
      <c r="OFM4" s="5"/>
      <c r="OFN4" s="6"/>
      <c r="OFO4" s="5"/>
      <c r="OFP4" s="6"/>
      <c r="OFQ4" s="5"/>
      <c r="OFR4" s="6"/>
      <c r="OFS4" s="5"/>
      <c r="OFT4" s="6"/>
      <c r="OFU4" s="5"/>
      <c r="OFV4" s="6"/>
      <c r="OFW4" s="5"/>
      <c r="OFX4" s="6"/>
      <c r="OFY4" s="5"/>
      <c r="OFZ4" s="6"/>
      <c r="OGA4" s="5"/>
      <c r="OGB4" s="6"/>
      <c r="OGC4" s="5"/>
      <c r="OGD4" s="6"/>
      <c r="OGE4" s="5"/>
      <c r="OGF4" s="6"/>
      <c r="OGG4" s="5"/>
      <c r="OGH4" s="6"/>
      <c r="OGI4" s="5"/>
      <c r="OGJ4" s="6"/>
      <c r="OGK4" s="5"/>
      <c r="OGL4" s="6"/>
      <c r="OGM4" s="5"/>
      <c r="OGN4" s="6"/>
      <c r="OGO4" s="5"/>
      <c r="OGP4" s="6"/>
      <c r="OGQ4" s="5"/>
      <c r="OGR4" s="6"/>
      <c r="OGS4" s="5"/>
      <c r="OGT4" s="6"/>
      <c r="OGU4" s="5"/>
      <c r="OGV4" s="6"/>
      <c r="OGW4" s="5"/>
      <c r="OGX4" s="6"/>
      <c r="OGY4" s="5"/>
      <c r="OGZ4" s="6"/>
      <c r="OHA4" s="5"/>
      <c r="OHB4" s="6"/>
      <c r="OHC4" s="5"/>
      <c r="OHD4" s="6"/>
      <c r="OHE4" s="5"/>
      <c r="OHF4" s="6"/>
      <c r="OHG4" s="5"/>
      <c r="OHH4" s="6"/>
      <c r="OHI4" s="5"/>
      <c r="OHJ4" s="6"/>
      <c r="OHK4" s="5"/>
      <c r="OHL4" s="6"/>
      <c r="OHM4" s="5"/>
      <c r="OHN4" s="6"/>
      <c r="OHO4" s="5"/>
      <c r="OHP4" s="6"/>
      <c r="OHQ4" s="5"/>
      <c r="OHR4" s="6"/>
      <c r="OHS4" s="5"/>
      <c r="OHT4" s="6"/>
      <c r="OHU4" s="5"/>
      <c r="OHV4" s="6"/>
      <c r="OHW4" s="5"/>
      <c r="OHX4" s="6"/>
      <c r="OHY4" s="5"/>
      <c r="OHZ4" s="6"/>
      <c r="OIA4" s="5"/>
      <c r="OIB4" s="6"/>
      <c r="OIC4" s="5"/>
      <c r="OID4" s="6"/>
      <c r="OIE4" s="5"/>
      <c r="OIF4" s="6"/>
      <c r="OIG4" s="5"/>
      <c r="OIH4" s="6"/>
      <c r="OII4" s="5"/>
      <c r="OIJ4" s="6"/>
      <c r="OIK4" s="5"/>
      <c r="OIL4" s="6"/>
      <c r="OIM4" s="5"/>
      <c r="OIN4" s="6"/>
      <c r="OIO4" s="5"/>
      <c r="OIP4" s="6"/>
      <c r="OIQ4" s="5"/>
      <c r="OIR4" s="6"/>
      <c r="OIS4" s="5"/>
      <c r="OIT4" s="6"/>
      <c r="OIU4" s="5"/>
      <c r="OIV4" s="6"/>
      <c r="OIW4" s="5"/>
      <c r="OIX4" s="6"/>
      <c r="OIY4" s="5"/>
      <c r="OIZ4" s="6"/>
      <c r="OJA4" s="5"/>
      <c r="OJB4" s="6"/>
      <c r="OJC4" s="5"/>
      <c r="OJD4" s="6"/>
      <c r="OJE4" s="5"/>
      <c r="OJF4" s="6"/>
      <c r="OJG4" s="5"/>
      <c r="OJH4" s="6"/>
      <c r="OJI4" s="5"/>
      <c r="OJJ4" s="6"/>
      <c r="OJK4" s="5"/>
      <c r="OJL4" s="6"/>
      <c r="OJM4" s="5"/>
      <c r="OJN4" s="6"/>
      <c r="OJO4" s="5"/>
      <c r="OJP4" s="6"/>
      <c r="OJQ4" s="5"/>
      <c r="OJR4" s="6"/>
      <c r="OJS4" s="5"/>
      <c r="OJT4" s="6"/>
      <c r="OJU4" s="5"/>
      <c r="OJV4" s="6"/>
      <c r="OJW4" s="5"/>
      <c r="OJX4" s="6"/>
      <c r="OJY4" s="5"/>
      <c r="OJZ4" s="6"/>
      <c r="OKA4" s="5"/>
      <c r="OKB4" s="6"/>
      <c r="OKC4" s="5"/>
      <c r="OKD4" s="6"/>
      <c r="OKE4" s="5"/>
      <c r="OKF4" s="6"/>
      <c r="OKG4" s="5"/>
      <c r="OKH4" s="6"/>
      <c r="OKI4" s="5"/>
      <c r="OKJ4" s="6"/>
      <c r="OKK4" s="5"/>
      <c r="OKL4" s="6"/>
      <c r="OKM4" s="5"/>
      <c r="OKN4" s="6"/>
      <c r="OKO4" s="5"/>
      <c r="OKP4" s="6"/>
      <c r="OKQ4" s="5"/>
      <c r="OKR4" s="6"/>
      <c r="OKS4" s="5"/>
      <c r="OKT4" s="6"/>
      <c r="OKU4" s="5"/>
      <c r="OKV4" s="6"/>
      <c r="OKW4" s="5"/>
      <c r="OKX4" s="6"/>
      <c r="OKY4" s="5"/>
      <c r="OKZ4" s="6"/>
      <c r="OLA4" s="5"/>
      <c r="OLB4" s="6"/>
      <c r="OLC4" s="5"/>
      <c r="OLD4" s="6"/>
      <c r="OLE4" s="5"/>
      <c r="OLF4" s="6"/>
      <c r="OLG4" s="5"/>
      <c r="OLH4" s="6"/>
      <c r="OLI4" s="5"/>
      <c r="OLJ4" s="6"/>
      <c r="OLK4" s="5"/>
      <c r="OLL4" s="6"/>
      <c r="OLM4" s="5"/>
      <c r="OLN4" s="6"/>
      <c r="OLO4" s="5"/>
      <c r="OLP4" s="6"/>
      <c r="OLQ4" s="5"/>
      <c r="OLR4" s="6"/>
      <c r="OLS4" s="5"/>
      <c r="OLT4" s="6"/>
      <c r="OLU4" s="5"/>
      <c r="OLV4" s="6"/>
      <c r="OLW4" s="5"/>
      <c r="OLX4" s="6"/>
      <c r="OLY4" s="5"/>
      <c r="OLZ4" s="6"/>
      <c r="OMA4" s="5"/>
      <c r="OMB4" s="6"/>
      <c r="OMC4" s="5"/>
      <c r="OMD4" s="6"/>
      <c r="OME4" s="5"/>
      <c r="OMF4" s="6"/>
      <c r="OMG4" s="5"/>
      <c r="OMH4" s="6"/>
      <c r="OMI4" s="5"/>
      <c r="OMJ4" s="6"/>
      <c r="OMK4" s="5"/>
      <c r="OML4" s="6"/>
      <c r="OMM4" s="5"/>
      <c r="OMN4" s="6"/>
      <c r="OMO4" s="5"/>
      <c r="OMP4" s="6"/>
      <c r="OMQ4" s="5"/>
      <c r="OMR4" s="6"/>
      <c r="OMS4" s="5"/>
      <c r="OMT4" s="6"/>
      <c r="OMU4" s="5"/>
      <c r="OMV4" s="6"/>
      <c r="OMW4" s="5"/>
      <c r="OMX4" s="6"/>
      <c r="OMY4" s="5"/>
      <c r="OMZ4" s="6"/>
      <c r="ONA4" s="5"/>
      <c r="ONB4" s="6"/>
      <c r="ONC4" s="5"/>
      <c r="OND4" s="6"/>
      <c r="ONE4" s="5"/>
      <c r="ONF4" s="6"/>
      <c r="ONG4" s="5"/>
      <c r="ONH4" s="6"/>
      <c r="ONI4" s="5"/>
      <c r="ONJ4" s="6"/>
      <c r="ONK4" s="5"/>
      <c r="ONL4" s="6"/>
      <c r="ONM4" s="5"/>
      <c r="ONN4" s="6"/>
      <c r="ONO4" s="5"/>
      <c r="ONP4" s="6"/>
      <c r="ONQ4" s="5"/>
      <c r="ONR4" s="6"/>
      <c r="ONS4" s="5"/>
      <c r="ONT4" s="6"/>
      <c r="ONU4" s="5"/>
      <c r="ONV4" s="6"/>
      <c r="ONW4" s="5"/>
      <c r="ONX4" s="6"/>
      <c r="ONY4" s="5"/>
      <c r="ONZ4" s="6"/>
      <c r="OOA4" s="5"/>
      <c r="OOB4" s="6"/>
      <c r="OOC4" s="5"/>
      <c r="OOD4" s="6"/>
      <c r="OOE4" s="5"/>
      <c r="OOF4" s="6"/>
      <c r="OOG4" s="5"/>
      <c r="OOH4" s="6"/>
      <c r="OOI4" s="5"/>
      <c r="OOJ4" s="6"/>
      <c r="OOK4" s="5"/>
      <c r="OOL4" s="6"/>
      <c r="OOM4" s="5"/>
      <c r="OON4" s="6"/>
      <c r="OOO4" s="5"/>
      <c r="OOP4" s="6"/>
      <c r="OOQ4" s="5"/>
      <c r="OOR4" s="6"/>
      <c r="OOS4" s="5"/>
      <c r="OOT4" s="6"/>
      <c r="OOU4" s="5"/>
      <c r="OOV4" s="6"/>
      <c r="OOW4" s="5"/>
      <c r="OOX4" s="6"/>
      <c r="OOY4" s="5"/>
      <c r="OOZ4" s="6"/>
      <c r="OPA4" s="5"/>
      <c r="OPB4" s="6"/>
      <c r="OPC4" s="5"/>
      <c r="OPD4" s="6"/>
      <c r="OPE4" s="5"/>
      <c r="OPF4" s="6"/>
      <c r="OPG4" s="5"/>
      <c r="OPH4" s="6"/>
      <c r="OPI4" s="5"/>
      <c r="OPJ4" s="6"/>
      <c r="OPK4" s="5"/>
      <c r="OPL4" s="6"/>
      <c r="OPM4" s="5"/>
      <c r="OPN4" s="6"/>
      <c r="OPO4" s="5"/>
      <c r="OPP4" s="6"/>
      <c r="OPQ4" s="5"/>
      <c r="OPR4" s="6"/>
      <c r="OPS4" s="5"/>
      <c r="OPT4" s="6"/>
      <c r="OPU4" s="5"/>
      <c r="OPV4" s="6"/>
      <c r="OPW4" s="5"/>
      <c r="OPX4" s="6"/>
      <c r="OPY4" s="5"/>
      <c r="OPZ4" s="6"/>
      <c r="OQA4" s="5"/>
      <c r="OQB4" s="6"/>
      <c r="OQC4" s="5"/>
      <c r="OQD4" s="6"/>
      <c r="OQE4" s="5"/>
      <c r="OQF4" s="6"/>
      <c r="OQG4" s="5"/>
      <c r="OQH4" s="6"/>
      <c r="OQI4" s="5"/>
      <c r="OQJ4" s="6"/>
      <c r="OQK4" s="5"/>
      <c r="OQL4" s="6"/>
      <c r="OQM4" s="5"/>
      <c r="OQN4" s="6"/>
      <c r="OQO4" s="5"/>
      <c r="OQP4" s="6"/>
      <c r="OQQ4" s="5"/>
      <c r="OQR4" s="6"/>
      <c r="OQS4" s="5"/>
      <c r="OQT4" s="6"/>
      <c r="OQU4" s="5"/>
      <c r="OQV4" s="6"/>
      <c r="OQW4" s="5"/>
      <c r="OQX4" s="6"/>
      <c r="OQY4" s="5"/>
      <c r="OQZ4" s="6"/>
      <c r="ORA4" s="5"/>
      <c r="ORB4" s="6"/>
      <c r="ORC4" s="5"/>
      <c r="ORD4" s="6"/>
      <c r="ORE4" s="5"/>
      <c r="ORF4" s="6"/>
      <c r="ORG4" s="5"/>
      <c r="ORH4" s="6"/>
      <c r="ORI4" s="5"/>
      <c r="ORJ4" s="6"/>
      <c r="ORK4" s="5"/>
      <c r="ORL4" s="6"/>
      <c r="ORM4" s="5"/>
      <c r="ORN4" s="6"/>
      <c r="ORO4" s="5"/>
      <c r="ORP4" s="6"/>
      <c r="ORQ4" s="5"/>
      <c r="ORR4" s="6"/>
      <c r="ORS4" s="5"/>
      <c r="ORT4" s="6"/>
      <c r="ORU4" s="5"/>
      <c r="ORV4" s="6"/>
      <c r="ORW4" s="5"/>
      <c r="ORX4" s="6"/>
      <c r="ORY4" s="5"/>
      <c r="ORZ4" s="6"/>
      <c r="OSA4" s="5"/>
      <c r="OSB4" s="6"/>
      <c r="OSC4" s="5"/>
      <c r="OSD4" s="6"/>
      <c r="OSE4" s="5"/>
      <c r="OSF4" s="6"/>
      <c r="OSG4" s="5"/>
      <c r="OSH4" s="6"/>
      <c r="OSI4" s="5"/>
      <c r="OSJ4" s="6"/>
      <c r="OSK4" s="5"/>
      <c r="OSL4" s="6"/>
      <c r="OSM4" s="5"/>
      <c r="OSN4" s="6"/>
      <c r="OSO4" s="5"/>
      <c r="OSP4" s="6"/>
      <c r="OSQ4" s="5"/>
      <c r="OSR4" s="6"/>
      <c r="OSS4" s="5"/>
      <c r="OST4" s="6"/>
      <c r="OSU4" s="5"/>
      <c r="OSV4" s="6"/>
      <c r="OSW4" s="5"/>
      <c r="OSX4" s="6"/>
      <c r="OSY4" s="5"/>
      <c r="OSZ4" s="6"/>
      <c r="OTA4" s="5"/>
      <c r="OTB4" s="6"/>
      <c r="OTC4" s="5"/>
      <c r="OTD4" s="6"/>
      <c r="OTE4" s="5"/>
      <c r="OTF4" s="6"/>
      <c r="OTG4" s="5"/>
      <c r="OTH4" s="6"/>
      <c r="OTI4" s="5"/>
      <c r="OTJ4" s="6"/>
      <c r="OTK4" s="5"/>
      <c r="OTL4" s="6"/>
      <c r="OTM4" s="5"/>
      <c r="OTN4" s="6"/>
      <c r="OTO4" s="5"/>
      <c r="OTP4" s="6"/>
      <c r="OTQ4" s="5"/>
      <c r="OTR4" s="6"/>
      <c r="OTS4" s="5"/>
      <c r="OTT4" s="6"/>
      <c r="OTU4" s="5"/>
      <c r="OTV4" s="6"/>
      <c r="OTW4" s="5"/>
      <c r="OTX4" s="6"/>
      <c r="OTY4" s="5"/>
      <c r="OTZ4" s="6"/>
      <c r="OUA4" s="5"/>
      <c r="OUB4" s="6"/>
      <c r="OUC4" s="5"/>
      <c r="OUD4" s="6"/>
      <c r="OUE4" s="5"/>
      <c r="OUF4" s="6"/>
      <c r="OUG4" s="5"/>
      <c r="OUH4" s="6"/>
      <c r="OUI4" s="5"/>
      <c r="OUJ4" s="6"/>
      <c r="OUK4" s="5"/>
      <c r="OUL4" s="6"/>
      <c r="OUM4" s="5"/>
      <c r="OUN4" s="6"/>
      <c r="OUO4" s="5"/>
      <c r="OUP4" s="6"/>
      <c r="OUQ4" s="5"/>
      <c r="OUR4" s="6"/>
      <c r="OUS4" s="5"/>
      <c r="OUT4" s="6"/>
      <c r="OUU4" s="5"/>
      <c r="OUV4" s="6"/>
      <c r="OUW4" s="5"/>
      <c r="OUX4" s="6"/>
      <c r="OUY4" s="5"/>
      <c r="OUZ4" s="6"/>
      <c r="OVA4" s="5"/>
      <c r="OVB4" s="6"/>
      <c r="OVC4" s="5"/>
      <c r="OVD4" s="6"/>
      <c r="OVE4" s="5"/>
      <c r="OVF4" s="6"/>
      <c r="OVG4" s="5"/>
      <c r="OVH4" s="6"/>
      <c r="OVI4" s="5"/>
      <c r="OVJ4" s="6"/>
      <c r="OVK4" s="5"/>
      <c r="OVL4" s="6"/>
      <c r="OVM4" s="5"/>
      <c r="OVN4" s="6"/>
      <c r="OVO4" s="5"/>
      <c r="OVP4" s="6"/>
      <c r="OVQ4" s="5"/>
      <c r="OVR4" s="6"/>
      <c r="OVS4" s="5"/>
      <c r="OVT4" s="6"/>
      <c r="OVU4" s="5"/>
      <c r="OVV4" s="6"/>
      <c r="OVW4" s="5"/>
      <c r="OVX4" s="6"/>
      <c r="OVY4" s="5"/>
      <c r="OVZ4" s="6"/>
      <c r="OWA4" s="5"/>
      <c r="OWB4" s="6"/>
      <c r="OWC4" s="5"/>
      <c r="OWD4" s="6"/>
      <c r="OWE4" s="5"/>
      <c r="OWF4" s="6"/>
      <c r="OWG4" s="5"/>
      <c r="OWH4" s="6"/>
      <c r="OWI4" s="5"/>
      <c r="OWJ4" s="6"/>
      <c r="OWK4" s="5"/>
      <c r="OWL4" s="6"/>
      <c r="OWM4" s="5"/>
      <c r="OWN4" s="6"/>
      <c r="OWO4" s="5"/>
      <c r="OWP4" s="6"/>
      <c r="OWQ4" s="5"/>
      <c r="OWR4" s="6"/>
      <c r="OWS4" s="5"/>
      <c r="OWT4" s="6"/>
      <c r="OWU4" s="5"/>
      <c r="OWV4" s="6"/>
      <c r="OWW4" s="5"/>
      <c r="OWX4" s="6"/>
      <c r="OWY4" s="5"/>
      <c r="OWZ4" s="6"/>
      <c r="OXA4" s="5"/>
      <c r="OXB4" s="6"/>
      <c r="OXC4" s="5"/>
      <c r="OXD4" s="6"/>
      <c r="OXE4" s="5"/>
      <c r="OXF4" s="6"/>
      <c r="OXG4" s="5"/>
      <c r="OXH4" s="6"/>
      <c r="OXI4" s="5"/>
      <c r="OXJ4" s="6"/>
      <c r="OXK4" s="5"/>
      <c r="OXL4" s="6"/>
      <c r="OXM4" s="5"/>
      <c r="OXN4" s="6"/>
      <c r="OXO4" s="5"/>
      <c r="OXP4" s="6"/>
      <c r="OXQ4" s="5"/>
      <c r="OXR4" s="6"/>
      <c r="OXS4" s="5"/>
      <c r="OXT4" s="6"/>
      <c r="OXU4" s="5"/>
      <c r="OXV4" s="6"/>
      <c r="OXW4" s="5"/>
      <c r="OXX4" s="6"/>
      <c r="OXY4" s="5"/>
      <c r="OXZ4" s="6"/>
      <c r="OYA4" s="5"/>
      <c r="OYB4" s="6"/>
      <c r="OYC4" s="5"/>
      <c r="OYD4" s="6"/>
      <c r="OYE4" s="5"/>
      <c r="OYF4" s="6"/>
      <c r="OYG4" s="5"/>
      <c r="OYH4" s="6"/>
      <c r="OYI4" s="5"/>
      <c r="OYJ4" s="6"/>
      <c r="OYK4" s="5"/>
      <c r="OYL4" s="6"/>
      <c r="OYM4" s="5"/>
      <c r="OYN4" s="6"/>
      <c r="OYO4" s="5"/>
      <c r="OYP4" s="6"/>
      <c r="OYQ4" s="5"/>
      <c r="OYR4" s="6"/>
      <c r="OYS4" s="5"/>
      <c r="OYT4" s="6"/>
      <c r="OYU4" s="5"/>
      <c r="OYV4" s="6"/>
      <c r="OYW4" s="5"/>
      <c r="OYX4" s="6"/>
      <c r="OYY4" s="5"/>
      <c r="OYZ4" s="6"/>
      <c r="OZA4" s="5"/>
      <c r="OZB4" s="6"/>
      <c r="OZC4" s="5"/>
      <c r="OZD4" s="6"/>
      <c r="OZE4" s="5"/>
      <c r="OZF4" s="6"/>
      <c r="OZG4" s="5"/>
      <c r="OZH4" s="6"/>
      <c r="OZI4" s="5"/>
      <c r="OZJ4" s="6"/>
      <c r="OZK4" s="5"/>
      <c r="OZL4" s="6"/>
      <c r="OZM4" s="5"/>
      <c r="OZN4" s="6"/>
      <c r="OZO4" s="5"/>
      <c r="OZP4" s="6"/>
      <c r="OZQ4" s="5"/>
      <c r="OZR4" s="6"/>
      <c r="OZS4" s="5"/>
      <c r="OZT4" s="6"/>
      <c r="OZU4" s="5"/>
      <c r="OZV4" s="6"/>
      <c r="OZW4" s="5"/>
      <c r="OZX4" s="6"/>
      <c r="OZY4" s="5"/>
      <c r="OZZ4" s="6"/>
      <c r="PAA4" s="5"/>
      <c r="PAB4" s="6"/>
      <c r="PAC4" s="5"/>
      <c r="PAD4" s="6"/>
      <c r="PAE4" s="5"/>
      <c r="PAF4" s="6"/>
      <c r="PAG4" s="5"/>
      <c r="PAH4" s="6"/>
      <c r="PAI4" s="5"/>
      <c r="PAJ4" s="6"/>
      <c r="PAK4" s="5"/>
      <c r="PAL4" s="6"/>
      <c r="PAM4" s="5"/>
      <c r="PAN4" s="6"/>
      <c r="PAO4" s="5"/>
      <c r="PAP4" s="6"/>
      <c r="PAQ4" s="5"/>
      <c r="PAR4" s="6"/>
      <c r="PAS4" s="5"/>
      <c r="PAT4" s="6"/>
      <c r="PAU4" s="5"/>
      <c r="PAV4" s="6"/>
      <c r="PAW4" s="5"/>
      <c r="PAX4" s="6"/>
      <c r="PAY4" s="5"/>
      <c r="PAZ4" s="6"/>
      <c r="PBA4" s="5"/>
      <c r="PBB4" s="6"/>
      <c r="PBC4" s="5"/>
      <c r="PBD4" s="6"/>
      <c r="PBE4" s="5"/>
      <c r="PBF4" s="6"/>
      <c r="PBG4" s="5"/>
      <c r="PBH4" s="6"/>
      <c r="PBI4" s="5"/>
      <c r="PBJ4" s="6"/>
      <c r="PBK4" s="5"/>
      <c r="PBL4" s="6"/>
      <c r="PBM4" s="5"/>
      <c r="PBN4" s="6"/>
      <c r="PBO4" s="5"/>
      <c r="PBP4" s="6"/>
      <c r="PBQ4" s="5"/>
      <c r="PBR4" s="6"/>
      <c r="PBS4" s="5"/>
      <c r="PBT4" s="6"/>
      <c r="PBU4" s="5"/>
      <c r="PBV4" s="6"/>
      <c r="PBW4" s="5"/>
      <c r="PBX4" s="6"/>
      <c r="PBY4" s="5"/>
      <c r="PBZ4" s="6"/>
      <c r="PCA4" s="5"/>
      <c r="PCB4" s="6"/>
      <c r="PCC4" s="5"/>
      <c r="PCD4" s="6"/>
      <c r="PCE4" s="5"/>
      <c r="PCF4" s="6"/>
      <c r="PCG4" s="5"/>
      <c r="PCH4" s="6"/>
      <c r="PCI4" s="5"/>
      <c r="PCJ4" s="6"/>
      <c r="PCK4" s="5"/>
      <c r="PCL4" s="6"/>
      <c r="PCM4" s="5"/>
      <c r="PCN4" s="6"/>
      <c r="PCO4" s="5"/>
      <c r="PCP4" s="6"/>
      <c r="PCQ4" s="5"/>
      <c r="PCR4" s="6"/>
      <c r="PCS4" s="5"/>
      <c r="PCT4" s="6"/>
      <c r="PCU4" s="5"/>
      <c r="PCV4" s="6"/>
      <c r="PCW4" s="5"/>
      <c r="PCX4" s="6"/>
      <c r="PCY4" s="5"/>
      <c r="PCZ4" s="6"/>
      <c r="PDA4" s="5"/>
      <c r="PDB4" s="6"/>
      <c r="PDC4" s="5"/>
      <c r="PDD4" s="6"/>
      <c r="PDE4" s="5"/>
      <c r="PDF4" s="6"/>
      <c r="PDG4" s="5"/>
      <c r="PDH4" s="6"/>
      <c r="PDI4" s="5"/>
      <c r="PDJ4" s="6"/>
      <c r="PDK4" s="5"/>
      <c r="PDL4" s="6"/>
      <c r="PDM4" s="5"/>
      <c r="PDN4" s="6"/>
      <c r="PDO4" s="5"/>
      <c r="PDP4" s="6"/>
      <c r="PDQ4" s="5"/>
      <c r="PDR4" s="6"/>
      <c r="PDS4" s="5"/>
      <c r="PDT4" s="6"/>
      <c r="PDU4" s="5"/>
      <c r="PDV4" s="6"/>
      <c r="PDW4" s="5"/>
      <c r="PDX4" s="6"/>
      <c r="PDY4" s="5"/>
      <c r="PDZ4" s="6"/>
      <c r="PEA4" s="5"/>
      <c r="PEB4" s="6"/>
      <c r="PEC4" s="5"/>
      <c r="PED4" s="6"/>
      <c r="PEE4" s="5"/>
      <c r="PEF4" s="6"/>
      <c r="PEG4" s="5"/>
      <c r="PEH4" s="6"/>
      <c r="PEI4" s="5"/>
      <c r="PEJ4" s="6"/>
      <c r="PEK4" s="5"/>
      <c r="PEL4" s="6"/>
      <c r="PEM4" s="5"/>
      <c r="PEN4" s="6"/>
      <c r="PEO4" s="5"/>
      <c r="PEP4" s="6"/>
      <c r="PEQ4" s="5"/>
      <c r="PER4" s="6"/>
      <c r="PES4" s="5"/>
      <c r="PET4" s="6"/>
      <c r="PEU4" s="5"/>
      <c r="PEV4" s="6"/>
      <c r="PEW4" s="5"/>
      <c r="PEX4" s="6"/>
      <c r="PEY4" s="5"/>
      <c r="PEZ4" s="6"/>
      <c r="PFA4" s="5"/>
      <c r="PFB4" s="6"/>
      <c r="PFC4" s="5"/>
      <c r="PFD4" s="6"/>
      <c r="PFE4" s="5"/>
      <c r="PFF4" s="6"/>
      <c r="PFG4" s="5"/>
      <c r="PFH4" s="6"/>
      <c r="PFI4" s="5"/>
      <c r="PFJ4" s="6"/>
      <c r="PFK4" s="5"/>
      <c r="PFL4" s="6"/>
      <c r="PFM4" s="5"/>
      <c r="PFN4" s="6"/>
      <c r="PFO4" s="5"/>
      <c r="PFP4" s="6"/>
      <c r="PFQ4" s="5"/>
      <c r="PFR4" s="6"/>
      <c r="PFS4" s="5"/>
      <c r="PFT4" s="6"/>
      <c r="PFU4" s="5"/>
      <c r="PFV4" s="6"/>
      <c r="PFW4" s="5"/>
      <c r="PFX4" s="6"/>
      <c r="PFY4" s="5"/>
      <c r="PFZ4" s="6"/>
      <c r="PGA4" s="5"/>
      <c r="PGB4" s="6"/>
      <c r="PGC4" s="5"/>
      <c r="PGD4" s="6"/>
      <c r="PGE4" s="5"/>
      <c r="PGF4" s="6"/>
      <c r="PGG4" s="5"/>
      <c r="PGH4" s="6"/>
      <c r="PGI4" s="5"/>
      <c r="PGJ4" s="6"/>
      <c r="PGK4" s="5"/>
      <c r="PGL4" s="6"/>
      <c r="PGM4" s="5"/>
      <c r="PGN4" s="6"/>
      <c r="PGO4" s="5"/>
      <c r="PGP4" s="6"/>
      <c r="PGQ4" s="5"/>
      <c r="PGR4" s="6"/>
      <c r="PGS4" s="5"/>
      <c r="PGT4" s="6"/>
      <c r="PGU4" s="5"/>
      <c r="PGV4" s="6"/>
      <c r="PGW4" s="5"/>
      <c r="PGX4" s="6"/>
      <c r="PGY4" s="5"/>
      <c r="PGZ4" s="6"/>
      <c r="PHA4" s="5"/>
      <c r="PHB4" s="6"/>
      <c r="PHC4" s="5"/>
      <c r="PHD4" s="6"/>
      <c r="PHE4" s="5"/>
      <c r="PHF4" s="6"/>
      <c r="PHG4" s="5"/>
      <c r="PHH4" s="6"/>
      <c r="PHI4" s="5"/>
      <c r="PHJ4" s="6"/>
      <c r="PHK4" s="5"/>
      <c r="PHL4" s="6"/>
      <c r="PHM4" s="5"/>
      <c r="PHN4" s="6"/>
      <c r="PHO4" s="5"/>
      <c r="PHP4" s="6"/>
      <c r="PHQ4" s="5"/>
      <c r="PHR4" s="6"/>
      <c r="PHS4" s="5"/>
      <c r="PHT4" s="6"/>
      <c r="PHU4" s="5"/>
      <c r="PHV4" s="6"/>
      <c r="PHW4" s="5"/>
      <c r="PHX4" s="6"/>
      <c r="PHY4" s="5"/>
      <c r="PHZ4" s="6"/>
      <c r="PIA4" s="5"/>
      <c r="PIB4" s="6"/>
      <c r="PIC4" s="5"/>
      <c r="PID4" s="6"/>
      <c r="PIE4" s="5"/>
      <c r="PIF4" s="6"/>
      <c r="PIG4" s="5"/>
      <c r="PIH4" s="6"/>
      <c r="PII4" s="5"/>
      <c r="PIJ4" s="6"/>
      <c r="PIK4" s="5"/>
      <c r="PIL4" s="6"/>
      <c r="PIM4" s="5"/>
      <c r="PIN4" s="6"/>
      <c r="PIO4" s="5"/>
      <c r="PIP4" s="6"/>
      <c r="PIQ4" s="5"/>
      <c r="PIR4" s="6"/>
      <c r="PIS4" s="5"/>
      <c r="PIT4" s="6"/>
      <c r="PIU4" s="5"/>
      <c r="PIV4" s="6"/>
      <c r="PIW4" s="5"/>
      <c r="PIX4" s="6"/>
      <c r="PIY4" s="5"/>
      <c r="PIZ4" s="6"/>
      <c r="PJA4" s="5"/>
      <c r="PJB4" s="6"/>
      <c r="PJC4" s="5"/>
      <c r="PJD4" s="6"/>
      <c r="PJE4" s="5"/>
      <c r="PJF4" s="6"/>
      <c r="PJG4" s="5"/>
      <c r="PJH4" s="6"/>
      <c r="PJI4" s="5"/>
      <c r="PJJ4" s="6"/>
      <c r="PJK4" s="5"/>
      <c r="PJL4" s="6"/>
      <c r="PJM4" s="5"/>
      <c r="PJN4" s="6"/>
      <c r="PJO4" s="5"/>
      <c r="PJP4" s="6"/>
      <c r="PJQ4" s="5"/>
      <c r="PJR4" s="6"/>
      <c r="PJS4" s="5"/>
      <c r="PJT4" s="6"/>
      <c r="PJU4" s="5"/>
      <c r="PJV4" s="6"/>
      <c r="PJW4" s="5"/>
      <c r="PJX4" s="6"/>
      <c r="PJY4" s="5"/>
      <c r="PJZ4" s="6"/>
      <c r="PKA4" s="5"/>
      <c r="PKB4" s="6"/>
      <c r="PKC4" s="5"/>
      <c r="PKD4" s="6"/>
      <c r="PKE4" s="5"/>
      <c r="PKF4" s="6"/>
      <c r="PKG4" s="5"/>
      <c r="PKH4" s="6"/>
      <c r="PKI4" s="5"/>
      <c r="PKJ4" s="6"/>
      <c r="PKK4" s="5"/>
      <c r="PKL4" s="6"/>
      <c r="PKM4" s="5"/>
      <c r="PKN4" s="6"/>
      <c r="PKO4" s="5"/>
      <c r="PKP4" s="6"/>
      <c r="PKQ4" s="5"/>
      <c r="PKR4" s="6"/>
      <c r="PKS4" s="5"/>
      <c r="PKT4" s="6"/>
      <c r="PKU4" s="5"/>
      <c r="PKV4" s="6"/>
      <c r="PKW4" s="5"/>
      <c r="PKX4" s="6"/>
      <c r="PKY4" s="5"/>
      <c r="PKZ4" s="6"/>
      <c r="PLA4" s="5"/>
      <c r="PLB4" s="6"/>
      <c r="PLC4" s="5"/>
      <c r="PLD4" s="6"/>
      <c r="PLE4" s="5"/>
      <c r="PLF4" s="6"/>
      <c r="PLG4" s="5"/>
      <c r="PLH4" s="6"/>
      <c r="PLI4" s="5"/>
      <c r="PLJ4" s="6"/>
      <c r="PLK4" s="5"/>
      <c r="PLL4" s="6"/>
      <c r="PLM4" s="5"/>
      <c r="PLN4" s="6"/>
      <c r="PLO4" s="5"/>
      <c r="PLP4" s="6"/>
      <c r="PLQ4" s="5"/>
      <c r="PLR4" s="6"/>
      <c r="PLS4" s="5"/>
      <c r="PLT4" s="6"/>
      <c r="PLU4" s="5"/>
      <c r="PLV4" s="6"/>
      <c r="PLW4" s="5"/>
      <c r="PLX4" s="6"/>
      <c r="PLY4" s="5"/>
      <c r="PLZ4" s="6"/>
      <c r="PMA4" s="5"/>
      <c r="PMB4" s="6"/>
      <c r="PMC4" s="5"/>
      <c r="PMD4" s="6"/>
      <c r="PME4" s="5"/>
      <c r="PMF4" s="6"/>
      <c r="PMG4" s="5"/>
      <c r="PMH4" s="6"/>
      <c r="PMI4" s="5"/>
      <c r="PMJ4" s="6"/>
      <c r="PMK4" s="5"/>
      <c r="PML4" s="6"/>
      <c r="PMM4" s="5"/>
      <c r="PMN4" s="6"/>
      <c r="PMO4" s="5"/>
      <c r="PMP4" s="6"/>
      <c r="PMQ4" s="5"/>
      <c r="PMR4" s="6"/>
      <c r="PMS4" s="5"/>
      <c r="PMT4" s="6"/>
      <c r="PMU4" s="5"/>
      <c r="PMV4" s="6"/>
      <c r="PMW4" s="5"/>
      <c r="PMX4" s="6"/>
      <c r="PMY4" s="5"/>
      <c r="PMZ4" s="6"/>
      <c r="PNA4" s="5"/>
      <c r="PNB4" s="6"/>
      <c r="PNC4" s="5"/>
      <c r="PND4" s="6"/>
      <c r="PNE4" s="5"/>
      <c r="PNF4" s="6"/>
      <c r="PNG4" s="5"/>
      <c r="PNH4" s="6"/>
      <c r="PNI4" s="5"/>
      <c r="PNJ4" s="6"/>
      <c r="PNK4" s="5"/>
      <c r="PNL4" s="6"/>
      <c r="PNM4" s="5"/>
      <c r="PNN4" s="6"/>
      <c r="PNO4" s="5"/>
      <c r="PNP4" s="6"/>
      <c r="PNQ4" s="5"/>
      <c r="PNR4" s="6"/>
      <c r="PNS4" s="5"/>
      <c r="PNT4" s="6"/>
      <c r="PNU4" s="5"/>
      <c r="PNV4" s="6"/>
      <c r="PNW4" s="5"/>
      <c r="PNX4" s="6"/>
      <c r="PNY4" s="5"/>
      <c r="PNZ4" s="6"/>
      <c r="POA4" s="5"/>
      <c r="POB4" s="6"/>
      <c r="POC4" s="5"/>
      <c r="POD4" s="6"/>
      <c r="POE4" s="5"/>
      <c r="POF4" s="6"/>
      <c r="POG4" s="5"/>
      <c r="POH4" s="6"/>
      <c r="POI4" s="5"/>
      <c r="POJ4" s="6"/>
      <c r="POK4" s="5"/>
      <c r="POL4" s="6"/>
      <c r="POM4" s="5"/>
      <c r="PON4" s="6"/>
      <c r="POO4" s="5"/>
      <c r="POP4" s="6"/>
      <c r="POQ4" s="5"/>
      <c r="POR4" s="6"/>
      <c r="POS4" s="5"/>
      <c r="POT4" s="6"/>
      <c r="POU4" s="5"/>
      <c r="POV4" s="6"/>
      <c r="POW4" s="5"/>
      <c r="POX4" s="6"/>
      <c r="POY4" s="5"/>
      <c r="POZ4" s="6"/>
      <c r="PPA4" s="5"/>
      <c r="PPB4" s="6"/>
      <c r="PPC4" s="5"/>
      <c r="PPD4" s="6"/>
      <c r="PPE4" s="5"/>
      <c r="PPF4" s="6"/>
      <c r="PPG4" s="5"/>
      <c r="PPH4" s="6"/>
      <c r="PPI4" s="5"/>
      <c r="PPJ4" s="6"/>
      <c r="PPK4" s="5"/>
      <c r="PPL4" s="6"/>
      <c r="PPM4" s="5"/>
      <c r="PPN4" s="6"/>
      <c r="PPO4" s="5"/>
      <c r="PPP4" s="6"/>
      <c r="PPQ4" s="5"/>
      <c r="PPR4" s="6"/>
      <c r="PPS4" s="5"/>
      <c r="PPT4" s="6"/>
      <c r="PPU4" s="5"/>
      <c r="PPV4" s="6"/>
      <c r="PPW4" s="5"/>
      <c r="PPX4" s="6"/>
      <c r="PPY4" s="5"/>
      <c r="PPZ4" s="6"/>
      <c r="PQA4" s="5"/>
      <c r="PQB4" s="6"/>
      <c r="PQC4" s="5"/>
      <c r="PQD4" s="6"/>
      <c r="PQE4" s="5"/>
      <c r="PQF4" s="6"/>
      <c r="PQG4" s="5"/>
      <c r="PQH4" s="6"/>
      <c r="PQI4" s="5"/>
      <c r="PQJ4" s="6"/>
      <c r="PQK4" s="5"/>
      <c r="PQL4" s="6"/>
      <c r="PQM4" s="5"/>
      <c r="PQN4" s="6"/>
      <c r="PQO4" s="5"/>
      <c r="PQP4" s="6"/>
      <c r="PQQ4" s="5"/>
      <c r="PQR4" s="6"/>
      <c r="PQS4" s="5"/>
      <c r="PQT4" s="6"/>
      <c r="PQU4" s="5"/>
      <c r="PQV4" s="6"/>
      <c r="PQW4" s="5"/>
      <c r="PQX4" s="6"/>
      <c r="PQY4" s="5"/>
      <c r="PQZ4" s="6"/>
      <c r="PRA4" s="5"/>
      <c r="PRB4" s="6"/>
      <c r="PRC4" s="5"/>
      <c r="PRD4" s="6"/>
      <c r="PRE4" s="5"/>
      <c r="PRF4" s="6"/>
      <c r="PRG4" s="5"/>
      <c r="PRH4" s="6"/>
      <c r="PRI4" s="5"/>
      <c r="PRJ4" s="6"/>
      <c r="PRK4" s="5"/>
      <c r="PRL4" s="6"/>
      <c r="PRM4" s="5"/>
      <c r="PRN4" s="6"/>
      <c r="PRO4" s="5"/>
      <c r="PRP4" s="6"/>
      <c r="PRQ4" s="5"/>
      <c r="PRR4" s="6"/>
      <c r="PRS4" s="5"/>
      <c r="PRT4" s="6"/>
      <c r="PRU4" s="5"/>
      <c r="PRV4" s="6"/>
      <c r="PRW4" s="5"/>
      <c r="PRX4" s="6"/>
      <c r="PRY4" s="5"/>
      <c r="PRZ4" s="6"/>
      <c r="PSA4" s="5"/>
      <c r="PSB4" s="6"/>
      <c r="PSC4" s="5"/>
      <c r="PSD4" s="6"/>
      <c r="PSE4" s="5"/>
      <c r="PSF4" s="6"/>
      <c r="PSG4" s="5"/>
      <c r="PSH4" s="6"/>
      <c r="PSI4" s="5"/>
      <c r="PSJ4" s="6"/>
      <c r="PSK4" s="5"/>
      <c r="PSL4" s="6"/>
      <c r="PSM4" s="5"/>
      <c r="PSN4" s="6"/>
      <c r="PSO4" s="5"/>
      <c r="PSP4" s="6"/>
      <c r="PSQ4" s="5"/>
      <c r="PSR4" s="6"/>
      <c r="PSS4" s="5"/>
      <c r="PST4" s="6"/>
      <c r="PSU4" s="5"/>
      <c r="PSV4" s="6"/>
      <c r="PSW4" s="5"/>
      <c r="PSX4" s="6"/>
      <c r="PSY4" s="5"/>
      <c r="PSZ4" s="6"/>
      <c r="PTA4" s="5"/>
      <c r="PTB4" s="6"/>
      <c r="PTC4" s="5"/>
      <c r="PTD4" s="6"/>
      <c r="PTE4" s="5"/>
      <c r="PTF4" s="6"/>
      <c r="PTG4" s="5"/>
      <c r="PTH4" s="6"/>
      <c r="PTI4" s="5"/>
      <c r="PTJ4" s="6"/>
      <c r="PTK4" s="5"/>
      <c r="PTL4" s="6"/>
      <c r="PTM4" s="5"/>
      <c r="PTN4" s="6"/>
      <c r="PTO4" s="5"/>
      <c r="PTP4" s="6"/>
      <c r="PTQ4" s="5"/>
      <c r="PTR4" s="6"/>
      <c r="PTS4" s="5"/>
      <c r="PTT4" s="6"/>
      <c r="PTU4" s="5"/>
      <c r="PTV4" s="6"/>
      <c r="PTW4" s="5"/>
      <c r="PTX4" s="6"/>
      <c r="PTY4" s="5"/>
      <c r="PTZ4" s="6"/>
      <c r="PUA4" s="5"/>
      <c r="PUB4" s="6"/>
      <c r="PUC4" s="5"/>
      <c r="PUD4" s="6"/>
      <c r="PUE4" s="5"/>
      <c r="PUF4" s="6"/>
      <c r="PUG4" s="5"/>
      <c r="PUH4" s="6"/>
      <c r="PUI4" s="5"/>
      <c r="PUJ4" s="6"/>
      <c r="PUK4" s="5"/>
      <c r="PUL4" s="6"/>
      <c r="PUM4" s="5"/>
      <c r="PUN4" s="6"/>
      <c r="PUO4" s="5"/>
      <c r="PUP4" s="6"/>
      <c r="PUQ4" s="5"/>
      <c r="PUR4" s="6"/>
      <c r="PUS4" s="5"/>
      <c r="PUT4" s="6"/>
      <c r="PUU4" s="5"/>
      <c r="PUV4" s="6"/>
      <c r="PUW4" s="5"/>
      <c r="PUX4" s="6"/>
      <c r="PUY4" s="5"/>
      <c r="PUZ4" s="6"/>
      <c r="PVA4" s="5"/>
      <c r="PVB4" s="6"/>
      <c r="PVC4" s="5"/>
      <c r="PVD4" s="6"/>
      <c r="PVE4" s="5"/>
      <c r="PVF4" s="6"/>
      <c r="PVG4" s="5"/>
      <c r="PVH4" s="6"/>
      <c r="PVI4" s="5"/>
      <c r="PVJ4" s="6"/>
      <c r="PVK4" s="5"/>
      <c r="PVL4" s="6"/>
      <c r="PVM4" s="5"/>
      <c r="PVN4" s="6"/>
      <c r="PVO4" s="5"/>
      <c r="PVP4" s="6"/>
      <c r="PVQ4" s="5"/>
      <c r="PVR4" s="6"/>
      <c r="PVS4" s="5"/>
      <c r="PVT4" s="6"/>
      <c r="PVU4" s="5"/>
      <c r="PVV4" s="6"/>
      <c r="PVW4" s="5"/>
      <c r="PVX4" s="6"/>
      <c r="PVY4" s="5"/>
      <c r="PVZ4" s="6"/>
      <c r="PWA4" s="5"/>
      <c r="PWB4" s="6"/>
      <c r="PWC4" s="5"/>
      <c r="PWD4" s="6"/>
      <c r="PWE4" s="5"/>
      <c r="PWF4" s="6"/>
      <c r="PWG4" s="5"/>
      <c r="PWH4" s="6"/>
      <c r="PWI4" s="5"/>
      <c r="PWJ4" s="6"/>
      <c r="PWK4" s="5"/>
      <c r="PWL4" s="6"/>
      <c r="PWM4" s="5"/>
      <c r="PWN4" s="6"/>
      <c r="PWO4" s="5"/>
      <c r="PWP4" s="6"/>
      <c r="PWQ4" s="5"/>
      <c r="PWR4" s="6"/>
      <c r="PWS4" s="5"/>
      <c r="PWT4" s="6"/>
      <c r="PWU4" s="5"/>
      <c r="PWV4" s="6"/>
      <c r="PWW4" s="5"/>
      <c r="PWX4" s="6"/>
      <c r="PWY4" s="5"/>
      <c r="PWZ4" s="6"/>
      <c r="PXA4" s="5"/>
      <c r="PXB4" s="6"/>
      <c r="PXC4" s="5"/>
      <c r="PXD4" s="6"/>
      <c r="PXE4" s="5"/>
      <c r="PXF4" s="6"/>
      <c r="PXG4" s="5"/>
      <c r="PXH4" s="6"/>
      <c r="PXI4" s="5"/>
      <c r="PXJ4" s="6"/>
      <c r="PXK4" s="5"/>
      <c r="PXL4" s="6"/>
      <c r="PXM4" s="5"/>
      <c r="PXN4" s="6"/>
      <c r="PXO4" s="5"/>
      <c r="PXP4" s="6"/>
      <c r="PXQ4" s="5"/>
      <c r="PXR4" s="6"/>
      <c r="PXS4" s="5"/>
      <c r="PXT4" s="6"/>
      <c r="PXU4" s="5"/>
      <c r="PXV4" s="6"/>
      <c r="PXW4" s="5"/>
      <c r="PXX4" s="6"/>
      <c r="PXY4" s="5"/>
      <c r="PXZ4" s="6"/>
      <c r="PYA4" s="5"/>
      <c r="PYB4" s="6"/>
      <c r="PYC4" s="5"/>
      <c r="PYD4" s="6"/>
      <c r="PYE4" s="5"/>
      <c r="PYF4" s="6"/>
      <c r="PYG4" s="5"/>
      <c r="PYH4" s="6"/>
      <c r="PYI4" s="5"/>
      <c r="PYJ4" s="6"/>
      <c r="PYK4" s="5"/>
      <c r="PYL4" s="6"/>
      <c r="PYM4" s="5"/>
      <c r="PYN4" s="6"/>
      <c r="PYO4" s="5"/>
      <c r="PYP4" s="6"/>
      <c r="PYQ4" s="5"/>
      <c r="PYR4" s="6"/>
      <c r="PYS4" s="5"/>
      <c r="PYT4" s="6"/>
      <c r="PYU4" s="5"/>
      <c r="PYV4" s="6"/>
      <c r="PYW4" s="5"/>
      <c r="PYX4" s="6"/>
      <c r="PYY4" s="5"/>
      <c r="PYZ4" s="6"/>
      <c r="PZA4" s="5"/>
      <c r="PZB4" s="6"/>
      <c r="PZC4" s="5"/>
      <c r="PZD4" s="6"/>
      <c r="PZE4" s="5"/>
      <c r="PZF4" s="6"/>
      <c r="PZG4" s="5"/>
      <c r="PZH4" s="6"/>
      <c r="PZI4" s="5"/>
      <c r="PZJ4" s="6"/>
      <c r="PZK4" s="5"/>
      <c r="PZL4" s="6"/>
      <c r="PZM4" s="5"/>
      <c r="PZN4" s="6"/>
      <c r="PZO4" s="5"/>
      <c r="PZP4" s="6"/>
      <c r="PZQ4" s="5"/>
      <c r="PZR4" s="6"/>
      <c r="PZS4" s="5"/>
      <c r="PZT4" s="6"/>
      <c r="PZU4" s="5"/>
      <c r="PZV4" s="6"/>
      <c r="PZW4" s="5"/>
      <c r="PZX4" s="6"/>
      <c r="PZY4" s="5"/>
      <c r="PZZ4" s="6"/>
      <c r="QAA4" s="5"/>
      <c r="QAB4" s="6"/>
      <c r="QAC4" s="5"/>
      <c r="QAD4" s="6"/>
      <c r="QAE4" s="5"/>
      <c r="QAF4" s="6"/>
      <c r="QAG4" s="5"/>
      <c r="QAH4" s="6"/>
      <c r="QAI4" s="5"/>
      <c r="QAJ4" s="6"/>
      <c r="QAK4" s="5"/>
      <c r="QAL4" s="6"/>
      <c r="QAM4" s="5"/>
      <c r="QAN4" s="6"/>
      <c r="QAO4" s="5"/>
      <c r="QAP4" s="6"/>
      <c r="QAQ4" s="5"/>
      <c r="QAR4" s="6"/>
      <c r="QAS4" s="5"/>
      <c r="QAT4" s="6"/>
      <c r="QAU4" s="5"/>
      <c r="QAV4" s="6"/>
      <c r="QAW4" s="5"/>
      <c r="QAX4" s="6"/>
      <c r="QAY4" s="5"/>
      <c r="QAZ4" s="6"/>
      <c r="QBA4" s="5"/>
      <c r="QBB4" s="6"/>
      <c r="QBC4" s="5"/>
      <c r="QBD4" s="6"/>
      <c r="QBE4" s="5"/>
      <c r="QBF4" s="6"/>
      <c r="QBG4" s="5"/>
      <c r="QBH4" s="6"/>
      <c r="QBI4" s="5"/>
      <c r="QBJ4" s="6"/>
      <c r="QBK4" s="5"/>
      <c r="QBL4" s="6"/>
      <c r="QBM4" s="5"/>
      <c r="QBN4" s="6"/>
      <c r="QBO4" s="5"/>
      <c r="QBP4" s="6"/>
      <c r="QBQ4" s="5"/>
      <c r="QBR4" s="6"/>
      <c r="QBS4" s="5"/>
      <c r="QBT4" s="6"/>
      <c r="QBU4" s="5"/>
      <c r="QBV4" s="6"/>
      <c r="QBW4" s="5"/>
      <c r="QBX4" s="6"/>
      <c r="QBY4" s="5"/>
      <c r="QBZ4" s="6"/>
      <c r="QCA4" s="5"/>
      <c r="QCB4" s="6"/>
      <c r="QCC4" s="5"/>
      <c r="QCD4" s="6"/>
      <c r="QCE4" s="5"/>
      <c r="QCF4" s="6"/>
      <c r="QCG4" s="5"/>
      <c r="QCH4" s="6"/>
      <c r="QCI4" s="5"/>
      <c r="QCJ4" s="6"/>
      <c r="QCK4" s="5"/>
      <c r="QCL4" s="6"/>
      <c r="QCM4" s="5"/>
      <c r="QCN4" s="6"/>
      <c r="QCO4" s="5"/>
      <c r="QCP4" s="6"/>
      <c r="QCQ4" s="5"/>
      <c r="QCR4" s="6"/>
      <c r="QCS4" s="5"/>
      <c r="QCT4" s="6"/>
      <c r="QCU4" s="5"/>
      <c r="QCV4" s="6"/>
      <c r="QCW4" s="5"/>
      <c r="QCX4" s="6"/>
      <c r="QCY4" s="5"/>
      <c r="QCZ4" s="6"/>
      <c r="QDA4" s="5"/>
      <c r="QDB4" s="6"/>
      <c r="QDC4" s="5"/>
      <c r="QDD4" s="6"/>
      <c r="QDE4" s="5"/>
      <c r="QDF4" s="6"/>
      <c r="QDG4" s="5"/>
      <c r="QDH4" s="6"/>
      <c r="QDI4" s="5"/>
      <c r="QDJ4" s="6"/>
      <c r="QDK4" s="5"/>
      <c r="QDL4" s="6"/>
      <c r="QDM4" s="5"/>
      <c r="QDN4" s="6"/>
      <c r="QDO4" s="5"/>
      <c r="QDP4" s="6"/>
      <c r="QDQ4" s="5"/>
      <c r="QDR4" s="6"/>
      <c r="QDS4" s="5"/>
      <c r="QDT4" s="6"/>
      <c r="QDU4" s="5"/>
      <c r="QDV4" s="6"/>
      <c r="QDW4" s="5"/>
      <c r="QDX4" s="6"/>
      <c r="QDY4" s="5"/>
      <c r="QDZ4" s="6"/>
      <c r="QEA4" s="5"/>
      <c r="QEB4" s="6"/>
      <c r="QEC4" s="5"/>
      <c r="QED4" s="6"/>
      <c r="QEE4" s="5"/>
      <c r="QEF4" s="6"/>
      <c r="QEG4" s="5"/>
      <c r="QEH4" s="6"/>
      <c r="QEI4" s="5"/>
      <c r="QEJ4" s="6"/>
      <c r="QEK4" s="5"/>
      <c r="QEL4" s="6"/>
      <c r="QEM4" s="5"/>
      <c r="QEN4" s="6"/>
      <c r="QEO4" s="5"/>
      <c r="QEP4" s="6"/>
      <c r="QEQ4" s="5"/>
      <c r="QER4" s="6"/>
      <c r="QES4" s="5"/>
      <c r="QET4" s="6"/>
      <c r="QEU4" s="5"/>
      <c r="QEV4" s="6"/>
      <c r="QEW4" s="5"/>
      <c r="QEX4" s="6"/>
      <c r="QEY4" s="5"/>
      <c r="QEZ4" s="6"/>
      <c r="QFA4" s="5"/>
      <c r="QFB4" s="6"/>
      <c r="QFC4" s="5"/>
      <c r="QFD4" s="6"/>
      <c r="QFE4" s="5"/>
      <c r="QFF4" s="6"/>
      <c r="QFG4" s="5"/>
      <c r="QFH4" s="6"/>
      <c r="QFI4" s="5"/>
      <c r="QFJ4" s="6"/>
      <c r="QFK4" s="5"/>
      <c r="QFL4" s="6"/>
      <c r="QFM4" s="5"/>
      <c r="QFN4" s="6"/>
      <c r="QFO4" s="5"/>
      <c r="QFP4" s="6"/>
      <c r="QFQ4" s="5"/>
      <c r="QFR4" s="6"/>
      <c r="QFS4" s="5"/>
      <c r="QFT4" s="6"/>
      <c r="QFU4" s="5"/>
      <c r="QFV4" s="6"/>
      <c r="QFW4" s="5"/>
      <c r="QFX4" s="6"/>
      <c r="QFY4" s="5"/>
      <c r="QFZ4" s="6"/>
      <c r="QGA4" s="5"/>
      <c r="QGB4" s="6"/>
      <c r="QGC4" s="5"/>
      <c r="QGD4" s="6"/>
      <c r="QGE4" s="5"/>
      <c r="QGF4" s="6"/>
      <c r="QGG4" s="5"/>
      <c r="QGH4" s="6"/>
      <c r="QGI4" s="5"/>
      <c r="QGJ4" s="6"/>
      <c r="QGK4" s="5"/>
      <c r="QGL4" s="6"/>
      <c r="QGM4" s="5"/>
      <c r="QGN4" s="6"/>
      <c r="QGO4" s="5"/>
      <c r="QGP4" s="6"/>
      <c r="QGQ4" s="5"/>
      <c r="QGR4" s="6"/>
      <c r="QGS4" s="5"/>
      <c r="QGT4" s="6"/>
      <c r="QGU4" s="5"/>
      <c r="QGV4" s="6"/>
      <c r="QGW4" s="5"/>
      <c r="QGX4" s="6"/>
      <c r="QGY4" s="5"/>
      <c r="QGZ4" s="6"/>
      <c r="QHA4" s="5"/>
      <c r="QHB4" s="6"/>
      <c r="QHC4" s="5"/>
      <c r="QHD4" s="6"/>
      <c r="QHE4" s="5"/>
      <c r="QHF4" s="6"/>
      <c r="QHG4" s="5"/>
      <c r="QHH4" s="6"/>
      <c r="QHI4" s="5"/>
      <c r="QHJ4" s="6"/>
      <c r="QHK4" s="5"/>
      <c r="QHL4" s="6"/>
      <c r="QHM4" s="5"/>
      <c r="QHN4" s="6"/>
      <c r="QHO4" s="5"/>
      <c r="QHP4" s="6"/>
      <c r="QHQ4" s="5"/>
      <c r="QHR4" s="6"/>
      <c r="QHS4" s="5"/>
      <c r="QHT4" s="6"/>
      <c r="QHU4" s="5"/>
      <c r="QHV4" s="6"/>
      <c r="QHW4" s="5"/>
      <c r="QHX4" s="6"/>
      <c r="QHY4" s="5"/>
      <c r="QHZ4" s="6"/>
      <c r="QIA4" s="5"/>
      <c r="QIB4" s="6"/>
      <c r="QIC4" s="5"/>
      <c r="QID4" s="6"/>
      <c r="QIE4" s="5"/>
      <c r="QIF4" s="6"/>
      <c r="QIG4" s="5"/>
      <c r="QIH4" s="6"/>
      <c r="QII4" s="5"/>
      <c r="QIJ4" s="6"/>
      <c r="QIK4" s="5"/>
      <c r="QIL4" s="6"/>
      <c r="QIM4" s="5"/>
      <c r="QIN4" s="6"/>
      <c r="QIO4" s="5"/>
      <c r="QIP4" s="6"/>
      <c r="QIQ4" s="5"/>
      <c r="QIR4" s="6"/>
      <c r="QIS4" s="5"/>
      <c r="QIT4" s="6"/>
      <c r="QIU4" s="5"/>
      <c r="QIV4" s="6"/>
      <c r="QIW4" s="5"/>
      <c r="QIX4" s="6"/>
      <c r="QIY4" s="5"/>
      <c r="QIZ4" s="6"/>
      <c r="QJA4" s="5"/>
      <c r="QJB4" s="6"/>
      <c r="QJC4" s="5"/>
      <c r="QJD4" s="6"/>
      <c r="QJE4" s="5"/>
      <c r="QJF4" s="6"/>
      <c r="QJG4" s="5"/>
      <c r="QJH4" s="6"/>
      <c r="QJI4" s="5"/>
      <c r="QJJ4" s="6"/>
      <c r="QJK4" s="5"/>
      <c r="QJL4" s="6"/>
      <c r="QJM4" s="5"/>
      <c r="QJN4" s="6"/>
      <c r="QJO4" s="5"/>
      <c r="QJP4" s="6"/>
      <c r="QJQ4" s="5"/>
      <c r="QJR4" s="6"/>
      <c r="QJS4" s="5"/>
      <c r="QJT4" s="6"/>
      <c r="QJU4" s="5"/>
      <c r="QJV4" s="6"/>
      <c r="QJW4" s="5"/>
      <c r="QJX4" s="6"/>
      <c r="QJY4" s="5"/>
      <c r="QJZ4" s="6"/>
      <c r="QKA4" s="5"/>
      <c r="QKB4" s="6"/>
      <c r="QKC4" s="5"/>
      <c r="QKD4" s="6"/>
      <c r="QKE4" s="5"/>
      <c r="QKF4" s="6"/>
      <c r="QKG4" s="5"/>
      <c r="QKH4" s="6"/>
      <c r="QKI4" s="5"/>
      <c r="QKJ4" s="6"/>
      <c r="QKK4" s="5"/>
      <c r="QKL4" s="6"/>
      <c r="QKM4" s="5"/>
      <c r="QKN4" s="6"/>
      <c r="QKO4" s="5"/>
      <c r="QKP4" s="6"/>
      <c r="QKQ4" s="5"/>
      <c r="QKR4" s="6"/>
      <c r="QKS4" s="5"/>
      <c r="QKT4" s="6"/>
      <c r="QKU4" s="5"/>
      <c r="QKV4" s="6"/>
      <c r="QKW4" s="5"/>
      <c r="QKX4" s="6"/>
      <c r="QKY4" s="5"/>
      <c r="QKZ4" s="6"/>
      <c r="QLA4" s="5"/>
      <c r="QLB4" s="6"/>
      <c r="QLC4" s="5"/>
      <c r="QLD4" s="6"/>
      <c r="QLE4" s="5"/>
      <c r="QLF4" s="6"/>
      <c r="QLG4" s="5"/>
      <c r="QLH4" s="6"/>
      <c r="QLI4" s="5"/>
      <c r="QLJ4" s="6"/>
      <c r="QLK4" s="5"/>
      <c r="QLL4" s="6"/>
      <c r="QLM4" s="5"/>
      <c r="QLN4" s="6"/>
      <c r="QLO4" s="5"/>
      <c r="QLP4" s="6"/>
      <c r="QLQ4" s="5"/>
      <c r="QLR4" s="6"/>
      <c r="QLS4" s="5"/>
      <c r="QLT4" s="6"/>
      <c r="QLU4" s="5"/>
      <c r="QLV4" s="6"/>
      <c r="QLW4" s="5"/>
      <c r="QLX4" s="6"/>
      <c r="QLY4" s="5"/>
      <c r="QLZ4" s="6"/>
      <c r="QMA4" s="5"/>
      <c r="QMB4" s="6"/>
      <c r="QMC4" s="5"/>
      <c r="QMD4" s="6"/>
      <c r="QME4" s="5"/>
      <c r="QMF4" s="6"/>
      <c r="QMG4" s="5"/>
      <c r="QMH4" s="6"/>
      <c r="QMI4" s="5"/>
      <c r="QMJ4" s="6"/>
      <c r="QMK4" s="5"/>
      <c r="QML4" s="6"/>
      <c r="QMM4" s="5"/>
      <c r="QMN4" s="6"/>
      <c r="QMO4" s="5"/>
      <c r="QMP4" s="6"/>
      <c r="QMQ4" s="5"/>
      <c r="QMR4" s="6"/>
      <c r="QMS4" s="5"/>
      <c r="QMT4" s="6"/>
      <c r="QMU4" s="5"/>
      <c r="QMV4" s="6"/>
      <c r="QMW4" s="5"/>
      <c r="QMX4" s="6"/>
      <c r="QMY4" s="5"/>
      <c r="QMZ4" s="6"/>
      <c r="QNA4" s="5"/>
      <c r="QNB4" s="6"/>
      <c r="QNC4" s="5"/>
      <c r="QND4" s="6"/>
      <c r="QNE4" s="5"/>
      <c r="QNF4" s="6"/>
      <c r="QNG4" s="5"/>
      <c r="QNH4" s="6"/>
      <c r="QNI4" s="5"/>
      <c r="QNJ4" s="6"/>
      <c r="QNK4" s="5"/>
      <c r="QNL4" s="6"/>
      <c r="QNM4" s="5"/>
      <c r="QNN4" s="6"/>
      <c r="QNO4" s="5"/>
      <c r="QNP4" s="6"/>
      <c r="QNQ4" s="5"/>
      <c r="QNR4" s="6"/>
      <c r="QNS4" s="5"/>
      <c r="QNT4" s="6"/>
      <c r="QNU4" s="5"/>
      <c r="QNV4" s="6"/>
      <c r="QNW4" s="5"/>
      <c r="QNX4" s="6"/>
      <c r="QNY4" s="5"/>
      <c r="QNZ4" s="6"/>
      <c r="QOA4" s="5"/>
      <c r="QOB4" s="6"/>
      <c r="QOC4" s="5"/>
      <c r="QOD4" s="6"/>
      <c r="QOE4" s="5"/>
      <c r="QOF4" s="6"/>
      <c r="QOG4" s="5"/>
      <c r="QOH4" s="6"/>
      <c r="QOI4" s="5"/>
      <c r="QOJ4" s="6"/>
      <c r="QOK4" s="5"/>
      <c r="QOL4" s="6"/>
      <c r="QOM4" s="5"/>
      <c r="QON4" s="6"/>
      <c r="QOO4" s="5"/>
      <c r="QOP4" s="6"/>
      <c r="QOQ4" s="5"/>
      <c r="QOR4" s="6"/>
      <c r="QOS4" s="5"/>
      <c r="QOT4" s="6"/>
      <c r="QOU4" s="5"/>
      <c r="QOV4" s="6"/>
      <c r="QOW4" s="5"/>
      <c r="QOX4" s="6"/>
      <c r="QOY4" s="5"/>
      <c r="QOZ4" s="6"/>
      <c r="QPA4" s="5"/>
      <c r="QPB4" s="6"/>
      <c r="QPC4" s="5"/>
      <c r="QPD4" s="6"/>
      <c r="QPE4" s="5"/>
      <c r="QPF4" s="6"/>
      <c r="QPG4" s="5"/>
      <c r="QPH4" s="6"/>
      <c r="QPI4" s="5"/>
      <c r="QPJ4" s="6"/>
      <c r="QPK4" s="5"/>
      <c r="QPL4" s="6"/>
      <c r="QPM4" s="5"/>
      <c r="QPN4" s="6"/>
      <c r="QPO4" s="5"/>
      <c r="QPP4" s="6"/>
      <c r="QPQ4" s="5"/>
      <c r="QPR4" s="6"/>
      <c r="QPS4" s="5"/>
      <c r="QPT4" s="6"/>
      <c r="QPU4" s="5"/>
      <c r="QPV4" s="6"/>
      <c r="QPW4" s="5"/>
      <c r="QPX4" s="6"/>
      <c r="QPY4" s="5"/>
      <c r="QPZ4" s="6"/>
      <c r="QQA4" s="5"/>
      <c r="QQB4" s="6"/>
      <c r="QQC4" s="5"/>
      <c r="QQD4" s="6"/>
      <c r="QQE4" s="5"/>
      <c r="QQF4" s="6"/>
      <c r="QQG4" s="5"/>
      <c r="QQH4" s="6"/>
      <c r="QQI4" s="5"/>
      <c r="QQJ4" s="6"/>
      <c r="QQK4" s="5"/>
      <c r="QQL4" s="6"/>
      <c r="QQM4" s="5"/>
      <c r="QQN4" s="6"/>
      <c r="QQO4" s="5"/>
      <c r="QQP4" s="6"/>
      <c r="QQQ4" s="5"/>
      <c r="QQR4" s="6"/>
      <c r="QQS4" s="5"/>
      <c r="QQT4" s="6"/>
      <c r="QQU4" s="5"/>
      <c r="QQV4" s="6"/>
      <c r="QQW4" s="5"/>
      <c r="QQX4" s="6"/>
      <c r="QQY4" s="5"/>
      <c r="QQZ4" s="6"/>
      <c r="QRA4" s="5"/>
      <c r="QRB4" s="6"/>
      <c r="QRC4" s="5"/>
      <c r="QRD4" s="6"/>
      <c r="QRE4" s="5"/>
      <c r="QRF4" s="6"/>
      <c r="QRG4" s="5"/>
      <c r="QRH4" s="6"/>
      <c r="QRI4" s="5"/>
      <c r="QRJ4" s="6"/>
      <c r="QRK4" s="5"/>
      <c r="QRL4" s="6"/>
      <c r="QRM4" s="5"/>
      <c r="QRN4" s="6"/>
      <c r="QRO4" s="5"/>
      <c r="QRP4" s="6"/>
      <c r="QRQ4" s="5"/>
      <c r="QRR4" s="6"/>
      <c r="QRS4" s="5"/>
      <c r="QRT4" s="6"/>
      <c r="QRU4" s="5"/>
      <c r="QRV4" s="6"/>
      <c r="QRW4" s="5"/>
      <c r="QRX4" s="6"/>
      <c r="QRY4" s="5"/>
      <c r="QRZ4" s="6"/>
      <c r="QSA4" s="5"/>
      <c r="QSB4" s="6"/>
      <c r="QSC4" s="5"/>
      <c r="QSD4" s="6"/>
      <c r="QSE4" s="5"/>
      <c r="QSF4" s="6"/>
      <c r="QSG4" s="5"/>
      <c r="QSH4" s="6"/>
      <c r="QSI4" s="5"/>
      <c r="QSJ4" s="6"/>
      <c r="QSK4" s="5"/>
      <c r="QSL4" s="6"/>
      <c r="QSM4" s="5"/>
      <c r="QSN4" s="6"/>
      <c r="QSO4" s="5"/>
      <c r="QSP4" s="6"/>
      <c r="QSQ4" s="5"/>
      <c r="QSR4" s="6"/>
      <c r="QSS4" s="5"/>
      <c r="QST4" s="6"/>
      <c r="QSU4" s="5"/>
      <c r="QSV4" s="6"/>
      <c r="QSW4" s="5"/>
      <c r="QSX4" s="6"/>
      <c r="QSY4" s="5"/>
      <c r="QSZ4" s="6"/>
      <c r="QTA4" s="5"/>
      <c r="QTB4" s="6"/>
      <c r="QTC4" s="5"/>
      <c r="QTD4" s="6"/>
      <c r="QTE4" s="5"/>
      <c r="QTF4" s="6"/>
      <c r="QTG4" s="5"/>
      <c r="QTH4" s="6"/>
      <c r="QTI4" s="5"/>
      <c r="QTJ4" s="6"/>
      <c r="QTK4" s="5"/>
      <c r="QTL4" s="6"/>
      <c r="QTM4" s="5"/>
      <c r="QTN4" s="6"/>
      <c r="QTO4" s="5"/>
      <c r="QTP4" s="6"/>
      <c r="QTQ4" s="5"/>
      <c r="QTR4" s="6"/>
      <c r="QTS4" s="5"/>
      <c r="QTT4" s="6"/>
      <c r="QTU4" s="5"/>
      <c r="QTV4" s="6"/>
      <c r="QTW4" s="5"/>
      <c r="QTX4" s="6"/>
      <c r="QTY4" s="5"/>
      <c r="QTZ4" s="6"/>
      <c r="QUA4" s="5"/>
      <c r="QUB4" s="6"/>
      <c r="QUC4" s="5"/>
      <c r="QUD4" s="6"/>
      <c r="QUE4" s="5"/>
      <c r="QUF4" s="6"/>
      <c r="QUG4" s="5"/>
      <c r="QUH4" s="6"/>
      <c r="QUI4" s="5"/>
      <c r="QUJ4" s="6"/>
      <c r="QUK4" s="5"/>
      <c r="QUL4" s="6"/>
      <c r="QUM4" s="5"/>
      <c r="QUN4" s="6"/>
      <c r="QUO4" s="5"/>
      <c r="QUP4" s="6"/>
      <c r="QUQ4" s="5"/>
      <c r="QUR4" s="6"/>
      <c r="QUS4" s="5"/>
      <c r="QUT4" s="6"/>
      <c r="QUU4" s="5"/>
      <c r="QUV4" s="6"/>
      <c r="QUW4" s="5"/>
      <c r="QUX4" s="6"/>
      <c r="QUY4" s="5"/>
      <c r="QUZ4" s="6"/>
      <c r="QVA4" s="5"/>
      <c r="QVB4" s="6"/>
      <c r="QVC4" s="5"/>
      <c r="QVD4" s="6"/>
      <c r="QVE4" s="5"/>
      <c r="QVF4" s="6"/>
      <c r="QVG4" s="5"/>
      <c r="QVH4" s="6"/>
      <c r="QVI4" s="5"/>
      <c r="QVJ4" s="6"/>
      <c r="QVK4" s="5"/>
      <c r="QVL4" s="6"/>
      <c r="QVM4" s="5"/>
      <c r="QVN4" s="6"/>
      <c r="QVO4" s="5"/>
      <c r="QVP4" s="6"/>
      <c r="QVQ4" s="5"/>
      <c r="QVR4" s="6"/>
      <c r="QVS4" s="5"/>
      <c r="QVT4" s="6"/>
      <c r="QVU4" s="5"/>
      <c r="QVV4" s="6"/>
      <c r="QVW4" s="5"/>
      <c r="QVX4" s="6"/>
      <c r="QVY4" s="5"/>
      <c r="QVZ4" s="6"/>
      <c r="QWA4" s="5"/>
      <c r="QWB4" s="6"/>
      <c r="QWC4" s="5"/>
      <c r="QWD4" s="6"/>
      <c r="QWE4" s="5"/>
      <c r="QWF4" s="6"/>
      <c r="QWG4" s="5"/>
      <c r="QWH4" s="6"/>
      <c r="QWI4" s="5"/>
      <c r="QWJ4" s="6"/>
      <c r="QWK4" s="5"/>
      <c r="QWL4" s="6"/>
      <c r="QWM4" s="5"/>
      <c r="QWN4" s="6"/>
      <c r="QWO4" s="5"/>
      <c r="QWP4" s="6"/>
      <c r="QWQ4" s="5"/>
      <c r="QWR4" s="6"/>
      <c r="QWS4" s="5"/>
      <c r="QWT4" s="6"/>
      <c r="QWU4" s="5"/>
      <c r="QWV4" s="6"/>
      <c r="QWW4" s="5"/>
      <c r="QWX4" s="6"/>
      <c r="QWY4" s="5"/>
      <c r="QWZ4" s="6"/>
      <c r="QXA4" s="5"/>
      <c r="QXB4" s="6"/>
      <c r="QXC4" s="5"/>
      <c r="QXD4" s="6"/>
      <c r="QXE4" s="5"/>
      <c r="QXF4" s="6"/>
      <c r="QXG4" s="5"/>
      <c r="QXH4" s="6"/>
      <c r="QXI4" s="5"/>
      <c r="QXJ4" s="6"/>
      <c r="QXK4" s="5"/>
      <c r="QXL4" s="6"/>
      <c r="QXM4" s="5"/>
      <c r="QXN4" s="6"/>
      <c r="QXO4" s="5"/>
      <c r="QXP4" s="6"/>
      <c r="QXQ4" s="5"/>
      <c r="QXR4" s="6"/>
      <c r="QXS4" s="5"/>
      <c r="QXT4" s="6"/>
      <c r="QXU4" s="5"/>
      <c r="QXV4" s="6"/>
      <c r="QXW4" s="5"/>
      <c r="QXX4" s="6"/>
      <c r="QXY4" s="5"/>
      <c r="QXZ4" s="6"/>
      <c r="QYA4" s="5"/>
      <c r="QYB4" s="6"/>
      <c r="QYC4" s="5"/>
      <c r="QYD4" s="6"/>
      <c r="QYE4" s="5"/>
      <c r="QYF4" s="6"/>
      <c r="QYG4" s="5"/>
      <c r="QYH4" s="6"/>
      <c r="QYI4" s="5"/>
      <c r="QYJ4" s="6"/>
      <c r="QYK4" s="5"/>
      <c r="QYL4" s="6"/>
      <c r="QYM4" s="5"/>
      <c r="QYN4" s="6"/>
      <c r="QYO4" s="5"/>
      <c r="QYP4" s="6"/>
      <c r="QYQ4" s="5"/>
      <c r="QYR4" s="6"/>
      <c r="QYS4" s="5"/>
      <c r="QYT4" s="6"/>
      <c r="QYU4" s="5"/>
      <c r="QYV4" s="6"/>
      <c r="QYW4" s="5"/>
      <c r="QYX4" s="6"/>
      <c r="QYY4" s="5"/>
      <c r="QYZ4" s="6"/>
      <c r="QZA4" s="5"/>
      <c r="QZB4" s="6"/>
      <c r="QZC4" s="5"/>
      <c r="QZD4" s="6"/>
      <c r="QZE4" s="5"/>
      <c r="QZF4" s="6"/>
      <c r="QZG4" s="5"/>
      <c r="QZH4" s="6"/>
      <c r="QZI4" s="5"/>
      <c r="QZJ4" s="6"/>
      <c r="QZK4" s="5"/>
      <c r="QZL4" s="6"/>
      <c r="QZM4" s="5"/>
      <c r="QZN4" s="6"/>
      <c r="QZO4" s="5"/>
      <c r="QZP4" s="6"/>
      <c r="QZQ4" s="5"/>
      <c r="QZR4" s="6"/>
      <c r="QZS4" s="5"/>
      <c r="QZT4" s="6"/>
      <c r="QZU4" s="5"/>
      <c r="QZV4" s="6"/>
      <c r="QZW4" s="5"/>
      <c r="QZX4" s="6"/>
      <c r="QZY4" s="5"/>
      <c r="QZZ4" s="6"/>
      <c r="RAA4" s="5"/>
      <c r="RAB4" s="6"/>
      <c r="RAC4" s="5"/>
      <c r="RAD4" s="6"/>
      <c r="RAE4" s="5"/>
      <c r="RAF4" s="6"/>
      <c r="RAG4" s="5"/>
      <c r="RAH4" s="6"/>
      <c r="RAI4" s="5"/>
      <c r="RAJ4" s="6"/>
      <c r="RAK4" s="5"/>
      <c r="RAL4" s="6"/>
      <c r="RAM4" s="5"/>
      <c r="RAN4" s="6"/>
      <c r="RAO4" s="5"/>
      <c r="RAP4" s="6"/>
      <c r="RAQ4" s="5"/>
      <c r="RAR4" s="6"/>
      <c r="RAS4" s="5"/>
      <c r="RAT4" s="6"/>
      <c r="RAU4" s="5"/>
      <c r="RAV4" s="6"/>
      <c r="RAW4" s="5"/>
      <c r="RAX4" s="6"/>
      <c r="RAY4" s="5"/>
      <c r="RAZ4" s="6"/>
      <c r="RBA4" s="5"/>
      <c r="RBB4" s="6"/>
      <c r="RBC4" s="5"/>
      <c r="RBD4" s="6"/>
      <c r="RBE4" s="5"/>
      <c r="RBF4" s="6"/>
      <c r="RBG4" s="5"/>
      <c r="RBH4" s="6"/>
      <c r="RBI4" s="5"/>
      <c r="RBJ4" s="6"/>
      <c r="RBK4" s="5"/>
      <c r="RBL4" s="6"/>
      <c r="RBM4" s="5"/>
      <c r="RBN4" s="6"/>
      <c r="RBO4" s="5"/>
      <c r="RBP4" s="6"/>
      <c r="RBQ4" s="5"/>
      <c r="RBR4" s="6"/>
      <c r="RBS4" s="5"/>
      <c r="RBT4" s="6"/>
      <c r="RBU4" s="5"/>
      <c r="RBV4" s="6"/>
      <c r="RBW4" s="5"/>
      <c r="RBX4" s="6"/>
      <c r="RBY4" s="5"/>
      <c r="RBZ4" s="6"/>
      <c r="RCA4" s="5"/>
      <c r="RCB4" s="6"/>
      <c r="RCC4" s="5"/>
      <c r="RCD4" s="6"/>
      <c r="RCE4" s="5"/>
      <c r="RCF4" s="6"/>
      <c r="RCG4" s="5"/>
      <c r="RCH4" s="6"/>
      <c r="RCI4" s="5"/>
      <c r="RCJ4" s="6"/>
      <c r="RCK4" s="5"/>
      <c r="RCL4" s="6"/>
      <c r="RCM4" s="5"/>
      <c r="RCN4" s="6"/>
      <c r="RCO4" s="5"/>
      <c r="RCP4" s="6"/>
      <c r="RCQ4" s="5"/>
      <c r="RCR4" s="6"/>
      <c r="RCS4" s="5"/>
      <c r="RCT4" s="6"/>
      <c r="RCU4" s="5"/>
      <c r="RCV4" s="6"/>
      <c r="RCW4" s="5"/>
      <c r="RCX4" s="6"/>
      <c r="RCY4" s="5"/>
      <c r="RCZ4" s="6"/>
      <c r="RDA4" s="5"/>
      <c r="RDB4" s="6"/>
      <c r="RDC4" s="5"/>
      <c r="RDD4" s="6"/>
      <c r="RDE4" s="5"/>
      <c r="RDF4" s="6"/>
      <c r="RDG4" s="5"/>
      <c r="RDH4" s="6"/>
      <c r="RDI4" s="5"/>
      <c r="RDJ4" s="6"/>
      <c r="RDK4" s="5"/>
      <c r="RDL4" s="6"/>
      <c r="RDM4" s="5"/>
      <c r="RDN4" s="6"/>
      <c r="RDO4" s="5"/>
      <c r="RDP4" s="6"/>
      <c r="RDQ4" s="5"/>
      <c r="RDR4" s="6"/>
      <c r="RDS4" s="5"/>
      <c r="RDT4" s="6"/>
      <c r="RDU4" s="5"/>
      <c r="RDV4" s="6"/>
      <c r="RDW4" s="5"/>
      <c r="RDX4" s="6"/>
      <c r="RDY4" s="5"/>
      <c r="RDZ4" s="6"/>
      <c r="REA4" s="5"/>
      <c r="REB4" s="6"/>
      <c r="REC4" s="5"/>
      <c r="RED4" s="6"/>
      <c r="REE4" s="5"/>
      <c r="REF4" s="6"/>
      <c r="REG4" s="5"/>
      <c r="REH4" s="6"/>
      <c r="REI4" s="5"/>
      <c r="REJ4" s="6"/>
      <c r="REK4" s="5"/>
      <c r="REL4" s="6"/>
      <c r="REM4" s="5"/>
      <c r="REN4" s="6"/>
      <c r="REO4" s="5"/>
      <c r="REP4" s="6"/>
      <c r="REQ4" s="5"/>
      <c r="RER4" s="6"/>
      <c r="RES4" s="5"/>
      <c r="RET4" s="6"/>
      <c r="REU4" s="5"/>
      <c r="REV4" s="6"/>
      <c r="REW4" s="5"/>
      <c r="REX4" s="6"/>
      <c r="REY4" s="5"/>
      <c r="REZ4" s="6"/>
      <c r="RFA4" s="5"/>
      <c r="RFB4" s="6"/>
      <c r="RFC4" s="5"/>
      <c r="RFD4" s="6"/>
      <c r="RFE4" s="5"/>
      <c r="RFF4" s="6"/>
      <c r="RFG4" s="5"/>
      <c r="RFH4" s="6"/>
      <c r="RFI4" s="5"/>
      <c r="RFJ4" s="6"/>
      <c r="RFK4" s="5"/>
      <c r="RFL4" s="6"/>
      <c r="RFM4" s="5"/>
      <c r="RFN4" s="6"/>
      <c r="RFO4" s="5"/>
      <c r="RFP4" s="6"/>
      <c r="RFQ4" s="5"/>
      <c r="RFR4" s="6"/>
      <c r="RFS4" s="5"/>
      <c r="RFT4" s="6"/>
      <c r="RFU4" s="5"/>
      <c r="RFV4" s="6"/>
      <c r="RFW4" s="5"/>
      <c r="RFX4" s="6"/>
      <c r="RFY4" s="5"/>
      <c r="RFZ4" s="6"/>
      <c r="RGA4" s="5"/>
      <c r="RGB4" s="6"/>
      <c r="RGC4" s="5"/>
      <c r="RGD4" s="6"/>
      <c r="RGE4" s="5"/>
      <c r="RGF4" s="6"/>
      <c r="RGG4" s="5"/>
      <c r="RGH4" s="6"/>
      <c r="RGI4" s="5"/>
      <c r="RGJ4" s="6"/>
      <c r="RGK4" s="5"/>
      <c r="RGL4" s="6"/>
      <c r="RGM4" s="5"/>
      <c r="RGN4" s="6"/>
      <c r="RGO4" s="5"/>
      <c r="RGP4" s="6"/>
      <c r="RGQ4" s="5"/>
      <c r="RGR4" s="6"/>
      <c r="RGS4" s="5"/>
      <c r="RGT4" s="6"/>
      <c r="RGU4" s="5"/>
      <c r="RGV4" s="6"/>
      <c r="RGW4" s="5"/>
      <c r="RGX4" s="6"/>
      <c r="RGY4" s="5"/>
      <c r="RGZ4" s="6"/>
      <c r="RHA4" s="5"/>
      <c r="RHB4" s="6"/>
      <c r="RHC4" s="5"/>
      <c r="RHD4" s="6"/>
      <c r="RHE4" s="5"/>
      <c r="RHF4" s="6"/>
      <c r="RHG4" s="5"/>
      <c r="RHH4" s="6"/>
      <c r="RHI4" s="5"/>
      <c r="RHJ4" s="6"/>
      <c r="RHK4" s="5"/>
      <c r="RHL4" s="6"/>
      <c r="RHM4" s="5"/>
      <c r="RHN4" s="6"/>
      <c r="RHO4" s="5"/>
      <c r="RHP4" s="6"/>
      <c r="RHQ4" s="5"/>
      <c r="RHR4" s="6"/>
      <c r="RHS4" s="5"/>
      <c r="RHT4" s="6"/>
      <c r="RHU4" s="5"/>
      <c r="RHV4" s="6"/>
      <c r="RHW4" s="5"/>
      <c r="RHX4" s="6"/>
      <c r="RHY4" s="5"/>
      <c r="RHZ4" s="6"/>
      <c r="RIA4" s="5"/>
      <c r="RIB4" s="6"/>
      <c r="RIC4" s="5"/>
      <c r="RID4" s="6"/>
      <c r="RIE4" s="5"/>
      <c r="RIF4" s="6"/>
      <c r="RIG4" s="5"/>
      <c r="RIH4" s="6"/>
      <c r="RII4" s="5"/>
      <c r="RIJ4" s="6"/>
      <c r="RIK4" s="5"/>
      <c r="RIL4" s="6"/>
      <c r="RIM4" s="5"/>
      <c r="RIN4" s="6"/>
      <c r="RIO4" s="5"/>
      <c r="RIP4" s="6"/>
      <c r="RIQ4" s="5"/>
      <c r="RIR4" s="6"/>
      <c r="RIS4" s="5"/>
      <c r="RIT4" s="6"/>
      <c r="RIU4" s="5"/>
      <c r="RIV4" s="6"/>
      <c r="RIW4" s="5"/>
      <c r="RIX4" s="6"/>
      <c r="RIY4" s="5"/>
      <c r="RIZ4" s="6"/>
      <c r="RJA4" s="5"/>
      <c r="RJB4" s="6"/>
      <c r="RJC4" s="5"/>
      <c r="RJD4" s="6"/>
      <c r="RJE4" s="5"/>
      <c r="RJF4" s="6"/>
      <c r="RJG4" s="5"/>
      <c r="RJH4" s="6"/>
      <c r="RJI4" s="5"/>
      <c r="RJJ4" s="6"/>
      <c r="RJK4" s="5"/>
      <c r="RJL4" s="6"/>
      <c r="RJM4" s="5"/>
      <c r="RJN4" s="6"/>
      <c r="RJO4" s="5"/>
      <c r="RJP4" s="6"/>
      <c r="RJQ4" s="5"/>
      <c r="RJR4" s="6"/>
      <c r="RJS4" s="5"/>
      <c r="RJT4" s="6"/>
      <c r="RJU4" s="5"/>
      <c r="RJV4" s="6"/>
      <c r="RJW4" s="5"/>
      <c r="RJX4" s="6"/>
      <c r="RJY4" s="5"/>
      <c r="RJZ4" s="6"/>
      <c r="RKA4" s="5"/>
      <c r="RKB4" s="6"/>
      <c r="RKC4" s="5"/>
      <c r="RKD4" s="6"/>
      <c r="RKE4" s="5"/>
      <c r="RKF4" s="6"/>
      <c r="RKG4" s="5"/>
      <c r="RKH4" s="6"/>
      <c r="RKI4" s="5"/>
      <c r="RKJ4" s="6"/>
      <c r="RKK4" s="5"/>
      <c r="RKL4" s="6"/>
      <c r="RKM4" s="5"/>
      <c r="RKN4" s="6"/>
      <c r="RKO4" s="5"/>
      <c r="RKP4" s="6"/>
      <c r="RKQ4" s="5"/>
      <c r="RKR4" s="6"/>
      <c r="RKS4" s="5"/>
      <c r="RKT4" s="6"/>
      <c r="RKU4" s="5"/>
      <c r="RKV4" s="6"/>
      <c r="RKW4" s="5"/>
      <c r="RKX4" s="6"/>
      <c r="RKY4" s="5"/>
      <c r="RKZ4" s="6"/>
      <c r="RLA4" s="5"/>
      <c r="RLB4" s="6"/>
      <c r="RLC4" s="5"/>
      <c r="RLD4" s="6"/>
      <c r="RLE4" s="5"/>
      <c r="RLF4" s="6"/>
      <c r="RLG4" s="5"/>
      <c r="RLH4" s="6"/>
      <c r="RLI4" s="5"/>
      <c r="RLJ4" s="6"/>
      <c r="RLK4" s="5"/>
      <c r="RLL4" s="6"/>
      <c r="RLM4" s="5"/>
      <c r="RLN4" s="6"/>
      <c r="RLO4" s="5"/>
      <c r="RLP4" s="6"/>
      <c r="RLQ4" s="5"/>
      <c r="RLR4" s="6"/>
      <c r="RLS4" s="5"/>
      <c r="RLT4" s="6"/>
      <c r="RLU4" s="5"/>
      <c r="RLV4" s="6"/>
      <c r="RLW4" s="5"/>
      <c r="RLX4" s="6"/>
      <c r="RLY4" s="5"/>
      <c r="RLZ4" s="6"/>
      <c r="RMA4" s="5"/>
      <c r="RMB4" s="6"/>
      <c r="RMC4" s="5"/>
      <c r="RMD4" s="6"/>
      <c r="RME4" s="5"/>
      <c r="RMF4" s="6"/>
      <c r="RMG4" s="5"/>
      <c r="RMH4" s="6"/>
      <c r="RMI4" s="5"/>
      <c r="RMJ4" s="6"/>
      <c r="RMK4" s="5"/>
      <c r="RML4" s="6"/>
      <c r="RMM4" s="5"/>
      <c r="RMN4" s="6"/>
      <c r="RMO4" s="5"/>
      <c r="RMP4" s="6"/>
      <c r="RMQ4" s="5"/>
      <c r="RMR4" s="6"/>
      <c r="RMS4" s="5"/>
      <c r="RMT4" s="6"/>
      <c r="RMU4" s="5"/>
      <c r="RMV4" s="6"/>
      <c r="RMW4" s="5"/>
      <c r="RMX4" s="6"/>
      <c r="RMY4" s="5"/>
      <c r="RMZ4" s="6"/>
      <c r="RNA4" s="5"/>
      <c r="RNB4" s="6"/>
      <c r="RNC4" s="5"/>
      <c r="RND4" s="6"/>
      <c r="RNE4" s="5"/>
      <c r="RNF4" s="6"/>
      <c r="RNG4" s="5"/>
      <c r="RNH4" s="6"/>
      <c r="RNI4" s="5"/>
      <c r="RNJ4" s="6"/>
      <c r="RNK4" s="5"/>
      <c r="RNL4" s="6"/>
      <c r="RNM4" s="5"/>
      <c r="RNN4" s="6"/>
      <c r="RNO4" s="5"/>
      <c r="RNP4" s="6"/>
      <c r="RNQ4" s="5"/>
      <c r="RNR4" s="6"/>
      <c r="RNS4" s="5"/>
      <c r="RNT4" s="6"/>
      <c r="RNU4" s="5"/>
      <c r="RNV4" s="6"/>
      <c r="RNW4" s="5"/>
      <c r="RNX4" s="6"/>
      <c r="RNY4" s="5"/>
      <c r="RNZ4" s="6"/>
      <c r="ROA4" s="5"/>
      <c r="ROB4" s="6"/>
      <c r="ROC4" s="5"/>
      <c r="ROD4" s="6"/>
      <c r="ROE4" s="5"/>
      <c r="ROF4" s="6"/>
      <c r="ROG4" s="5"/>
      <c r="ROH4" s="6"/>
      <c r="ROI4" s="5"/>
      <c r="ROJ4" s="6"/>
      <c r="ROK4" s="5"/>
      <c r="ROL4" s="6"/>
      <c r="ROM4" s="5"/>
      <c r="RON4" s="6"/>
      <c r="ROO4" s="5"/>
      <c r="ROP4" s="6"/>
      <c r="ROQ4" s="5"/>
      <c r="ROR4" s="6"/>
      <c r="ROS4" s="5"/>
      <c r="ROT4" s="6"/>
      <c r="ROU4" s="5"/>
      <c r="ROV4" s="6"/>
      <c r="ROW4" s="5"/>
      <c r="ROX4" s="6"/>
      <c r="ROY4" s="5"/>
      <c r="ROZ4" s="6"/>
      <c r="RPA4" s="5"/>
      <c r="RPB4" s="6"/>
      <c r="RPC4" s="5"/>
      <c r="RPD4" s="6"/>
      <c r="RPE4" s="5"/>
      <c r="RPF4" s="6"/>
      <c r="RPG4" s="5"/>
      <c r="RPH4" s="6"/>
      <c r="RPI4" s="5"/>
      <c r="RPJ4" s="6"/>
      <c r="RPK4" s="5"/>
      <c r="RPL4" s="6"/>
      <c r="RPM4" s="5"/>
      <c r="RPN4" s="6"/>
      <c r="RPO4" s="5"/>
      <c r="RPP4" s="6"/>
      <c r="RPQ4" s="5"/>
      <c r="RPR4" s="6"/>
      <c r="RPS4" s="5"/>
      <c r="RPT4" s="6"/>
      <c r="RPU4" s="5"/>
      <c r="RPV4" s="6"/>
      <c r="RPW4" s="5"/>
      <c r="RPX4" s="6"/>
      <c r="RPY4" s="5"/>
      <c r="RPZ4" s="6"/>
      <c r="RQA4" s="5"/>
      <c r="RQB4" s="6"/>
      <c r="RQC4" s="5"/>
      <c r="RQD4" s="6"/>
      <c r="RQE4" s="5"/>
      <c r="RQF4" s="6"/>
      <c r="RQG4" s="5"/>
      <c r="RQH4" s="6"/>
      <c r="RQI4" s="5"/>
      <c r="RQJ4" s="6"/>
      <c r="RQK4" s="5"/>
      <c r="RQL4" s="6"/>
      <c r="RQM4" s="5"/>
      <c r="RQN4" s="6"/>
      <c r="RQO4" s="5"/>
      <c r="RQP4" s="6"/>
      <c r="RQQ4" s="5"/>
      <c r="RQR4" s="6"/>
      <c r="RQS4" s="5"/>
      <c r="RQT4" s="6"/>
      <c r="RQU4" s="5"/>
      <c r="RQV4" s="6"/>
      <c r="RQW4" s="5"/>
      <c r="RQX4" s="6"/>
      <c r="RQY4" s="5"/>
      <c r="RQZ4" s="6"/>
      <c r="RRA4" s="5"/>
      <c r="RRB4" s="6"/>
      <c r="RRC4" s="5"/>
      <c r="RRD4" s="6"/>
      <c r="RRE4" s="5"/>
      <c r="RRF4" s="6"/>
      <c r="RRG4" s="5"/>
      <c r="RRH4" s="6"/>
      <c r="RRI4" s="5"/>
      <c r="RRJ4" s="6"/>
      <c r="RRK4" s="5"/>
      <c r="RRL4" s="6"/>
      <c r="RRM4" s="5"/>
      <c r="RRN4" s="6"/>
      <c r="RRO4" s="5"/>
      <c r="RRP4" s="6"/>
      <c r="RRQ4" s="5"/>
      <c r="RRR4" s="6"/>
      <c r="RRS4" s="5"/>
      <c r="RRT4" s="6"/>
      <c r="RRU4" s="5"/>
      <c r="RRV4" s="6"/>
      <c r="RRW4" s="5"/>
      <c r="RRX4" s="6"/>
      <c r="RRY4" s="5"/>
      <c r="RRZ4" s="6"/>
      <c r="RSA4" s="5"/>
      <c r="RSB4" s="6"/>
      <c r="RSC4" s="5"/>
      <c r="RSD4" s="6"/>
      <c r="RSE4" s="5"/>
      <c r="RSF4" s="6"/>
      <c r="RSG4" s="5"/>
      <c r="RSH4" s="6"/>
      <c r="RSI4" s="5"/>
      <c r="RSJ4" s="6"/>
      <c r="RSK4" s="5"/>
      <c r="RSL4" s="6"/>
      <c r="RSM4" s="5"/>
      <c r="RSN4" s="6"/>
      <c r="RSO4" s="5"/>
      <c r="RSP4" s="6"/>
      <c r="RSQ4" s="5"/>
      <c r="RSR4" s="6"/>
      <c r="RSS4" s="5"/>
      <c r="RST4" s="6"/>
      <c r="RSU4" s="5"/>
      <c r="RSV4" s="6"/>
      <c r="RSW4" s="5"/>
      <c r="RSX4" s="6"/>
      <c r="RSY4" s="5"/>
      <c r="RSZ4" s="6"/>
      <c r="RTA4" s="5"/>
      <c r="RTB4" s="6"/>
      <c r="RTC4" s="5"/>
      <c r="RTD4" s="6"/>
      <c r="RTE4" s="5"/>
      <c r="RTF4" s="6"/>
      <c r="RTG4" s="5"/>
      <c r="RTH4" s="6"/>
      <c r="RTI4" s="5"/>
      <c r="RTJ4" s="6"/>
      <c r="RTK4" s="5"/>
      <c r="RTL4" s="6"/>
      <c r="RTM4" s="5"/>
      <c r="RTN4" s="6"/>
      <c r="RTO4" s="5"/>
      <c r="RTP4" s="6"/>
      <c r="RTQ4" s="5"/>
      <c r="RTR4" s="6"/>
      <c r="RTS4" s="5"/>
      <c r="RTT4" s="6"/>
      <c r="RTU4" s="5"/>
      <c r="RTV4" s="6"/>
      <c r="RTW4" s="5"/>
      <c r="RTX4" s="6"/>
      <c r="RTY4" s="5"/>
      <c r="RTZ4" s="6"/>
      <c r="RUA4" s="5"/>
      <c r="RUB4" s="6"/>
      <c r="RUC4" s="5"/>
      <c r="RUD4" s="6"/>
      <c r="RUE4" s="5"/>
      <c r="RUF4" s="6"/>
      <c r="RUG4" s="5"/>
      <c r="RUH4" s="6"/>
      <c r="RUI4" s="5"/>
      <c r="RUJ4" s="6"/>
      <c r="RUK4" s="5"/>
      <c r="RUL4" s="6"/>
      <c r="RUM4" s="5"/>
      <c r="RUN4" s="6"/>
      <c r="RUO4" s="5"/>
      <c r="RUP4" s="6"/>
      <c r="RUQ4" s="5"/>
      <c r="RUR4" s="6"/>
      <c r="RUS4" s="5"/>
      <c r="RUT4" s="6"/>
      <c r="RUU4" s="5"/>
      <c r="RUV4" s="6"/>
      <c r="RUW4" s="5"/>
      <c r="RUX4" s="6"/>
      <c r="RUY4" s="5"/>
      <c r="RUZ4" s="6"/>
      <c r="RVA4" s="5"/>
      <c r="RVB4" s="6"/>
      <c r="RVC4" s="5"/>
      <c r="RVD4" s="6"/>
      <c r="RVE4" s="5"/>
      <c r="RVF4" s="6"/>
      <c r="RVG4" s="5"/>
      <c r="RVH4" s="6"/>
      <c r="RVI4" s="5"/>
      <c r="RVJ4" s="6"/>
      <c r="RVK4" s="5"/>
      <c r="RVL4" s="6"/>
      <c r="RVM4" s="5"/>
      <c r="RVN4" s="6"/>
      <c r="RVO4" s="5"/>
      <c r="RVP4" s="6"/>
      <c r="RVQ4" s="5"/>
      <c r="RVR4" s="6"/>
      <c r="RVS4" s="5"/>
      <c r="RVT4" s="6"/>
      <c r="RVU4" s="5"/>
      <c r="RVV4" s="6"/>
      <c r="RVW4" s="5"/>
      <c r="RVX4" s="6"/>
      <c r="RVY4" s="5"/>
      <c r="RVZ4" s="6"/>
      <c r="RWA4" s="5"/>
      <c r="RWB4" s="6"/>
      <c r="RWC4" s="5"/>
      <c r="RWD4" s="6"/>
      <c r="RWE4" s="5"/>
      <c r="RWF4" s="6"/>
      <c r="RWG4" s="5"/>
      <c r="RWH4" s="6"/>
      <c r="RWI4" s="5"/>
      <c r="RWJ4" s="6"/>
      <c r="RWK4" s="5"/>
      <c r="RWL4" s="6"/>
      <c r="RWM4" s="5"/>
      <c r="RWN4" s="6"/>
      <c r="RWO4" s="5"/>
      <c r="RWP4" s="6"/>
      <c r="RWQ4" s="5"/>
      <c r="RWR4" s="6"/>
      <c r="RWS4" s="5"/>
      <c r="RWT4" s="6"/>
      <c r="RWU4" s="5"/>
      <c r="RWV4" s="6"/>
      <c r="RWW4" s="5"/>
      <c r="RWX4" s="6"/>
      <c r="RWY4" s="5"/>
      <c r="RWZ4" s="6"/>
      <c r="RXA4" s="5"/>
      <c r="RXB4" s="6"/>
      <c r="RXC4" s="5"/>
      <c r="RXD4" s="6"/>
      <c r="RXE4" s="5"/>
      <c r="RXF4" s="6"/>
      <c r="RXG4" s="5"/>
      <c r="RXH4" s="6"/>
      <c r="RXI4" s="5"/>
      <c r="RXJ4" s="6"/>
      <c r="RXK4" s="5"/>
      <c r="RXL4" s="6"/>
      <c r="RXM4" s="5"/>
      <c r="RXN4" s="6"/>
      <c r="RXO4" s="5"/>
      <c r="RXP4" s="6"/>
      <c r="RXQ4" s="5"/>
      <c r="RXR4" s="6"/>
      <c r="RXS4" s="5"/>
      <c r="RXT4" s="6"/>
      <c r="RXU4" s="5"/>
      <c r="RXV4" s="6"/>
      <c r="RXW4" s="5"/>
      <c r="RXX4" s="6"/>
      <c r="RXY4" s="5"/>
      <c r="RXZ4" s="6"/>
      <c r="RYA4" s="5"/>
      <c r="RYB4" s="6"/>
      <c r="RYC4" s="5"/>
      <c r="RYD4" s="6"/>
      <c r="RYE4" s="5"/>
      <c r="RYF4" s="6"/>
      <c r="RYG4" s="5"/>
      <c r="RYH4" s="6"/>
      <c r="RYI4" s="5"/>
      <c r="RYJ4" s="6"/>
      <c r="RYK4" s="5"/>
      <c r="RYL4" s="6"/>
      <c r="RYM4" s="5"/>
      <c r="RYN4" s="6"/>
      <c r="RYO4" s="5"/>
      <c r="RYP4" s="6"/>
      <c r="RYQ4" s="5"/>
      <c r="RYR4" s="6"/>
      <c r="RYS4" s="5"/>
      <c r="RYT4" s="6"/>
      <c r="RYU4" s="5"/>
      <c r="RYV4" s="6"/>
      <c r="RYW4" s="5"/>
      <c r="RYX4" s="6"/>
      <c r="RYY4" s="5"/>
      <c r="RYZ4" s="6"/>
      <c r="RZA4" s="5"/>
      <c r="RZB4" s="6"/>
      <c r="RZC4" s="5"/>
      <c r="RZD4" s="6"/>
      <c r="RZE4" s="5"/>
      <c r="RZF4" s="6"/>
      <c r="RZG4" s="5"/>
      <c r="RZH4" s="6"/>
      <c r="RZI4" s="5"/>
      <c r="RZJ4" s="6"/>
      <c r="RZK4" s="5"/>
      <c r="RZL4" s="6"/>
      <c r="RZM4" s="5"/>
      <c r="RZN4" s="6"/>
      <c r="RZO4" s="5"/>
      <c r="RZP4" s="6"/>
      <c r="RZQ4" s="5"/>
      <c r="RZR4" s="6"/>
      <c r="RZS4" s="5"/>
      <c r="RZT4" s="6"/>
      <c r="RZU4" s="5"/>
      <c r="RZV4" s="6"/>
      <c r="RZW4" s="5"/>
      <c r="RZX4" s="6"/>
      <c r="RZY4" s="5"/>
      <c r="RZZ4" s="6"/>
      <c r="SAA4" s="5"/>
      <c r="SAB4" s="6"/>
      <c r="SAC4" s="5"/>
      <c r="SAD4" s="6"/>
      <c r="SAE4" s="5"/>
      <c r="SAF4" s="6"/>
      <c r="SAG4" s="5"/>
      <c r="SAH4" s="6"/>
      <c r="SAI4" s="5"/>
      <c r="SAJ4" s="6"/>
      <c r="SAK4" s="5"/>
      <c r="SAL4" s="6"/>
      <c r="SAM4" s="5"/>
      <c r="SAN4" s="6"/>
      <c r="SAO4" s="5"/>
      <c r="SAP4" s="6"/>
      <c r="SAQ4" s="5"/>
      <c r="SAR4" s="6"/>
      <c r="SAS4" s="5"/>
      <c r="SAT4" s="6"/>
      <c r="SAU4" s="5"/>
      <c r="SAV4" s="6"/>
      <c r="SAW4" s="5"/>
      <c r="SAX4" s="6"/>
      <c r="SAY4" s="5"/>
      <c r="SAZ4" s="6"/>
      <c r="SBA4" s="5"/>
      <c r="SBB4" s="6"/>
      <c r="SBC4" s="5"/>
      <c r="SBD4" s="6"/>
      <c r="SBE4" s="5"/>
      <c r="SBF4" s="6"/>
      <c r="SBG4" s="5"/>
      <c r="SBH4" s="6"/>
      <c r="SBI4" s="5"/>
      <c r="SBJ4" s="6"/>
      <c r="SBK4" s="5"/>
      <c r="SBL4" s="6"/>
      <c r="SBM4" s="5"/>
      <c r="SBN4" s="6"/>
      <c r="SBO4" s="5"/>
      <c r="SBP4" s="6"/>
      <c r="SBQ4" s="5"/>
      <c r="SBR4" s="6"/>
      <c r="SBS4" s="5"/>
      <c r="SBT4" s="6"/>
      <c r="SBU4" s="5"/>
      <c r="SBV4" s="6"/>
      <c r="SBW4" s="5"/>
      <c r="SBX4" s="6"/>
      <c r="SBY4" s="5"/>
      <c r="SBZ4" s="6"/>
      <c r="SCA4" s="5"/>
      <c r="SCB4" s="6"/>
      <c r="SCC4" s="5"/>
      <c r="SCD4" s="6"/>
      <c r="SCE4" s="5"/>
      <c r="SCF4" s="6"/>
      <c r="SCG4" s="5"/>
      <c r="SCH4" s="6"/>
      <c r="SCI4" s="5"/>
      <c r="SCJ4" s="6"/>
      <c r="SCK4" s="5"/>
      <c r="SCL4" s="6"/>
      <c r="SCM4" s="5"/>
      <c r="SCN4" s="6"/>
      <c r="SCO4" s="5"/>
      <c r="SCP4" s="6"/>
      <c r="SCQ4" s="5"/>
      <c r="SCR4" s="6"/>
      <c r="SCS4" s="5"/>
      <c r="SCT4" s="6"/>
      <c r="SCU4" s="5"/>
      <c r="SCV4" s="6"/>
      <c r="SCW4" s="5"/>
      <c r="SCX4" s="6"/>
      <c r="SCY4" s="5"/>
      <c r="SCZ4" s="6"/>
      <c r="SDA4" s="5"/>
      <c r="SDB4" s="6"/>
      <c r="SDC4" s="5"/>
      <c r="SDD4" s="6"/>
      <c r="SDE4" s="5"/>
      <c r="SDF4" s="6"/>
      <c r="SDG4" s="5"/>
      <c r="SDH4" s="6"/>
      <c r="SDI4" s="5"/>
      <c r="SDJ4" s="6"/>
      <c r="SDK4" s="5"/>
      <c r="SDL4" s="6"/>
      <c r="SDM4" s="5"/>
      <c r="SDN4" s="6"/>
      <c r="SDO4" s="5"/>
      <c r="SDP4" s="6"/>
      <c r="SDQ4" s="5"/>
      <c r="SDR4" s="6"/>
      <c r="SDS4" s="5"/>
      <c r="SDT4" s="6"/>
      <c r="SDU4" s="5"/>
      <c r="SDV4" s="6"/>
      <c r="SDW4" s="5"/>
      <c r="SDX4" s="6"/>
      <c r="SDY4" s="5"/>
      <c r="SDZ4" s="6"/>
      <c r="SEA4" s="5"/>
      <c r="SEB4" s="6"/>
      <c r="SEC4" s="5"/>
      <c r="SED4" s="6"/>
      <c r="SEE4" s="5"/>
      <c r="SEF4" s="6"/>
      <c r="SEG4" s="5"/>
      <c r="SEH4" s="6"/>
      <c r="SEI4" s="5"/>
      <c r="SEJ4" s="6"/>
      <c r="SEK4" s="5"/>
      <c r="SEL4" s="6"/>
      <c r="SEM4" s="5"/>
      <c r="SEN4" s="6"/>
      <c r="SEO4" s="5"/>
      <c r="SEP4" s="6"/>
      <c r="SEQ4" s="5"/>
      <c r="SER4" s="6"/>
      <c r="SES4" s="5"/>
      <c r="SET4" s="6"/>
      <c r="SEU4" s="5"/>
      <c r="SEV4" s="6"/>
      <c r="SEW4" s="5"/>
      <c r="SEX4" s="6"/>
      <c r="SEY4" s="5"/>
      <c r="SEZ4" s="6"/>
      <c r="SFA4" s="5"/>
      <c r="SFB4" s="6"/>
      <c r="SFC4" s="5"/>
      <c r="SFD4" s="6"/>
      <c r="SFE4" s="5"/>
      <c r="SFF4" s="6"/>
      <c r="SFG4" s="5"/>
      <c r="SFH4" s="6"/>
      <c r="SFI4" s="5"/>
      <c r="SFJ4" s="6"/>
      <c r="SFK4" s="5"/>
      <c r="SFL4" s="6"/>
      <c r="SFM4" s="5"/>
      <c r="SFN4" s="6"/>
      <c r="SFO4" s="5"/>
      <c r="SFP4" s="6"/>
      <c r="SFQ4" s="5"/>
      <c r="SFR4" s="6"/>
      <c r="SFS4" s="5"/>
      <c r="SFT4" s="6"/>
      <c r="SFU4" s="5"/>
      <c r="SFV4" s="6"/>
      <c r="SFW4" s="5"/>
      <c r="SFX4" s="6"/>
      <c r="SFY4" s="5"/>
      <c r="SFZ4" s="6"/>
      <c r="SGA4" s="5"/>
      <c r="SGB4" s="6"/>
      <c r="SGC4" s="5"/>
      <c r="SGD4" s="6"/>
      <c r="SGE4" s="5"/>
      <c r="SGF4" s="6"/>
      <c r="SGG4" s="5"/>
      <c r="SGH4" s="6"/>
      <c r="SGI4" s="5"/>
      <c r="SGJ4" s="6"/>
      <c r="SGK4" s="5"/>
      <c r="SGL4" s="6"/>
      <c r="SGM4" s="5"/>
      <c r="SGN4" s="6"/>
      <c r="SGO4" s="5"/>
      <c r="SGP4" s="6"/>
      <c r="SGQ4" s="5"/>
      <c r="SGR4" s="6"/>
      <c r="SGS4" s="5"/>
      <c r="SGT4" s="6"/>
      <c r="SGU4" s="5"/>
      <c r="SGV4" s="6"/>
      <c r="SGW4" s="5"/>
      <c r="SGX4" s="6"/>
      <c r="SGY4" s="5"/>
      <c r="SGZ4" s="6"/>
      <c r="SHA4" s="5"/>
      <c r="SHB4" s="6"/>
      <c r="SHC4" s="5"/>
      <c r="SHD4" s="6"/>
      <c r="SHE4" s="5"/>
      <c r="SHF4" s="6"/>
      <c r="SHG4" s="5"/>
      <c r="SHH4" s="6"/>
      <c r="SHI4" s="5"/>
      <c r="SHJ4" s="6"/>
      <c r="SHK4" s="5"/>
      <c r="SHL4" s="6"/>
      <c r="SHM4" s="5"/>
      <c r="SHN4" s="6"/>
      <c r="SHO4" s="5"/>
      <c r="SHP4" s="6"/>
      <c r="SHQ4" s="5"/>
      <c r="SHR4" s="6"/>
      <c r="SHS4" s="5"/>
      <c r="SHT4" s="6"/>
      <c r="SHU4" s="5"/>
      <c r="SHV4" s="6"/>
      <c r="SHW4" s="5"/>
      <c r="SHX4" s="6"/>
      <c r="SHY4" s="5"/>
      <c r="SHZ4" s="6"/>
      <c r="SIA4" s="5"/>
      <c r="SIB4" s="6"/>
      <c r="SIC4" s="5"/>
      <c r="SID4" s="6"/>
      <c r="SIE4" s="5"/>
      <c r="SIF4" s="6"/>
      <c r="SIG4" s="5"/>
      <c r="SIH4" s="6"/>
      <c r="SII4" s="5"/>
      <c r="SIJ4" s="6"/>
      <c r="SIK4" s="5"/>
      <c r="SIL4" s="6"/>
      <c r="SIM4" s="5"/>
      <c r="SIN4" s="6"/>
      <c r="SIO4" s="5"/>
      <c r="SIP4" s="6"/>
      <c r="SIQ4" s="5"/>
      <c r="SIR4" s="6"/>
      <c r="SIS4" s="5"/>
      <c r="SIT4" s="6"/>
      <c r="SIU4" s="5"/>
      <c r="SIV4" s="6"/>
      <c r="SIW4" s="5"/>
      <c r="SIX4" s="6"/>
      <c r="SIY4" s="5"/>
      <c r="SIZ4" s="6"/>
      <c r="SJA4" s="5"/>
      <c r="SJB4" s="6"/>
      <c r="SJC4" s="5"/>
      <c r="SJD4" s="6"/>
      <c r="SJE4" s="5"/>
      <c r="SJF4" s="6"/>
      <c r="SJG4" s="5"/>
      <c r="SJH4" s="6"/>
      <c r="SJI4" s="5"/>
      <c r="SJJ4" s="6"/>
      <c r="SJK4" s="5"/>
      <c r="SJL4" s="6"/>
      <c r="SJM4" s="5"/>
      <c r="SJN4" s="6"/>
      <c r="SJO4" s="5"/>
      <c r="SJP4" s="6"/>
      <c r="SJQ4" s="5"/>
      <c r="SJR4" s="6"/>
      <c r="SJS4" s="5"/>
      <c r="SJT4" s="6"/>
      <c r="SJU4" s="5"/>
      <c r="SJV4" s="6"/>
      <c r="SJW4" s="5"/>
      <c r="SJX4" s="6"/>
      <c r="SJY4" s="5"/>
      <c r="SJZ4" s="6"/>
      <c r="SKA4" s="5"/>
      <c r="SKB4" s="6"/>
      <c r="SKC4" s="5"/>
      <c r="SKD4" s="6"/>
      <c r="SKE4" s="5"/>
      <c r="SKF4" s="6"/>
      <c r="SKG4" s="5"/>
      <c r="SKH4" s="6"/>
      <c r="SKI4" s="5"/>
      <c r="SKJ4" s="6"/>
      <c r="SKK4" s="5"/>
      <c r="SKL4" s="6"/>
      <c r="SKM4" s="5"/>
      <c r="SKN4" s="6"/>
      <c r="SKO4" s="5"/>
      <c r="SKP4" s="6"/>
      <c r="SKQ4" s="5"/>
      <c r="SKR4" s="6"/>
      <c r="SKS4" s="5"/>
      <c r="SKT4" s="6"/>
      <c r="SKU4" s="5"/>
      <c r="SKV4" s="6"/>
      <c r="SKW4" s="5"/>
      <c r="SKX4" s="6"/>
      <c r="SKY4" s="5"/>
      <c r="SKZ4" s="6"/>
      <c r="SLA4" s="5"/>
      <c r="SLB4" s="6"/>
      <c r="SLC4" s="5"/>
      <c r="SLD4" s="6"/>
      <c r="SLE4" s="5"/>
      <c r="SLF4" s="6"/>
      <c r="SLG4" s="5"/>
      <c r="SLH4" s="6"/>
      <c r="SLI4" s="5"/>
      <c r="SLJ4" s="6"/>
      <c r="SLK4" s="5"/>
      <c r="SLL4" s="6"/>
      <c r="SLM4" s="5"/>
      <c r="SLN4" s="6"/>
      <c r="SLO4" s="5"/>
      <c r="SLP4" s="6"/>
      <c r="SLQ4" s="5"/>
      <c r="SLR4" s="6"/>
      <c r="SLS4" s="5"/>
      <c r="SLT4" s="6"/>
      <c r="SLU4" s="5"/>
      <c r="SLV4" s="6"/>
      <c r="SLW4" s="5"/>
      <c r="SLX4" s="6"/>
      <c r="SLY4" s="5"/>
      <c r="SLZ4" s="6"/>
      <c r="SMA4" s="5"/>
      <c r="SMB4" s="6"/>
      <c r="SMC4" s="5"/>
      <c r="SMD4" s="6"/>
      <c r="SME4" s="5"/>
      <c r="SMF4" s="6"/>
      <c r="SMG4" s="5"/>
      <c r="SMH4" s="6"/>
      <c r="SMI4" s="5"/>
      <c r="SMJ4" s="6"/>
      <c r="SMK4" s="5"/>
      <c r="SML4" s="6"/>
      <c r="SMM4" s="5"/>
      <c r="SMN4" s="6"/>
      <c r="SMO4" s="5"/>
      <c r="SMP4" s="6"/>
      <c r="SMQ4" s="5"/>
      <c r="SMR4" s="6"/>
      <c r="SMS4" s="5"/>
      <c r="SMT4" s="6"/>
      <c r="SMU4" s="5"/>
      <c r="SMV4" s="6"/>
      <c r="SMW4" s="5"/>
      <c r="SMX4" s="6"/>
      <c r="SMY4" s="5"/>
      <c r="SMZ4" s="6"/>
      <c r="SNA4" s="5"/>
      <c r="SNB4" s="6"/>
      <c r="SNC4" s="5"/>
      <c r="SND4" s="6"/>
      <c r="SNE4" s="5"/>
      <c r="SNF4" s="6"/>
      <c r="SNG4" s="5"/>
      <c r="SNH4" s="6"/>
      <c r="SNI4" s="5"/>
      <c r="SNJ4" s="6"/>
      <c r="SNK4" s="5"/>
      <c r="SNL4" s="6"/>
      <c r="SNM4" s="5"/>
      <c r="SNN4" s="6"/>
      <c r="SNO4" s="5"/>
      <c r="SNP4" s="6"/>
      <c r="SNQ4" s="5"/>
      <c r="SNR4" s="6"/>
      <c r="SNS4" s="5"/>
      <c r="SNT4" s="6"/>
      <c r="SNU4" s="5"/>
      <c r="SNV4" s="6"/>
      <c r="SNW4" s="5"/>
      <c r="SNX4" s="6"/>
      <c r="SNY4" s="5"/>
      <c r="SNZ4" s="6"/>
      <c r="SOA4" s="5"/>
      <c r="SOB4" s="6"/>
      <c r="SOC4" s="5"/>
      <c r="SOD4" s="6"/>
      <c r="SOE4" s="5"/>
      <c r="SOF4" s="6"/>
      <c r="SOG4" s="5"/>
      <c r="SOH4" s="6"/>
      <c r="SOI4" s="5"/>
      <c r="SOJ4" s="6"/>
      <c r="SOK4" s="5"/>
      <c r="SOL4" s="6"/>
      <c r="SOM4" s="5"/>
      <c r="SON4" s="6"/>
      <c r="SOO4" s="5"/>
      <c r="SOP4" s="6"/>
      <c r="SOQ4" s="5"/>
      <c r="SOR4" s="6"/>
      <c r="SOS4" s="5"/>
      <c r="SOT4" s="6"/>
      <c r="SOU4" s="5"/>
      <c r="SOV4" s="6"/>
      <c r="SOW4" s="5"/>
      <c r="SOX4" s="6"/>
      <c r="SOY4" s="5"/>
      <c r="SOZ4" s="6"/>
      <c r="SPA4" s="5"/>
      <c r="SPB4" s="6"/>
      <c r="SPC4" s="5"/>
      <c r="SPD4" s="6"/>
      <c r="SPE4" s="5"/>
      <c r="SPF4" s="6"/>
      <c r="SPG4" s="5"/>
      <c r="SPH4" s="6"/>
      <c r="SPI4" s="5"/>
      <c r="SPJ4" s="6"/>
      <c r="SPK4" s="5"/>
      <c r="SPL4" s="6"/>
      <c r="SPM4" s="5"/>
      <c r="SPN4" s="6"/>
      <c r="SPO4" s="5"/>
      <c r="SPP4" s="6"/>
      <c r="SPQ4" s="5"/>
      <c r="SPR4" s="6"/>
      <c r="SPS4" s="5"/>
      <c r="SPT4" s="6"/>
      <c r="SPU4" s="5"/>
      <c r="SPV4" s="6"/>
      <c r="SPW4" s="5"/>
      <c r="SPX4" s="6"/>
      <c r="SPY4" s="5"/>
      <c r="SPZ4" s="6"/>
      <c r="SQA4" s="5"/>
      <c r="SQB4" s="6"/>
      <c r="SQC4" s="5"/>
      <c r="SQD4" s="6"/>
      <c r="SQE4" s="5"/>
      <c r="SQF4" s="6"/>
      <c r="SQG4" s="5"/>
      <c r="SQH4" s="6"/>
      <c r="SQI4" s="5"/>
      <c r="SQJ4" s="6"/>
      <c r="SQK4" s="5"/>
      <c r="SQL4" s="6"/>
      <c r="SQM4" s="5"/>
      <c r="SQN4" s="6"/>
      <c r="SQO4" s="5"/>
      <c r="SQP4" s="6"/>
      <c r="SQQ4" s="5"/>
      <c r="SQR4" s="6"/>
      <c r="SQS4" s="5"/>
      <c r="SQT4" s="6"/>
      <c r="SQU4" s="5"/>
      <c r="SQV4" s="6"/>
      <c r="SQW4" s="5"/>
      <c r="SQX4" s="6"/>
      <c r="SQY4" s="5"/>
      <c r="SQZ4" s="6"/>
      <c r="SRA4" s="5"/>
      <c r="SRB4" s="6"/>
      <c r="SRC4" s="5"/>
      <c r="SRD4" s="6"/>
      <c r="SRE4" s="5"/>
      <c r="SRF4" s="6"/>
      <c r="SRG4" s="5"/>
      <c r="SRH4" s="6"/>
      <c r="SRI4" s="5"/>
      <c r="SRJ4" s="6"/>
      <c r="SRK4" s="5"/>
      <c r="SRL4" s="6"/>
      <c r="SRM4" s="5"/>
      <c r="SRN4" s="6"/>
      <c r="SRO4" s="5"/>
      <c r="SRP4" s="6"/>
      <c r="SRQ4" s="5"/>
      <c r="SRR4" s="6"/>
      <c r="SRS4" s="5"/>
      <c r="SRT4" s="6"/>
      <c r="SRU4" s="5"/>
      <c r="SRV4" s="6"/>
      <c r="SRW4" s="5"/>
      <c r="SRX4" s="6"/>
      <c r="SRY4" s="5"/>
      <c r="SRZ4" s="6"/>
      <c r="SSA4" s="5"/>
      <c r="SSB4" s="6"/>
      <c r="SSC4" s="5"/>
      <c r="SSD4" s="6"/>
      <c r="SSE4" s="5"/>
      <c r="SSF4" s="6"/>
      <c r="SSG4" s="5"/>
      <c r="SSH4" s="6"/>
      <c r="SSI4" s="5"/>
      <c r="SSJ4" s="6"/>
      <c r="SSK4" s="5"/>
      <c r="SSL4" s="6"/>
      <c r="SSM4" s="5"/>
      <c r="SSN4" s="6"/>
      <c r="SSO4" s="5"/>
      <c r="SSP4" s="6"/>
      <c r="SSQ4" s="5"/>
      <c r="SSR4" s="6"/>
      <c r="SSS4" s="5"/>
      <c r="SST4" s="6"/>
      <c r="SSU4" s="5"/>
      <c r="SSV4" s="6"/>
      <c r="SSW4" s="5"/>
      <c r="SSX4" s="6"/>
      <c r="SSY4" s="5"/>
      <c r="SSZ4" s="6"/>
      <c r="STA4" s="5"/>
      <c r="STB4" s="6"/>
      <c r="STC4" s="5"/>
      <c r="STD4" s="6"/>
      <c r="STE4" s="5"/>
      <c r="STF4" s="6"/>
      <c r="STG4" s="5"/>
      <c r="STH4" s="6"/>
      <c r="STI4" s="5"/>
      <c r="STJ4" s="6"/>
      <c r="STK4" s="5"/>
      <c r="STL4" s="6"/>
      <c r="STM4" s="5"/>
      <c r="STN4" s="6"/>
      <c r="STO4" s="5"/>
      <c r="STP4" s="6"/>
      <c r="STQ4" s="5"/>
      <c r="STR4" s="6"/>
      <c r="STS4" s="5"/>
      <c r="STT4" s="6"/>
      <c r="STU4" s="5"/>
      <c r="STV4" s="6"/>
      <c r="STW4" s="5"/>
      <c r="STX4" s="6"/>
      <c r="STY4" s="5"/>
      <c r="STZ4" s="6"/>
      <c r="SUA4" s="5"/>
      <c r="SUB4" s="6"/>
      <c r="SUC4" s="5"/>
      <c r="SUD4" s="6"/>
      <c r="SUE4" s="5"/>
      <c r="SUF4" s="6"/>
      <c r="SUG4" s="5"/>
      <c r="SUH4" s="6"/>
      <c r="SUI4" s="5"/>
      <c r="SUJ4" s="6"/>
      <c r="SUK4" s="5"/>
      <c r="SUL4" s="6"/>
      <c r="SUM4" s="5"/>
      <c r="SUN4" s="6"/>
      <c r="SUO4" s="5"/>
      <c r="SUP4" s="6"/>
      <c r="SUQ4" s="5"/>
      <c r="SUR4" s="6"/>
      <c r="SUS4" s="5"/>
      <c r="SUT4" s="6"/>
      <c r="SUU4" s="5"/>
      <c r="SUV4" s="6"/>
      <c r="SUW4" s="5"/>
      <c r="SUX4" s="6"/>
      <c r="SUY4" s="5"/>
      <c r="SUZ4" s="6"/>
      <c r="SVA4" s="5"/>
      <c r="SVB4" s="6"/>
      <c r="SVC4" s="5"/>
      <c r="SVD4" s="6"/>
      <c r="SVE4" s="5"/>
      <c r="SVF4" s="6"/>
      <c r="SVG4" s="5"/>
      <c r="SVH4" s="6"/>
      <c r="SVI4" s="5"/>
      <c r="SVJ4" s="6"/>
      <c r="SVK4" s="5"/>
      <c r="SVL4" s="6"/>
      <c r="SVM4" s="5"/>
      <c r="SVN4" s="6"/>
      <c r="SVO4" s="5"/>
      <c r="SVP4" s="6"/>
      <c r="SVQ4" s="5"/>
      <c r="SVR4" s="6"/>
      <c r="SVS4" s="5"/>
      <c r="SVT4" s="6"/>
      <c r="SVU4" s="5"/>
      <c r="SVV4" s="6"/>
      <c r="SVW4" s="5"/>
      <c r="SVX4" s="6"/>
      <c r="SVY4" s="5"/>
      <c r="SVZ4" s="6"/>
      <c r="SWA4" s="5"/>
      <c r="SWB4" s="6"/>
      <c r="SWC4" s="5"/>
      <c r="SWD4" s="6"/>
      <c r="SWE4" s="5"/>
      <c r="SWF4" s="6"/>
      <c r="SWG4" s="5"/>
      <c r="SWH4" s="6"/>
      <c r="SWI4" s="5"/>
      <c r="SWJ4" s="6"/>
      <c r="SWK4" s="5"/>
      <c r="SWL4" s="6"/>
      <c r="SWM4" s="5"/>
      <c r="SWN4" s="6"/>
      <c r="SWO4" s="5"/>
      <c r="SWP4" s="6"/>
      <c r="SWQ4" s="5"/>
      <c r="SWR4" s="6"/>
      <c r="SWS4" s="5"/>
      <c r="SWT4" s="6"/>
      <c r="SWU4" s="5"/>
      <c r="SWV4" s="6"/>
      <c r="SWW4" s="5"/>
      <c r="SWX4" s="6"/>
      <c r="SWY4" s="5"/>
      <c r="SWZ4" s="6"/>
      <c r="SXA4" s="5"/>
      <c r="SXB4" s="6"/>
      <c r="SXC4" s="5"/>
      <c r="SXD4" s="6"/>
      <c r="SXE4" s="5"/>
      <c r="SXF4" s="6"/>
      <c r="SXG4" s="5"/>
      <c r="SXH4" s="6"/>
      <c r="SXI4" s="5"/>
      <c r="SXJ4" s="6"/>
      <c r="SXK4" s="5"/>
      <c r="SXL4" s="6"/>
      <c r="SXM4" s="5"/>
      <c r="SXN4" s="6"/>
      <c r="SXO4" s="5"/>
      <c r="SXP4" s="6"/>
      <c r="SXQ4" s="5"/>
      <c r="SXR4" s="6"/>
      <c r="SXS4" s="5"/>
      <c r="SXT4" s="6"/>
      <c r="SXU4" s="5"/>
      <c r="SXV4" s="6"/>
      <c r="SXW4" s="5"/>
      <c r="SXX4" s="6"/>
      <c r="SXY4" s="5"/>
      <c r="SXZ4" s="6"/>
      <c r="SYA4" s="5"/>
      <c r="SYB4" s="6"/>
      <c r="SYC4" s="5"/>
      <c r="SYD4" s="6"/>
      <c r="SYE4" s="5"/>
      <c r="SYF4" s="6"/>
      <c r="SYG4" s="5"/>
      <c r="SYH4" s="6"/>
      <c r="SYI4" s="5"/>
      <c r="SYJ4" s="6"/>
      <c r="SYK4" s="5"/>
      <c r="SYL4" s="6"/>
      <c r="SYM4" s="5"/>
      <c r="SYN4" s="6"/>
      <c r="SYO4" s="5"/>
      <c r="SYP4" s="6"/>
      <c r="SYQ4" s="5"/>
      <c r="SYR4" s="6"/>
      <c r="SYS4" s="5"/>
      <c r="SYT4" s="6"/>
      <c r="SYU4" s="5"/>
      <c r="SYV4" s="6"/>
      <c r="SYW4" s="5"/>
      <c r="SYX4" s="6"/>
      <c r="SYY4" s="5"/>
      <c r="SYZ4" s="6"/>
      <c r="SZA4" s="5"/>
      <c r="SZB4" s="6"/>
      <c r="SZC4" s="5"/>
      <c r="SZD4" s="6"/>
      <c r="SZE4" s="5"/>
      <c r="SZF4" s="6"/>
      <c r="SZG4" s="5"/>
      <c r="SZH4" s="6"/>
      <c r="SZI4" s="5"/>
      <c r="SZJ4" s="6"/>
      <c r="SZK4" s="5"/>
      <c r="SZL4" s="6"/>
      <c r="SZM4" s="5"/>
      <c r="SZN4" s="6"/>
      <c r="SZO4" s="5"/>
      <c r="SZP4" s="6"/>
      <c r="SZQ4" s="5"/>
      <c r="SZR4" s="6"/>
      <c r="SZS4" s="5"/>
      <c r="SZT4" s="6"/>
      <c r="SZU4" s="5"/>
      <c r="SZV4" s="6"/>
      <c r="SZW4" s="5"/>
      <c r="SZX4" s="6"/>
      <c r="SZY4" s="5"/>
      <c r="SZZ4" s="6"/>
      <c r="TAA4" s="5"/>
      <c r="TAB4" s="6"/>
      <c r="TAC4" s="5"/>
      <c r="TAD4" s="6"/>
      <c r="TAE4" s="5"/>
      <c r="TAF4" s="6"/>
      <c r="TAG4" s="5"/>
      <c r="TAH4" s="6"/>
      <c r="TAI4" s="5"/>
      <c r="TAJ4" s="6"/>
      <c r="TAK4" s="5"/>
      <c r="TAL4" s="6"/>
      <c r="TAM4" s="5"/>
      <c r="TAN4" s="6"/>
      <c r="TAO4" s="5"/>
      <c r="TAP4" s="6"/>
      <c r="TAQ4" s="5"/>
      <c r="TAR4" s="6"/>
      <c r="TAS4" s="5"/>
      <c r="TAT4" s="6"/>
      <c r="TAU4" s="5"/>
      <c r="TAV4" s="6"/>
      <c r="TAW4" s="5"/>
      <c r="TAX4" s="6"/>
      <c r="TAY4" s="5"/>
      <c r="TAZ4" s="6"/>
      <c r="TBA4" s="5"/>
      <c r="TBB4" s="6"/>
      <c r="TBC4" s="5"/>
      <c r="TBD4" s="6"/>
      <c r="TBE4" s="5"/>
      <c r="TBF4" s="6"/>
      <c r="TBG4" s="5"/>
      <c r="TBH4" s="6"/>
      <c r="TBI4" s="5"/>
      <c r="TBJ4" s="6"/>
      <c r="TBK4" s="5"/>
      <c r="TBL4" s="6"/>
      <c r="TBM4" s="5"/>
      <c r="TBN4" s="6"/>
      <c r="TBO4" s="5"/>
      <c r="TBP4" s="6"/>
      <c r="TBQ4" s="5"/>
      <c r="TBR4" s="6"/>
      <c r="TBS4" s="5"/>
      <c r="TBT4" s="6"/>
      <c r="TBU4" s="5"/>
      <c r="TBV4" s="6"/>
      <c r="TBW4" s="5"/>
      <c r="TBX4" s="6"/>
      <c r="TBY4" s="5"/>
      <c r="TBZ4" s="6"/>
      <c r="TCA4" s="5"/>
      <c r="TCB4" s="6"/>
      <c r="TCC4" s="5"/>
      <c r="TCD4" s="6"/>
      <c r="TCE4" s="5"/>
      <c r="TCF4" s="6"/>
      <c r="TCG4" s="5"/>
      <c r="TCH4" s="6"/>
      <c r="TCI4" s="5"/>
      <c r="TCJ4" s="6"/>
      <c r="TCK4" s="5"/>
      <c r="TCL4" s="6"/>
      <c r="TCM4" s="5"/>
      <c r="TCN4" s="6"/>
      <c r="TCO4" s="5"/>
      <c r="TCP4" s="6"/>
      <c r="TCQ4" s="5"/>
      <c r="TCR4" s="6"/>
      <c r="TCS4" s="5"/>
      <c r="TCT4" s="6"/>
      <c r="TCU4" s="5"/>
      <c r="TCV4" s="6"/>
      <c r="TCW4" s="5"/>
      <c r="TCX4" s="6"/>
      <c r="TCY4" s="5"/>
      <c r="TCZ4" s="6"/>
      <c r="TDA4" s="5"/>
      <c r="TDB4" s="6"/>
      <c r="TDC4" s="5"/>
      <c r="TDD4" s="6"/>
      <c r="TDE4" s="5"/>
      <c r="TDF4" s="6"/>
      <c r="TDG4" s="5"/>
      <c r="TDH4" s="6"/>
      <c r="TDI4" s="5"/>
      <c r="TDJ4" s="6"/>
      <c r="TDK4" s="5"/>
      <c r="TDL4" s="6"/>
      <c r="TDM4" s="5"/>
      <c r="TDN4" s="6"/>
      <c r="TDO4" s="5"/>
      <c r="TDP4" s="6"/>
      <c r="TDQ4" s="5"/>
      <c r="TDR4" s="6"/>
      <c r="TDS4" s="5"/>
      <c r="TDT4" s="6"/>
      <c r="TDU4" s="5"/>
      <c r="TDV4" s="6"/>
      <c r="TDW4" s="5"/>
      <c r="TDX4" s="6"/>
      <c r="TDY4" s="5"/>
      <c r="TDZ4" s="6"/>
      <c r="TEA4" s="5"/>
      <c r="TEB4" s="6"/>
      <c r="TEC4" s="5"/>
      <c r="TED4" s="6"/>
      <c r="TEE4" s="5"/>
      <c r="TEF4" s="6"/>
      <c r="TEG4" s="5"/>
      <c r="TEH4" s="6"/>
      <c r="TEI4" s="5"/>
      <c r="TEJ4" s="6"/>
      <c r="TEK4" s="5"/>
      <c r="TEL4" s="6"/>
      <c r="TEM4" s="5"/>
      <c r="TEN4" s="6"/>
      <c r="TEO4" s="5"/>
      <c r="TEP4" s="6"/>
      <c r="TEQ4" s="5"/>
      <c r="TER4" s="6"/>
      <c r="TES4" s="5"/>
      <c r="TET4" s="6"/>
      <c r="TEU4" s="5"/>
      <c r="TEV4" s="6"/>
      <c r="TEW4" s="5"/>
      <c r="TEX4" s="6"/>
      <c r="TEY4" s="5"/>
      <c r="TEZ4" s="6"/>
      <c r="TFA4" s="5"/>
      <c r="TFB4" s="6"/>
      <c r="TFC4" s="5"/>
      <c r="TFD4" s="6"/>
      <c r="TFE4" s="5"/>
      <c r="TFF4" s="6"/>
      <c r="TFG4" s="5"/>
      <c r="TFH4" s="6"/>
      <c r="TFI4" s="5"/>
      <c r="TFJ4" s="6"/>
      <c r="TFK4" s="5"/>
      <c r="TFL4" s="6"/>
      <c r="TFM4" s="5"/>
      <c r="TFN4" s="6"/>
      <c r="TFO4" s="5"/>
      <c r="TFP4" s="6"/>
      <c r="TFQ4" s="5"/>
      <c r="TFR4" s="6"/>
      <c r="TFS4" s="5"/>
      <c r="TFT4" s="6"/>
      <c r="TFU4" s="5"/>
      <c r="TFV4" s="6"/>
      <c r="TFW4" s="5"/>
      <c r="TFX4" s="6"/>
      <c r="TFY4" s="5"/>
      <c r="TFZ4" s="6"/>
      <c r="TGA4" s="5"/>
      <c r="TGB4" s="6"/>
      <c r="TGC4" s="5"/>
      <c r="TGD4" s="6"/>
      <c r="TGE4" s="5"/>
      <c r="TGF4" s="6"/>
      <c r="TGG4" s="5"/>
      <c r="TGH4" s="6"/>
      <c r="TGI4" s="5"/>
      <c r="TGJ4" s="6"/>
      <c r="TGK4" s="5"/>
      <c r="TGL4" s="6"/>
      <c r="TGM4" s="5"/>
      <c r="TGN4" s="6"/>
      <c r="TGO4" s="5"/>
      <c r="TGP4" s="6"/>
      <c r="TGQ4" s="5"/>
      <c r="TGR4" s="6"/>
      <c r="TGS4" s="5"/>
      <c r="TGT4" s="6"/>
      <c r="TGU4" s="5"/>
      <c r="TGV4" s="6"/>
      <c r="TGW4" s="5"/>
      <c r="TGX4" s="6"/>
      <c r="TGY4" s="5"/>
      <c r="TGZ4" s="6"/>
      <c r="THA4" s="5"/>
      <c r="THB4" s="6"/>
      <c r="THC4" s="5"/>
      <c r="THD4" s="6"/>
      <c r="THE4" s="5"/>
      <c r="THF4" s="6"/>
      <c r="THG4" s="5"/>
      <c r="THH4" s="6"/>
      <c r="THI4" s="5"/>
      <c r="THJ4" s="6"/>
      <c r="THK4" s="5"/>
      <c r="THL4" s="6"/>
      <c r="THM4" s="5"/>
      <c r="THN4" s="6"/>
      <c r="THO4" s="5"/>
      <c r="THP4" s="6"/>
      <c r="THQ4" s="5"/>
      <c r="THR4" s="6"/>
      <c r="THS4" s="5"/>
      <c r="THT4" s="6"/>
      <c r="THU4" s="5"/>
      <c r="THV4" s="6"/>
      <c r="THW4" s="5"/>
      <c r="THX4" s="6"/>
      <c r="THY4" s="5"/>
      <c r="THZ4" s="6"/>
      <c r="TIA4" s="5"/>
      <c r="TIB4" s="6"/>
      <c r="TIC4" s="5"/>
      <c r="TID4" s="6"/>
      <c r="TIE4" s="5"/>
      <c r="TIF4" s="6"/>
      <c r="TIG4" s="5"/>
      <c r="TIH4" s="6"/>
      <c r="TII4" s="5"/>
      <c r="TIJ4" s="6"/>
      <c r="TIK4" s="5"/>
      <c r="TIL4" s="6"/>
      <c r="TIM4" s="5"/>
      <c r="TIN4" s="6"/>
      <c r="TIO4" s="5"/>
      <c r="TIP4" s="6"/>
      <c r="TIQ4" s="5"/>
      <c r="TIR4" s="6"/>
      <c r="TIS4" s="5"/>
      <c r="TIT4" s="6"/>
      <c r="TIU4" s="5"/>
      <c r="TIV4" s="6"/>
      <c r="TIW4" s="5"/>
      <c r="TIX4" s="6"/>
      <c r="TIY4" s="5"/>
      <c r="TIZ4" s="6"/>
      <c r="TJA4" s="5"/>
      <c r="TJB4" s="6"/>
      <c r="TJC4" s="5"/>
      <c r="TJD4" s="6"/>
      <c r="TJE4" s="5"/>
      <c r="TJF4" s="6"/>
      <c r="TJG4" s="5"/>
      <c r="TJH4" s="6"/>
      <c r="TJI4" s="5"/>
      <c r="TJJ4" s="6"/>
      <c r="TJK4" s="5"/>
      <c r="TJL4" s="6"/>
      <c r="TJM4" s="5"/>
      <c r="TJN4" s="6"/>
      <c r="TJO4" s="5"/>
      <c r="TJP4" s="6"/>
      <c r="TJQ4" s="5"/>
      <c r="TJR4" s="6"/>
      <c r="TJS4" s="5"/>
      <c r="TJT4" s="6"/>
      <c r="TJU4" s="5"/>
      <c r="TJV4" s="6"/>
      <c r="TJW4" s="5"/>
      <c r="TJX4" s="6"/>
      <c r="TJY4" s="5"/>
      <c r="TJZ4" s="6"/>
      <c r="TKA4" s="5"/>
      <c r="TKB4" s="6"/>
      <c r="TKC4" s="5"/>
      <c r="TKD4" s="6"/>
      <c r="TKE4" s="5"/>
      <c r="TKF4" s="6"/>
      <c r="TKG4" s="5"/>
      <c r="TKH4" s="6"/>
      <c r="TKI4" s="5"/>
      <c r="TKJ4" s="6"/>
      <c r="TKK4" s="5"/>
      <c r="TKL4" s="6"/>
      <c r="TKM4" s="5"/>
      <c r="TKN4" s="6"/>
      <c r="TKO4" s="5"/>
      <c r="TKP4" s="6"/>
      <c r="TKQ4" s="5"/>
      <c r="TKR4" s="6"/>
      <c r="TKS4" s="5"/>
      <c r="TKT4" s="6"/>
      <c r="TKU4" s="5"/>
      <c r="TKV4" s="6"/>
      <c r="TKW4" s="5"/>
      <c r="TKX4" s="6"/>
      <c r="TKY4" s="5"/>
      <c r="TKZ4" s="6"/>
      <c r="TLA4" s="5"/>
      <c r="TLB4" s="6"/>
      <c r="TLC4" s="5"/>
      <c r="TLD4" s="6"/>
      <c r="TLE4" s="5"/>
      <c r="TLF4" s="6"/>
      <c r="TLG4" s="5"/>
      <c r="TLH4" s="6"/>
      <c r="TLI4" s="5"/>
      <c r="TLJ4" s="6"/>
      <c r="TLK4" s="5"/>
      <c r="TLL4" s="6"/>
      <c r="TLM4" s="5"/>
      <c r="TLN4" s="6"/>
      <c r="TLO4" s="5"/>
      <c r="TLP4" s="6"/>
      <c r="TLQ4" s="5"/>
      <c r="TLR4" s="6"/>
      <c r="TLS4" s="5"/>
      <c r="TLT4" s="6"/>
      <c r="TLU4" s="5"/>
      <c r="TLV4" s="6"/>
      <c r="TLW4" s="5"/>
      <c r="TLX4" s="6"/>
      <c r="TLY4" s="5"/>
      <c r="TLZ4" s="6"/>
      <c r="TMA4" s="5"/>
      <c r="TMB4" s="6"/>
      <c r="TMC4" s="5"/>
      <c r="TMD4" s="6"/>
      <c r="TME4" s="5"/>
      <c r="TMF4" s="6"/>
      <c r="TMG4" s="5"/>
      <c r="TMH4" s="6"/>
      <c r="TMI4" s="5"/>
      <c r="TMJ4" s="6"/>
      <c r="TMK4" s="5"/>
      <c r="TML4" s="6"/>
      <c r="TMM4" s="5"/>
      <c r="TMN4" s="6"/>
      <c r="TMO4" s="5"/>
      <c r="TMP4" s="6"/>
      <c r="TMQ4" s="5"/>
      <c r="TMR4" s="6"/>
      <c r="TMS4" s="5"/>
      <c r="TMT4" s="6"/>
      <c r="TMU4" s="5"/>
      <c r="TMV4" s="6"/>
      <c r="TMW4" s="5"/>
      <c r="TMX4" s="6"/>
      <c r="TMY4" s="5"/>
      <c r="TMZ4" s="6"/>
      <c r="TNA4" s="5"/>
      <c r="TNB4" s="6"/>
      <c r="TNC4" s="5"/>
      <c r="TND4" s="6"/>
      <c r="TNE4" s="5"/>
      <c r="TNF4" s="6"/>
      <c r="TNG4" s="5"/>
      <c r="TNH4" s="6"/>
      <c r="TNI4" s="5"/>
      <c r="TNJ4" s="6"/>
      <c r="TNK4" s="5"/>
      <c r="TNL4" s="6"/>
      <c r="TNM4" s="5"/>
      <c r="TNN4" s="6"/>
      <c r="TNO4" s="5"/>
      <c r="TNP4" s="6"/>
      <c r="TNQ4" s="5"/>
      <c r="TNR4" s="6"/>
      <c r="TNS4" s="5"/>
      <c r="TNT4" s="6"/>
      <c r="TNU4" s="5"/>
      <c r="TNV4" s="6"/>
      <c r="TNW4" s="5"/>
      <c r="TNX4" s="6"/>
      <c r="TNY4" s="5"/>
      <c r="TNZ4" s="6"/>
      <c r="TOA4" s="5"/>
      <c r="TOB4" s="6"/>
      <c r="TOC4" s="5"/>
      <c r="TOD4" s="6"/>
      <c r="TOE4" s="5"/>
      <c r="TOF4" s="6"/>
      <c r="TOG4" s="5"/>
      <c r="TOH4" s="6"/>
      <c r="TOI4" s="5"/>
      <c r="TOJ4" s="6"/>
      <c r="TOK4" s="5"/>
      <c r="TOL4" s="6"/>
      <c r="TOM4" s="5"/>
      <c r="TON4" s="6"/>
      <c r="TOO4" s="5"/>
      <c r="TOP4" s="6"/>
      <c r="TOQ4" s="5"/>
      <c r="TOR4" s="6"/>
      <c r="TOS4" s="5"/>
      <c r="TOT4" s="6"/>
      <c r="TOU4" s="5"/>
      <c r="TOV4" s="6"/>
      <c r="TOW4" s="5"/>
      <c r="TOX4" s="6"/>
      <c r="TOY4" s="5"/>
      <c r="TOZ4" s="6"/>
      <c r="TPA4" s="5"/>
      <c r="TPB4" s="6"/>
      <c r="TPC4" s="5"/>
      <c r="TPD4" s="6"/>
      <c r="TPE4" s="5"/>
      <c r="TPF4" s="6"/>
      <c r="TPG4" s="5"/>
      <c r="TPH4" s="6"/>
      <c r="TPI4" s="5"/>
      <c r="TPJ4" s="6"/>
      <c r="TPK4" s="5"/>
      <c r="TPL4" s="6"/>
      <c r="TPM4" s="5"/>
      <c r="TPN4" s="6"/>
      <c r="TPO4" s="5"/>
      <c r="TPP4" s="6"/>
      <c r="TPQ4" s="5"/>
      <c r="TPR4" s="6"/>
      <c r="TPS4" s="5"/>
      <c r="TPT4" s="6"/>
      <c r="TPU4" s="5"/>
      <c r="TPV4" s="6"/>
      <c r="TPW4" s="5"/>
      <c r="TPX4" s="6"/>
      <c r="TPY4" s="5"/>
      <c r="TPZ4" s="6"/>
      <c r="TQA4" s="5"/>
      <c r="TQB4" s="6"/>
      <c r="TQC4" s="5"/>
      <c r="TQD4" s="6"/>
      <c r="TQE4" s="5"/>
      <c r="TQF4" s="6"/>
      <c r="TQG4" s="5"/>
      <c r="TQH4" s="6"/>
      <c r="TQI4" s="5"/>
      <c r="TQJ4" s="6"/>
      <c r="TQK4" s="5"/>
      <c r="TQL4" s="6"/>
      <c r="TQM4" s="5"/>
      <c r="TQN4" s="6"/>
      <c r="TQO4" s="5"/>
      <c r="TQP4" s="6"/>
      <c r="TQQ4" s="5"/>
      <c r="TQR4" s="6"/>
      <c r="TQS4" s="5"/>
      <c r="TQT4" s="6"/>
      <c r="TQU4" s="5"/>
      <c r="TQV4" s="6"/>
      <c r="TQW4" s="5"/>
      <c r="TQX4" s="6"/>
      <c r="TQY4" s="5"/>
      <c r="TQZ4" s="6"/>
      <c r="TRA4" s="5"/>
      <c r="TRB4" s="6"/>
      <c r="TRC4" s="5"/>
      <c r="TRD4" s="6"/>
      <c r="TRE4" s="5"/>
      <c r="TRF4" s="6"/>
      <c r="TRG4" s="5"/>
      <c r="TRH4" s="6"/>
      <c r="TRI4" s="5"/>
      <c r="TRJ4" s="6"/>
      <c r="TRK4" s="5"/>
      <c r="TRL4" s="6"/>
      <c r="TRM4" s="5"/>
      <c r="TRN4" s="6"/>
      <c r="TRO4" s="5"/>
      <c r="TRP4" s="6"/>
      <c r="TRQ4" s="5"/>
      <c r="TRR4" s="6"/>
      <c r="TRS4" s="5"/>
      <c r="TRT4" s="6"/>
      <c r="TRU4" s="5"/>
      <c r="TRV4" s="6"/>
      <c r="TRW4" s="5"/>
      <c r="TRX4" s="6"/>
      <c r="TRY4" s="5"/>
      <c r="TRZ4" s="6"/>
      <c r="TSA4" s="5"/>
      <c r="TSB4" s="6"/>
      <c r="TSC4" s="5"/>
      <c r="TSD4" s="6"/>
      <c r="TSE4" s="5"/>
      <c r="TSF4" s="6"/>
      <c r="TSG4" s="5"/>
      <c r="TSH4" s="6"/>
      <c r="TSI4" s="5"/>
      <c r="TSJ4" s="6"/>
      <c r="TSK4" s="5"/>
      <c r="TSL4" s="6"/>
      <c r="TSM4" s="5"/>
      <c r="TSN4" s="6"/>
      <c r="TSO4" s="5"/>
      <c r="TSP4" s="6"/>
      <c r="TSQ4" s="5"/>
      <c r="TSR4" s="6"/>
      <c r="TSS4" s="5"/>
      <c r="TST4" s="6"/>
      <c r="TSU4" s="5"/>
      <c r="TSV4" s="6"/>
      <c r="TSW4" s="5"/>
      <c r="TSX4" s="6"/>
      <c r="TSY4" s="5"/>
      <c r="TSZ4" s="6"/>
      <c r="TTA4" s="5"/>
      <c r="TTB4" s="6"/>
      <c r="TTC4" s="5"/>
      <c r="TTD4" s="6"/>
      <c r="TTE4" s="5"/>
      <c r="TTF4" s="6"/>
      <c r="TTG4" s="5"/>
      <c r="TTH4" s="6"/>
      <c r="TTI4" s="5"/>
      <c r="TTJ4" s="6"/>
      <c r="TTK4" s="5"/>
      <c r="TTL4" s="6"/>
      <c r="TTM4" s="5"/>
      <c r="TTN4" s="6"/>
      <c r="TTO4" s="5"/>
      <c r="TTP4" s="6"/>
      <c r="TTQ4" s="5"/>
      <c r="TTR4" s="6"/>
      <c r="TTS4" s="5"/>
      <c r="TTT4" s="6"/>
      <c r="TTU4" s="5"/>
      <c r="TTV4" s="6"/>
      <c r="TTW4" s="5"/>
      <c r="TTX4" s="6"/>
      <c r="TTY4" s="5"/>
      <c r="TTZ4" s="6"/>
      <c r="TUA4" s="5"/>
      <c r="TUB4" s="6"/>
      <c r="TUC4" s="5"/>
      <c r="TUD4" s="6"/>
      <c r="TUE4" s="5"/>
      <c r="TUF4" s="6"/>
      <c r="TUG4" s="5"/>
      <c r="TUH4" s="6"/>
      <c r="TUI4" s="5"/>
      <c r="TUJ4" s="6"/>
      <c r="TUK4" s="5"/>
      <c r="TUL4" s="6"/>
      <c r="TUM4" s="5"/>
      <c r="TUN4" s="6"/>
      <c r="TUO4" s="5"/>
      <c r="TUP4" s="6"/>
      <c r="TUQ4" s="5"/>
      <c r="TUR4" s="6"/>
      <c r="TUS4" s="5"/>
      <c r="TUT4" s="6"/>
      <c r="TUU4" s="5"/>
      <c r="TUV4" s="6"/>
      <c r="TUW4" s="5"/>
      <c r="TUX4" s="6"/>
      <c r="TUY4" s="5"/>
      <c r="TUZ4" s="6"/>
      <c r="TVA4" s="5"/>
      <c r="TVB4" s="6"/>
      <c r="TVC4" s="5"/>
      <c r="TVD4" s="6"/>
      <c r="TVE4" s="5"/>
      <c r="TVF4" s="6"/>
      <c r="TVG4" s="5"/>
      <c r="TVH4" s="6"/>
      <c r="TVI4" s="5"/>
      <c r="TVJ4" s="6"/>
      <c r="TVK4" s="5"/>
      <c r="TVL4" s="6"/>
      <c r="TVM4" s="5"/>
      <c r="TVN4" s="6"/>
      <c r="TVO4" s="5"/>
      <c r="TVP4" s="6"/>
      <c r="TVQ4" s="5"/>
      <c r="TVR4" s="6"/>
      <c r="TVS4" s="5"/>
      <c r="TVT4" s="6"/>
      <c r="TVU4" s="5"/>
      <c r="TVV4" s="6"/>
      <c r="TVW4" s="5"/>
      <c r="TVX4" s="6"/>
      <c r="TVY4" s="5"/>
      <c r="TVZ4" s="6"/>
      <c r="TWA4" s="5"/>
      <c r="TWB4" s="6"/>
      <c r="TWC4" s="5"/>
      <c r="TWD4" s="6"/>
      <c r="TWE4" s="5"/>
      <c r="TWF4" s="6"/>
      <c r="TWG4" s="5"/>
      <c r="TWH4" s="6"/>
      <c r="TWI4" s="5"/>
      <c r="TWJ4" s="6"/>
      <c r="TWK4" s="5"/>
      <c r="TWL4" s="6"/>
      <c r="TWM4" s="5"/>
      <c r="TWN4" s="6"/>
      <c r="TWO4" s="5"/>
      <c r="TWP4" s="6"/>
      <c r="TWQ4" s="5"/>
      <c r="TWR4" s="6"/>
      <c r="TWS4" s="5"/>
      <c r="TWT4" s="6"/>
      <c r="TWU4" s="5"/>
      <c r="TWV4" s="6"/>
      <c r="TWW4" s="5"/>
      <c r="TWX4" s="6"/>
      <c r="TWY4" s="5"/>
      <c r="TWZ4" s="6"/>
      <c r="TXA4" s="5"/>
      <c r="TXB4" s="6"/>
      <c r="TXC4" s="5"/>
      <c r="TXD4" s="6"/>
      <c r="TXE4" s="5"/>
      <c r="TXF4" s="6"/>
      <c r="TXG4" s="5"/>
      <c r="TXH4" s="6"/>
      <c r="TXI4" s="5"/>
      <c r="TXJ4" s="6"/>
      <c r="TXK4" s="5"/>
      <c r="TXL4" s="6"/>
      <c r="TXM4" s="5"/>
      <c r="TXN4" s="6"/>
      <c r="TXO4" s="5"/>
      <c r="TXP4" s="6"/>
      <c r="TXQ4" s="5"/>
      <c r="TXR4" s="6"/>
      <c r="TXS4" s="5"/>
      <c r="TXT4" s="6"/>
      <c r="TXU4" s="5"/>
      <c r="TXV4" s="6"/>
      <c r="TXW4" s="5"/>
      <c r="TXX4" s="6"/>
      <c r="TXY4" s="5"/>
      <c r="TXZ4" s="6"/>
      <c r="TYA4" s="5"/>
      <c r="TYB4" s="6"/>
      <c r="TYC4" s="5"/>
      <c r="TYD4" s="6"/>
      <c r="TYE4" s="5"/>
      <c r="TYF4" s="6"/>
      <c r="TYG4" s="5"/>
      <c r="TYH4" s="6"/>
      <c r="TYI4" s="5"/>
      <c r="TYJ4" s="6"/>
      <c r="TYK4" s="5"/>
      <c r="TYL4" s="6"/>
      <c r="TYM4" s="5"/>
      <c r="TYN4" s="6"/>
      <c r="TYO4" s="5"/>
      <c r="TYP4" s="6"/>
      <c r="TYQ4" s="5"/>
      <c r="TYR4" s="6"/>
      <c r="TYS4" s="5"/>
      <c r="TYT4" s="6"/>
      <c r="TYU4" s="5"/>
      <c r="TYV4" s="6"/>
      <c r="TYW4" s="5"/>
      <c r="TYX4" s="6"/>
      <c r="TYY4" s="5"/>
      <c r="TYZ4" s="6"/>
      <c r="TZA4" s="5"/>
      <c r="TZB4" s="6"/>
      <c r="TZC4" s="5"/>
      <c r="TZD4" s="6"/>
      <c r="TZE4" s="5"/>
      <c r="TZF4" s="6"/>
      <c r="TZG4" s="5"/>
      <c r="TZH4" s="6"/>
      <c r="TZI4" s="5"/>
      <c r="TZJ4" s="6"/>
      <c r="TZK4" s="5"/>
      <c r="TZL4" s="6"/>
      <c r="TZM4" s="5"/>
      <c r="TZN4" s="6"/>
      <c r="TZO4" s="5"/>
      <c r="TZP4" s="6"/>
      <c r="TZQ4" s="5"/>
      <c r="TZR4" s="6"/>
      <c r="TZS4" s="5"/>
      <c r="TZT4" s="6"/>
      <c r="TZU4" s="5"/>
      <c r="TZV4" s="6"/>
      <c r="TZW4" s="5"/>
      <c r="TZX4" s="6"/>
      <c r="TZY4" s="5"/>
      <c r="TZZ4" s="6"/>
      <c r="UAA4" s="5"/>
      <c r="UAB4" s="6"/>
      <c r="UAC4" s="5"/>
      <c r="UAD4" s="6"/>
      <c r="UAE4" s="5"/>
      <c r="UAF4" s="6"/>
      <c r="UAG4" s="5"/>
      <c r="UAH4" s="6"/>
      <c r="UAI4" s="5"/>
      <c r="UAJ4" s="6"/>
      <c r="UAK4" s="5"/>
      <c r="UAL4" s="6"/>
      <c r="UAM4" s="5"/>
      <c r="UAN4" s="6"/>
      <c r="UAO4" s="5"/>
      <c r="UAP4" s="6"/>
      <c r="UAQ4" s="5"/>
      <c r="UAR4" s="6"/>
      <c r="UAS4" s="5"/>
      <c r="UAT4" s="6"/>
      <c r="UAU4" s="5"/>
      <c r="UAV4" s="6"/>
      <c r="UAW4" s="5"/>
      <c r="UAX4" s="6"/>
      <c r="UAY4" s="5"/>
      <c r="UAZ4" s="6"/>
      <c r="UBA4" s="5"/>
      <c r="UBB4" s="6"/>
      <c r="UBC4" s="5"/>
      <c r="UBD4" s="6"/>
      <c r="UBE4" s="5"/>
      <c r="UBF4" s="6"/>
      <c r="UBG4" s="5"/>
      <c r="UBH4" s="6"/>
      <c r="UBI4" s="5"/>
      <c r="UBJ4" s="6"/>
      <c r="UBK4" s="5"/>
      <c r="UBL4" s="6"/>
      <c r="UBM4" s="5"/>
      <c r="UBN4" s="6"/>
      <c r="UBO4" s="5"/>
      <c r="UBP4" s="6"/>
      <c r="UBQ4" s="5"/>
      <c r="UBR4" s="6"/>
      <c r="UBS4" s="5"/>
      <c r="UBT4" s="6"/>
      <c r="UBU4" s="5"/>
      <c r="UBV4" s="6"/>
      <c r="UBW4" s="5"/>
      <c r="UBX4" s="6"/>
      <c r="UBY4" s="5"/>
      <c r="UBZ4" s="6"/>
      <c r="UCA4" s="5"/>
      <c r="UCB4" s="6"/>
      <c r="UCC4" s="5"/>
      <c r="UCD4" s="6"/>
      <c r="UCE4" s="5"/>
      <c r="UCF4" s="6"/>
      <c r="UCG4" s="5"/>
      <c r="UCH4" s="6"/>
      <c r="UCI4" s="5"/>
      <c r="UCJ4" s="6"/>
      <c r="UCK4" s="5"/>
      <c r="UCL4" s="6"/>
      <c r="UCM4" s="5"/>
      <c r="UCN4" s="6"/>
      <c r="UCO4" s="5"/>
      <c r="UCP4" s="6"/>
      <c r="UCQ4" s="5"/>
      <c r="UCR4" s="6"/>
      <c r="UCS4" s="5"/>
      <c r="UCT4" s="6"/>
      <c r="UCU4" s="5"/>
      <c r="UCV4" s="6"/>
      <c r="UCW4" s="5"/>
      <c r="UCX4" s="6"/>
      <c r="UCY4" s="5"/>
      <c r="UCZ4" s="6"/>
      <c r="UDA4" s="5"/>
      <c r="UDB4" s="6"/>
      <c r="UDC4" s="5"/>
      <c r="UDD4" s="6"/>
      <c r="UDE4" s="5"/>
      <c r="UDF4" s="6"/>
      <c r="UDG4" s="5"/>
      <c r="UDH4" s="6"/>
      <c r="UDI4" s="5"/>
      <c r="UDJ4" s="6"/>
      <c r="UDK4" s="5"/>
      <c r="UDL4" s="6"/>
      <c r="UDM4" s="5"/>
      <c r="UDN4" s="6"/>
      <c r="UDO4" s="5"/>
      <c r="UDP4" s="6"/>
      <c r="UDQ4" s="5"/>
      <c r="UDR4" s="6"/>
      <c r="UDS4" s="5"/>
      <c r="UDT4" s="6"/>
      <c r="UDU4" s="5"/>
      <c r="UDV4" s="6"/>
      <c r="UDW4" s="5"/>
      <c r="UDX4" s="6"/>
      <c r="UDY4" s="5"/>
      <c r="UDZ4" s="6"/>
      <c r="UEA4" s="5"/>
      <c r="UEB4" s="6"/>
      <c r="UEC4" s="5"/>
      <c r="UED4" s="6"/>
      <c r="UEE4" s="5"/>
      <c r="UEF4" s="6"/>
      <c r="UEG4" s="5"/>
      <c r="UEH4" s="6"/>
      <c r="UEI4" s="5"/>
      <c r="UEJ4" s="6"/>
      <c r="UEK4" s="5"/>
      <c r="UEL4" s="6"/>
      <c r="UEM4" s="5"/>
      <c r="UEN4" s="6"/>
      <c r="UEO4" s="5"/>
      <c r="UEP4" s="6"/>
      <c r="UEQ4" s="5"/>
      <c r="UER4" s="6"/>
      <c r="UES4" s="5"/>
      <c r="UET4" s="6"/>
      <c r="UEU4" s="5"/>
      <c r="UEV4" s="6"/>
      <c r="UEW4" s="5"/>
      <c r="UEX4" s="6"/>
      <c r="UEY4" s="5"/>
      <c r="UEZ4" s="6"/>
      <c r="UFA4" s="5"/>
      <c r="UFB4" s="6"/>
      <c r="UFC4" s="5"/>
      <c r="UFD4" s="6"/>
      <c r="UFE4" s="5"/>
      <c r="UFF4" s="6"/>
      <c r="UFG4" s="5"/>
      <c r="UFH4" s="6"/>
      <c r="UFI4" s="5"/>
      <c r="UFJ4" s="6"/>
      <c r="UFK4" s="5"/>
      <c r="UFL4" s="6"/>
      <c r="UFM4" s="5"/>
      <c r="UFN4" s="6"/>
      <c r="UFO4" s="5"/>
      <c r="UFP4" s="6"/>
      <c r="UFQ4" s="5"/>
      <c r="UFR4" s="6"/>
      <c r="UFS4" s="5"/>
      <c r="UFT4" s="6"/>
      <c r="UFU4" s="5"/>
      <c r="UFV4" s="6"/>
      <c r="UFW4" s="5"/>
      <c r="UFX4" s="6"/>
      <c r="UFY4" s="5"/>
      <c r="UFZ4" s="6"/>
      <c r="UGA4" s="5"/>
      <c r="UGB4" s="6"/>
      <c r="UGC4" s="5"/>
      <c r="UGD4" s="6"/>
      <c r="UGE4" s="5"/>
      <c r="UGF4" s="6"/>
      <c r="UGG4" s="5"/>
      <c r="UGH4" s="6"/>
      <c r="UGI4" s="5"/>
      <c r="UGJ4" s="6"/>
      <c r="UGK4" s="5"/>
      <c r="UGL4" s="6"/>
      <c r="UGM4" s="5"/>
      <c r="UGN4" s="6"/>
      <c r="UGO4" s="5"/>
      <c r="UGP4" s="6"/>
      <c r="UGQ4" s="5"/>
      <c r="UGR4" s="6"/>
      <c r="UGS4" s="5"/>
      <c r="UGT4" s="6"/>
      <c r="UGU4" s="5"/>
      <c r="UGV4" s="6"/>
      <c r="UGW4" s="5"/>
      <c r="UGX4" s="6"/>
      <c r="UGY4" s="5"/>
      <c r="UGZ4" s="6"/>
      <c r="UHA4" s="5"/>
      <c r="UHB4" s="6"/>
      <c r="UHC4" s="5"/>
      <c r="UHD4" s="6"/>
      <c r="UHE4" s="5"/>
      <c r="UHF4" s="6"/>
      <c r="UHG4" s="5"/>
      <c r="UHH4" s="6"/>
      <c r="UHI4" s="5"/>
      <c r="UHJ4" s="6"/>
      <c r="UHK4" s="5"/>
      <c r="UHL4" s="6"/>
      <c r="UHM4" s="5"/>
      <c r="UHN4" s="6"/>
      <c r="UHO4" s="5"/>
      <c r="UHP4" s="6"/>
      <c r="UHQ4" s="5"/>
      <c r="UHR4" s="6"/>
      <c r="UHS4" s="5"/>
      <c r="UHT4" s="6"/>
      <c r="UHU4" s="5"/>
      <c r="UHV4" s="6"/>
      <c r="UHW4" s="5"/>
      <c r="UHX4" s="6"/>
      <c r="UHY4" s="5"/>
      <c r="UHZ4" s="6"/>
      <c r="UIA4" s="5"/>
      <c r="UIB4" s="6"/>
      <c r="UIC4" s="5"/>
      <c r="UID4" s="6"/>
      <c r="UIE4" s="5"/>
      <c r="UIF4" s="6"/>
      <c r="UIG4" s="5"/>
      <c r="UIH4" s="6"/>
      <c r="UII4" s="5"/>
      <c r="UIJ4" s="6"/>
      <c r="UIK4" s="5"/>
      <c r="UIL4" s="6"/>
      <c r="UIM4" s="5"/>
      <c r="UIN4" s="6"/>
      <c r="UIO4" s="5"/>
      <c r="UIP4" s="6"/>
      <c r="UIQ4" s="5"/>
      <c r="UIR4" s="6"/>
      <c r="UIS4" s="5"/>
      <c r="UIT4" s="6"/>
      <c r="UIU4" s="5"/>
      <c r="UIV4" s="6"/>
      <c r="UIW4" s="5"/>
      <c r="UIX4" s="6"/>
      <c r="UIY4" s="5"/>
      <c r="UIZ4" s="6"/>
      <c r="UJA4" s="5"/>
      <c r="UJB4" s="6"/>
      <c r="UJC4" s="5"/>
      <c r="UJD4" s="6"/>
      <c r="UJE4" s="5"/>
      <c r="UJF4" s="6"/>
      <c r="UJG4" s="5"/>
      <c r="UJH4" s="6"/>
      <c r="UJI4" s="5"/>
      <c r="UJJ4" s="6"/>
      <c r="UJK4" s="5"/>
      <c r="UJL4" s="6"/>
      <c r="UJM4" s="5"/>
      <c r="UJN4" s="6"/>
      <c r="UJO4" s="5"/>
      <c r="UJP4" s="6"/>
      <c r="UJQ4" s="5"/>
      <c r="UJR4" s="6"/>
      <c r="UJS4" s="5"/>
      <c r="UJT4" s="6"/>
      <c r="UJU4" s="5"/>
      <c r="UJV4" s="6"/>
      <c r="UJW4" s="5"/>
      <c r="UJX4" s="6"/>
      <c r="UJY4" s="5"/>
      <c r="UJZ4" s="6"/>
      <c r="UKA4" s="5"/>
      <c r="UKB4" s="6"/>
      <c r="UKC4" s="5"/>
      <c r="UKD4" s="6"/>
      <c r="UKE4" s="5"/>
      <c r="UKF4" s="6"/>
      <c r="UKG4" s="5"/>
      <c r="UKH4" s="6"/>
      <c r="UKI4" s="5"/>
      <c r="UKJ4" s="6"/>
      <c r="UKK4" s="5"/>
      <c r="UKL4" s="6"/>
      <c r="UKM4" s="5"/>
      <c r="UKN4" s="6"/>
      <c r="UKO4" s="5"/>
      <c r="UKP4" s="6"/>
      <c r="UKQ4" s="5"/>
      <c r="UKR4" s="6"/>
      <c r="UKS4" s="5"/>
      <c r="UKT4" s="6"/>
      <c r="UKU4" s="5"/>
      <c r="UKV4" s="6"/>
      <c r="UKW4" s="5"/>
      <c r="UKX4" s="6"/>
      <c r="UKY4" s="5"/>
      <c r="UKZ4" s="6"/>
      <c r="ULA4" s="5"/>
      <c r="ULB4" s="6"/>
      <c r="ULC4" s="5"/>
      <c r="ULD4" s="6"/>
      <c r="ULE4" s="5"/>
      <c r="ULF4" s="6"/>
      <c r="ULG4" s="5"/>
      <c r="ULH4" s="6"/>
      <c r="ULI4" s="5"/>
      <c r="ULJ4" s="6"/>
      <c r="ULK4" s="5"/>
      <c r="ULL4" s="6"/>
      <c r="ULM4" s="5"/>
      <c r="ULN4" s="6"/>
      <c r="ULO4" s="5"/>
      <c r="ULP4" s="6"/>
      <c r="ULQ4" s="5"/>
      <c r="ULR4" s="6"/>
      <c r="ULS4" s="5"/>
      <c r="ULT4" s="6"/>
      <c r="ULU4" s="5"/>
      <c r="ULV4" s="6"/>
      <c r="ULW4" s="5"/>
      <c r="ULX4" s="6"/>
      <c r="ULY4" s="5"/>
      <c r="ULZ4" s="6"/>
      <c r="UMA4" s="5"/>
      <c r="UMB4" s="6"/>
      <c r="UMC4" s="5"/>
      <c r="UMD4" s="6"/>
      <c r="UME4" s="5"/>
      <c r="UMF4" s="6"/>
      <c r="UMG4" s="5"/>
      <c r="UMH4" s="6"/>
      <c r="UMI4" s="5"/>
      <c r="UMJ4" s="6"/>
      <c r="UMK4" s="5"/>
      <c r="UML4" s="6"/>
      <c r="UMM4" s="5"/>
      <c r="UMN4" s="6"/>
      <c r="UMO4" s="5"/>
      <c r="UMP4" s="6"/>
      <c r="UMQ4" s="5"/>
      <c r="UMR4" s="6"/>
      <c r="UMS4" s="5"/>
      <c r="UMT4" s="6"/>
      <c r="UMU4" s="5"/>
      <c r="UMV4" s="6"/>
      <c r="UMW4" s="5"/>
      <c r="UMX4" s="6"/>
      <c r="UMY4" s="5"/>
      <c r="UMZ4" s="6"/>
      <c r="UNA4" s="5"/>
      <c r="UNB4" s="6"/>
      <c r="UNC4" s="5"/>
      <c r="UND4" s="6"/>
      <c r="UNE4" s="5"/>
      <c r="UNF4" s="6"/>
      <c r="UNG4" s="5"/>
      <c r="UNH4" s="6"/>
      <c r="UNI4" s="5"/>
      <c r="UNJ4" s="6"/>
      <c r="UNK4" s="5"/>
      <c r="UNL4" s="6"/>
      <c r="UNM4" s="5"/>
      <c r="UNN4" s="6"/>
      <c r="UNO4" s="5"/>
      <c r="UNP4" s="6"/>
      <c r="UNQ4" s="5"/>
      <c r="UNR4" s="6"/>
      <c r="UNS4" s="5"/>
      <c r="UNT4" s="6"/>
      <c r="UNU4" s="5"/>
      <c r="UNV4" s="6"/>
      <c r="UNW4" s="5"/>
      <c r="UNX4" s="6"/>
      <c r="UNY4" s="5"/>
      <c r="UNZ4" s="6"/>
      <c r="UOA4" s="5"/>
      <c r="UOB4" s="6"/>
      <c r="UOC4" s="5"/>
      <c r="UOD4" s="6"/>
      <c r="UOE4" s="5"/>
      <c r="UOF4" s="6"/>
      <c r="UOG4" s="5"/>
      <c r="UOH4" s="6"/>
      <c r="UOI4" s="5"/>
      <c r="UOJ4" s="6"/>
      <c r="UOK4" s="5"/>
      <c r="UOL4" s="6"/>
      <c r="UOM4" s="5"/>
      <c r="UON4" s="6"/>
      <c r="UOO4" s="5"/>
      <c r="UOP4" s="6"/>
      <c r="UOQ4" s="5"/>
      <c r="UOR4" s="6"/>
      <c r="UOS4" s="5"/>
      <c r="UOT4" s="6"/>
      <c r="UOU4" s="5"/>
      <c r="UOV4" s="6"/>
      <c r="UOW4" s="5"/>
      <c r="UOX4" s="6"/>
      <c r="UOY4" s="5"/>
      <c r="UOZ4" s="6"/>
      <c r="UPA4" s="5"/>
      <c r="UPB4" s="6"/>
      <c r="UPC4" s="5"/>
      <c r="UPD4" s="6"/>
      <c r="UPE4" s="5"/>
      <c r="UPF4" s="6"/>
      <c r="UPG4" s="5"/>
      <c r="UPH4" s="6"/>
      <c r="UPI4" s="5"/>
      <c r="UPJ4" s="6"/>
      <c r="UPK4" s="5"/>
      <c r="UPL4" s="6"/>
      <c r="UPM4" s="5"/>
      <c r="UPN4" s="6"/>
      <c r="UPO4" s="5"/>
      <c r="UPP4" s="6"/>
      <c r="UPQ4" s="5"/>
      <c r="UPR4" s="6"/>
      <c r="UPS4" s="5"/>
      <c r="UPT4" s="6"/>
      <c r="UPU4" s="5"/>
      <c r="UPV4" s="6"/>
      <c r="UPW4" s="5"/>
      <c r="UPX4" s="6"/>
      <c r="UPY4" s="5"/>
      <c r="UPZ4" s="6"/>
      <c r="UQA4" s="5"/>
      <c r="UQB4" s="6"/>
      <c r="UQC4" s="5"/>
      <c r="UQD4" s="6"/>
      <c r="UQE4" s="5"/>
      <c r="UQF4" s="6"/>
      <c r="UQG4" s="5"/>
      <c r="UQH4" s="6"/>
      <c r="UQI4" s="5"/>
      <c r="UQJ4" s="6"/>
      <c r="UQK4" s="5"/>
      <c r="UQL4" s="6"/>
      <c r="UQM4" s="5"/>
      <c r="UQN4" s="6"/>
      <c r="UQO4" s="5"/>
      <c r="UQP4" s="6"/>
      <c r="UQQ4" s="5"/>
      <c r="UQR4" s="6"/>
      <c r="UQS4" s="5"/>
      <c r="UQT4" s="6"/>
      <c r="UQU4" s="5"/>
      <c r="UQV4" s="6"/>
      <c r="UQW4" s="5"/>
      <c r="UQX4" s="6"/>
      <c r="UQY4" s="5"/>
      <c r="UQZ4" s="6"/>
      <c r="URA4" s="5"/>
      <c r="URB4" s="6"/>
      <c r="URC4" s="5"/>
      <c r="URD4" s="6"/>
      <c r="URE4" s="5"/>
      <c r="URF4" s="6"/>
      <c r="URG4" s="5"/>
      <c r="URH4" s="6"/>
      <c r="URI4" s="5"/>
      <c r="URJ4" s="6"/>
      <c r="URK4" s="5"/>
      <c r="URL4" s="6"/>
      <c r="URM4" s="5"/>
      <c r="URN4" s="6"/>
      <c r="URO4" s="5"/>
      <c r="URP4" s="6"/>
      <c r="URQ4" s="5"/>
      <c r="URR4" s="6"/>
      <c r="URS4" s="5"/>
      <c r="URT4" s="6"/>
      <c r="URU4" s="5"/>
      <c r="URV4" s="6"/>
      <c r="URW4" s="5"/>
      <c r="URX4" s="6"/>
      <c r="URY4" s="5"/>
      <c r="URZ4" s="6"/>
      <c r="USA4" s="5"/>
      <c r="USB4" s="6"/>
      <c r="USC4" s="5"/>
      <c r="USD4" s="6"/>
      <c r="USE4" s="5"/>
      <c r="USF4" s="6"/>
      <c r="USG4" s="5"/>
      <c r="USH4" s="6"/>
      <c r="USI4" s="5"/>
      <c r="USJ4" s="6"/>
      <c r="USK4" s="5"/>
      <c r="USL4" s="6"/>
      <c r="USM4" s="5"/>
      <c r="USN4" s="6"/>
      <c r="USO4" s="5"/>
      <c r="USP4" s="6"/>
      <c r="USQ4" s="5"/>
      <c r="USR4" s="6"/>
      <c r="USS4" s="5"/>
      <c r="UST4" s="6"/>
      <c r="USU4" s="5"/>
      <c r="USV4" s="6"/>
      <c r="USW4" s="5"/>
      <c r="USX4" s="6"/>
      <c r="USY4" s="5"/>
      <c r="USZ4" s="6"/>
      <c r="UTA4" s="5"/>
      <c r="UTB4" s="6"/>
      <c r="UTC4" s="5"/>
      <c r="UTD4" s="6"/>
      <c r="UTE4" s="5"/>
      <c r="UTF4" s="6"/>
      <c r="UTG4" s="5"/>
      <c r="UTH4" s="6"/>
      <c r="UTI4" s="5"/>
      <c r="UTJ4" s="6"/>
      <c r="UTK4" s="5"/>
      <c r="UTL4" s="6"/>
      <c r="UTM4" s="5"/>
      <c r="UTN4" s="6"/>
      <c r="UTO4" s="5"/>
      <c r="UTP4" s="6"/>
      <c r="UTQ4" s="5"/>
      <c r="UTR4" s="6"/>
      <c r="UTS4" s="5"/>
      <c r="UTT4" s="6"/>
      <c r="UTU4" s="5"/>
      <c r="UTV4" s="6"/>
      <c r="UTW4" s="5"/>
      <c r="UTX4" s="6"/>
      <c r="UTY4" s="5"/>
      <c r="UTZ4" s="6"/>
      <c r="UUA4" s="5"/>
      <c r="UUB4" s="6"/>
      <c r="UUC4" s="5"/>
      <c r="UUD4" s="6"/>
      <c r="UUE4" s="5"/>
      <c r="UUF4" s="6"/>
      <c r="UUG4" s="5"/>
      <c r="UUH4" s="6"/>
      <c r="UUI4" s="5"/>
      <c r="UUJ4" s="6"/>
      <c r="UUK4" s="5"/>
      <c r="UUL4" s="6"/>
      <c r="UUM4" s="5"/>
      <c r="UUN4" s="6"/>
      <c r="UUO4" s="5"/>
      <c r="UUP4" s="6"/>
      <c r="UUQ4" s="5"/>
      <c r="UUR4" s="6"/>
      <c r="UUS4" s="5"/>
      <c r="UUT4" s="6"/>
      <c r="UUU4" s="5"/>
      <c r="UUV4" s="6"/>
      <c r="UUW4" s="5"/>
      <c r="UUX4" s="6"/>
      <c r="UUY4" s="5"/>
      <c r="UUZ4" s="6"/>
      <c r="UVA4" s="5"/>
      <c r="UVB4" s="6"/>
      <c r="UVC4" s="5"/>
      <c r="UVD4" s="6"/>
      <c r="UVE4" s="5"/>
      <c r="UVF4" s="6"/>
      <c r="UVG4" s="5"/>
      <c r="UVH4" s="6"/>
      <c r="UVI4" s="5"/>
      <c r="UVJ4" s="6"/>
      <c r="UVK4" s="5"/>
      <c r="UVL4" s="6"/>
      <c r="UVM4" s="5"/>
      <c r="UVN4" s="6"/>
      <c r="UVO4" s="5"/>
      <c r="UVP4" s="6"/>
      <c r="UVQ4" s="5"/>
      <c r="UVR4" s="6"/>
      <c r="UVS4" s="5"/>
      <c r="UVT4" s="6"/>
      <c r="UVU4" s="5"/>
      <c r="UVV4" s="6"/>
      <c r="UVW4" s="5"/>
      <c r="UVX4" s="6"/>
      <c r="UVY4" s="5"/>
      <c r="UVZ4" s="6"/>
      <c r="UWA4" s="5"/>
      <c r="UWB4" s="6"/>
      <c r="UWC4" s="5"/>
      <c r="UWD4" s="6"/>
      <c r="UWE4" s="5"/>
      <c r="UWF4" s="6"/>
      <c r="UWG4" s="5"/>
      <c r="UWH4" s="6"/>
      <c r="UWI4" s="5"/>
      <c r="UWJ4" s="6"/>
      <c r="UWK4" s="5"/>
      <c r="UWL4" s="6"/>
      <c r="UWM4" s="5"/>
      <c r="UWN4" s="6"/>
      <c r="UWO4" s="5"/>
      <c r="UWP4" s="6"/>
      <c r="UWQ4" s="5"/>
      <c r="UWR4" s="6"/>
      <c r="UWS4" s="5"/>
      <c r="UWT4" s="6"/>
      <c r="UWU4" s="5"/>
      <c r="UWV4" s="6"/>
      <c r="UWW4" s="5"/>
      <c r="UWX4" s="6"/>
      <c r="UWY4" s="5"/>
      <c r="UWZ4" s="6"/>
      <c r="UXA4" s="5"/>
      <c r="UXB4" s="6"/>
      <c r="UXC4" s="5"/>
      <c r="UXD4" s="6"/>
      <c r="UXE4" s="5"/>
      <c r="UXF4" s="6"/>
      <c r="UXG4" s="5"/>
      <c r="UXH4" s="6"/>
      <c r="UXI4" s="5"/>
      <c r="UXJ4" s="6"/>
      <c r="UXK4" s="5"/>
      <c r="UXL4" s="6"/>
      <c r="UXM4" s="5"/>
      <c r="UXN4" s="6"/>
      <c r="UXO4" s="5"/>
      <c r="UXP4" s="6"/>
      <c r="UXQ4" s="5"/>
      <c r="UXR4" s="6"/>
      <c r="UXS4" s="5"/>
      <c r="UXT4" s="6"/>
      <c r="UXU4" s="5"/>
      <c r="UXV4" s="6"/>
      <c r="UXW4" s="5"/>
      <c r="UXX4" s="6"/>
      <c r="UXY4" s="5"/>
      <c r="UXZ4" s="6"/>
      <c r="UYA4" s="5"/>
      <c r="UYB4" s="6"/>
      <c r="UYC4" s="5"/>
      <c r="UYD4" s="6"/>
      <c r="UYE4" s="5"/>
      <c r="UYF4" s="6"/>
      <c r="UYG4" s="5"/>
      <c r="UYH4" s="6"/>
      <c r="UYI4" s="5"/>
      <c r="UYJ4" s="6"/>
      <c r="UYK4" s="5"/>
      <c r="UYL4" s="6"/>
      <c r="UYM4" s="5"/>
      <c r="UYN4" s="6"/>
      <c r="UYO4" s="5"/>
      <c r="UYP4" s="6"/>
      <c r="UYQ4" s="5"/>
      <c r="UYR4" s="6"/>
      <c r="UYS4" s="5"/>
      <c r="UYT4" s="6"/>
      <c r="UYU4" s="5"/>
      <c r="UYV4" s="6"/>
      <c r="UYW4" s="5"/>
      <c r="UYX4" s="6"/>
      <c r="UYY4" s="5"/>
      <c r="UYZ4" s="6"/>
      <c r="UZA4" s="5"/>
      <c r="UZB4" s="6"/>
      <c r="UZC4" s="5"/>
      <c r="UZD4" s="6"/>
      <c r="UZE4" s="5"/>
      <c r="UZF4" s="6"/>
      <c r="UZG4" s="5"/>
      <c r="UZH4" s="6"/>
      <c r="UZI4" s="5"/>
      <c r="UZJ4" s="6"/>
      <c r="UZK4" s="5"/>
      <c r="UZL4" s="6"/>
      <c r="UZM4" s="5"/>
      <c r="UZN4" s="6"/>
      <c r="UZO4" s="5"/>
      <c r="UZP4" s="6"/>
      <c r="UZQ4" s="5"/>
      <c r="UZR4" s="6"/>
      <c r="UZS4" s="5"/>
      <c r="UZT4" s="6"/>
      <c r="UZU4" s="5"/>
      <c r="UZV4" s="6"/>
      <c r="UZW4" s="5"/>
      <c r="UZX4" s="6"/>
      <c r="UZY4" s="5"/>
      <c r="UZZ4" s="6"/>
      <c r="VAA4" s="5"/>
      <c r="VAB4" s="6"/>
      <c r="VAC4" s="5"/>
      <c r="VAD4" s="6"/>
      <c r="VAE4" s="5"/>
      <c r="VAF4" s="6"/>
      <c r="VAG4" s="5"/>
      <c r="VAH4" s="6"/>
      <c r="VAI4" s="5"/>
      <c r="VAJ4" s="6"/>
      <c r="VAK4" s="5"/>
      <c r="VAL4" s="6"/>
      <c r="VAM4" s="5"/>
      <c r="VAN4" s="6"/>
      <c r="VAO4" s="5"/>
      <c r="VAP4" s="6"/>
      <c r="VAQ4" s="5"/>
      <c r="VAR4" s="6"/>
      <c r="VAS4" s="5"/>
      <c r="VAT4" s="6"/>
      <c r="VAU4" s="5"/>
      <c r="VAV4" s="6"/>
      <c r="VAW4" s="5"/>
      <c r="VAX4" s="6"/>
      <c r="VAY4" s="5"/>
      <c r="VAZ4" s="6"/>
      <c r="VBA4" s="5"/>
      <c r="VBB4" s="6"/>
      <c r="VBC4" s="5"/>
      <c r="VBD4" s="6"/>
      <c r="VBE4" s="5"/>
      <c r="VBF4" s="6"/>
      <c r="VBG4" s="5"/>
      <c r="VBH4" s="6"/>
      <c r="VBI4" s="5"/>
      <c r="VBJ4" s="6"/>
      <c r="VBK4" s="5"/>
      <c r="VBL4" s="6"/>
      <c r="VBM4" s="5"/>
      <c r="VBN4" s="6"/>
      <c r="VBO4" s="5"/>
      <c r="VBP4" s="6"/>
      <c r="VBQ4" s="5"/>
      <c r="VBR4" s="6"/>
      <c r="VBS4" s="5"/>
      <c r="VBT4" s="6"/>
      <c r="VBU4" s="5"/>
      <c r="VBV4" s="6"/>
      <c r="VBW4" s="5"/>
      <c r="VBX4" s="6"/>
      <c r="VBY4" s="5"/>
      <c r="VBZ4" s="6"/>
      <c r="VCA4" s="5"/>
      <c r="VCB4" s="6"/>
      <c r="VCC4" s="5"/>
      <c r="VCD4" s="6"/>
      <c r="VCE4" s="5"/>
      <c r="VCF4" s="6"/>
      <c r="VCG4" s="5"/>
      <c r="VCH4" s="6"/>
      <c r="VCI4" s="5"/>
      <c r="VCJ4" s="6"/>
      <c r="VCK4" s="5"/>
      <c r="VCL4" s="6"/>
      <c r="VCM4" s="5"/>
      <c r="VCN4" s="6"/>
      <c r="VCO4" s="5"/>
      <c r="VCP4" s="6"/>
      <c r="VCQ4" s="5"/>
      <c r="VCR4" s="6"/>
      <c r="VCS4" s="5"/>
      <c r="VCT4" s="6"/>
      <c r="VCU4" s="5"/>
      <c r="VCV4" s="6"/>
      <c r="VCW4" s="5"/>
      <c r="VCX4" s="6"/>
      <c r="VCY4" s="5"/>
      <c r="VCZ4" s="6"/>
      <c r="VDA4" s="5"/>
      <c r="VDB4" s="6"/>
      <c r="VDC4" s="5"/>
      <c r="VDD4" s="6"/>
      <c r="VDE4" s="5"/>
      <c r="VDF4" s="6"/>
      <c r="VDG4" s="5"/>
      <c r="VDH4" s="6"/>
      <c r="VDI4" s="5"/>
      <c r="VDJ4" s="6"/>
      <c r="VDK4" s="5"/>
      <c r="VDL4" s="6"/>
      <c r="VDM4" s="5"/>
      <c r="VDN4" s="6"/>
      <c r="VDO4" s="5"/>
      <c r="VDP4" s="6"/>
      <c r="VDQ4" s="5"/>
      <c r="VDR4" s="6"/>
      <c r="VDS4" s="5"/>
      <c r="VDT4" s="6"/>
      <c r="VDU4" s="5"/>
      <c r="VDV4" s="6"/>
      <c r="VDW4" s="5"/>
      <c r="VDX4" s="6"/>
      <c r="VDY4" s="5"/>
      <c r="VDZ4" s="6"/>
      <c r="VEA4" s="5"/>
      <c r="VEB4" s="6"/>
      <c r="VEC4" s="5"/>
      <c r="VED4" s="6"/>
      <c r="VEE4" s="5"/>
      <c r="VEF4" s="6"/>
      <c r="VEG4" s="5"/>
      <c r="VEH4" s="6"/>
      <c r="VEI4" s="5"/>
      <c r="VEJ4" s="6"/>
      <c r="VEK4" s="5"/>
      <c r="VEL4" s="6"/>
      <c r="VEM4" s="5"/>
      <c r="VEN4" s="6"/>
      <c r="VEO4" s="5"/>
      <c r="VEP4" s="6"/>
      <c r="VEQ4" s="5"/>
      <c r="VER4" s="6"/>
      <c r="VES4" s="5"/>
      <c r="VET4" s="6"/>
      <c r="VEU4" s="5"/>
      <c r="VEV4" s="6"/>
      <c r="VEW4" s="5"/>
      <c r="VEX4" s="6"/>
      <c r="VEY4" s="5"/>
      <c r="VEZ4" s="6"/>
      <c r="VFA4" s="5"/>
      <c r="VFB4" s="6"/>
      <c r="VFC4" s="5"/>
      <c r="VFD4" s="6"/>
      <c r="VFE4" s="5"/>
      <c r="VFF4" s="6"/>
      <c r="VFG4" s="5"/>
      <c r="VFH4" s="6"/>
      <c r="VFI4" s="5"/>
      <c r="VFJ4" s="6"/>
      <c r="VFK4" s="5"/>
      <c r="VFL4" s="6"/>
      <c r="VFM4" s="5"/>
      <c r="VFN4" s="6"/>
      <c r="VFO4" s="5"/>
      <c r="VFP4" s="6"/>
      <c r="VFQ4" s="5"/>
      <c r="VFR4" s="6"/>
      <c r="VFS4" s="5"/>
      <c r="VFT4" s="6"/>
      <c r="VFU4" s="5"/>
      <c r="VFV4" s="6"/>
      <c r="VFW4" s="5"/>
      <c r="VFX4" s="6"/>
      <c r="VFY4" s="5"/>
      <c r="VFZ4" s="6"/>
      <c r="VGA4" s="5"/>
      <c r="VGB4" s="6"/>
      <c r="VGC4" s="5"/>
      <c r="VGD4" s="6"/>
      <c r="VGE4" s="5"/>
      <c r="VGF4" s="6"/>
      <c r="VGG4" s="5"/>
      <c r="VGH4" s="6"/>
      <c r="VGI4" s="5"/>
      <c r="VGJ4" s="6"/>
      <c r="VGK4" s="5"/>
      <c r="VGL4" s="6"/>
      <c r="VGM4" s="5"/>
      <c r="VGN4" s="6"/>
      <c r="VGO4" s="5"/>
      <c r="VGP4" s="6"/>
      <c r="VGQ4" s="5"/>
      <c r="VGR4" s="6"/>
      <c r="VGS4" s="5"/>
      <c r="VGT4" s="6"/>
      <c r="VGU4" s="5"/>
      <c r="VGV4" s="6"/>
      <c r="VGW4" s="5"/>
      <c r="VGX4" s="6"/>
      <c r="VGY4" s="5"/>
      <c r="VGZ4" s="6"/>
      <c r="VHA4" s="5"/>
      <c r="VHB4" s="6"/>
      <c r="VHC4" s="5"/>
      <c r="VHD4" s="6"/>
      <c r="VHE4" s="5"/>
      <c r="VHF4" s="6"/>
      <c r="VHG4" s="5"/>
      <c r="VHH4" s="6"/>
      <c r="VHI4" s="5"/>
      <c r="VHJ4" s="6"/>
      <c r="VHK4" s="5"/>
      <c r="VHL4" s="6"/>
      <c r="VHM4" s="5"/>
      <c r="VHN4" s="6"/>
      <c r="VHO4" s="5"/>
      <c r="VHP4" s="6"/>
      <c r="VHQ4" s="5"/>
      <c r="VHR4" s="6"/>
      <c r="VHS4" s="5"/>
      <c r="VHT4" s="6"/>
      <c r="VHU4" s="5"/>
      <c r="VHV4" s="6"/>
      <c r="VHW4" s="5"/>
      <c r="VHX4" s="6"/>
      <c r="VHY4" s="5"/>
      <c r="VHZ4" s="6"/>
      <c r="VIA4" s="5"/>
      <c r="VIB4" s="6"/>
      <c r="VIC4" s="5"/>
      <c r="VID4" s="6"/>
      <c r="VIE4" s="5"/>
      <c r="VIF4" s="6"/>
      <c r="VIG4" s="5"/>
      <c r="VIH4" s="6"/>
      <c r="VII4" s="5"/>
      <c r="VIJ4" s="6"/>
      <c r="VIK4" s="5"/>
      <c r="VIL4" s="6"/>
      <c r="VIM4" s="5"/>
      <c r="VIN4" s="6"/>
      <c r="VIO4" s="5"/>
      <c r="VIP4" s="6"/>
      <c r="VIQ4" s="5"/>
      <c r="VIR4" s="6"/>
      <c r="VIS4" s="5"/>
      <c r="VIT4" s="6"/>
      <c r="VIU4" s="5"/>
      <c r="VIV4" s="6"/>
      <c r="VIW4" s="5"/>
      <c r="VIX4" s="6"/>
      <c r="VIY4" s="5"/>
      <c r="VIZ4" s="6"/>
      <c r="VJA4" s="5"/>
      <c r="VJB4" s="6"/>
      <c r="VJC4" s="5"/>
      <c r="VJD4" s="6"/>
      <c r="VJE4" s="5"/>
      <c r="VJF4" s="6"/>
      <c r="VJG4" s="5"/>
      <c r="VJH4" s="6"/>
      <c r="VJI4" s="5"/>
      <c r="VJJ4" s="6"/>
      <c r="VJK4" s="5"/>
      <c r="VJL4" s="6"/>
      <c r="VJM4" s="5"/>
      <c r="VJN4" s="6"/>
      <c r="VJO4" s="5"/>
      <c r="VJP4" s="6"/>
      <c r="VJQ4" s="5"/>
      <c r="VJR4" s="6"/>
      <c r="VJS4" s="5"/>
      <c r="VJT4" s="6"/>
      <c r="VJU4" s="5"/>
      <c r="VJV4" s="6"/>
      <c r="VJW4" s="5"/>
      <c r="VJX4" s="6"/>
      <c r="VJY4" s="5"/>
      <c r="VJZ4" s="6"/>
      <c r="VKA4" s="5"/>
      <c r="VKB4" s="6"/>
      <c r="VKC4" s="5"/>
      <c r="VKD4" s="6"/>
      <c r="VKE4" s="5"/>
      <c r="VKF4" s="6"/>
      <c r="VKG4" s="5"/>
      <c r="VKH4" s="6"/>
      <c r="VKI4" s="5"/>
      <c r="VKJ4" s="6"/>
      <c r="VKK4" s="5"/>
      <c r="VKL4" s="6"/>
      <c r="VKM4" s="5"/>
      <c r="VKN4" s="6"/>
      <c r="VKO4" s="5"/>
      <c r="VKP4" s="6"/>
      <c r="VKQ4" s="5"/>
      <c r="VKR4" s="6"/>
      <c r="VKS4" s="5"/>
      <c r="VKT4" s="6"/>
      <c r="VKU4" s="5"/>
      <c r="VKV4" s="6"/>
      <c r="VKW4" s="5"/>
      <c r="VKX4" s="6"/>
      <c r="VKY4" s="5"/>
      <c r="VKZ4" s="6"/>
      <c r="VLA4" s="5"/>
      <c r="VLB4" s="6"/>
      <c r="VLC4" s="5"/>
      <c r="VLD4" s="6"/>
      <c r="VLE4" s="5"/>
      <c r="VLF4" s="6"/>
      <c r="VLG4" s="5"/>
      <c r="VLH4" s="6"/>
      <c r="VLI4" s="5"/>
      <c r="VLJ4" s="6"/>
      <c r="VLK4" s="5"/>
      <c r="VLL4" s="6"/>
      <c r="VLM4" s="5"/>
      <c r="VLN4" s="6"/>
      <c r="VLO4" s="5"/>
      <c r="VLP4" s="6"/>
      <c r="VLQ4" s="5"/>
      <c r="VLR4" s="6"/>
      <c r="VLS4" s="5"/>
      <c r="VLT4" s="6"/>
      <c r="VLU4" s="5"/>
      <c r="VLV4" s="6"/>
      <c r="VLW4" s="5"/>
      <c r="VLX4" s="6"/>
      <c r="VLY4" s="5"/>
      <c r="VLZ4" s="6"/>
      <c r="VMA4" s="5"/>
      <c r="VMB4" s="6"/>
      <c r="VMC4" s="5"/>
      <c r="VMD4" s="6"/>
      <c r="VME4" s="5"/>
      <c r="VMF4" s="6"/>
      <c r="VMG4" s="5"/>
      <c r="VMH4" s="6"/>
      <c r="VMI4" s="5"/>
      <c r="VMJ4" s="6"/>
      <c r="VMK4" s="5"/>
      <c r="VML4" s="6"/>
      <c r="VMM4" s="5"/>
      <c r="VMN4" s="6"/>
      <c r="VMO4" s="5"/>
      <c r="VMP4" s="6"/>
      <c r="VMQ4" s="5"/>
      <c r="VMR4" s="6"/>
      <c r="VMS4" s="5"/>
      <c r="VMT4" s="6"/>
      <c r="VMU4" s="5"/>
      <c r="VMV4" s="6"/>
      <c r="VMW4" s="5"/>
      <c r="VMX4" s="6"/>
      <c r="VMY4" s="5"/>
      <c r="VMZ4" s="6"/>
      <c r="VNA4" s="5"/>
      <c r="VNB4" s="6"/>
      <c r="VNC4" s="5"/>
      <c r="VND4" s="6"/>
      <c r="VNE4" s="5"/>
      <c r="VNF4" s="6"/>
      <c r="VNG4" s="5"/>
      <c r="VNH4" s="6"/>
      <c r="VNI4" s="5"/>
      <c r="VNJ4" s="6"/>
      <c r="VNK4" s="5"/>
      <c r="VNL4" s="6"/>
      <c r="VNM4" s="5"/>
      <c r="VNN4" s="6"/>
      <c r="VNO4" s="5"/>
      <c r="VNP4" s="6"/>
      <c r="VNQ4" s="5"/>
      <c r="VNR4" s="6"/>
      <c r="VNS4" s="5"/>
      <c r="VNT4" s="6"/>
      <c r="VNU4" s="5"/>
      <c r="VNV4" s="6"/>
      <c r="VNW4" s="5"/>
      <c r="VNX4" s="6"/>
      <c r="VNY4" s="5"/>
      <c r="VNZ4" s="6"/>
      <c r="VOA4" s="5"/>
      <c r="VOB4" s="6"/>
      <c r="VOC4" s="5"/>
      <c r="VOD4" s="6"/>
      <c r="VOE4" s="5"/>
      <c r="VOF4" s="6"/>
      <c r="VOG4" s="5"/>
      <c r="VOH4" s="6"/>
      <c r="VOI4" s="5"/>
      <c r="VOJ4" s="6"/>
      <c r="VOK4" s="5"/>
      <c r="VOL4" s="6"/>
      <c r="VOM4" s="5"/>
      <c r="VON4" s="6"/>
      <c r="VOO4" s="5"/>
      <c r="VOP4" s="6"/>
      <c r="VOQ4" s="5"/>
      <c r="VOR4" s="6"/>
      <c r="VOS4" s="5"/>
      <c r="VOT4" s="6"/>
      <c r="VOU4" s="5"/>
      <c r="VOV4" s="6"/>
      <c r="VOW4" s="5"/>
      <c r="VOX4" s="6"/>
      <c r="VOY4" s="5"/>
      <c r="VOZ4" s="6"/>
      <c r="VPA4" s="5"/>
      <c r="VPB4" s="6"/>
      <c r="VPC4" s="5"/>
      <c r="VPD4" s="6"/>
      <c r="VPE4" s="5"/>
      <c r="VPF4" s="6"/>
      <c r="VPG4" s="5"/>
      <c r="VPH4" s="6"/>
      <c r="VPI4" s="5"/>
      <c r="VPJ4" s="6"/>
      <c r="VPK4" s="5"/>
      <c r="VPL4" s="6"/>
      <c r="VPM4" s="5"/>
      <c r="VPN4" s="6"/>
      <c r="VPO4" s="5"/>
      <c r="VPP4" s="6"/>
      <c r="VPQ4" s="5"/>
      <c r="VPR4" s="6"/>
      <c r="VPS4" s="5"/>
      <c r="VPT4" s="6"/>
      <c r="VPU4" s="5"/>
      <c r="VPV4" s="6"/>
      <c r="VPW4" s="5"/>
      <c r="VPX4" s="6"/>
      <c r="VPY4" s="5"/>
      <c r="VPZ4" s="6"/>
      <c r="VQA4" s="5"/>
      <c r="VQB4" s="6"/>
      <c r="VQC4" s="5"/>
      <c r="VQD4" s="6"/>
      <c r="VQE4" s="5"/>
      <c r="VQF4" s="6"/>
      <c r="VQG4" s="5"/>
      <c r="VQH4" s="6"/>
      <c r="VQI4" s="5"/>
      <c r="VQJ4" s="6"/>
      <c r="VQK4" s="5"/>
      <c r="VQL4" s="6"/>
      <c r="VQM4" s="5"/>
      <c r="VQN4" s="6"/>
      <c r="VQO4" s="5"/>
      <c r="VQP4" s="6"/>
      <c r="VQQ4" s="5"/>
      <c r="VQR4" s="6"/>
      <c r="VQS4" s="5"/>
      <c r="VQT4" s="6"/>
      <c r="VQU4" s="5"/>
      <c r="VQV4" s="6"/>
      <c r="VQW4" s="5"/>
      <c r="VQX4" s="6"/>
      <c r="VQY4" s="5"/>
      <c r="VQZ4" s="6"/>
      <c r="VRA4" s="5"/>
      <c r="VRB4" s="6"/>
      <c r="VRC4" s="5"/>
      <c r="VRD4" s="6"/>
      <c r="VRE4" s="5"/>
      <c r="VRF4" s="6"/>
      <c r="VRG4" s="5"/>
      <c r="VRH4" s="6"/>
      <c r="VRI4" s="5"/>
      <c r="VRJ4" s="6"/>
      <c r="VRK4" s="5"/>
      <c r="VRL4" s="6"/>
      <c r="VRM4" s="5"/>
      <c r="VRN4" s="6"/>
      <c r="VRO4" s="5"/>
      <c r="VRP4" s="6"/>
      <c r="VRQ4" s="5"/>
      <c r="VRR4" s="6"/>
      <c r="VRS4" s="5"/>
      <c r="VRT4" s="6"/>
      <c r="VRU4" s="5"/>
      <c r="VRV4" s="6"/>
      <c r="VRW4" s="5"/>
      <c r="VRX4" s="6"/>
      <c r="VRY4" s="5"/>
      <c r="VRZ4" s="6"/>
      <c r="VSA4" s="5"/>
      <c r="VSB4" s="6"/>
      <c r="VSC4" s="5"/>
      <c r="VSD4" s="6"/>
      <c r="VSE4" s="5"/>
      <c r="VSF4" s="6"/>
      <c r="VSG4" s="5"/>
      <c r="VSH4" s="6"/>
      <c r="VSI4" s="5"/>
      <c r="VSJ4" s="6"/>
      <c r="VSK4" s="5"/>
      <c r="VSL4" s="6"/>
      <c r="VSM4" s="5"/>
      <c r="VSN4" s="6"/>
      <c r="VSO4" s="5"/>
      <c r="VSP4" s="6"/>
      <c r="VSQ4" s="5"/>
      <c r="VSR4" s="6"/>
      <c r="VSS4" s="5"/>
      <c r="VST4" s="6"/>
      <c r="VSU4" s="5"/>
      <c r="VSV4" s="6"/>
      <c r="VSW4" s="5"/>
      <c r="VSX4" s="6"/>
      <c r="VSY4" s="5"/>
      <c r="VSZ4" s="6"/>
      <c r="VTA4" s="5"/>
      <c r="VTB4" s="6"/>
      <c r="VTC4" s="5"/>
      <c r="VTD4" s="6"/>
      <c r="VTE4" s="5"/>
      <c r="VTF4" s="6"/>
      <c r="VTG4" s="5"/>
      <c r="VTH4" s="6"/>
      <c r="VTI4" s="5"/>
      <c r="VTJ4" s="6"/>
      <c r="VTK4" s="5"/>
      <c r="VTL4" s="6"/>
      <c r="VTM4" s="5"/>
      <c r="VTN4" s="6"/>
      <c r="VTO4" s="5"/>
      <c r="VTP4" s="6"/>
      <c r="VTQ4" s="5"/>
      <c r="VTR4" s="6"/>
      <c r="VTS4" s="5"/>
      <c r="VTT4" s="6"/>
      <c r="VTU4" s="5"/>
      <c r="VTV4" s="6"/>
      <c r="VTW4" s="5"/>
      <c r="VTX4" s="6"/>
      <c r="VTY4" s="5"/>
      <c r="VTZ4" s="6"/>
      <c r="VUA4" s="5"/>
      <c r="VUB4" s="6"/>
      <c r="VUC4" s="5"/>
      <c r="VUD4" s="6"/>
      <c r="VUE4" s="5"/>
      <c r="VUF4" s="6"/>
      <c r="VUG4" s="5"/>
      <c r="VUH4" s="6"/>
      <c r="VUI4" s="5"/>
      <c r="VUJ4" s="6"/>
      <c r="VUK4" s="5"/>
      <c r="VUL4" s="6"/>
      <c r="VUM4" s="5"/>
      <c r="VUN4" s="6"/>
      <c r="VUO4" s="5"/>
      <c r="VUP4" s="6"/>
      <c r="VUQ4" s="5"/>
      <c r="VUR4" s="6"/>
      <c r="VUS4" s="5"/>
      <c r="VUT4" s="6"/>
      <c r="VUU4" s="5"/>
      <c r="VUV4" s="6"/>
      <c r="VUW4" s="5"/>
      <c r="VUX4" s="6"/>
      <c r="VUY4" s="5"/>
      <c r="VUZ4" s="6"/>
      <c r="VVA4" s="5"/>
      <c r="VVB4" s="6"/>
      <c r="VVC4" s="5"/>
      <c r="VVD4" s="6"/>
      <c r="VVE4" s="5"/>
      <c r="VVF4" s="6"/>
      <c r="VVG4" s="5"/>
      <c r="VVH4" s="6"/>
      <c r="VVI4" s="5"/>
      <c r="VVJ4" s="6"/>
      <c r="VVK4" s="5"/>
      <c r="VVL4" s="6"/>
      <c r="VVM4" s="5"/>
      <c r="VVN4" s="6"/>
      <c r="VVO4" s="5"/>
      <c r="VVP4" s="6"/>
      <c r="VVQ4" s="5"/>
      <c r="VVR4" s="6"/>
      <c r="VVS4" s="5"/>
      <c r="VVT4" s="6"/>
      <c r="VVU4" s="5"/>
      <c r="VVV4" s="6"/>
      <c r="VVW4" s="5"/>
      <c r="VVX4" s="6"/>
      <c r="VVY4" s="5"/>
      <c r="VVZ4" s="6"/>
      <c r="VWA4" s="5"/>
      <c r="VWB4" s="6"/>
      <c r="VWC4" s="5"/>
      <c r="VWD4" s="6"/>
      <c r="VWE4" s="5"/>
      <c r="VWF4" s="6"/>
      <c r="VWG4" s="5"/>
      <c r="VWH4" s="6"/>
      <c r="VWI4" s="5"/>
      <c r="VWJ4" s="6"/>
      <c r="VWK4" s="5"/>
      <c r="VWL4" s="6"/>
      <c r="VWM4" s="5"/>
      <c r="VWN4" s="6"/>
      <c r="VWO4" s="5"/>
      <c r="VWP4" s="6"/>
      <c r="VWQ4" s="5"/>
      <c r="VWR4" s="6"/>
      <c r="VWS4" s="5"/>
      <c r="VWT4" s="6"/>
      <c r="VWU4" s="5"/>
      <c r="VWV4" s="6"/>
      <c r="VWW4" s="5"/>
      <c r="VWX4" s="6"/>
      <c r="VWY4" s="5"/>
      <c r="VWZ4" s="6"/>
      <c r="VXA4" s="5"/>
      <c r="VXB4" s="6"/>
      <c r="VXC4" s="5"/>
      <c r="VXD4" s="6"/>
      <c r="VXE4" s="5"/>
      <c r="VXF4" s="6"/>
      <c r="VXG4" s="5"/>
      <c r="VXH4" s="6"/>
      <c r="VXI4" s="5"/>
      <c r="VXJ4" s="6"/>
      <c r="VXK4" s="5"/>
      <c r="VXL4" s="6"/>
      <c r="VXM4" s="5"/>
      <c r="VXN4" s="6"/>
      <c r="VXO4" s="5"/>
      <c r="VXP4" s="6"/>
      <c r="VXQ4" s="5"/>
      <c r="VXR4" s="6"/>
      <c r="VXS4" s="5"/>
      <c r="VXT4" s="6"/>
      <c r="VXU4" s="5"/>
      <c r="VXV4" s="6"/>
      <c r="VXW4" s="5"/>
      <c r="VXX4" s="6"/>
      <c r="VXY4" s="5"/>
      <c r="VXZ4" s="6"/>
      <c r="VYA4" s="5"/>
      <c r="VYB4" s="6"/>
      <c r="VYC4" s="5"/>
      <c r="VYD4" s="6"/>
      <c r="VYE4" s="5"/>
      <c r="VYF4" s="6"/>
      <c r="VYG4" s="5"/>
      <c r="VYH4" s="6"/>
      <c r="VYI4" s="5"/>
      <c r="VYJ4" s="6"/>
      <c r="VYK4" s="5"/>
      <c r="VYL4" s="6"/>
      <c r="VYM4" s="5"/>
      <c r="VYN4" s="6"/>
      <c r="VYO4" s="5"/>
      <c r="VYP4" s="6"/>
      <c r="VYQ4" s="5"/>
      <c r="VYR4" s="6"/>
      <c r="VYS4" s="5"/>
      <c r="VYT4" s="6"/>
      <c r="VYU4" s="5"/>
      <c r="VYV4" s="6"/>
      <c r="VYW4" s="5"/>
      <c r="VYX4" s="6"/>
      <c r="VYY4" s="5"/>
      <c r="VYZ4" s="6"/>
      <c r="VZA4" s="5"/>
      <c r="VZB4" s="6"/>
      <c r="VZC4" s="5"/>
      <c r="VZD4" s="6"/>
      <c r="VZE4" s="5"/>
      <c r="VZF4" s="6"/>
      <c r="VZG4" s="5"/>
      <c r="VZH4" s="6"/>
      <c r="VZI4" s="5"/>
      <c r="VZJ4" s="6"/>
      <c r="VZK4" s="5"/>
      <c r="VZL4" s="6"/>
      <c r="VZM4" s="5"/>
      <c r="VZN4" s="6"/>
      <c r="VZO4" s="5"/>
      <c r="VZP4" s="6"/>
      <c r="VZQ4" s="5"/>
      <c r="VZR4" s="6"/>
      <c r="VZS4" s="5"/>
      <c r="VZT4" s="6"/>
      <c r="VZU4" s="5"/>
      <c r="VZV4" s="6"/>
      <c r="VZW4" s="5"/>
      <c r="VZX4" s="6"/>
      <c r="VZY4" s="5"/>
      <c r="VZZ4" s="6"/>
      <c r="WAA4" s="5"/>
      <c r="WAB4" s="6"/>
      <c r="WAC4" s="5"/>
      <c r="WAD4" s="6"/>
      <c r="WAE4" s="5"/>
      <c r="WAF4" s="6"/>
      <c r="WAG4" s="5"/>
      <c r="WAH4" s="6"/>
      <c r="WAI4" s="5"/>
      <c r="WAJ4" s="6"/>
      <c r="WAK4" s="5"/>
      <c r="WAL4" s="6"/>
      <c r="WAM4" s="5"/>
      <c r="WAN4" s="6"/>
      <c r="WAO4" s="5"/>
      <c r="WAP4" s="6"/>
      <c r="WAQ4" s="5"/>
      <c r="WAR4" s="6"/>
      <c r="WAS4" s="5"/>
      <c r="WAT4" s="6"/>
      <c r="WAU4" s="5"/>
      <c r="WAV4" s="6"/>
      <c r="WAW4" s="5"/>
      <c r="WAX4" s="6"/>
      <c r="WAY4" s="5"/>
      <c r="WAZ4" s="6"/>
      <c r="WBA4" s="5"/>
      <c r="WBB4" s="6"/>
      <c r="WBC4" s="5"/>
      <c r="WBD4" s="6"/>
      <c r="WBE4" s="5"/>
      <c r="WBF4" s="6"/>
      <c r="WBG4" s="5"/>
      <c r="WBH4" s="6"/>
      <c r="WBI4" s="5"/>
      <c r="WBJ4" s="6"/>
      <c r="WBK4" s="5"/>
      <c r="WBL4" s="6"/>
      <c r="WBM4" s="5"/>
      <c r="WBN4" s="6"/>
      <c r="WBO4" s="5"/>
      <c r="WBP4" s="6"/>
      <c r="WBQ4" s="5"/>
      <c r="WBR4" s="6"/>
      <c r="WBS4" s="5"/>
      <c r="WBT4" s="6"/>
      <c r="WBU4" s="5"/>
      <c r="WBV4" s="6"/>
      <c r="WBW4" s="5"/>
      <c r="WBX4" s="6"/>
      <c r="WBY4" s="5"/>
      <c r="WBZ4" s="6"/>
      <c r="WCA4" s="5"/>
      <c r="WCB4" s="6"/>
      <c r="WCC4" s="5"/>
      <c r="WCD4" s="6"/>
      <c r="WCE4" s="5"/>
      <c r="WCF4" s="6"/>
      <c r="WCG4" s="5"/>
      <c r="WCH4" s="6"/>
      <c r="WCI4" s="5"/>
      <c r="WCJ4" s="6"/>
      <c r="WCK4" s="5"/>
      <c r="WCL4" s="6"/>
      <c r="WCM4" s="5"/>
      <c r="WCN4" s="6"/>
      <c r="WCO4" s="5"/>
      <c r="WCP4" s="6"/>
      <c r="WCQ4" s="5"/>
      <c r="WCR4" s="6"/>
      <c r="WCS4" s="5"/>
      <c r="WCT4" s="6"/>
      <c r="WCU4" s="5"/>
      <c r="WCV4" s="6"/>
      <c r="WCW4" s="5"/>
      <c r="WCX4" s="6"/>
      <c r="WCY4" s="5"/>
      <c r="WCZ4" s="6"/>
      <c r="WDA4" s="5"/>
      <c r="WDB4" s="6"/>
      <c r="WDC4" s="5"/>
      <c r="WDD4" s="6"/>
      <c r="WDE4" s="5"/>
      <c r="WDF4" s="6"/>
      <c r="WDG4" s="5"/>
      <c r="WDH4" s="6"/>
      <c r="WDI4" s="5"/>
      <c r="WDJ4" s="6"/>
      <c r="WDK4" s="5"/>
      <c r="WDL4" s="6"/>
      <c r="WDM4" s="5"/>
      <c r="WDN4" s="6"/>
      <c r="WDO4" s="5"/>
      <c r="WDP4" s="6"/>
      <c r="WDQ4" s="5"/>
      <c r="WDR4" s="6"/>
      <c r="WDS4" s="5"/>
      <c r="WDT4" s="6"/>
      <c r="WDU4" s="5"/>
      <c r="WDV4" s="6"/>
      <c r="WDW4" s="5"/>
      <c r="WDX4" s="6"/>
      <c r="WDY4" s="5"/>
      <c r="WDZ4" s="6"/>
      <c r="WEA4" s="5"/>
      <c r="WEB4" s="6"/>
      <c r="WEC4" s="5"/>
      <c r="WED4" s="6"/>
      <c r="WEE4" s="5"/>
      <c r="WEF4" s="6"/>
      <c r="WEG4" s="5"/>
      <c r="WEH4" s="6"/>
      <c r="WEI4" s="5"/>
      <c r="WEJ4" s="6"/>
      <c r="WEK4" s="5"/>
      <c r="WEL4" s="6"/>
      <c r="WEM4" s="5"/>
      <c r="WEN4" s="6"/>
      <c r="WEO4" s="5"/>
      <c r="WEP4" s="6"/>
      <c r="WEQ4" s="5"/>
      <c r="WER4" s="6"/>
      <c r="WES4" s="5"/>
      <c r="WET4" s="6"/>
      <c r="WEU4" s="5"/>
      <c r="WEV4" s="6"/>
      <c r="WEW4" s="5"/>
      <c r="WEX4" s="6"/>
      <c r="WEY4" s="5"/>
      <c r="WEZ4" s="6"/>
      <c r="WFA4" s="5"/>
      <c r="WFB4" s="6"/>
      <c r="WFC4" s="5"/>
      <c r="WFD4" s="6"/>
      <c r="WFE4" s="5"/>
      <c r="WFF4" s="6"/>
      <c r="WFG4" s="5"/>
      <c r="WFH4" s="6"/>
      <c r="WFI4" s="5"/>
      <c r="WFJ4" s="6"/>
      <c r="WFK4" s="5"/>
      <c r="WFL4" s="6"/>
      <c r="WFM4" s="5"/>
      <c r="WFN4" s="6"/>
      <c r="WFO4" s="5"/>
      <c r="WFP4" s="6"/>
      <c r="WFQ4" s="5"/>
      <c r="WFR4" s="6"/>
      <c r="WFS4" s="5"/>
      <c r="WFT4" s="6"/>
      <c r="WFU4" s="5"/>
      <c r="WFV4" s="6"/>
      <c r="WFW4" s="5"/>
      <c r="WFX4" s="6"/>
      <c r="WFY4" s="5"/>
      <c r="WFZ4" s="6"/>
      <c r="WGA4" s="5"/>
      <c r="WGB4" s="6"/>
      <c r="WGC4" s="5"/>
      <c r="WGD4" s="6"/>
      <c r="WGE4" s="5"/>
      <c r="WGF4" s="6"/>
      <c r="WGG4" s="5"/>
      <c r="WGH4" s="6"/>
      <c r="WGI4" s="5"/>
      <c r="WGJ4" s="6"/>
      <c r="WGK4" s="5"/>
      <c r="WGL4" s="6"/>
      <c r="WGM4" s="5"/>
      <c r="WGN4" s="6"/>
      <c r="WGO4" s="5"/>
      <c r="WGP4" s="6"/>
      <c r="WGQ4" s="5"/>
      <c r="WGR4" s="6"/>
      <c r="WGS4" s="5"/>
      <c r="WGT4" s="6"/>
      <c r="WGU4" s="5"/>
      <c r="WGV4" s="6"/>
      <c r="WGW4" s="5"/>
      <c r="WGX4" s="6"/>
      <c r="WGY4" s="5"/>
      <c r="WGZ4" s="6"/>
      <c r="WHA4" s="5"/>
      <c r="WHB4" s="6"/>
      <c r="WHC4" s="5"/>
      <c r="WHD4" s="6"/>
      <c r="WHE4" s="5"/>
      <c r="WHF4" s="6"/>
      <c r="WHG4" s="5"/>
      <c r="WHH4" s="6"/>
      <c r="WHI4" s="5"/>
      <c r="WHJ4" s="6"/>
      <c r="WHK4" s="5"/>
      <c r="WHL4" s="6"/>
      <c r="WHM4" s="5"/>
      <c r="WHN4" s="6"/>
      <c r="WHO4" s="5"/>
      <c r="WHP4" s="6"/>
      <c r="WHQ4" s="5"/>
      <c r="WHR4" s="6"/>
      <c r="WHS4" s="5"/>
      <c r="WHT4" s="6"/>
      <c r="WHU4" s="5"/>
      <c r="WHV4" s="6"/>
      <c r="WHW4" s="5"/>
      <c r="WHX4" s="6"/>
      <c r="WHY4" s="5"/>
      <c r="WHZ4" s="6"/>
      <c r="WIA4" s="5"/>
      <c r="WIB4" s="6"/>
      <c r="WIC4" s="5"/>
      <c r="WID4" s="6"/>
      <c r="WIE4" s="5"/>
      <c r="WIF4" s="6"/>
      <c r="WIG4" s="5"/>
      <c r="WIH4" s="6"/>
      <c r="WII4" s="5"/>
      <c r="WIJ4" s="6"/>
      <c r="WIK4" s="5"/>
      <c r="WIL4" s="6"/>
      <c r="WIM4" s="5"/>
      <c r="WIN4" s="6"/>
      <c r="WIO4" s="5"/>
      <c r="WIP4" s="6"/>
      <c r="WIQ4" s="5"/>
      <c r="WIR4" s="6"/>
      <c r="WIS4" s="5"/>
      <c r="WIT4" s="6"/>
      <c r="WIU4" s="5"/>
      <c r="WIV4" s="6"/>
      <c r="WIW4" s="5"/>
      <c r="WIX4" s="6"/>
      <c r="WIY4" s="5"/>
      <c r="WIZ4" s="6"/>
      <c r="WJA4" s="5"/>
      <c r="WJB4" s="6"/>
      <c r="WJC4" s="5"/>
      <c r="WJD4" s="6"/>
      <c r="WJE4" s="5"/>
      <c r="WJF4" s="6"/>
      <c r="WJG4" s="5"/>
      <c r="WJH4" s="6"/>
      <c r="WJI4" s="5"/>
      <c r="WJJ4" s="6"/>
      <c r="WJK4" s="5"/>
      <c r="WJL4" s="6"/>
      <c r="WJM4" s="5"/>
      <c r="WJN4" s="6"/>
      <c r="WJO4" s="5"/>
      <c r="WJP4" s="6"/>
      <c r="WJQ4" s="5"/>
      <c r="WJR4" s="6"/>
      <c r="WJS4" s="5"/>
      <c r="WJT4" s="6"/>
      <c r="WJU4" s="5"/>
      <c r="WJV4" s="6"/>
      <c r="WJW4" s="5"/>
      <c r="WJX4" s="6"/>
      <c r="WJY4" s="5"/>
      <c r="WJZ4" s="6"/>
      <c r="WKA4" s="5"/>
      <c r="WKB4" s="6"/>
      <c r="WKC4" s="5"/>
      <c r="WKD4" s="6"/>
      <c r="WKE4" s="5"/>
      <c r="WKF4" s="6"/>
      <c r="WKG4" s="5"/>
      <c r="WKH4" s="6"/>
      <c r="WKI4" s="5"/>
      <c r="WKJ4" s="6"/>
      <c r="WKK4" s="5"/>
      <c r="WKL4" s="6"/>
      <c r="WKM4" s="5"/>
      <c r="WKN4" s="6"/>
      <c r="WKO4" s="5"/>
      <c r="WKP4" s="6"/>
      <c r="WKQ4" s="5"/>
      <c r="WKR4" s="6"/>
      <c r="WKS4" s="5"/>
      <c r="WKT4" s="6"/>
      <c r="WKU4" s="5"/>
      <c r="WKV4" s="6"/>
      <c r="WKW4" s="5"/>
      <c r="WKX4" s="6"/>
      <c r="WKY4" s="5"/>
      <c r="WKZ4" s="6"/>
      <c r="WLA4" s="5"/>
      <c r="WLB4" s="6"/>
      <c r="WLC4" s="5"/>
      <c r="WLD4" s="6"/>
      <c r="WLE4" s="5"/>
      <c r="WLF4" s="6"/>
      <c r="WLG4" s="5"/>
      <c r="WLH4" s="6"/>
      <c r="WLI4" s="5"/>
      <c r="WLJ4" s="6"/>
      <c r="WLK4" s="5"/>
      <c r="WLL4" s="6"/>
      <c r="WLM4" s="5"/>
      <c r="WLN4" s="6"/>
      <c r="WLO4" s="5"/>
      <c r="WLP4" s="6"/>
      <c r="WLQ4" s="5"/>
      <c r="WLR4" s="6"/>
      <c r="WLS4" s="5"/>
      <c r="WLT4" s="6"/>
      <c r="WLU4" s="5"/>
      <c r="WLV4" s="6"/>
      <c r="WLW4" s="5"/>
      <c r="WLX4" s="6"/>
      <c r="WLY4" s="5"/>
      <c r="WLZ4" s="6"/>
      <c r="WMA4" s="5"/>
      <c r="WMB4" s="6"/>
      <c r="WMC4" s="5"/>
      <c r="WMD4" s="6"/>
      <c r="WME4" s="5"/>
      <c r="WMF4" s="6"/>
      <c r="WMG4" s="5"/>
      <c r="WMH4" s="6"/>
      <c r="WMI4" s="5"/>
      <c r="WMJ4" s="6"/>
      <c r="WMK4" s="5"/>
      <c r="WML4" s="6"/>
      <c r="WMM4" s="5"/>
      <c r="WMN4" s="6"/>
      <c r="WMO4" s="5"/>
      <c r="WMP4" s="6"/>
      <c r="WMQ4" s="5"/>
      <c r="WMR4" s="6"/>
      <c r="WMS4" s="5"/>
      <c r="WMT4" s="6"/>
      <c r="WMU4" s="5"/>
      <c r="WMV4" s="6"/>
      <c r="WMW4" s="5"/>
      <c r="WMX4" s="6"/>
      <c r="WMY4" s="5"/>
      <c r="WMZ4" s="6"/>
      <c r="WNA4" s="5"/>
      <c r="WNB4" s="6"/>
      <c r="WNC4" s="5"/>
      <c r="WND4" s="6"/>
      <c r="WNE4" s="5"/>
      <c r="WNF4" s="6"/>
      <c r="WNG4" s="5"/>
      <c r="WNH4" s="6"/>
      <c r="WNI4" s="5"/>
      <c r="WNJ4" s="6"/>
      <c r="WNK4" s="5"/>
      <c r="WNL4" s="6"/>
      <c r="WNM4" s="5"/>
      <c r="WNN4" s="6"/>
      <c r="WNO4" s="5"/>
      <c r="WNP4" s="6"/>
      <c r="WNQ4" s="5"/>
      <c r="WNR4" s="6"/>
      <c r="WNS4" s="5"/>
      <c r="WNT4" s="6"/>
      <c r="WNU4" s="5"/>
      <c r="WNV4" s="6"/>
      <c r="WNW4" s="5"/>
      <c r="WNX4" s="6"/>
      <c r="WNY4" s="5"/>
      <c r="WNZ4" s="6"/>
      <c r="WOA4" s="5"/>
      <c r="WOB4" s="6"/>
      <c r="WOC4" s="5"/>
      <c r="WOD4" s="6"/>
      <c r="WOE4" s="5"/>
      <c r="WOF4" s="6"/>
      <c r="WOG4" s="5"/>
      <c r="WOH4" s="6"/>
      <c r="WOI4" s="5"/>
      <c r="WOJ4" s="6"/>
      <c r="WOK4" s="5"/>
      <c r="WOL4" s="6"/>
      <c r="WOM4" s="5"/>
      <c r="WON4" s="6"/>
      <c r="WOO4" s="5"/>
      <c r="WOP4" s="6"/>
      <c r="WOQ4" s="5"/>
      <c r="WOR4" s="6"/>
      <c r="WOS4" s="5"/>
      <c r="WOT4" s="6"/>
      <c r="WOU4" s="5"/>
      <c r="WOV4" s="6"/>
      <c r="WOW4" s="5"/>
      <c r="WOX4" s="6"/>
      <c r="WOY4" s="5"/>
      <c r="WOZ4" s="6"/>
      <c r="WPA4" s="5"/>
      <c r="WPB4" s="6"/>
      <c r="WPC4" s="5"/>
      <c r="WPD4" s="6"/>
      <c r="WPE4" s="5"/>
      <c r="WPF4" s="6"/>
      <c r="WPG4" s="5"/>
      <c r="WPH4" s="6"/>
      <c r="WPI4" s="5"/>
      <c r="WPJ4" s="6"/>
      <c r="WPK4" s="5"/>
      <c r="WPL4" s="6"/>
      <c r="WPM4" s="5"/>
      <c r="WPN4" s="6"/>
      <c r="WPO4" s="5"/>
      <c r="WPP4" s="6"/>
      <c r="WPQ4" s="5"/>
      <c r="WPR4" s="6"/>
      <c r="WPS4" s="5"/>
      <c r="WPT4" s="6"/>
      <c r="WPU4" s="5"/>
      <c r="WPV4" s="6"/>
      <c r="WPW4" s="5"/>
      <c r="WPX4" s="6"/>
      <c r="WPY4" s="5"/>
      <c r="WPZ4" s="6"/>
      <c r="WQA4" s="5"/>
      <c r="WQB4" s="6"/>
      <c r="WQC4" s="5"/>
      <c r="WQD4" s="6"/>
      <c r="WQE4" s="5"/>
      <c r="WQF4" s="6"/>
      <c r="WQG4" s="5"/>
      <c r="WQH4" s="6"/>
      <c r="WQI4" s="5"/>
      <c r="WQJ4" s="6"/>
      <c r="WQK4" s="5"/>
      <c r="WQL4" s="6"/>
      <c r="WQM4" s="5"/>
      <c r="WQN4" s="6"/>
      <c r="WQO4" s="5"/>
      <c r="WQP4" s="6"/>
      <c r="WQQ4" s="5"/>
      <c r="WQR4" s="6"/>
      <c r="WQS4" s="5"/>
      <c r="WQT4" s="6"/>
      <c r="WQU4" s="5"/>
      <c r="WQV4" s="6"/>
      <c r="WQW4" s="5"/>
      <c r="WQX4" s="6"/>
      <c r="WQY4" s="5"/>
      <c r="WQZ4" s="6"/>
      <c r="WRA4" s="5"/>
      <c r="WRB4" s="6"/>
      <c r="WRC4" s="5"/>
      <c r="WRD4" s="6"/>
      <c r="WRE4" s="5"/>
      <c r="WRF4" s="6"/>
      <c r="WRG4" s="5"/>
      <c r="WRH4" s="6"/>
      <c r="WRI4" s="5"/>
      <c r="WRJ4" s="6"/>
      <c r="WRK4" s="5"/>
      <c r="WRL4" s="6"/>
      <c r="WRM4" s="5"/>
      <c r="WRN4" s="6"/>
      <c r="WRO4" s="5"/>
      <c r="WRP4" s="6"/>
      <c r="WRQ4" s="5"/>
      <c r="WRR4" s="6"/>
      <c r="WRS4" s="5"/>
      <c r="WRT4" s="6"/>
      <c r="WRU4" s="5"/>
      <c r="WRV4" s="6"/>
      <c r="WRW4" s="5"/>
      <c r="WRX4" s="6"/>
      <c r="WRY4" s="5"/>
      <c r="WRZ4" s="6"/>
      <c r="WSA4" s="5"/>
      <c r="WSB4" s="6"/>
      <c r="WSC4" s="5"/>
      <c r="WSD4" s="6"/>
      <c r="WSE4" s="5"/>
      <c r="WSF4" s="6"/>
      <c r="WSG4" s="5"/>
      <c r="WSH4" s="6"/>
      <c r="WSI4" s="5"/>
      <c r="WSJ4" s="6"/>
      <c r="WSK4" s="5"/>
      <c r="WSL4" s="6"/>
      <c r="WSM4" s="5"/>
      <c r="WSN4" s="6"/>
      <c r="WSO4" s="5"/>
      <c r="WSP4" s="6"/>
      <c r="WSQ4" s="5"/>
      <c r="WSR4" s="6"/>
      <c r="WSS4" s="5"/>
      <c r="WST4" s="6"/>
      <c r="WSU4" s="5"/>
      <c r="WSV4" s="6"/>
      <c r="WSW4" s="5"/>
      <c r="WSX4" s="6"/>
      <c r="WSY4" s="5"/>
      <c r="WSZ4" s="6"/>
      <c r="WTA4" s="5"/>
      <c r="WTB4" s="6"/>
      <c r="WTC4" s="5"/>
      <c r="WTD4" s="6"/>
      <c r="WTE4" s="5"/>
      <c r="WTF4" s="6"/>
      <c r="WTG4" s="5"/>
      <c r="WTH4" s="6"/>
      <c r="WTI4" s="5"/>
      <c r="WTJ4" s="6"/>
      <c r="WTK4" s="5"/>
      <c r="WTL4" s="6"/>
      <c r="WTM4" s="5"/>
      <c r="WTN4" s="6"/>
      <c r="WTO4" s="5"/>
      <c r="WTP4" s="6"/>
      <c r="WTQ4" s="5"/>
      <c r="WTR4" s="6"/>
      <c r="WTS4" s="5"/>
      <c r="WTT4" s="6"/>
      <c r="WTU4" s="5"/>
      <c r="WTV4" s="6"/>
      <c r="WTW4" s="5"/>
      <c r="WTX4" s="6"/>
      <c r="WTY4" s="5"/>
      <c r="WTZ4" s="6"/>
      <c r="WUA4" s="5"/>
      <c r="WUB4" s="6"/>
      <c r="WUC4" s="5"/>
      <c r="WUD4" s="6"/>
      <c r="WUE4" s="5"/>
      <c r="WUF4" s="6"/>
      <c r="WUG4" s="5"/>
      <c r="WUH4" s="6"/>
      <c r="WUI4" s="5"/>
      <c r="WUJ4" s="6"/>
      <c r="WUK4" s="5"/>
      <c r="WUL4" s="6"/>
      <c r="WUM4" s="5"/>
      <c r="WUN4" s="6"/>
      <c r="WUO4" s="5"/>
      <c r="WUP4" s="6"/>
      <c r="WUQ4" s="5"/>
      <c r="WUR4" s="6"/>
      <c r="WUS4" s="5"/>
      <c r="WUT4" s="6"/>
      <c r="WUU4" s="5"/>
      <c r="WUV4" s="6"/>
      <c r="WUW4" s="5"/>
      <c r="WUX4" s="6"/>
      <c r="WUY4" s="5"/>
      <c r="WUZ4" s="6"/>
      <c r="WVA4" s="5"/>
      <c r="WVB4" s="6"/>
      <c r="WVC4" s="5"/>
      <c r="WVD4" s="6"/>
      <c r="WVE4" s="5"/>
      <c r="WVF4" s="6"/>
      <c r="WVG4" s="5"/>
      <c r="WVH4" s="6"/>
      <c r="WVI4" s="5"/>
      <c r="WVJ4" s="6"/>
      <c r="WVK4" s="5"/>
      <c r="WVL4" s="6"/>
      <c r="WVM4" s="5"/>
      <c r="WVN4" s="6"/>
      <c r="WVO4" s="5"/>
      <c r="WVP4" s="6"/>
      <c r="WVQ4" s="5"/>
      <c r="WVR4" s="6"/>
      <c r="WVS4" s="5"/>
      <c r="WVT4" s="6"/>
      <c r="WVU4" s="5"/>
      <c r="WVV4" s="6"/>
      <c r="WVW4" s="5"/>
      <c r="WVX4" s="6"/>
      <c r="WVY4" s="5"/>
      <c r="WVZ4" s="6"/>
      <c r="WWA4" s="5"/>
      <c r="WWB4" s="6"/>
      <c r="WWC4" s="5"/>
      <c r="WWD4" s="6"/>
      <c r="WWE4" s="5"/>
      <c r="WWF4" s="6"/>
      <c r="WWG4" s="5"/>
      <c r="WWH4" s="6"/>
      <c r="WWI4" s="5"/>
      <c r="WWJ4" s="6"/>
      <c r="WWK4" s="5"/>
      <c r="WWL4" s="6"/>
      <c r="WWM4" s="5"/>
      <c r="WWN4" s="6"/>
      <c r="WWO4" s="5"/>
      <c r="WWP4" s="6"/>
      <c r="WWQ4" s="5"/>
      <c r="WWR4" s="6"/>
      <c r="WWS4" s="5"/>
      <c r="WWT4" s="6"/>
      <c r="WWU4" s="5"/>
      <c r="WWV4" s="6"/>
      <c r="WWW4" s="5"/>
      <c r="WWX4" s="6"/>
      <c r="WWY4" s="5"/>
      <c r="WWZ4" s="6"/>
      <c r="WXA4" s="5"/>
      <c r="WXB4" s="6"/>
      <c r="WXC4" s="5"/>
      <c r="WXD4" s="6"/>
      <c r="WXE4" s="5"/>
      <c r="WXF4" s="6"/>
      <c r="WXG4" s="5"/>
      <c r="WXH4" s="6"/>
      <c r="WXI4" s="5"/>
      <c r="WXJ4" s="6"/>
      <c r="WXK4" s="5"/>
      <c r="WXL4" s="6"/>
      <c r="WXM4" s="5"/>
      <c r="WXN4" s="6"/>
      <c r="WXO4" s="5"/>
      <c r="WXP4" s="6"/>
      <c r="WXQ4" s="5"/>
      <c r="WXR4" s="6"/>
      <c r="WXS4" s="5"/>
      <c r="WXT4" s="6"/>
      <c r="WXU4" s="5"/>
      <c r="WXV4" s="6"/>
      <c r="WXW4" s="5"/>
      <c r="WXX4" s="6"/>
      <c r="WXY4" s="5"/>
      <c r="WXZ4" s="6"/>
      <c r="WYA4" s="5"/>
      <c r="WYB4" s="6"/>
      <c r="WYC4" s="5"/>
      <c r="WYD4" s="6"/>
      <c r="WYE4" s="5"/>
      <c r="WYF4" s="6"/>
      <c r="WYG4" s="5"/>
      <c r="WYH4" s="6"/>
      <c r="WYI4" s="5"/>
      <c r="WYJ4" s="6"/>
      <c r="WYK4" s="5"/>
      <c r="WYL4" s="6"/>
      <c r="WYM4" s="5"/>
      <c r="WYN4" s="6"/>
      <c r="WYO4" s="5"/>
      <c r="WYP4" s="6"/>
      <c r="WYQ4" s="5"/>
      <c r="WYR4" s="6"/>
      <c r="WYS4" s="5"/>
      <c r="WYT4" s="6"/>
      <c r="WYU4" s="5"/>
      <c r="WYV4" s="6"/>
      <c r="WYW4" s="5"/>
      <c r="WYX4" s="6"/>
      <c r="WYY4" s="5"/>
      <c r="WYZ4" s="6"/>
      <c r="WZA4" s="5"/>
      <c r="WZB4" s="6"/>
      <c r="WZC4" s="5"/>
      <c r="WZD4" s="6"/>
      <c r="WZE4" s="5"/>
      <c r="WZF4" s="6"/>
      <c r="WZG4" s="5"/>
      <c r="WZH4" s="6"/>
      <c r="WZI4" s="5"/>
      <c r="WZJ4" s="6"/>
      <c r="WZK4" s="5"/>
      <c r="WZL4" s="6"/>
      <c r="WZM4" s="5"/>
      <c r="WZN4" s="6"/>
      <c r="WZO4" s="5"/>
      <c r="WZP4" s="6"/>
      <c r="WZQ4" s="5"/>
      <c r="WZR4" s="6"/>
      <c r="WZS4" s="5"/>
      <c r="WZT4" s="6"/>
      <c r="WZU4" s="5"/>
      <c r="WZV4" s="6"/>
      <c r="WZW4" s="5"/>
      <c r="WZX4" s="6"/>
      <c r="WZY4" s="5"/>
      <c r="WZZ4" s="6"/>
      <c r="XAA4" s="5"/>
      <c r="XAB4" s="6"/>
      <c r="XAC4" s="5"/>
      <c r="XAD4" s="6"/>
      <c r="XAE4" s="5"/>
      <c r="XAF4" s="6"/>
      <c r="XAG4" s="5"/>
      <c r="XAH4" s="6"/>
      <c r="XAI4" s="5"/>
      <c r="XAJ4" s="6"/>
      <c r="XAK4" s="5"/>
      <c r="XAL4" s="6"/>
      <c r="XAM4" s="5"/>
      <c r="XAN4" s="6"/>
      <c r="XAO4" s="5"/>
      <c r="XAP4" s="6"/>
      <c r="XAQ4" s="5"/>
      <c r="XAR4" s="6"/>
      <c r="XAS4" s="5"/>
      <c r="XAT4" s="6"/>
      <c r="XAU4" s="5"/>
      <c r="XAV4" s="6"/>
      <c r="XAW4" s="5"/>
      <c r="XAX4" s="6"/>
      <c r="XAY4" s="5"/>
      <c r="XAZ4" s="6"/>
      <c r="XBA4" s="5"/>
      <c r="XBB4" s="6"/>
      <c r="XBC4" s="5"/>
      <c r="XBD4" s="6"/>
      <c r="XBE4" s="5"/>
      <c r="XBF4" s="6"/>
      <c r="XBG4" s="5"/>
      <c r="XBH4" s="6"/>
      <c r="XBI4" s="5"/>
      <c r="XBJ4" s="6"/>
      <c r="XBK4" s="5"/>
      <c r="XBL4" s="6"/>
      <c r="XBM4" s="5"/>
      <c r="XBN4" s="6"/>
      <c r="XBO4" s="5"/>
      <c r="XBP4" s="6"/>
      <c r="XBQ4" s="5"/>
      <c r="XBR4" s="6"/>
      <c r="XBS4" s="5"/>
      <c r="XBT4" s="6"/>
      <c r="XBU4" s="5"/>
      <c r="XBV4" s="6"/>
      <c r="XBW4" s="5"/>
      <c r="XBX4" s="6"/>
      <c r="XBY4" s="5"/>
      <c r="XBZ4" s="6"/>
      <c r="XCA4" s="5"/>
      <c r="XCB4" s="6"/>
      <c r="XCC4" s="5"/>
      <c r="XCD4" s="6"/>
      <c r="XCE4" s="5"/>
      <c r="XCF4" s="6"/>
      <c r="XCG4" s="5"/>
      <c r="XCH4" s="6"/>
      <c r="XCI4" s="5"/>
      <c r="XCJ4" s="6"/>
      <c r="XCK4" s="5"/>
      <c r="XCL4" s="6"/>
      <c r="XCM4" s="5"/>
      <c r="XCN4" s="6"/>
      <c r="XCO4" s="5"/>
      <c r="XCP4" s="6"/>
      <c r="XCQ4" s="5"/>
      <c r="XCR4" s="6"/>
      <c r="XCS4" s="5"/>
      <c r="XCT4" s="6"/>
      <c r="XCU4" s="5"/>
      <c r="XCV4" s="6"/>
      <c r="XCW4" s="5"/>
      <c r="XCX4" s="6"/>
      <c r="XCY4" s="5"/>
      <c r="XCZ4" s="6"/>
      <c r="XDA4" s="5"/>
      <c r="XDB4" s="6"/>
      <c r="XDC4" s="5"/>
      <c r="XDD4" s="6"/>
      <c r="XDE4" s="5"/>
      <c r="XDF4" s="6"/>
      <c r="XDG4" s="5"/>
      <c r="XDH4" s="6"/>
      <c r="XDI4" s="5"/>
      <c r="XDJ4" s="6"/>
      <c r="XDK4" s="5"/>
      <c r="XDL4" s="6"/>
      <c r="XDM4" s="5"/>
      <c r="XDN4" s="6"/>
      <c r="XDO4" s="5"/>
      <c r="XDP4" s="6"/>
      <c r="XDQ4" s="5"/>
      <c r="XDR4" s="6"/>
      <c r="XDS4" s="5"/>
      <c r="XDT4" s="6"/>
      <c r="XDU4" s="5"/>
      <c r="XDV4" s="6"/>
      <c r="XDW4" s="5"/>
      <c r="XDX4" s="6"/>
      <c r="XDY4" s="5"/>
      <c r="XDZ4" s="6"/>
      <c r="XEA4" s="5"/>
      <c r="XEB4" s="6"/>
      <c r="XEC4" s="5"/>
      <c r="XED4" s="6"/>
      <c r="XEE4" s="5"/>
      <c r="XEF4" s="6"/>
      <c r="XEG4" s="5"/>
      <c r="XEH4" s="6"/>
      <c r="XEI4" s="5"/>
      <c r="XEJ4" s="6"/>
      <c r="XEK4" s="5"/>
      <c r="XEL4" s="6"/>
      <c r="XEM4" s="5"/>
      <c r="XEN4" s="6"/>
      <c r="XEO4" s="5"/>
      <c r="XEP4" s="6"/>
      <c r="XEQ4" s="5"/>
      <c r="XER4" s="6"/>
      <c r="XES4" s="5"/>
      <c r="XET4" s="6"/>
      <c r="XEU4" s="5"/>
      <c r="XEV4" s="6"/>
      <c r="XEW4" s="5"/>
      <c r="XEX4" s="6"/>
      <c r="XEY4" s="5"/>
      <c r="XEZ4" s="6"/>
      <c r="XFA4" s="5"/>
      <c r="XFB4" s="6"/>
      <c r="XFC4" s="5"/>
      <c r="XFD4" s="6"/>
    </row>
    <row r="5" spans="1:16384" x14ac:dyDescent="0.3">
      <c r="A5" t="s">
        <v>114</v>
      </c>
      <c r="B5" t="s">
        <v>102</v>
      </c>
      <c r="C5" t="s">
        <v>103</v>
      </c>
      <c r="D5" t="s">
        <v>104</v>
      </c>
      <c r="E5" t="s">
        <v>105</v>
      </c>
      <c r="F5" t="s">
        <v>106</v>
      </c>
    </row>
    <row r="6" spans="1:16384" x14ac:dyDescent="0.3">
      <c r="A6" t="s">
        <v>107</v>
      </c>
      <c r="B6">
        <v>11589.54</v>
      </c>
      <c r="C6">
        <v>3476.86</v>
      </c>
      <c r="D6">
        <v>2317.91</v>
      </c>
      <c r="E6">
        <v>3476.86</v>
      </c>
      <c r="F6">
        <v>2317.91</v>
      </c>
    </row>
    <row r="7" spans="1:16384" x14ac:dyDescent="0.3">
      <c r="A7" t="s">
        <v>108</v>
      </c>
      <c r="B7">
        <v>6035.13</v>
      </c>
      <c r="C7">
        <v>1810.54</v>
      </c>
      <c r="D7">
        <v>1207.03</v>
      </c>
      <c r="E7">
        <v>1810.54</v>
      </c>
      <c r="F7">
        <v>1207.03</v>
      </c>
    </row>
    <row r="8" spans="1:16384" x14ac:dyDescent="0.3">
      <c r="A8" t="s">
        <v>109</v>
      </c>
      <c r="B8">
        <v>52.07</v>
      </c>
      <c r="C8">
        <v>52.07</v>
      </c>
      <c r="D8">
        <v>52.07</v>
      </c>
      <c r="E8">
        <v>52.07</v>
      </c>
      <c r="F8">
        <v>52.07</v>
      </c>
    </row>
    <row r="10" spans="1:16384" x14ac:dyDescent="0.3">
      <c r="A10" s="175" t="s">
        <v>115</v>
      </c>
      <c r="B10" s="176" t="s">
        <v>112</v>
      </c>
      <c r="C10" s="176" t="s">
        <v>113</v>
      </c>
      <c r="D10" s="177" t="s">
        <v>109</v>
      </c>
    </row>
    <row r="11" spans="1:16384" x14ac:dyDescent="0.3">
      <c r="A11" s="178" t="s">
        <v>102</v>
      </c>
      <c r="B11" s="179">
        <f>11589.54/AreatoSI</f>
        <v>124748.770330874</v>
      </c>
      <c r="C11" s="179">
        <f>6035.13/AreatoSI</f>
        <v>64961.598673197346</v>
      </c>
      <c r="D11" s="180">
        <v>52.07</v>
      </c>
    </row>
    <row r="12" spans="1:16384" x14ac:dyDescent="0.3">
      <c r="A12" s="181" t="s">
        <v>103</v>
      </c>
      <c r="B12" s="182">
        <f>3476.86/AreatoSI</f>
        <v>37424.60957144136</v>
      </c>
      <c r="C12" s="182">
        <f>1810.54/AreatoSI</f>
        <v>19488.49036586962</v>
      </c>
      <c r="D12" s="183">
        <v>52.07</v>
      </c>
    </row>
    <row r="13" spans="1:16384" x14ac:dyDescent="0.3">
      <c r="A13" s="178" t="s">
        <v>104</v>
      </c>
      <c r="B13" s="179">
        <f>11589.54/AreatoSI</f>
        <v>124748.770330874</v>
      </c>
      <c r="C13" s="179">
        <f>1207.03/AreatoSI</f>
        <v>12992.362790281135</v>
      </c>
      <c r="D13" s="180">
        <v>52.07</v>
      </c>
    </row>
    <row r="14" spans="1:16384" x14ac:dyDescent="0.3">
      <c r="A14" s="181" t="s">
        <v>105</v>
      </c>
      <c r="B14" s="182">
        <f>3476.86/AreatoSI</f>
        <v>37424.60957144136</v>
      </c>
      <c r="C14" s="182">
        <f>1810.54/AreatoSI</f>
        <v>19488.49036586962</v>
      </c>
      <c r="D14" s="183">
        <v>52.07</v>
      </c>
    </row>
    <row r="15" spans="1:16384" x14ac:dyDescent="0.3">
      <c r="A15" s="116" t="s">
        <v>106</v>
      </c>
      <c r="B15" s="117">
        <f>11589.54/AreatoSI</f>
        <v>124748.770330874</v>
      </c>
      <c r="C15" s="117">
        <f>1207.03/AreatoSI</f>
        <v>12992.362790281135</v>
      </c>
      <c r="D15" s="118">
        <v>52.07</v>
      </c>
    </row>
    <row r="17" spans="1:8" x14ac:dyDescent="0.3">
      <c r="B17" t="s">
        <v>102</v>
      </c>
      <c r="C17" t="s">
        <v>103</v>
      </c>
      <c r="D17" t="s">
        <v>104</v>
      </c>
      <c r="E17" t="s">
        <v>105</v>
      </c>
      <c r="F17" t="s">
        <v>106</v>
      </c>
    </row>
    <row r="18" spans="1:8" x14ac:dyDescent="0.3">
      <c r="A18" t="s">
        <v>107</v>
      </c>
      <c r="B18">
        <v>11589.54</v>
      </c>
      <c r="C18">
        <v>3476.86</v>
      </c>
      <c r="D18">
        <v>2317.91</v>
      </c>
      <c r="E18">
        <v>3476.86</v>
      </c>
      <c r="F18">
        <v>2317.91</v>
      </c>
    </row>
    <row r="19" spans="1:8" x14ac:dyDescent="0.3">
      <c r="A19" t="s">
        <v>108</v>
      </c>
      <c r="B19">
        <v>4636.1499999999996</v>
      </c>
      <c r="C19">
        <v>1390.85</v>
      </c>
      <c r="D19">
        <v>927.23</v>
      </c>
      <c r="E19">
        <v>1390.85</v>
      </c>
      <c r="F19">
        <v>927.23</v>
      </c>
    </row>
    <row r="20" spans="1:8" x14ac:dyDescent="0.3">
      <c r="A20" t="s">
        <v>109</v>
      </c>
      <c r="B20">
        <v>40</v>
      </c>
      <c r="C20">
        <v>40</v>
      </c>
      <c r="D20">
        <v>40</v>
      </c>
      <c r="E20">
        <v>40</v>
      </c>
      <c r="F20">
        <v>40</v>
      </c>
    </row>
    <row r="22" spans="1:8" x14ac:dyDescent="0.3">
      <c r="A22" s="175" t="s">
        <v>115</v>
      </c>
      <c r="B22" s="176" t="s">
        <v>112</v>
      </c>
      <c r="C22" s="176" t="s">
        <v>113</v>
      </c>
      <c r="D22" s="177" t="s">
        <v>109</v>
      </c>
    </row>
    <row r="23" spans="1:8" x14ac:dyDescent="0.3">
      <c r="A23" s="178" t="s">
        <v>102</v>
      </c>
      <c r="B23" s="179">
        <f>11589.54/AreatoSI</f>
        <v>124748.770330874</v>
      </c>
      <c r="C23" s="179">
        <f>4636.15/AreatoSI</f>
        <v>49903.103278428775</v>
      </c>
      <c r="D23" s="180">
        <v>40</v>
      </c>
    </row>
    <row r="24" spans="1:8" x14ac:dyDescent="0.3">
      <c r="A24" s="181" t="s">
        <v>103</v>
      </c>
      <c r="B24" s="182">
        <f>3476.86/AreatoSI</f>
        <v>37424.60957144136</v>
      </c>
      <c r="C24" s="182">
        <f>1390.85/AreatoSI</f>
        <v>14970.984803080715</v>
      </c>
      <c r="D24" s="183">
        <v>40</v>
      </c>
    </row>
    <row r="25" spans="1:8" x14ac:dyDescent="0.3">
      <c r="A25" s="178" t="s">
        <v>104</v>
      </c>
      <c r="B25" s="179">
        <f>2317.91/AreatoSI</f>
        <v>24949.77559399563</v>
      </c>
      <c r="C25" s="179">
        <f>927.23/AreatoSI</f>
        <v>9980.620655685756</v>
      </c>
      <c r="D25" s="180">
        <v>40</v>
      </c>
    </row>
    <row r="26" spans="1:8" x14ac:dyDescent="0.3">
      <c r="A26" s="181" t="s">
        <v>105</v>
      </c>
      <c r="B26" s="182">
        <f>3476.86/AreatoSI</f>
        <v>37424.60957144136</v>
      </c>
      <c r="C26" s="182">
        <f>1390.85/AreatoSI</f>
        <v>14970.984803080715</v>
      </c>
      <c r="D26" s="183">
        <v>40</v>
      </c>
    </row>
    <row r="27" spans="1:8" x14ac:dyDescent="0.3">
      <c r="A27" s="116" t="s">
        <v>106</v>
      </c>
      <c r="B27" s="117">
        <f>2317.91/AreatoSI</f>
        <v>24949.77559399563</v>
      </c>
      <c r="C27" s="117">
        <f>927.23/AreatoSI</f>
        <v>9980.620655685756</v>
      </c>
      <c r="D27" s="118">
        <v>40</v>
      </c>
    </row>
    <row r="30" spans="1:8" x14ac:dyDescent="0.3">
      <c r="A30" t="s">
        <v>280</v>
      </c>
    </row>
    <row r="31" spans="1:8" x14ac:dyDescent="0.3">
      <c r="A31" t="s">
        <v>114</v>
      </c>
    </row>
    <row r="32" spans="1:8" x14ac:dyDescent="0.3">
      <c r="A32" t="s">
        <v>273</v>
      </c>
      <c r="B32" t="s">
        <v>268</v>
      </c>
      <c r="C32" s="13" t="s">
        <v>267</v>
      </c>
      <c r="D32" s="13" t="s">
        <v>269</v>
      </c>
      <c r="E32" s="13" t="s">
        <v>270</v>
      </c>
      <c r="F32" s="13" t="s">
        <v>271</v>
      </c>
      <c r="G32" s="13" t="s">
        <v>272</v>
      </c>
      <c r="H32" s="13" t="s">
        <v>274</v>
      </c>
    </row>
    <row r="33" spans="1:9" x14ac:dyDescent="0.3">
      <c r="A33" s="10" t="s">
        <v>266</v>
      </c>
      <c r="B33" t="s">
        <v>276</v>
      </c>
      <c r="C33" s="13">
        <f>20*30</f>
        <v>600</v>
      </c>
      <c r="D33" s="13">
        <f>2 *(20+30)</f>
        <v>100</v>
      </c>
      <c r="E33" s="13">
        <v>7.4999999999999997E-2</v>
      </c>
      <c r="F33" s="13">
        <v>0.5</v>
      </c>
      <c r="G33" s="13">
        <v>770</v>
      </c>
      <c r="H33" s="13">
        <f>(E33*C33)+(F33*C33)+G33</f>
        <v>1115</v>
      </c>
    </row>
    <row r="34" spans="1:9" x14ac:dyDescent="0.3">
      <c r="A34" s="10" t="s">
        <v>260</v>
      </c>
      <c r="B34" t="s">
        <v>275</v>
      </c>
      <c r="C34" s="13">
        <f>180*56</f>
        <v>10080</v>
      </c>
      <c r="D34" s="13">
        <f>2*(180+56)</f>
        <v>472</v>
      </c>
      <c r="E34" s="13">
        <v>7.4999999999999997E-2</v>
      </c>
      <c r="F34" s="13">
        <v>0.5</v>
      </c>
      <c r="G34" s="13">
        <v>770</v>
      </c>
      <c r="H34" s="13">
        <f>(E34*C34)+(F34*C34)+G34</f>
        <v>6566</v>
      </c>
    </row>
    <row r="35" spans="1:9" x14ac:dyDescent="0.3">
      <c r="A35" s="10" t="s">
        <v>261</v>
      </c>
      <c r="B35" t="s">
        <v>277</v>
      </c>
      <c r="C35" s="13">
        <f>2*(6*30)</f>
        <v>360</v>
      </c>
      <c r="D35" s="13">
        <f>2*(2*(6+30))</f>
        <v>144</v>
      </c>
      <c r="E35" s="13">
        <v>7.4999999999999997E-2</v>
      </c>
      <c r="F35" s="13">
        <v>0.5</v>
      </c>
      <c r="G35" s="13">
        <v>770</v>
      </c>
      <c r="H35" s="13">
        <f>(E35*C35)+(F35*C35)+G35</f>
        <v>977</v>
      </c>
    </row>
    <row r="36" spans="1:9" x14ac:dyDescent="0.3">
      <c r="A36" s="10" t="s">
        <v>262</v>
      </c>
      <c r="C36" s="13" t="s">
        <v>278</v>
      </c>
      <c r="F36" s="13" t="s">
        <v>279</v>
      </c>
      <c r="H36" s="13">
        <f>1*90</f>
        <v>90</v>
      </c>
    </row>
    <row r="37" spans="1:9" x14ac:dyDescent="0.3">
      <c r="A37" s="10" t="s">
        <v>263</v>
      </c>
      <c r="C37" s="13">
        <v>50</v>
      </c>
      <c r="E37" s="13">
        <v>0.04</v>
      </c>
      <c r="H37" s="13">
        <f>C37*E37</f>
        <v>2</v>
      </c>
    </row>
    <row r="38" spans="1:9" x14ac:dyDescent="0.3">
      <c r="A38" s="10" t="s">
        <v>264</v>
      </c>
      <c r="C38" s="13">
        <v>37411</v>
      </c>
      <c r="E38" s="13">
        <v>0.25</v>
      </c>
      <c r="H38" s="13">
        <f>C38*E38</f>
        <v>9352.75</v>
      </c>
    </row>
    <row r="39" spans="1:9" x14ac:dyDescent="0.3">
      <c r="A39" s="10" t="s">
        <v>265</v>
      </c>
      <c r="C39" s="13">
        <v>40</v>
      </c>
      <c r="E39" s="13">
        <v>2</v>
      </c>
      <c r="H39" s="13">
        <f>C39*E39</f>
        <v>80</v>
      </c>
    </row>
    <row r="40" spans="1:9" x14ac:dyDescent="0.3">
      <c r="G40" t="s">
        <v>102</v>
      </c>
      <c r="H40">
        <f xml:space="preserve"> SUM(H33:H39)</f>
        <v>18182.75</v>
      </c>
      <c r="I40" t="s">
        <v>281</v>
      </c>
    </row>
    <row r="42" spans="1:9" x14ac:dyDescent="0.3">
      <c r="A42" t="s">
        <v>282</v>
      </c>
    </row>
    <row r="43" spans="1:9" x14ac:dyDescent="0.3">
      <c r="A43" t="s">
        <v>273</v>
      </c>
      <c r="B43" t="s">
        <v>268</v>
      </c>
      <c r="C43" s="13" t="s">
        <v>267</v>
      </c>
      <c r="D43" s="13" t="s">
        <v>269</v>
      </c>
      <c r="E43" s="13" t="s">
        <v>270</v>
      </c>
      <c r="F43" s="13" t="s">
        <v>271</v>
      </c>
      <c r="G43" s="13" t="s">
        <v>272</v>
      </c>
      <c r="H43" s="13" t="s">
        <v>274</v>
      </c>
    </row>
    <row r="44" spans="1:9" x14ac:dyDescent="0.3">
      <c r="A44" s="10" t="s">
        <v>266</v>
      </c>
      <c r="B44" t="s">
        <v>276</v>
      </c>
      <c r="C44" s="13">
        <f>20*30</f>
        <v>600</v>
      </c>
      <c r="D44" s="13">
        <f>2 *(20+30)</f>
        <v>100</v>
      </c>
      <c r="E44" s="13">
        <v>0.09</v>
      </c>
      <c r="F44" s="13">
        <v>0.6</v>
      </c>
      <c r="G44" s="13">
        <v>770</v>
      </c>
      <c r="H44" s="13">
        <f>(E44*C44)+(F44*C44)+G44</f>
        <v>1184</v>
      </c>
    </row>
    <row r="45" spans="1:9" x14ac:dyDescent="0.3">
      <c r="A45" s="10" t="s">
        <v>260</v>
      </c>
      <c r="B45" t="s">
        <v>275</v>
      </c>
      <c r="C45" s="13">
        <f>180*56</f>
        <v>10080</v>
      </c>
      <c r="D45" s="13">
        <f>2*(180+56)</f>
        <v>472</v>
      </c>
      <c r="E45" s="13">
        <v>0.09</v>
      </c>
      <c r="F45" s="13">
        <v>0.6</v>
      </c>
      <c r="G45" s="13">
        <v>770</v>
      </c>
      <c r="H45" s="13">
        <f>(E45*C45)+(F45*C45)+G45</f>
        <v>7725.2</v>
      </c>
    </row>
    <row r="46" spans="1:9" x14ac:dyDescent="0.3">
      <c r="A46" s="10" t="s">
        <v>261</v>
      </c>
      <c r="B46" t="s">
        <v>277</v>
      </c>
      <c r="C46" s="13">
        <f>2*(6*30)</f>
        <v>360</v>
      </c>
      <c r="D46" s="13">
        <f>2*(2*(6+30))</f>
        <v>144</v>
      </c>
      <c r="E46" s="13">
        <v>0.09</v>
      </c>
      <c r="F46" s="13">
        <v>0.6</v>
      </c>
      <c r="G46" s="13">
        <v>770</v>
      </c>
      <c r="H46" s="13">
        <f>(E46*C46)+(F46*C46)+G46</f>
        <v>1018.4</v>
      </c>
    </row>
    <row r="47" spans="1:9" x14ac:dyDescent="0.3">
      <c r="A47" s="10" t="s">
        <v>262</v>
      </c>
      <c r="C47" s="13" t="s">
        <v>278</v>
      </c>
      <c r="F47" s="13" t="s">
        <v>279</v>
      </c>
      <c r="H47" s="13">
        <f>1*90</f>
        <v>90</v>
      </c>
    </row>
    <row r="48" spans="1:9" x14ac:dyDescent="0.3">
      <c r="A48" s="10" t="s">
        <v>263</v>
      </c>
      <c r="C48" s="13">
        <v>50</v>
      </c>
      <c r="E48" s="13">
        <v>0.04</v>
      </c>
      <c r="H48" s="13">
        <f>C48*E48</f>
        <v>2</v>
      </c>
    </row>
    <row r="49" spans="1:8" x14ac:dyDescent="0.3">
      <c r="A49" s="10" t="s">
        <v>264</v>
      </c>
      <c r="C49" s="14">
        <v>37411</v>
      </c>
      <c r="E49" s="13">
        <v>0.35</v>
      </c>
      <c r="H49" s="13">
        <f>C49*E49</f>
        <v>13093.849999999999</v>
      </c>
    </row>
    <row r="50" spans="1:8" x14ac:dyDescent="0.3">
      <c r="A50" s="10" t="s">
        <v>265</v>
      </c>
      <c r="C50" s="13">
        <v>40</v>
      </c>
      <c r="E50" s="13">
        <v>2.2999999999999998</v>
      </c>
      <c r="H50" s="13">
        <f>C50*E50</f>
        <v>92</v>
      </c>
    </row>
  </sheetData>
  <customSheetViews>
    <customSheetView guid="{7B7D346B-ABA5-48B1-8FF5-D656DBBAE564}">
      <selection activeCell="A22" sqref="A22:D27"/>
      <pageMargins left="0.7" right="0.7" top="0.75" bottom="0.75" header="0.3" footer="0.3"/>
    </customSheetView>
    <customSheetView guid="{4626CCE8-F10F-4E42-80CD-67F09955BF74}">
      <selection activeCell="A22" sqref="A22:D27"/>
      <pageMargins left="0.7" right="0.7" top="0.75" bottom="0.75" header="0.3" footer="0.3"/>
    </customSheetView>
    <customSheetView guid="{E19B92F3-5658-4270-8A64-40AC700B2564}">
      <selection activeCell="A22" sqref="A22:D27"/>
      <pageMargins left="0.7" right="0.7" top="0.75" bottom="0.75" header="0.3" footer="0.3"/>
    </customSheetView>
    <customSheetView guid="{B4A2E7BE-3CCD-497B-8D7E-0CF3B49E4A23}">
      <selection activeCell="A22" sqref="A22:D27"/>
      <pageMargins left="0.7" right="0.7" top="0.75" bottom="0.75" header="0.3" footer="0.3"/>
    </customSheetView>
    <customSheetView guid="{CFA81AE0-6049-47CA-B363-C7E236D3C342}">
      <selection activeCell="A22" sqref="A22:D27"/>
      <pageMargins left="0.7" right="0.7" top="0.75" bottom="0.75" header="0.3" footer="0.3"/>
    </customSheetView>
    <customSheetView guid="{FA7DFF4B-58E9-48B9-8610-4D9383BB14EF}">
      <selection activeCell="A22" sqref="A22:D27"/>
      <pageMargins left="0.7" right="0.7" top="0.75" bottom="0.75" header="0.3" footer="0.3"/>
    </customSheetView>
    <customSheetView guid="{308E9DB8-8960-4FE1-B498-C61306BFDB04}">
      <selection activeCell="A22" sqref="A22:D27"/>
      <pageMargins left="0.7" right="0.7" top="0.75" bottom="0.75" header="0.3" footer="0.3"/>
    </customSheetView>
    <customSheetView guid="{6E040A81-939E-417F-B3B0-1ABC013AA8F6}">
      <selection activeCell="A22" sqref="A22:D2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194"/>
  <sheetViews>
    <sheetView zoomScale="85" zoomScaleNormal="85" workbookViewId="0">
      <selection activeCell="L32" sqref="L32"/>
    </sheetView>
  </sheetViews>
  <sheetFormatPr defaultRowHeight="14.4" x14ac:dyDescent="0.3"/>
  <cols>
    <col min="2" max="2" width="31.33203125" customWidth="1"/>
    <col min="3" max="3" width="16.44140625" customWidth="1"/>
    <col min="4" max="4" width="17.109375" customWidth="1"/>
    <col min="5" max="5" width="16.88671875" customWidth="1"/>
    <col min="6" max="6" width="21.88671875" bestFit="1" customWidth="1"/>
    <col min="7" max="7" width="21.5546875" customWidth="1"/>
    <col min="8" max="8" width="20.5546875" customWidth="1"/>
    <col min="9" max="9" width="16.88671875" customWidth="1"/>
    <col min="10" max="10" width="17.88671875" bestFit="1" customWidth="1"/>
    <col min="11" max="11" width="19.109375" bestFit="1" customWidth="1"/>
    <col min="12" max="12" width="19.33203125" bestFit="1" customWidth="1"/>
    <col min="13" max="14" width="19.44140625" bestFit="1" customWidth="1"/>
    <col min="15" max="15" width="19.6640625" bestFit="1" customWidth="1"/>
    <col min="16" max="16" width="18.33203125" bestFit="1" customWidth="1"/>
    <col min="17" max="17" width="14.88671875" bestFit="1" customWidth="1"/>
    <col min="18" max="18" width="14.6640625" bestFit="1" customWidth="1"/>
    <col min="22" max="23" width="14.6640625" bestFit="1" customWidth="1"/>
  </cols>
  <sheetData>
    <row r="3" spans="1:18" x14ac:dyDescent="0.3">
      <c r="B3" s="188"/>
      <c r="C3" s="188" t="s">
        <v>580</v>
      </c>
      <c r="E3" s="219" t="s">
        <v>585</v>
      </c>
      <c r="F3" s="188" t="s">
        <v>581</v>
      </c>
      <c r="I3" s="188" t="s">
        <v>583</v>
      </c>
    </row>
    <row r="4" spans="1:18" x14ac:dyDescent="0.3">
      <c r="B4" s="188" t="s">
        <v>573</v>
      </c>
      <c r="C4" s="204">
        <f>1/(SUM(C5:C10))</f>
        <v>5.2994170641229472E-2</v>
      </c>
      <c r="F4" s="204">
        <f>1/(SUM(F5:F10))</f>
        <v>0.970873786407767</v>
      </c>
      <c r="I4" s="204">
        <f>1/(SUM(I5:I10))</f>
        <v>5.0100200400801598E-2</v>
      </c>
    </row>
    <row r="5" spans="1:18" x14ac:dyDescent="0.3">
      <c r="B5" s="218" t="s">
        <v>571</v>
      </c>
      <c r="C5" s="218">
        <v>0.17</v>
      </c>
      <c r="E5" s="218" t="s">
        <v>571</v>
      </c>
      <c r="F5" s="218">
        <v>0.17</v>
      </c>
      <c r="H5" s="218" t="s">
        <v>571</v>
      </c>
      <c r="I5" s="218">
        <v>0.17</v>
      </c>
    </row>
    <row r="6" spans="1:18" x14ac:dyDescent="0.3">
      <c r="B6" s="188" t="s">
        <v>572</v>
      </c>
      <c r="C6" s="188">
        <v>0.61</v>
      </c>
      <c r="E6" s="188" t="s">
        <v>572</v>
      </c>
      <c r="F6" s="188">
        <v>0.68</v>
      </c>
      <c r="H6" s="188" t="s">
        <v>572</v>
      </c>
      <c r="I6" s="188">
        <v>0.92</v>
      </c>
    </row>
    <row r="7" spans="1:18" x14ac:dyDescent="0.3">
      <c r="B7" s="188"/>
      <c r="C7" s="188">
        <v>0.18</v>
      </c>
      <c r="F7" s="188">
        <v>0.18</v>
      </c>
      <c r="I7" s="188">
        <v>14.58</v>
      </c>
    </row>
    <row r="8" spans="1:18" x14ac:dyDescent="0.3">
      <c r="B8" s="188"/>
      <c r="C8" s="188">
        <v>1.03</v>
      </c>
      <c r="F8" s="188"/>
      <c r="I8" s="188">
        <v>1.0900000000000001</v>
      </c>
    </row>
    <row r="9" spans="1:18" x14ac:dyDescent="0.3">
      <c r="B9" s="188"/>
      <c r="C9" s="188">
        <v>16.88</v>
      </c>
      <c r="F9" s="188"/>
      <c r="I9" s="188">
        <v>0.82</v>
      </c>
    </row>
    <row r="10" spans="1:18" x14ac:dyDescent="0.3">
      <c r="B10" s="188"/>
      <c r="C10" s="188"/>
      <c r="F10" s="188"/>
      <c r="I10" s="188">
        <v>2.38</v>
      </c>
    </row>
    <row r="12" spans="1:18" ht="15" thickBot="1" x14ac:dyDescent="0.35"/>
    <row r="13" spans="1:18" s="254" customFormat="1" x14ac:dyDescent="0.3">
      <c r="A13" s="1338" t="s">
        <v>778</v>
      </c>
      <c r="B13" s="218"/>
      <c r="C13" s="218" t="s">
        <v>783</v>
      </c>
      <c r="D13" s="218"/>
      <c r="E13" s="218"/>
      <c r="F13" s="1341" t="s">
        <v>779</v>
      </c>
      <c r="G13" s="1342"/>
      <c r="H13" s="1343"/>
      <c r="I13" s="334"/>
      <c r="J13" s="1341" t="s">
        <v>605</v>
      </c>
      <c r="K13" s="1342"/>
      <c r="L13" s="1343"/>
      <c r="M13" s="334"/>
      <c r="N13" s="1341" t="s">
        <v>606</v>
      </c>
      <c r="O13" s="1342"/>
      <c r="P13" s="1343"/>
      <c r="Q13" s="334"/>
      <c r="R13" s="334"/>
    </row>
    <row r="14" spans="1:18" s="203" customFormat="1" x14ac:dyDescent="0.3">
      <c r="A14" s="1339"/>
      <c r="B14" s="188" t="s">
        <v>580</v>
      </c>
      <c r="C14" s="229">
        <f>(329+(11+13/16)/12)*(149+(11+15/16)/12)</f>
        <v>49495.937581380203</v>
      </c>
      <c r="D14" s="229"/>
      <c r="E14" s="229"/>
      <c r="F14" s="236">
        <f>(229+(11+7/8)/12)*(149+(11+15/16)/12)</f>
        <v>34497.239637586805</v>
      </c>
      <c r="G14" s="229">
        <f>(99+(11+15/16)/12)*(149+(11+15/16)/12)</f>
        <v>14998.697943793402</v>
      </c>
      <c r="H14" s="237">
        <f>(329+(11+13/16)/12)*(149+(11+15/16)/12)</f>
        <v>49495.937581380203</v>
      </c>
      <c r="I14" s="35"/>
      <c r="J14" s="236">
        <f>(229+(11+7/8)/12)*(149+(11+15/16)/12)</f>
        <v>34497.239637586805</v>
      </c>
      <c r="K14" s="229">
        <f>(99+(11+15/16)/12)*(149+(11+15/16)/12)</f>
        <v>14998.697943793402</v>
      </c>
      <c r="L14" s="237">
        <f>(329+(11+13/16)/12)*(149+(11+15/16)/12)</f>
        <v>49495.937581380203</v>
      </c>
      <c r="M14" s="35"/>
      <c r="N14" s="236">
        <f>(229+(11+7/8)/12)*(149+(11+15/16)/12)</f>
        <v>34497.239637586805</v>
      </c>
      <c r="O14" s="229">
        <f>(99+(11+15/16)/12)*(149+(11+15/16)/12)</f>
        <v>14998.697943793402</v>
      </c>
      <c r="P14" s="237">
        <f>(329+(11+13/16)/12)*(149+(11+15/16)/12)</f>
        <v>49495.937581380203</v>
      </c>
      <c r="Q14" s="35"/>
      <c r="R14" s="35"/>
    </row>
    <row r="15" spans="1:18" s="203" customFormat="1" x14ac:dyDescent="0.3">
      <c r="A15" s="1339"/>
      <c r="B15" s="231" t="s">
        <v>604</v>
      </c>
      <c r="C15" s="18">
        <f>4*4</f>
        <v>16</v>
      </c>
      <c r="D15" s="18"/>
      <c r="E15" s="18"/>
      <c r="F15" s="238">
        <f>4*4</f>
        <v>16</v>
      </c>
      <c r="G15" s="18">
        <f>4*4</f>
        <v>16</v>
      </c>
      <c r="H15" s="239">
        <f>4*4</f>
        <v>16</v>
      </c>
      <c r="I15" s="35"/>
      <c r="J15" s="238">
        <f>4*4</f>
        <v>16</v>
      </c>
      <c r="K15" s="18">
        <f>4*4</f>
        <v>16</v>
      </c>
      <c r="L15" s="239">
        <f>4*4</f>
        <v>16</v>
      </c>
      <c r="M15" s="35"/>
      <c r="N15" s="238">
        <f>4*4</f>
        <v>16</v>
      </c>
      <c r="O15" s="18">
        <f>4*4</f>
        <v>16</v>
      </c>
      <c r="P15" s="239">
        <f>4*4</f>
        <v>16</v>
      </c>
      <c r="Q15" s="35"/>
      <c r="R15" s="35"/>
    </row>
    <row r="16" spans="1:18" s="203" customFormat="1" x14ac:dyDescent="0.3">
      <c r="A16" s="1339"/>
      <c r="B16" s="232" t="s">
        <v>603</v>
      </c>
      <c r="C16" s="18">
        <v>46</v>
      </c>
      <c r="D16" s="234"/>
      <c r="E16" s="234"/>
      <c r="F16" s="240">
        <f>F17/F15</f>
        <v>300.03777734917526</v>
      </c>
      <c r="G16" s="234">
        <f>G17/G15</f>
        <v>135.01005898708763</v>
      </c>
      <c r="H16" s="241">
        <f>H17/H15</f>
        <v>435.04783633626289</v>
      </c>
      <c r="I16" s="335"/>
      <c r="J16" s="240">
        <f>J17/J15</f>
        <v>178.03777734917526</v>
      </c>
      <c r="K16" s="234">
        <f>K17/K15</f>
        <v>40.010058987087632</v>
      </c>
      <c r="L16" s="241">
        <f>L17/L15</f>
        <v>218.04783633626289</v>
      </c>
      <c r="M16" s="335"/>
      <c r="N16" s="240">
        <f>N17/N15</f>
        <v>126.03777734917526</v>
      </c>
      <c r="O16" s="234">
        <f>O17/O15</f>
        <v>29.010058987087632</v>
      </c>
      <c r="P16" s="241">
        <f>P17/P15</f>
        <v>155.04783633626289</v>
      </c>
      <c r="Q16" s="35"/>
      <c r="R16" s="35"/>
    </row>
    <row r="17" spans="1:18" s="203" customFormat="1" ht="14.25" customHeight="1" x14ac:dyDescent="0.3">
      <c r="A17" s="1339"/>
      <c r="B17" s="232" t="s">
        <v>267</v>
      </c>
      <c r="C17" s="188">
        <f>C15*C16</f>
        <v>736</v>
      </c>
      <c r="D17" s="233"/>
      <c r="E17" s="233"/>
      <c r="F17" s="236">
        <f>F14-29696.6352</f>
        <v>4800.6044375868041</v>
      </c>
      <c r="G17" s="229">
        <f>G14-(12838.537)</f>
        <v>2160.1609437934021</v>
      </c>
      <c r="H17" s="237">
        <f>(F17+G17)</f>
        <v>6960.7653813802062</v>
      </c>
      <c r="I17" s="35"/>
      <c r="J17" s="236">
        <f>J14-31712.6352+64</f>
        <v>2848.6044375868041</v>
      </c>
      <c r="K17" s="229">
        <f>K14-14358.537</f>
        <v>640.16094379340211</v>
      </c>
      <c r="L17" s="237">
        <f>(J17+K17)</f>
        <v>3488.7653813802062</v>
      </c>
      <c r="M17" s="336"/>
      <c r="N17" s="236">
        <f>N14-32480.6352</f>
        <v>2016.6044375868041</v>
      </c>
      <c r="O17" s="229">
        <f>O14-14534.537</f>
        <v>464.16094379340211</v>
      </c>
      <c r="P17" s="237">
        <f>(N17+O17)</f>
        <v>2480.7653813802062</v>
      </c>
      <c r="Q17" s="35"/>
      <c r="R17" s="35"/>
    </row>
    <row r="18" spans="1:18" s="203" customFormat="1" ht="15" thickBot="1" x14ac:dyDescent="0.35">
      <c r="A18" s="1339"/>
      <c r="B18" s="188" t="s">
        <v>602</v>
      </c>
      <c r="C18" s="230">
        <f>C17/C14</f>
        <v>1.4869907228040361E-2</v>
      </c>
      <c r="D18" s="230"/>
      <c r="E18" s="230"/>
      <c r="F18" s="242">
        <f>F17/F14</f>
        <v>0.13915908890160181</v>
      </c>
      <c r="G18" s="243">
        <f>G17/G14</f>
        <v>0.14402323134237771</v>
      </c>
      <c r="H18" s="244">
        <f>H17/H14</f>
        <v>0.14063306447999815</v>
      </c>
      <c r="I18" s="35"/>
      <c r="J18" s="242">
        <f>J17/J14</f>
        <v>8.2574851423273865E-2</v>
      </c>
      <c r="K18" s="243">
        <f>K17/K14</f>
        <v>4.2681101132402401E-2</v>
      </c>
      <c r="L18" s="244">
        <f>L17/L14</f>
        <v>7.0485893425981674E-2</v>
      </c>
      <c r="M18" s="35"/>
      <c r="N18" s="242">
        <f>N17/N14</f>
        <v>5.8456979711199647E-2</v>
      </c>
      <c r="O18" s="243">
        <f>O17/O14</f>
        <v>3.0946749213352626E-2</v>
      </c>
      <c r="P18" s="244">
        <f>P17/P14</f>
        <v>5.0120585700622049E-2</v>
      </c>
      <c r="Q18" s="35"/>
      <c r="R18" s="35"/>
    </row>
    <row r="19" spans="1:18" s="203" customFormat="1" ht="15" thickBot="1" x14ac:dyDescent="0.35">
      <c r="A19" s="1339"/>
    </row>
    <row r="20" spans="1:18" s="203" customFormat="1" x14ac:dyDescent="0.3">
      <c r="A20" s="1339"/>
      <c r="F20" s="1344" t="s">
        <v>780</v>
      </c>
      <c r="G20" s="1345"/>
      <c r="H20" s="1346"/>
      <c r="J20" s="1344" t="s">
        <v>781</v>
      </c>
      <c r="K20" s="1345"/>
      <c r="L20" s="1346"/>
      <c r="N20" s="1344" t="s">
        <v>782</v>
      </c>
      <c r="O20" s="1345"/>
      <c r="P20" s="1346"/>
    </row>
    <row r="21" spans="1:18" s="203" customFormat="1" x14ac:dyDescent="0.3">
      <c r="A21" s="1339"/>
      <c r="F21" s="236">
        <f>(229+(11+7/8)/12)*(149+(11+15/16)/12)</f>
        <v>34497.239637586805</v>
      </c>
      <c r="G21" s="229">
        <f>(99+(11+15/16)/12)*(149+(11+15/16)/12)</f>
        <v>14998.697943793402</v>
      </c>
      <c r="H21" s="237">
        <f>(329+(11+13/16)/12)*(149+(11+15/16)/12)</f>
        <v>49495.937581380203</v>
      </c>
      <c r="J21" s="236">
        <f>(229+(11+7/8)/12)*(149+(11+15/16)/12)</f>
        <v>34497.239637586805</v>
      </c>
      <c r="K21" s="229">
        <f>(99+(11+15/16)/12)*(149+(11+15/16)/12)</f>
        <v>14998.697943793402</v>
      </c>
      <c r="L21" s="237">
        <f>(329+(11+13/16)/12)*(149+(11+15/16)/12)</f>
        <v>49495.937581380203</v>
      </c>
      <c r="N21" s="236">
        <f>(229+(11+7/8)/12)*(149+(11+15/16)/12)</f>
        <v>34497.239637586805</v>
      </c>
      <c r="O21" s="229">
        <f>(99+(11+15/16)/12)*(149+(11+15/16)/12)</f>
        <v>14998.697943793402</v>
      </c>
      <c r="P21" s="237">
        <f>(329+(11+13/16)/12)*(149+(11+15/16)/12)</f>
        <v>49495.937581380203</v>
      </c>
    </row>
    <row r="22" spans="1:18" s="203" customFormat="1" x14ac:dyDescent="0.3">
      <c r="A22" s="1339"/>
      <c r="F22" s="238"/>
      <c r="G22" s="18"/>
      <c r="H22" s="239">
        <f>(G22+F22)/2</f>
        <v>0</v>
      </c>
      <c r="J22" s="238">
        <f>11.3521</f>
        <v>11.3521</v>
      </c>
      <c r="K22" s="18">
        <f>11.3521</f>
        <v>11.3521</v>
      </c>
      <c r="L22" s="239">
        <f>(K22+J22)/2</f>
        <v>11.3521</v>
      </c>
      <c r="N22" s="238"/>
      <c r="O22" s="18"/>
      <c r="P22" s="239">
        <f>(O22+N22)/2</f>
        <v>0</v>
      </c>
    </row>
    <row r="23" spans="1:18" s="203" customFormat="1" x14ac:dyDescent="0.3">
      <c r="A23" s="1339"/>
      <c r="F23" s="240">
        <f>F16</f>
        <v>300.03777734917526</v>
      </c>
      <c r="G23" s="234">
        <f>G16</f>
        <v>135.01005898708763</v>
      </c>
      <c r="H23" s="241">
        <f>H16+1</f>
        <v>436.04783633626289</v>
      </c>
      <c r="J23" s="240">
        <f>J16</f>
        <v>178.03777734917526</v>
      </c>
      <c r="K23" s="234">
        <f>K16</f>
        <v>40.010058987087632</v>
      </c>
      <c r="L23" s="241">
        <f>J23+K23</f>
        <v>218.04783633626289</v>
      </c>
      <c r="N23" s="240">
        <f>N16</f>
        <v>126.03777734917526</v>
      </c>
      <c r="O23" s="234">
        <f>O16</f>
        <v>29.010058987087632</v>
      </c>
      <c r="P23" s="241">
        <f>P16+1</f>
        <v>156.04783633626289</v>
      </c>
    </row>
    <row r="24" spans="1:18" s="203" customFormat="1" x14ac:dyDescent="0.3">
      <c r="A24" s="1339"/>
      <c r="F24" s="236">
        <f>F22*F23</f>
        <v>0</v>
      </c>
      <c r="G24" s="229">
        <f>G22*G23</f>
        <v>0</v>
      </c>
      <c r="H24" s="237">
        <f>(F24+G24)</f>
        <v>0</v>
      </c>
      <c r="J24" s="236">
        <f>J22*J23</f>
        <v>2021.1026522455725</v>
      </c>
      <c r="K24" s="229">
        <f>K22*K23</f>
        <v>454.1981906273175</v>
      </c>
      <c r="L24" s="237">
        <f>(J24+K24)</f>
        <v>2475.3008428728899</v>
      </c>
      <c r="N24" s="236">
        <f>N22*N23</f>
        <v>0</v>
      </c>
      <c r="O24" s="229">
        <f>O22*O23</f>
        <v>0</v>
      </c>
      <c r="P24" s="237">
        <f>(N24+O24)</f>
        <v>0</v>
      </c>
    </row>
    <row r="25" spans="1:18" s="337" customFormat="1" ht="15" thickBot="1" x14ac:dyDescent="0.35">
      <c r="A25" s="1340"/>
      <c r="F25" s="242">
        <f>F24/F21</f>
        <v>0</v>
      </c>
      <c r="G25" s="243">
        <f>G24/G21</f>
        <v>0</v>
      </c>
      <c r="H25" s="244">
        <f>H24/H21</f>
        <v>0</v>
      </c>
      <c r="J25" s="242">
        <f>J24/J21</f>
        <v>5.8587373177634197E-2</v>
      </c>
      <c r="K25" s="243">
        <f>K24/K21</f>
        <v>3.028250801032158E-2</v>
      </c>
      <c r="L25" s="244">
        <f>L24/L21</f>
        <v>5.0010181922567912E-2</v>
      </c>
      <c r="N25" s="242">
        <f>N24/N21</f>
        <v>0</v>
      </c>
      <c r="O25" s="243">
        <f>O24/O21</f>
        <v>0</v>
      </c>
      <c r="P25" s="244">
        <f>P24/P21</f>
        <v>0</v>
      </c>
    </row>
    <row r="31" spans="1:18" x14ac:dyDescent="0.3">
      <c r="B31" t="s">
        <v>647</v>
      </c>
      <c r="C31" t="s">
        <v>624</v>
      </c>
      <c r="D31" t="s">
        <v>623</v>
      </c>
      <c r="E31" t="s">
        <v>625</v>
      </c>
      <c r="F31" t="s">
        <v>626</v>
      </c>
      <c r="G31" t="s">
        <v>648</v>
      </c>
      <c r="H31" t="s">
        <v>649</v>
      </c>
      <c r="I31" t="s">
        <v>650</v>
      </c>
    </row>
    <row r="32" spans="1:18" x14ac:dyDescent="0.3">
      <c r="B32" t="s">
        <v>627</v>
      </c>
      <c r="C32">
        <v>33</v>
      </c>
      <c r="D32">
        <v>27257.7</v>
      </c>
      <c r="E32">
        <f>C32*D32/1000</f>
        <v>899.50409999999999</v>
      </c>
      <c r="F32">
        <v>15</v>
      </c>
      <c r="G32">
        <f>E32*F32/D32</f>
        <v>0.495</v>
      </c>
      <c r="H32">
        <v>13492.6</v>
      </c>
      <c r="I32">
        <f>H32/D32</f>
        <v>0.49500141244492379</v>
      </c>
    </row>
    <row r="33" spans="2:9" x14ac:dyDescent="0.3">
      <c r="B33" t="s">
        <v>628</v>
      </c>
      <c r="C33">
        <v>10</v>
      </c>
      <c r="D33">
        <v>3373.6</v>
      </c>
      <c r="E33">
        <f>C33*D33/1000</f>
        <v>33.735999999999997</v>
      </c>
      <c r="F33">
        <v>15</v>
      </c>
      <c r="G33">
        <f>E33*F33/D33</f>
        <v>0.15</v>
      </c>
      <c r="H33">
        <v>506.04300000000001</v>
      </c>
      <c r="I33">
        <f>H33/D33</f>
        <v>0.1500008892577662</v>
      </c>
    </row>
    <row r="34" spans="2:9" x14ac:dyDescent="0.3">
      <c r="B34" t="s">
        <v>629</v>
      </c>
      <c r="C34">
        <v>10</v>
      </c>
      <c r="D34">
        <v>2174</v>
      </c>
      <c r="E34">
        <f>C34*D34/1000</f>
        <v>21.74</v>
      </c>
      <c r="F34">
        <v>15</v>
      </c>
      <c r="G34">
        <f>E34*F34/D34</f>
        <v>0.15</v>
      </c>
      <c r="H34">
        <v>326.10599999999999</v>
      </c>
      <c r="I34">
        <f>H34/D34</f>
        <v>0.1500027598896044</v>
      </c>
    </row>
    <row r="35" spans="2:9" x14ac:dyDescent="0.3">
      <c r="B35" t="s">
        <v>630</v>
      </c>
      <c r="C35">
        <v>33</v>
      </c>
      <c r="D35">
        <v>3373.6</v>
      </c>
      <c r="E35">
        <f>C35*D35/1000</f>
        <v>111.3288</v>
      </c>
      <c r="F35">
        <v>15</v>
      </c>
      <c r="G35">
        <f>E35*F35/D35</f>
        <v>0.495</v>
      </c>
      <c r="H35">
        <v>1669.91</v>
      </c>
      <c r="I35">
        <f>H35/D35</f>
        <v>0.49499347877638133</v>
      </c>
    </row>
    <row r="36" spans="2:9" x14ac:dyDescent="0.3">
      <c r="B36" t="s">
        <v>631</v>
      </c>
      <c r="C36">
        <v>33</v>
      </c>
      <c r="D36">
        <v>2174</v>
      </c>
      <c r="E36">
        <f>C36*D36/1000</f>
        <v>71.742000000000004</v>
      </c>
      <c r="F36">
        <v>15</v>
      </c>
      <c r="G36">
        <f>E36*F36/D36</f>
        <v>0.49500000000000005</v>
      </c>
      <c r="H36">
        <v>1076.1500000000001</v>
      </c>
      <c r="I36">
        <f>H36/D36</f>
        <v>0.49500919963201478</v>
      </c>
    </row>
    <row r="38" spans="2:9" x14ac:dyDescent="0.3">
      <c r="B38" t="s">
        <v>632</v>
      </c>
      <c r="C38">
        <v>10</v>
      </c>
      <c r="D38">
        <v>27257.7</v>
      </c>
      <c r="E38">
        <f>C38*D38/1000</f>
        <v>272.577</v>
      </c>
      <c r="F38">
        <v>15</v>
      </c>
      <c r="G38">
        <f>E38*F38/D38</f>
        <v>0.15</v>
      </c>
      <c r="H38">
        <v>4088.66</v>
      </c>
      <c r="I38">
        <f>H38/D38</f>
        <v>0.15000018343440569</v>
      </c>
    </row>
    <row r="39" spans="2:9" x14ac:dyDescent="0.3">
      <c r="B39" t="s">
        <v>633</v>
      </c>
      <c r="C39">
        <v>10</v>
      </c>
      <c r="D39">
        <v>3373.6</v>
      </c>
      <c r="E39">
        <f>C39*D39/1000</f>
        <v>33.735999999999997</v>
      </c>
      <c r="F39">
        <v>15</v>
      </c>
      <c r="G39">
        <f>E39*F39/D39</f>
        <v>0.15</v>
      </c>
      <c r="H39">
        <v>506.04300000000001</v>
      </c>
      <c r="I39">
        <f>H39/D39</f>
        <v>0.1500008892577662</v>
      </c>
    </row>
    <row r="40" spans="2:9" x14ac:dyDescent="0.3">
      <c r="B40" t="s">
        <v>634</v>
      </c>
      <c r="C40">
        <v>10</v>
      </c>
      <c r="D40">
        <v>2174</v>
      </c>
      <c r="E40">
        <f>C40*D40/1000</f>
        <v>21.74</v>
      </c>
      <c r="F40">
        <v>15</v>
      </c>
      <c r="G40">
        <f>E40*F40/D40</f>
        <v>0.15</v>
      </c>
      <c r="H40">
        <v>326.10599999999999</v>
      </c>
      <c r="I40">
        <f>H40/D40</f>
        <v>0.1500027598896044</v>
      </c>
    </row>
    <row r="41" spans="2:9" x14ac:dyDescent="0.3">
      <c r="B41" t="s">
        <v>635</v>
      </c>
      <c r="C41">
        <v>10</v>
      </c>
      <c r="D41">
        <v>3373.6</v>
      </c>
      <c r="E41">
        <f>C41*D41/1000</f>
        <v>33.735999999999997</v>
      </c>
      <c r="F41">
        <v>15</v>
      </c>
      <c r="G41">
        <f>E41*F41/D41</f>
        <v>0.15</v>
      </c>
      <c r="H41">
        <v>506.03300000000002</v>
      </c>
      <c r="I41">
        <f>H41/D41</f>
        <v>0.14999792506521226</v>
      </c>
    </row>
    <row r="42" spans="2:9" x14ac:dyDescent="0.3">
      <c r="B42" t="s">
        <v>636</v>
      </c>
      <c r="C42">
        <v>10</v>
      </c>
      <c r="D42">
        <v>2174</v>
      </c>
      <c r="E42">
        <f>C42*D42/1000</f>
        <v>21.74</v>
      </c>
      <c r="F42">
        <v>15</v>
      </c>
      <c r="G42">
        <f>E42*F42/D42</f>
        <v>0.15</v>
      </c>
      <c r="H42">
        <v>326.10599999999999</v>
      </c>
      <c r="I42">
        <f>H42/D42</f>
        <v>0.1500027598896044</v>
      </c>
    </row>
    <row r="44" spans="2:9" x14ac:dyDescent="0.3">
      <c r="B44" t="s">
        <v>638</v>
      </c>
      <c r="C44">
        <v>10</v>
      </c>
      <c r="D44">
        <v>27257.7</v>
      </c>
      <c r="E44">
        <f>C44*D44/1000</f>
        <v>272.577</v>
      </c>
      <c r="F44">
        <v>15</v>
      </c>
      <c r="G44">
        <f>E44*F44/D44</f>
        <v>0.15</v>
      </c>
      <c r="H44">
        <v>4088.66</v>
      </c>
      <c r="I44">
        <f>H44/D44</f>
        <v>0.15000018343440569</v>
      </c>
    </row>
    <row r="45" spans="2:9" x14ac:dyDescent="0.3">
      <c r="B45" t="s">
        <v>637</v>
      </c>
      <c r="C45">
        <v>10</v>
      </c>
      <c r="D45">
        <v>3373.6</v>
      </c>
      <c r="E45">
        <f>C45*D45/1000</f>
        <v>33.735999999999997</v>
      </c>
      <c r="F45">
        <v>15</v>
      </c>
      <c r="G45">
        <f>E45*F45/D45</f>
        <v>0.15</v>
      </c>
      <c r="H45">
        <v>506.04300000000001</v>
      </c>
      <c r="I45">
        <f>H45/D45</f>
        <v>0.1500008892577662</v>
      </c>
    </row>
    <row r="46" spans="2:9" x14ac:dyDescent="0.3">
      <c r="B46" t="s">
        <v>639</v>
      </c>
      <c r="C46">
        <v>10</v>
      </c>
      <c r="D46">
        <v>2174</v>
      </c>
      <c r="E46">
        <f>C46*D46/1000</f>
        <v>21.74</v>
      </c>
      <c r="F46">
        <v>15</v>
      </c>
      <c r="G46">
        <f>E46*F46/D46</f>
        <v>0.15</v>
      </c>
      <c r="H46">
        <v>326.10599999999999</v>
      </c>
      <c r="I46">
        <f>H46/D46</f>
        <v>0.1500027598896044</v>
      </c>
    </row>
    <row r="47" spans="2:9" x14ac:dyDescent="0.3">
      <c r="B47" t="s">
        <v>640</v>
      </c>
      <c r="C47">
        <v>10</v>
      </c>
      <c r="D47">
        <v>3373.6</v>
      </c>
      <c r="E47">
        <f>C47*D47/1000</f>
        <v>33.735999999999997</v>
      </c>
      <c r="F47">
        <v>15</v>
      </c>
      <c r="G47">
        <f>E47*F47/D47</f>
        <v>0.15</v>
      </c>
      <c r="H47">
        <v>506.03300000000002</v>
      </c>
      <c r="I47">
        <f>H47/D47</f>
        <v>0.14999792506521226</v>
      </c>
    </row>
    <row r="48" spans="2:9" x14ac:dyDescent="0.3">
      <c r="B48" t="s">
        <v>641</v>
      </c>
      <c r="C48">
        <v>10</v>
      </c>
      <c r="D48">
        <v>2174</v>
      </c>
      <c r="E48">
        <f>C48*D48/1000</f>
        <v>21.74</v>
      </c>
      <c r="F48">
        <v>15</v>
      </c>
      <c r="G48">
        <f>E48*F48/D48</f>
        <v>0.15</v>
      </c>
      <c r="H48">
        <v>326.10599999999999</v>
      </c>
      <c r="I48">
        <f>H48/D48</f>
        <v>0.1500027598896044</v>
      </c>
    </row>
    <row r="50" spans="2:9" x14ac:dyDescent="0.3">
      <c r="B50" t="s">
        <v>642</v>
      </c>
      <c r="C50">
        <v>67</v>
      </c>
      <c r="D50">
        <v>27257.7</v>
      </c>
      <c r="E50">
        <f>C50*D50/1000</f>
        <v>1826.2659000000001</v>
      </c>
      <c r="F50">
        <v>15</v>
      </c>
      <c r="G50">
        <f>E50*F50/D50</f>
        <v>1.0050000000000001</v>
      </c>
      <c r="H50">
        <v>27394</v>
      </c>
      <c r="I50">
        <f>H50/D50</f>
        <v>1.0050004218991331</v>
      </c>
    </row>
    <row r="51" spans="2:9" x14ac:dyDescent="0.3">
      <c r="B51" t="s">
        <v>643</v>
      </c>
      <c r="C51">
        <v>10</v>
      </c>
      <c r="D51">
        <v>3373.6</v>
      </c>
      <c r="E51">
        <f>C51*D51/1000</f>
        <v>33.735999999999997</v>
      </c>
      <c r="F51">
        <v>15</v>
      </c>
      <c r="G51">
        <f>E51*F51/D51</f>
        <v>0.15</v>
      </c>
      <c r="H51">
        <v>3390.49</v>
      </c>
      <c r="I51">
        <f>H51/D51</f>
        <v>1.0050065212236186</v>
      </c>
    </row>
    <row r="52" spans="2:9" x14ac:dyDescent="0.3">
      <c r="B52" t="s">
        <v>644</v>
      </c>
      <c r="C52">
        <v>10</v>
      </c>
      <c r="D52">
        <v>2174</v>
      </c>
      <c r="E52">
        <f>C52*D52/1000</f>
        <v>21.74</v>
      </c>
      <c r="F52">
        <v>15</v>
      </c>
      <c r="G52">
        <f>E52*F52/D52</f>
        <v>0.15</v>
      </c>
      <c r="H52">
        <v>326.10599999999999</v>
      </c>
      <c r="I52">
        <f>H52/D52</f>
        <v>0.1500027598896044</v>
      </c>
    </row>
    <row r="53" spans="2:9" x14ac:dyDescent="0.3">
      <c r="B53" t="s">
        <v>645</v>
      </c>
      <c r="C53">
        <v>10</v>
      </c>
      <c r="D53">
        <v>3373.6</v>
      </c>
      <c r="E53">
        <f>C53*D53/1000</f>
        <v>33.735999999999997</v>
      </c>
      <c r="F53">
        <v>15</v>
      </c>
      <c r="G53">
        <f>E53*F53/D53</f>
        <v>0.15</v>
      </c>
      <c r="H53">
        <v>3390.42</v>
      </c>
      <c r="I53">
        <f>H53/D53</f>
        <v>1.0049857718757411</v>
      </c>
    </row>
    <row r="54" spans="2:9" x14ac:dyDescent="0.3">
      <c r="B54" t="s">
        <v>646</v>
      </c>
      <c r="C54">
        <v>10</v>
      </c>
      <c r="D54">
        <v>2174</v>
      </c>
      <c r="E54">
        <f>C54*D54/1000</f>
        <v>21.74</v>
      </c>
      <c r="F54">
        <v>15</v>
      </c>
      <c r="G54">
        <f>E54*F54/D54</f>
        <v>0.15</v>
      </c>
      <c r="H54">
        <v>2184.91</v>
      </c>
      <c r="I54">
        <f>H54/D54</f>
        <v>1.0050183992640294</v>
      </c>
    </row>
    <row r="59" spans="2:9" x14ac:dyDescent="0.3">
      <c r="B59" t="s">
        <v>675</v>
      </c>
      <c r="C59" t="s">
        <v>676</v>
      </c>
    </row>
    <row r="60" spans="2:9" x14ac:dyDescent="0.3">
      <c r="B60" s="260" t="s">
        <v>681</v>
      </c>
      <c r="C60" s="260" t="s">
        <v>682</v>
      </c>
      <c r="D60" s="260"/>
      <c r="E60" s="260"/>
      <c r="F60" s="260"/>
      <c r="G60" s="260"/>
    </row>
    <row r="61" spans="2:9" x14ac:dyDescent="0.3">
      <c r="C61" s="256" t="s">
        <v>683</v>
      </c>
      <c r="D61" s="256" t="s">
        <v>686</v>
      </c>
      <c r="E61" s="256" t="s">
        <v>687</v>
      </c>
      <c r="F61" s="256" t="s">
        <v>688</v>
      </c>
      <c r="G61" s="256" t="s">
        <v>689</v>
      </c>
    </row>
    <row r="62" spans="2:9" x14ac:dyDescent="0.3">
      <c r="B62" t="s">
        <v>690</v>
      </c>
      <c r="C62" s="1347" t="s">
        <v>691</v>
      </c>
      <c r="D62" s="1347"/>
      <c r="E62" s="1347"/>
      <c r="F62" s="1347"/>
      <c r="G62" s="1347"/>
    </row>
    <row r="63" spans="2:9" x14ac:dyDescent="0.3">
      <c r="B63" t="s">
        <v>677</v>
      </c>
      <c r="C63" s="1347" t="s">
        <v>678</v>
      </c>
      <c r="D63" s="1347"/>
      <c r="E63" s="1347"/>
      <c r="F63" s="1347"/>
      <c r="G63" s="1347"/>
    </row>
    <row r="64" spans="2:9" x14ac:dyDescent="0.3">
      <c r="B64" t="s">
        <v>680</v>
      </c>
      <c r="C64">
        <v>2000</v>
      </c>
      <c r="D64">
        <v>1500</v>
      </c>
      <c r="E64">
        <v>1000</v>
      </c>
      <c r="F64">
        <v>1500</v>
      </c>
      <c r="G64">
        <v>1000</v>
      </c>
    </row>
    <row r="65" spans="2:7" x14ac:dyDescent="0.3">
      <c r="B65" t="s">
        <v>678</v>
      </c>
      <c r="C65">
        <v>1.6</v>
      </c>
      <c r="D65">
        <v>1.2</v>
      </c>
      <c r="E65">
        <v>0.8</v>
      </c>
      <c r="F65">
        <v>1.2</v>
      </c>
      <c r="G65">
        <v>0.8</v>
      </c>
    </row>
    <row r="66" spans="2:7" x14ac:dyDescent="0.3">
      <c r="B66" t="s">
        <v>679</v>
      </c>
      <c r="C66">
        <v>0.85</v>
      </c>
      <c r="D66">
        <v>0.85</v>
      </c>
      <c r="E66">
        <v>0.85</v>
      </c>
      <c r="F66">
        <v>0.85</v>
      </c>
      <c r="G66">
        <v>0.85</v>
      </c>
    </row>
    <row r="68" spans="2:7" x14ac:dyDescent="0.3">
      <c r="B68" t="s">
        <v>684</v>
      </c>
      <c r="C68" s="258">
        <f>C65*746/C66</f>
        <v>1404.2352941176473</v>
      </c>
      <c r="D68" s="258">
        <f>D65*746/D66</f>
        <v>1053.1764705882351</v>
      </c>
      <c r="E68" s="258">
        <f>E65*746/E66</f>
        <v>702.11764705882365</v>
      </c>
      <c r="F68" s="258">
        <f>F65*746/F66</f>
        <v>1053.1764705882351</v>
      </c>
      <c r="G68" s="258">
        <f>G65*746/G66</f>
        <v>702.11764705882365</v>
      </c>
    </row>
    <row r="69" spans="2:7" x14ac:dyDescent="0.3">
      <c r="B69" t="s">
        <v>685</v>
      </c>
      <c r="C69" s="257">
        <f>C68/C64</f>
        <v>0.70211764705882362</v>
      </c>
      <c r="D69" s="257">
        <f>D68/D64</f>
        <v>0.7021176470588234</v>
      </c>
      <c r="E69" s="257">
        <f>E68/E64</f>
        <v>0.70211764705882362</v>
      </c>
      <c r="F69" s="257">
        <f>F68/F64</f>
        <v>0.7021176470588234</v>
      </c>
      <c r="G69" s="257">
        <f>G68/G64</f>
        <v>0.70211764705882362</v>
      </c>
    </row>
    <row r="72" spans="2:7" x14ac:dyDescent="0.3">
      <c r="B72" t="s">
        <v>690</v>
      </c>
      <c r="C72" s="1347" t="s">
        <v>282</v>
      </c>
      <c r="D72" s="1347"/>
      <c r="E72" s="1347"/>
      <c r="F72" s="1347"/>
      <c r="G72" s="1347"/>
    </row>
    <row r="73" spans="2:7" x14ac:dyDescent="0.3">
      <c r="B73" t="s">
        <v>677</v>
      </c>
      <c r="C73" s="1347" t="s">
        <v>692</v>
      </c>
      <c r="D73" s="1347"/>
      <c r="E73" s="1347"/>
      <c r="F73" s="1347"/>
      <c r="G73" s="1347"/>
    </row>
    <row r="74" spans="2:7" x14ac:dyDescent="0.3">
      <c r="B74" t="s">
        <v>680</v>
      </c>
      <c r="C74">
        <v>1462</v>
      </c>
      <c r="D74">
        <v>1706</v>
      </c>
      <c r="E74">
        <v>877</v>
      </c>
      <c r="F74">
        <v>1242</v>
      </c>
      <c r="G74">
        <v>950</v>
      </c>
    </row>
    <row r="75" spans="2:7" x14ac:dyDescent="0.3">
      <c r="B75" t="s">
        <v>693</v>
      </c>
      <c r="C75">
        <v>2.5</v>
      </c>
      <c r="D75">
        <v>2.5</v>
      </c>
      <c r="E75">
        <v>2.5</v>
      </c>
      <c r="F75">
        <v>2.5</v>
      </c>
      <c r="G75">
        <v>2.5</v>
      </c>
    </row>
    <row r="76" spans="2:7" x14ac:dyDescent="0.3">
      <c r="B76" t="s">
        <v>694</v>
      </c>
      <c r="C76">
        <v>0.5</v>
      </c>
      <c r="D76">
        <v>0.5</v>
      </c>
      <c r="E76">
        <v>0.5</v>
      </c>
      <c r="F76">
        <v>0.5</v>
      </c>
      <c r="G76">
        <v>0.5</v>
      </c>
    </row>
    <row r="77" spans="2:7" x14ac:dyDescent="0.3">
      <c r="B77" t="s">
        <v>696</v>
      </c>
      <c r="C77">
        <v>1.5</v>
      </c>
      <c r="D77">
        <v>1.5</v>
      </c>
      <c r="E77">
        <v>0.75</v>
      </c>
      <c r="F77">
        <v>1</v>
      </c>
      <c r="G77">
        <v>0.75</v>
      </c>
    </row>
    <row r="78" spans="2:7" x14ac:dyDescent="0.3">
      <c r="B78" t="s">
        <v>679</v>
      </c>
      <c r="C78">
        <v>0.86499999999999999</v>
      </c>
      <c r="D78">
        <v>0.86499999999999999</v>
      </c>
      <c r="E78">
        <v>0.85499999999999998</v>
      </c>
      <c r="F78">
        <v>0.85499999999999998</v>
      </c>
      <c r="G78">
        <v>0.85499999999999998</v>
      </c>
    </row>
    <row r="80" spans="2:7" x14ac:dyDescent="0.3">
      <c r="B80" t="s">
        <v>684</v>
      </c>
      <c r="C80" s="258">
        <f>0.1175*C74*C75/(C76*C78)</f>
        <v>992.97687861271675</v>
      </c>
      <c r="D80" s="258">
        <f>0.1175*D74*D75/(D76*D78)</f>
        <v>1158.6994219653177</v>
      </c>
      <c r="E80" s="258">
        <f>0.1175*E74*E75/(E76*E78)</f>
        <v>602.61695906432749</v>
      </c>
      <c r="F80" s="258">
        <f>0.1175*F74*F75/(F76*F78)</f>
        <v>853.42105263157896</v>
      </c>
      <c r="G80" s="258">
        <f>0.1175*G74*G75/(G76*G78)</f>
        <v>652.77777777777783</v>
      </c>
    </row>
    <row r="81" spans="2:18" x14ac:dyDescent="0.3">
      <c r="B81" t="s">
        <v>685</v>
      </c>
      <c r="C81" s="257">
        <f>C80/C74</f>
        <v>0.67919075144508667</v>
      </c>
      <c r="D81" s="257">
        <f>D80/D74</f>
        <v>0.67919075144508656</v>
      </c>
      <c r="E81" s="257">
        <f>E80/E74</f>
        <v>0.6871345029239766</v>
      </c>
      <c r="F81" s="257">
        <f>F80/F74</f>
        <v>0.6871345029239766</v>
      </c>
      <c r="G81" s="257">
        <f>G80/G74</f>
        <v>0.68713450292397671</v>
      </c>
    </row>
    <row r="87" spans="2:18" x14ac:dyDescent="0.3">
      <c r="B87" s="260" t="s">
        <v>697</v>
      </c>
      <c r="C87" s="260"/>
      <c r="D87" s="260"/>
      <c r="E87" s="260"/>
      <c r="F87" s="260"/>
      <c r="G87" s="260"/>
      <c r="H87" s="260"/>
      <c r="I87" s="260"/>
    </row>
    <row r="88" spans="2:18" x14ac:dyDescent="0.3">
      <c r="B88" s="1351" t="s">
        <v>727</v>
      </c>
      <c r="C88" s="1352"/>
      <c r="D88" s="1351" t="s">
        <v>721</v>
      </c>
      <c r="E88" s="1353"/>
      <c r="F88" s="1353"/>
      <c r="G88" s="1352"/>
      <c r="H88" s="1351" t="s">
        <v>722</v>
      </c>
      <c r="I88" s="1352"/>
      <c r="O88" s="1347"/>
      <c r="P88" s="1347"/>
      <c r="Q88" s="1347"/>
    </row>
    <row r="89" spans="2:18" x14ac:dyDescent="0.3">
      <c r="B89" s="262"/>
      <c r="C89" s="265" t="s">
        <v>267</v>
      </c>
      <c r="D89" s="203" t="s">
        <v>703</v>
      </c>
      <c r="E89" s="203" t="s">
        <v>707</v>
      </c>
      <c r="F89" s="254" t="s">
        <v>705</v>
      </c>
      <c r="G89" s="265" t="s">
        <v>708</v>
      </c>
      <c r="H89" s="1348" t="s">
        <v>715</v>
      </c>
      <c r="I89" s="1350"/>
    </row>
    <row r="90" spans="2:18" x14ac:dyDescent="0.3">
      <c r="B90" s="262"/>
      <c r="C90" s="266" t="s">
        <v>717</v>
      </c>
      <c r="D90" s="263" t="s">
        <v>718</v>
      </c>
      <c r="E90" s="263" t="s">
        <v>719</v>
      </c>
      <c r="F90" s="263" t="s">
        <v>728</v>
      </c>
      <c r="G90" s="266" t="s">
        <v>720</v>
      </c>
      <c r="H90" s="281" t="s">
        <v>742</v>
      </c>
      <c r="I90" s="270"/>
      <c r="M90" s="261"/>
      <c r="N90" s="261"/>
      <c r="O90" s="261"/>
      <c r="P90" s="261"/>
      <c r="Q90" s="261"/>
      <c r="R90" s="261"/>
    </row>
    <row r="91" spans="2:18" ht="15" thickBot="1" x14ac:dyDescent="0.35">
      <c r="B91" s="276"/>
      <c r="C91" s="277" t="s">
        <v>713</v>
      </c>
      <c r="D91" s="278" t="s">
        <v>704</v>
      </c>
      <c r="E91" s="278" t="s">
        <v>704</v>
      </c>
      <c r="F91" s="278" t="s">
        <v>706</v>
      </c>
      <c r="G91" s="277" t="s">
        <v>712</v>
      </c>
      <c r="H91" s="285" t="s">
        <v>704</v>
      </c>
      <c r="I91" s="277" t="s">
        <v>712</v>
      </c>
      <c r="M91" s="261"/>
      <c r="N91" s="261"/>
      <c r="O91" s="261"/>
      <c r="P91" s="261"/>
      <c r="Q91" s="261"/>
      <c r="R91" s="261"/>
    </row>
    <row r="92" spans="2:18" ht="15" thickTop="1" x14ac:dyDescent="0.3">
      <c r="B92" s="262" t="s">
        <v>698</v>
      </c>
      <c r="C92" s="265">
        <v>1221.17</v>
      </c>
      <c r="D92" s="268">
        <v>1152</v>
      </c>
      <c r="E92" s="268">
        <v>57.6</v>
      </c>
      <c r="F92" s="268">
        <f>E92/D92</f>
        <v>0.05</v>
      </c>
      <c r="G92" s="288">
        <f>(D92-E92)/C92</f>
        <v>0.89618971969504657</v>
      </c>
      <c r="H92" s="262">
        <v>915.87800000000004</v>
      </c>
      <c r="I92" s="267">
        <f>H92/C92</f>
        <v>0.75000040944340263</v>
      </c>
      <c r="R92" s="259"/>
    </row>
    <row r="93" spans="2:18" x14ac:dyDescent="0.3">
      <c r="B93" s="262" t="s">
        <v>699</v>
      </c>
      <c r="C93" s="265">
        <v>724.41099999999994</v>
      </c>
      <c r="D93" s="268">
        <v>640</v>
      </c>
      <c r="E93" s="268">
        <v>32</v>
      </c>
      <c r="F93" s="268">
        <f>E93/D93</f>
        <v>0.05</v>
      </c>
      <c r="G93" s="288">
        <f>(D93-E93)/C93</f>
        <v>0.83930255062388626</v>
      </c>
      <c r="H93" s="262">
        <v>543.30799999999999</v>
      </c>
      <c r="I93" s="267">
        <f>H93/C93</f>
        <v>0.74999965489204334</v>
      </c>
      <c r="R93" s="259"/>
    </row>
    <row r="94" spans="2:18" x14ac:dyDescent="0.3">
      <c r="B94" s="262" t="s">
        <v>700</v>
      </c>
      <c r="C94" s="265">
        <v>1221.17</v>
      </c>
      <c r="D94" s="268">
        <v>1152</v>
      </c>
      <c r="E94" s="268">
        <v>57.6</v>
      </c>
      <c r="F94" s="268">
        <f>E94/D94</f>
        <v>0.05</v>
      </c>
      <c r="G94" s="288">
        <f>(D94-E94)/C94</f>
        <v>0.89618971969504657</v>
      </c>
      <c r="H94" s="262">
        <v>915.87800000000004</v>
      </c>
      <c r="I94" s="267">
        <f>H94/C94</f>
        <v>0.75000040944340263</v>
      </c>
      <c r="R94" s="259"/>
    </row>
    <row r="95" spans="2:18" x14ac:dyDescent="0.3">
      <c r="B95" s="262" t="s">
        <v>701</v>
      </c>
      <c r="C95" s="265">
        <v>724.41099999999994</v>
      </c>
      <c r="D95" s="268">
        <v>640</v>
      </c>
      <c r="E95" s="268">
        <v>32</v>
      </c>
      <c r="F95" s="268">
        <f>E95/D95</f>
        <v>0.05</v>
      </c>
      <c r="G95" s="288">
        <f>(D95-E95)/C95</f>
        <v>0.83930255062388626</v>
      </c>
      <c r="H95" s="262">
        <v>543.30799999999999</v>
      </c>
      <c r="I95" s="267">
        <f>H95/C95</f>
        <v>0.74999965489204334</v>
      </c>
      <c r="R95" s="259"/>
    </row>
    <row r="96" spans="2:18" x14ac:dyDescent="0.3">
      <c r="B96" s="262" t="s">
        <v>620</v>
      </c>
      <c r="C96" s="265">
        <v>1610.9</v>
      </c>
      <c r="D96" s="268">
        <v>1408</v>
      </c>
      <c r="E96" s="268">
        <v>70.400000000000006</v>
      </c>
      <c r="F96" s="268">
        <f>E96/D96</f>
        <v>0.05</v>
      </c>
      <c r="G96" s="288">
        <f>(D96-E96)/C96</f>
        <v>0.8303432863616611</v>
      </c>
      <c r="H96" s="262">
        <v>1208.18</v>
      </c>
      <c r="I96" s="267">
        <f>H96/C96</f>
        <v>0.75000310385498792</v>
      </c>
      <c r="R96" s="259"/>
    </row>
    <row r="97" spans="2:9" x14ac:dyDescent="0.3">
      <c r="B97" s="203"/>
      <c r="C97" s="203"/>
    </row>
    <row r="98" spans="2:9" x14ac:dyDescent="0.3">
      <c r="B98" s="203"/>
      <c r="C98" s="203"/>
    </row>
    <row r="99" spans="2:9" x14ac:dyDescent="0.3">
      <c r="B99" s="260" t="s">
        <v>743</v>
      </c>
      <c r="C99" s="260"/>
      <c r="D99" s="260"/>
      <c r="E99" s="260"/>
      <c r="F99" s="260"/>
      <c r="G99" s="260"/>
      <c r="H99" s="260"/>
      <c r="I99" s="260"/>
    </row>
    <row r="100" spans="2:9" x14ac:dyDescent="0.3">
      <c r="B100" s="1351" t="s">
        <v>727</v>
      </c>
      <c r="C100" s="1352"/>
      <c r="D100" s="1351" t="s">
        <v>721</v>
      </c>
      <c r="E100" s="1353"/>
      <c r="F100" s="1353"/>
      <c r="G100" s="1352"/>
      <c r="H100" s="1351" t="s">
        <v>722</v>
      </c>
      <c r="I100" s="1352"/>
    </row>
    <row r="101" spans="2:9" x14ac:dyDescent="0.3">
      <c r="B101" s="262"/>
      <c r="C101" s="265" t="s">
        <v>267</v>
      </c>
      <c r="D101" s="203" t="s">
        <v>703</v>
      </c>
      <c r="E101" s="203" t="s">
        <v>707</v>
      </c>
      <c r="F101" s="254" t="s">
        <v>705</v>
      </c>
      <c r="G101" s="265" t="s">
        <v>708</v>
      </c>
      <c r="H101" s="1348" t="s">
        <v>715</v>
      </c>
      <c r="I101" s="1350"/>
    </row>
    <row r="102" spans="2:9" x14ac:dyDescent="0.3">
      <c r="B102" s="262"/>
      <c r="C102" s="266" t="s">
        <v>717</v>
      </c>
      <c r="D102" s="263" t="s">
        <v>718</v>
      </c>
      <c r="E102" s="263" t="s">
        <v>719</v>
      </c>
      <c r="F102" s="263" t="s">
        <v>728</v>
      </c>
      <c r="G102" s="266" t="s">
        <v>720</v>
      </c>
      <c r="H102" s="281" t="s">
        <v>742</v>
      </c>
      <c r="I102" s="270"/>
    </row>
    <row r="103" spans="2:9" ht="15" thickBot="1" x14ac:dyDescent="0.35">
      <c r="B103" s="276"/>
      <c r="C103" s="277" t="s">
        <v>713</v>
      </c>
      <c r="D103" s="278" t="s">
        <v>704</v>
      </c>
      <c r="E103" s="278" t="s">
        <v>704</v>
      </c>
      <c r="F103" s="278" t="s">
        <v>706</v>
      </c>
      <c r="G103" s="277" t="s">
        <v>712</v>
      </c>
      <c r="H103" s="285" t="s">
        <v>704</v>
      </c>
      <c r="I103" s="277" t="s">
        <v>712</v>
      </c>
    </row>
    <row r="104" spans="2:9" ht="15" thickTop="1" x14ac:dyDescent="0.3">
      <c r="B104" s="262" t="s">
        <v>698</v>
      </c>
      <c r="C104" s="265">
        <v>1221.17</v>
      </c>
      <c r="D104" s="268">
        <v>1099.05</v>
      </c>
      <c r="E104" s="268">
        <v>0</v>
      </c>
      <c r="F104" s="268">
        <f>E104/D104</f>
        <v>0</v>
      </c>
      <c r="G104" s="288">
        <f>(D104-E104)/C104</f>
        <v>0.89999754333958404</v>
      </c>
      <c r="H104" s="262">
        <v>915.87800000000004</v>
      </c>
      <c r="I104" s="267">
        <f>H104/C104</f>
        <v>0.75000040944340263</v>
      </c>
    </row>
    <row r="105" spans="2:9" x14ac:dyDescent="0.3">
      <c r="B105" s="262" t="s">
        <v>699</v>
      </c>
      <c r="C105" s="265">
        <v>724.41099999999994</v>
      </c>
      <c r="D105" s="268">
        <v>651.97</v>
      </c>
      <c r="E105" s="268">
        <v>0</v>
      </c>
      <c r="F105" s="268">
        <f>E105/D105</f>
        <v>0</v>
      </c>
      <c r="G105" s="288">
        <f>(D105-E105)/C105</f>
        <v>0.9000001380431828</v>
      </c>
      <c r="H105" s="262">
        <v>543.30799999999999</v>
      </c>
      <c r="I105" s="267">
        <f>H105/C105</f>
        <v>0.74999965489204334</v>
      </c>
    </row>
    <row r="106" spans="2:9" x14ac:dyDescent="0.3">
      <c r="B106" s="262" t="s">
        <v>700</v>
      </c>
      <c r="C106" s="265">
        <v>1221.17</v>
      </c>
      <c r="D106" s="268">
        <v>1099.05</v>
      </c>
      <c r="E106" s="268">
        <v>0</v>
      </c>
      <c r="F106" s="268">
        <f>E106/D106</f>
        <v>0</v>
      </c>
      <c r="G106" s="288">
        <f>(D106-E106)/C106</f>
        <v>0.89999754333958404</v>
      </c>
      <c r="H106" s="262">
        <v>915.87800000000004</v>
      </c>
      <c r="I106" s="267">
        <f>H106/C106</f>
        <v>0.75000040944340263</v>
      </c>
    </row>
    <row r="107" spans="2:9" x14ac:dyDescent="0.3">
      <c r="B107" s="262" t="s">
        <v>701</v>
      </c>
      <c r="C107" s="265">
        <v>724.41099999999994</v>
      </c>
      <c r="D107" s="268">
        <v>651.97</v>
      </c>
      <c r="E107" s="268">
        <v>0</v>
      </c>
      <c r="F107" s="268">
        <f>E107/D107</f>
        <v>0</v>
      </c>
      <c r="G107" s="288">
        <f>(D107-E107)/C107</f>
        <v>0.9000001380431828</v>
      </c>
      <c r="H107" s="262">
        <v>543.30799999999999</v>
      </c>
      <c r="I107" s="267">
        <f>H107/C107</f>
        <v>0.74999965489204334</v>
      </c>
    </row>
    <row r="108" spans="2:9" x14ac:dyDescent="0.3">
      <c r="B108" s="262" t="s">
        <v>620</v>
      </c>
      <c r="C108" s="265">
        <v>1610.9</v>
      </c>
      <c r="D108" s="268">
        <v>1149.81</v>
      </c>
      <c r="E108" s="268">
        <v>0</v>
      </c>
      <c r="F108" s="268">
        <f>E108/D108</f>
        <v>0</v>
      </c>
      <c r="G108" s="288">
        <f>(D108-E108)/C108</f>
        <v>0.71376870072630194</v>
      </c>
      <c r="H108" s="262">
        <v>1208.18</v>
      </c>
      <c r="I108" s="267">
        <f>H108/C108</f>
        <v>0.75000310385498792</v>
      </c>
    </row>
    <row r="109" spans="2:9" x14ac:dyDescent="0.3">
      <c r="B109" s="203"/>
      <c r="C109" s="203"/>
    </row>
    <row r="110" spans="2:9" x14ac:dyDescent="0.3">
      <c r="B110" s="203"/>
      <c r="C110" s="203"/>
    </row>
    <row r="111" spans="2:9" x14ac:dyDescent="0.3">
      <c r="B111" s="203"/>
      <c r="C111" s="203"/>
    </row>
    <row r="112" spans="2:9" x14ac:dyDescent="0.3">
      <c r="B112" s="203"/>
      <c r="C112" s="203"/>
    </row>
    <row r="113" spans="1:24" x14ac:dyDescent="0.3">
      <c r="B113" s="203"/>
      <c r="C113" s="203"/>
    </row>
    <row r="115" spans="1:24" x14ac:dyDescent="0.3">
      <c r="B115" s="260" t="s">
        <v>709</v>
      </c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</row>
    <row r="116" spans="1:24" x14ac:dyDescent="0.3">
      <c r="B116" s="1351" t="s">
        <v>727</v>
      </c>
      <c r="C116" s="1353"/>
      <c r="D116" s="1352"/>
      <c r="E116" s="1351" t="s">
        <v>702</v>
      </c>
      <c r="F116" s="1353"/>
      <c r="G116" s="1353"/>
      <c r="H116" s="1352"/>
      <c r="I116" s="1351" t="s">
        <v>721</v>
      </c>
      <c r="J116" s="1352"/>
      <c r="K116" s="1351" t="s">
        <v>722</v>
      </c>
      <c r="L116" s="1353"/>
      <c r="M116" s="1353"/>
      <c r="N116" s="1353"/>
      <c r="O116" s="1353"/>
      <c r="P116" s="1352"/>
      <c r="Q116" s="1351" t="s">
        <v>730</v>
      </c>
      <c r="R116" s="1353"/>
      <c r="S116" s="1353"/>
      <c r="T116" s="1353"/>
      <c r="U116" s="1353"/>
      <c r="V116" s="1352"/>
    </row>
    <row r="117" spans="1:24" x14ac:dyDescent="0.3">
      <c r="B117" s="262" t="s">
        <v>647</v>
      </c>
      <c r="C117" s="203" t="s">
        <v>726</v>
      </c>
      <c r="D117" s="265" t="s">
        <v>267</v>
      </c>
      <c r="E117" s="262" t="s">
        <v>723</v>
      </c>
      <c r="F117" s="203" t="s">
        <v>724</v>
      </c>
      <c r="G117" s="203" t="s">
        <v>716</v>
      </c>
      <c r="H117" s="265" t="s">
        <v>725</v>
      </c>
      <c r="I117" s="262" t="s">
        <v>703</v>
      </c>
      <c r="J117" s="265" t="s">
        <v>708</v>
      </c>
      <c r="K117" s="1348" t="s">
        <v>715</v>
      </c>
      <c r="L117" s="1349"/>
      <c r="M117" s="1349" t="s">
        <v>714</v>
      </c>
      <c r="N117" s="1349"/>
      <c r="O117" s="1349" t="s">
        <v>716</v>
      </c>
      <c r="P117" s="1350"/>
      <c r="Q117" s="279" t="s">
        <v>731</v>
      </c>
      <c r="R117" s="268" t="s">
        <v>733</v>
      </c>
      <c r="S117" s="268" t="s">
        <v>734</v>
      </c>
      <c r="T117" s="268" t="s">
        <v>735</v>
      </c>
      <c r="U117" s="268" t="s">
        <v>736</v>
      </c>
      <c r="V117" s="280" t="s">
        <v>715</v>
      </c>
    </row>
    <row r="118" spans="1:24" x14ac:dyDescent="0.3">
      <c r="B118" s="262"/>
      <c r="C118" s="203"/>
      <c r="D118" s="261" t="s">
        <v>717</v>
      </c>
      <c r="E118" s="262"/>
      <c r="F118" s="203"/>
      <c r="G118" s="203"/>
      <c r="H118" s="265"/>
      <c r="I118" s="261" t="s">
        <v>718</v>
      </c>
      <c r="J118" s="261" t="s">
        <v>720</v>
      </c>
      <c r="K118" s="281" t="s">
        <v>738</v>
      </c>
      <c r="L118" s="269"/>
      <c r="M118" s="282" t="s">
        <v>739</v>
      </c>
      <c r="N118" s="269"/>
      <c r="O118" s="281" t="s">
        <v>742</v>
      </c>
      <c r="P118" s="287" t="s">
        <v>741</v>
      </c>
      <c r="Q118" s="279"/>
      <c r="R118" s="268"/>
      <c r="S118" s="268"/>
      <c r="T118" s="268"/>
      <c r="U118" s="268"/>
      <c r="V118" s="280"/>
    </row>
    <row r="119" spans="1:24" ht="15" thickBot="1" x14ac:dyDescent="0.35">
      <c r="B119" s="276"/>
      <c r="C119" s="283"/>
      <c r="D119" s="277" t="s">
        <v>713</v>
      </c>
      <c r="E119" s="276"/>
      <c r="F119" s="283"/>
      <c r="G119" s="283"/>
      <c r="H119" s="284"/>
      <c r="I119" s="285" t="s">
        <v>704</v>
      </c>
      <c r="J119" s="277" t="s">
        <v>712</v>
      </c>
      <c r="K119" s="285" t="s">
        <v>704</v>
      </c>
      <c r="L119" s="278" t="s">
        <v>712</v>
      </c>
      <c r="M119" s="278" t="s">
        <v>704</v>
      </c>
      <c r="N119" s="278" t="s">
        <v>712</v>
      </c>
      <c r="O119" s="278" t="s">
        <v>704</v>
      </c>
      <c r="P119" s="277" t="s">
        <v>712</v>
      </c>
      <c r="Q119" s="286" t="s">
        <v>732</v>
      </c>
      <c r="R119" s="283"/>
      <c r="S119" s="283"/>
      <c r="T119" s="283"/>
      <c r="U119" s="283"/>
      <c r="V119" s="284"/>
    </row>
    <row r="120" spans="1:24" ht="15" thickTop="1" x14ac:dyDescent="0.3">
      <c r="B120" s="262" t="s">
        <v>710</v>
      </c>
      <c r="C120" s="203" t="s">
        <v>711</v>
      </c>
      <c r="D120" s="265">
        <v>10586.7</v>
      </c>
      <c r="E120" s="262">
        <v>2112</v>
      </c>
      <c r="F120" s="203">
        <v>7936</v>
      </c>
      <c r="G120" s="203">
        <f>SUM(E120:F120)</f>
        <v>10048</v>
      </c>
      <c r="H120" s="267">
        <f>G120/D120</f>
        <v>0.94911539951070678</v>
      </c>
      <c r="I120" s="262">
        <v>10048</v>
      </c>
      <c r="J120" s="267">
        <f>I120/D120</f>
        <v>0.94911539951070678</v>
      </c>
      <c r="K120" s="262">
        <v>8469.36</v>
      </c>
      <c r="L120" s="203">
        <f>K120/D120</f>
        <v>0.8</v>
      </c>
      <c r="M120" s="203">
        <v>2112</v>
      </c>
      <c r="N120" s="203"/>
      <c r="O120" s="203">
        <f>SUM(K120:M120)</f>
        <v>10582.16</v>
      </c>
      <c r="P120" s="267">
        <f>O120/D120</f>
        <v>0.99957116004042801</v>
      </c>
      <c r="Q120" s="262">
        <v>300</v>
      </c>
      <c r="R120" s="203">
        <v>425.79899999999998</v>
      </c>
      <c r="S120" s="203">
        <v>6</v>
      </c>
      <c r="T120" s="271">
        <f>2.5*S120*R120/D120</f>
        <v>0.60330272889568981</v>
      </c>
      <c r="U120" s="203" t="str">
        <f>IF(T120&lt;=2,"RCRCat1",IF(T120&lt;=3.5,"RCRCat2",IF(T120&lt;=7,"RCRCat3",(IF(T120&gt;7,"RCRCat4","UNDEFINED")))))</f>
        <v>RCRCat1</v>
      </c>
      <c r="V120" s="265">
        <v>0.64</v>
      </c>
    </row>
    <row r="121" spans="1:24" x14ac:dyDescent="0.3">
      <c r="B121" s="262" t="s">
        <v>729</v>
      </c>
      <c r="C121" s="203" t="s">
        <v>529</v>
      </c>
      <c r="D121" s="265">
        <v>2231.77</v>
      </c>
      <c r="E121" s="262"/>
      <c r="F121" s="203"/>
      <c r="G121" s="203"/>
      <c r="H121" s="265">
        <v>0.5</v>
      </c>
      <c r="I121" s="273">
        <v>1115.8900000000001</v>
      </c>
      <c r="J121" s="267">
        <f>I121/D121</f>
        <v>0.50000224037423213</v>
      </c>
      <c r="K121" s="262">
        <v>1339.06</v>
      </c>
      <c r="L121" s="272">
        <f>K121/D121</f>
        <v>0.59999910385030708</v>
      </c>
      <c r="M121" s="268">
        <v>0</v>
      </c>
      <c r="N121" s="268"/>
      <c r="O121" s="203">
        <f>SUM(K121:M121)</f>
        <v>1339.6599991038502</v>
      </c>
      <c r="P121" s="267">
        <f>O121/D121</f>
        <v>0.60026794835661834</v>
      </c>
      <c r="Q121" s="262">
        <v>200</v>
      </c>
      <c r="R121" s="203">
        <v>339.92899999999997</v>
      </c>
      <c r="S121" s="203">
        <v>6</v>
      </c>
      <c r="T121" s="271">
        <f>2.5*S121*R121/D121</f>
        <v>2.2847045170425266</v>
      </c>
      <c r="U121" s="203" t="str">
        <f>IF(T121&lt;=2,"RCRCat1",IF(T121&lt;=3.5,"RCRCat2",IF(T121&lt;=7,"RCRCat3",(IF(T121&gt;7,"RCRCat4","UNDEFINED")))))</f>
        <v>RCRCat2</v>
      </c>
      <c r="V121" s="265">
        <v>0.6</v>
      </c>
    </row>
    <row r="122" spans="1:24" x14ac:dyDescent="0.3">
      <c r="B122" s="262"/>
      <c r="C122" s="203"/>
      <c r="D122" s="265"/>
      <c r="E122" s="262"/>
      <c r="F122" s="203"/>
      <c r="G122" s="203"/>
      <c r="H122" s="265"/>
      <c r="I122" s="262"/>
      <c r="J122" s="267"/>
      <c r="K122" s="262"/>
      <c r="L122" s="203"/>
      <c r="M122" s="203"/>
      <c r="N122" s="203"/>
      <c r="O122" s="203"/>
      <c r="P122" s="265"/>
      <c r="Q122" s="262"/>
      <c r="R122" s="203"/>
      <c r="S122" s="203"/>
      <c r="T122" s="203"/>
      <c r="U122" s="203"/>
      <c r="V122" s="265"/>
    </row>
    <row r="123" spans="1:24" x14ac:dyDescent="0.3">
      <c r="B123" s="262"/>
      <c r="C123" s="203"/>
      <c r="D123" s="265"/>
      <c r="E123" s="262"/>
      <c r="F123" s="203"/>
      <c r="G123" s="203"/>
      <c r="H123" s="265"/>
      <c r="I123" s="262"/>
      <c r="J123" s="267"/>
      <c r="K123" s="262"/>
      <c r="L123" s="203"/>
      <c r="M123" s="203"/>
      <c r="N123" s="203"/>
      <c r="O123" s="203"/>
      <c r="P123" s="265"/>
      <c r="Q123" s="262"/>
      <c r="R123" s="203"/>
      <c r="S123" s="203"/>
      <c r="T123" s="203"/>
      <c r="U123" s="203"/>
      <c r="V123" s="265"/>
    </row>
    <row r="124" spans="1:24" x14ac:dyDescent="0.3">
      <c r="A124" s="203"/>
      <c r="B124" s="203"/>
      <c r="C124" s="203"/>
      <c r="D124" s="203"/>
      <c r="E124" s="203"/>
      <c r="F124" s="203"/>
      <c r="G124" s="203"/>
      <c r="H124" s="203"/>
      <c r="I124" s="203"/>
      <c r="J124" s="264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</row>
    <row r="125" spans="1:24" x14ac:dyDescent="0.3">
      <c r="A125" s="203"/>
      <c r="B125" s="203"/>
      <c r="C125" s="203"/>
      <c r="D125" s="265">
        <v>10586.7</v>
      </c>
      <c r="E125" s="203"/>
      <c r="F125" s="203"/>
      <c r="G125" s="203"/>
      <c r="H125" s="203"/>
      <c r="I125" s="203"/>
      <c r="J125" s="203"/>
      <c r="K125" s="262">
        <v>6775.49</v>
      </c>
      <c r="L125" s="758">
        <f>K125/$D$125</f>
        <v>0.64000018891628163</v>
      </c>
      <c r="M125" s="751">
        <v>2112</v>
      </c>
      <c r="N125" s="758">
        <f>M125/$D$125</f>
        <v>0.19949559352772817</v>
      </c>
      <c r="O125" s="751">
        <f>SUM(K125:M125)</f>
        <v>8888.1300001889158</v>
      </c>
      <c r="P125" s="267">
        <f>O125/D125</f>
        <v>0.83955623567201443</v>
      </c>
      <c r="Q125" s="262">
        <v>300</v>
      </c>
      <c r="R125" s="751">
        <v>425.79899999999998</v>
      </c>
      <c r="S125" s="751">
        <v>6</v>
      </c>
      <c r="T125" s="758">
        <f>2.5*S125*R125/D125</f>
        <v>0.60330272889568981</v>
      </c>
      <c r="U125" s="751" t="str">
        <f>IF(T125&lt;=2,"RCRCat1",IF(T125&lt;=3.5,"RCRCat2",IF(T125&lt;=7,"RCRCat3",(IF(T125&gt;7,"RCRCat4","UNDEFINED")))))</f>
        <v>RCRCat1</v>
      </c>
      <c r="V125" s="265">
        <v>0.8</v>
      </c>
      <c r="X125">
        <f>0.5*D125</f>
        <v>5293.35</v>
      </c>
    </row>
    <row r="126" spans="1:24" x14ac:dyDescent="0.3">
      <c r="X126">
        <f>X125/32</f>
        <v>165.41718750000001</v>
      </c>
    </row>
    <row r="127" spans="1:24" x14ac:dyDescent="0.3">
      <c r="B127" s="260" t="s">
        <v>737</v>
      </c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</row>
    <row r="128" spans="1:24" x14ac:dyDescent="0.3">
      <c r="B128" s="1351" t="s">
        <v>727</v>
      </c>
      <c r="C128" s="1353"/>
      <c r="D128" s="1352"/>
      <c r="E128" s="1351" t="s">
        <v>702</v>
      </c>
      <c r="F128" s="1353"/>
      <c r="G128" s="1353"/>
      <c r="H128" s="1353"/>
      <c r="I128" s="1352"/>
      <c r="J128" s="1351" t="s">
        <v>721</v>
      </c>
      <c r="K128" s="1352"/>
      <c r="L128" s="1351" t="s">
        <v>722</v>
      </c>
      <c r="M128" s="1353"/>
      <c r="N128" s="1353"/>
      <c r="O128" s="1353"/>
      <c r="P128" s="1353"/>
      <c r="Q128" s="1352"/>
      <c r="R128" s="1351" t="s">
        <v>730</v>
      </c>
      <c r="S128" s="1353"/>
      <c r="T128" s="1353"/>
      <c r="U128" s="1353"/>
      <c r="V128" s="1353"/>
      <c r="W128" s="1352"/>
    </row>
    <row r="129" spans="2:23" x14ac:dyDescent="0.3">
      <c r="B129" s="262" t="s">
        <v>647</v>
      </c>
      <c r="C129" s="203" t="s">
        <v>726</v>
      </c>
      <c r="D129" s="265" t="s">
        <v>267</v>
      </c>
      <c r="E129" s="262" t="s">
        <v>723</v>
      </c>
      <c r="F129" s="203" t="s">
        <v>724</v>
      </c>
      <c r="G129" s="268" t="s">
        <v>740</v>
      </c>
      <c r="H129" s="203" t="s">
        <v>716</v>
      </c>
      <c r="I129" s="265" t="s">
        <v>725</v>
      </c>
      <c r="J129" s="262" t="s">
        <v>703</v>
      </c>
      <c r="K129" s="265" t="s">
        <v>708</v>
      </c>
      <c r="L129" s="1348" t="s">
        <v>715</v>
      </c>
      <c r="M129" s="1349"/>
      <c r="N129" s="1349" t="s">
        <v>714</v>
      </c>
      <c r="O129" s="1349"/>
      <c r="P129" s="1349" t="s">
        <v>716</v>
      </c>
      <c r="Q129" s="1350"/>
      <c r="R129" s="279" t="s">
        <v>731</v>
      </c>
      <c r="S129" s="268" t="s">
        <v>733</v>
      </c>
      <c r="T129" s="268" t="s">
        <v>734</v>
      </c>
      <c r="U129" s="268" t="s">
        <v>735</v>
      </c>
      <c r="V129" s="268" t="s">
        <v>736</v>
      </c>
      <c r="W129" s="280" t="s">
        <v>715</v>
      </c>
    </row>
    <row r="130" spans="2:23" x14ac:dyDescent="0.3">
      <c r="B130" s="262"/>
      <c r="C130" s="203"/>
      <c r="D130" s="261" t="s">
        <v>717</v>
      </c>
      <c r="E130" s="262"/>
      <c r="F130" s="203"/>
      <c r="G130" s="203"/>
      <c r="H130" s="203"/>
      <c r="I130" s="265"/>
      <c r="J130" s="261" t="s">
        <v>718</v>
      </c>
      <c r="K130" s="261" t="s">
        <v>720</v>
      </c>
      <c r="L130" s="281" t="s">
        <v>738</v>
      </c>
      <c r="M130" s="269"/>
      <c r="N130" s="282" t="s">
        <v>739</v>
      </c>
      <c r="O130" s="269"/>
      <c r="P130" s="281" t="s">
        <v>742</v>
      </c>
      <c r="Q130" s="287" t="s">
        <v>741</v>
      </c>
      <c r="R130" s="279"/>
      <c r="S130" s="268"/>
      <c r="T130" s="268"/>
      <c r="U130" s="268"/>
      <c r="V130" s="268"/>
      <c r="W130" s="280"/>
    </row>
    <row r="131" spans="2:23" ht="15" thickBot="1" x14ac:dyDescent="0.35">
      <c r="B131" s="276"/>
      <c r="C131" s="283"/>
      <c r="D131" s="277" t="s">
        <v>713</v>
      </c>
      <c r="E131" s="276"/>
      <c r="F131" s="283"/>
      <c r="G131" s="283"/>
      <c r="H131" s="283"/>
      <c r="I131" s="284"/>
      <c r="J131" s="285" t="s">
        <v>704</v>
      </c>
      <c r="K131" s="277" t="s">
        <v>712</v>
      </c>
      <c r="L131" s="285" t="s">
        <v>704</v>
      </c>
      <c r="M131" s="278" t="s">
        <v>712</v>
      </c>
      <c r="N131" s="278" t="s">
        <v>704</v>
      </c>
      <c r="O131" s="278" t="s">
        <v>712</v>
      </c>
      <c r="P131" s="278" t="s">
        <v>704</v>
      </c>
      <c r="Q131" s="277" t="s">
        <v>712</v>
      </c>
      <c r="R131" s="286" t="s">
        <v>732</v>
      </c>
      <c r="S131" s="283"/>
      <c r="T131" s="283"/>
      <c r="U131" s="283"/>
      <c r="V131" s="283"/>
      <c r="W131" s="284"/>
    </row>
    <row r="132" spans="2:23" ht="15" thickTop="1" x14ac:dyDescent="0.3">
      <c r="B132" s="262" t="s">
        <v>710</v>
      </c>
      <c r="C132" s="203" t="s">
        <v>711</v>
      </c>
      <c r="D132" s="265">
        <v>10586.7</v>
      </c>
      <c r="E132" s="262">
        <v>1088</v>
      </c>
      <c r="F132" s="203">
        <v>12704</v>
      </c>
      <c r="G132" s="268">
        <v>6336</v>
      </c>
      <c r="H132" s="203">
        <f>SUM(E132:G132)</f>
        <v>20128</v>
      </c>
      <c r="I132" s="267">
        <f>H132/D132</f>
        <v>1.9012534595294095</v>
      </c>
      <c r="J132" s="262">
        <v>20128</v>
      </c>
      <c r="K132" s="267">
        <f>J132/D132</f>
        <v>1.9012534595294095</v>
      </c>
      <c r="L132" s="262">
        <v>8469.36</v>
      </c>
      <c r="M132" s="203">
        <f>L132/D132</f>
        <v>0.8</v>
      </c>
      <c r="N132" s="203">
        <v>6381.35</v>
      </c>
      <c r="O132" s="203">
        <f>N132/D132</f>
        <v>0.60277045727185996</v>
      </c>
      <c r="P132" s="203">
        <f>SUM(L132:N132)</f>
        <v>14851.51</v>
      </c>
      <c r="Q132" s="267">
        <f>P132/D132</f>
        <v>1.4028460237845597</v>
      </c>
      <c r="R132" s="262">
        <v>300</v>
      </c>
      <c r="S132" s="203">
        <v>425.79899999999998</v>
      </c>
      <c r="T132" s="203">
        <v>6</v>
      </c>
      <c r="U132" s="271">
        <f>2.5*T132*S132/D132</f>
        <v>0.60330272889568981</v>
      </c>
      <c r="V132" s="203" t="str">
        <f>IF(U132&lt;=2,"RCRCat1",IF(U132&lt;=3.5,"RCRCat2",IF(U132&lt;=7,"RCRCat3",(IF(U132&gt;7,"RCRCat4","UNDEFINED")))))</f>
        <v>RCRCat1</v>
      </c>
      <c r="W132" s="265">
        <v>0.8</v>
      </c>
    </row>
    <row r="133" spans="2:23" x14ac:dyDescent="0.3">
      <c r="B133" s="262" t="s">
        <v>729</v>
      </c>
      <c r="C133" s="203" t="s">
        <v>529</v>
      </c>
      <c r="D133" s="265">
        <v>2231.77</v>
      </c>
      <c r="E133" s="262">
        <v>1792</v>
      </c>
      <c r="F133" s="203">
        <v>224</v>
      </c>
      <c r="G133" s="203"/>
      <c r="H133" s="203">
        <f>SUM(E133:G133)</f>
        <v>2016</v>
      </c>
      <c r="I133" s="267">
        <f>H133/D133</f>
        <v>0.90331889038745028</v>
      </c>
      <c r="J133" s="273">
        <v>2016</v>
      </c>
      <c r="K133" s="267">
        <f>J133/D133</f>
        <v>0.90331889038745028</v>
      </c>
      <c r="L133" s="262">
        <v>1339.06</v>
      </c>
      <c r="M133" s="272">
        <f>L133/D133</f>
        <v>0.59999910385030708</v>
      </c>
      <c r="N133" s="268">
        <v>224</v>
      </c>
      <c r="O133" s="203">
        <f>N133/D133</f>
        <v>0.10036876559860559</v>
      </c>
      <c r="P133" s="203">
        <f>SUM(L133:N133)</f>
        <v>1563.6599991038502</v>
      </c>
      <c r="Q133" s="267">
        <f>P133/D133</f>
        <v>0.70063671395522398</v>
      </c>
      <c r="R133" s="262">
        <v>200</v>
      </c>
      <c r="S133" s="203">
        <v>339.92899999999997</v>
      </c>
      <c r="T133" s="203">
        <v>6</v>
      </c>
      <c r="U133" s="271">
        <f>2.5*T133*S133/D133</f>
        <v>2.2847045170425266</v>
      </c>
      <c r="V133" s="203" t="str">
        <f>IF(U133&lt;=2,"RCRCat1",IF(U133&lt;=3.5,"RCRCat2",IF(U133&lt;=7,"RCRCat3",(IF(U133&gt;7,"RCRCat4","UNDEFINED")))))</f>
        <v>RCRCat2</v>
      </c>
      <c r="W133" s="265">
        <v>0.6</v>
      </c>
    </row>
    <row r="134" spans="2:23" x14ac:dyDescent="0.3">
      <c r="B134" s="262"/>
      <c r="C134" s="203"/>
      <c r="D134" s="265"/>
      <c r="E134" s="262"/>
      <c r="F134" s="203"/>
      <c r="G134" s="203"/>
      <c r="H134" s="203"/>
      <c r="I134" s="265"/>
      <c r="J134" s="262"/>
      <c r="K134" s="267"/>
      <c r="L134" s="262"/>
      <c r="M134" s="203"/>
      <c r="N134" s="203"/>
      <c r="O134" s="203"/>
      <c r="P134" s="203"/>
      <c r="Q134" s="265"/>
      <c r="R134" s="262"/>
      <c r="S134" s="203"/>
      <c r="T134" s="203"/>
      <c r="U134" s="203"/>
      <c r="V134" s="203"/>
      <c r="W134" s="265"/>
    </row>
    <row r="135" spans="2:23" x14ac:dyDescent="0.3">
      <c r="B135" s="262"/>
      <c r="C135" s="203"/>
      <c r="D135" s="265"/>
      <c r="E135" s="262"/>
      <c r="F135" s="203"/>
      <c r="G135" s="203"/>
      <c r="H135" s="203"/>
      <c r="I135" s="265"/>
      <c r="J135" s="262"/>
      <c r="K135" s="267"/>
      <c r="L135" s="262"/>
      <c r="M135" s="203"/>
      <c r="N135" s="203"/>
      <c r="O135" s="203"/>
      <c r="P135" s="203"/>
      <c r="Q135" s="265"/>
      <c r="R135" s="262"/>
      <c r="S135" s="203"/>
      <c r="T135" s="203"/>
      <c r="U135" s="203"/>
      <c r="V135" s="203"/>
      <c r="W135" s="265"/>
    </row>
    <row r="139" spans="2:23" s="746" customFormat="1" x14ac:dyDescent="0.3"/>
    <row r="140" spans="2:23" s="746" customFormat="1" x14ac:dyDescent="0.3"/>
    <row r="141" spans="2:23" s="746" customFormat="1" x14ac:dyDescent="0.3"/>
    <row r="142" spans="2:23" s="746" customFormat="1" x14ac:dyDescent="0.3"/>
    <row r="143" spans="2:23" s="746" customFormat="1" x14ac:dyDescent="0.3"/>
    <row r="144" spans="2:23" s="746" customFormat="1" x14ac:dyDescent="0.3"/>
    <row r="145" spans="2:9" s="746" customFormat="1" x14ac:dyDescent="0.3"/>
    <row r="146" spans="2:9" x14ac:dyDescent="0.3">
      <c r="B146" s="289" t="s">
        <v>744</v>
      </c>
      <c r="C146" s="290"/>
      <c r="D146" s="290"/>
      <c r="E146" s="290"/>
      <c r="F146" s="290"/>
      <c r="G146" s="290"/>
      <c r="H146" s="290"/>
      <c r="I146" s="291"/>
    </row>
    <row r="147" spans="2:9" x14ac:dyDescent="0.3">
      <c r="B147" s="292">
        <v>1</v>
      </c>
      <c r="C147" s="292">
        <f>B147+1</f>
        <v>2</v>
      </c>
      <c r="D147" s="292">
        <f t="shared" ref="D147:I147" si="0">C147+1</f>
        <v>3</v>
      </c>
      <c r="E147" s="292">
        <f t="shared" si="0"/>
        <v>4</v>
      </c>
      <c r="F147" s="292">
        <f t="shared" si="0"/>
        <v>5</v>
      </c>
      <c r="G147" s="292">
        <f t="shared" si="0"/>
        <v>6</v>
      </c>
      <c r="H147" s="292">
        <f t="shared" si="0"/>
        <v>7</v>
      </c>
      <c r="I147" s="292">
        <f t="shared" si="0"/>
        <v>8</v>
      </c>
    </row>
    <row r="148" spans="2:9" x14ac:dyDescent="0.3">
      <c r="B148" s="1356" t="s">
        <v>134</v>
      </c>
      <c r="C148" s="1356" t="s">
        <v>745</v>
      </c>
      <c r="D148" s="1356" t="s">
        <v>746</v>
      </c>
      <c r="E148" s="1354" t="s">
        <v>747</v>
      </c>
      <c r="F148" s="1351" t="s">
        <v>752</v>
      </c>
      <c r="G148" s="1353"/>
      <c r="H148" s="1352"/>
      <c r="I148" s="1354" t="s">
        <v>748</v>
      </c>
    </row>
    <row r="149" spans="2:9" ht="28.8" x14ac:dyDescent="0.3">
      <c r="B149" s="1357"/>
      <c r="C149" s="1357"/>
      <c r="D149" s="1357"/>
      <c r="E149" s="1355"/>
      <c r="F149" s="293" t="s">
        <v>749</v>
      </c>
      <c r="G149" s="293" t="s">
        <v>750</v>
      </c>
      <c r="H149" s="293" t="s">
        <v>751</v>
      </c>
      <c r="I149" s="1355"/>
    </row>
    <row r="150" spans="2:9" x14ac:dyDescent="0.3">
      <c r="B150" s="275"/>
      <c r="C150" s="294" t="s">
        <v>713</v>
      </c>
      <c r="D150" s="294" t="s">
        <v>704</v>
      </c>
      <c r="E150" s="294" t="s">
        <v>704</v>
      </c>
      <c r="F150" s="294" t="s">
        <v>704</v>
      </c>
      <c r="G150" s="294" t="s">
        <v>704</v>
      </c>
      <c r="H150" s="294" t="s">
        <v>704</v>
      </c>
      <c r="I150" s="294" t="s">
        <v>712</v>
      </c>
    </row>
    <row r="151" spans="2:9" x14ac:dyDescent="0.3">
      <c r="B151" s="275" t="s">
        <v>664</v>
      </c>
      <c r="C151" s="275" t="s">
        <v>717</v>
      </c>
      <c r="D151" s="275" t="s">
        <v>718</v>
      </c>
      <c r="E151" s="275" t="s">
        <v>719</v>
      </c>
      <c r="F151" s="275" t="s">
        <v>742</v>
      </c>
      <c r="G151" s="275" t="s">
        <v>753</v>
      </c>
      <c r="H151" s="275" t="s">
        <v>739</v>
      </c>
      <c r="I151" s="274"/>
    </row>
    <row r="152" spans="2:9" x14ac:dyDescent="0.3">
      <c r="B152" s="274"/>
      <c r="C152" s="274"/>
      <c r="D152" s="274"/>
      <c r="E152" s="274"/>
      <c r="F152" s="274"/>
      <c r="G152" s="274"/>
      <c r="H152" s="274"/>
      <c r="I152" s="274"/>
    </row>
    <row r="154" spans="2:9" ht="15" thickBot="1" x14ac:dyDescent="0.35"/>
    <row r="155" spans="2:9" x14ac:dyDescent="0.3">
      <c r="B155" s="1194" t="s">
        <v>1037</v>
      </c>
      <c r="C155" s="1195"/>
      <c r="D155" s="1196"/>
    </row>
    <row r="156" spans="2:9" x14ac:dyDescent="0.3">
      <c r="B156" t="s">
        <v>1098</v>
      </c>
      <c r="C156">
        <v>9</v>
      </c>
      <c r="D156" t="s">
        <v>1099</v>
      </c>
    </row>
    <row r="157" spans="2:9" x14ac:dyDescent="0.3">
      <c r="B157" t="s">
        <v>1100</v>
      </c>
      <c r="C157" s="274">
        <f>C156-3</f>
        <v>6</v>
      </c>
    </row>
    <row r="158" spans="2:9" x14ac:dyDescent="0.3">
      <c r="B158" t="s">
        <v>1101</v>
      </c>
    </row>
    <row r="159" spans="2:9" x14ac:dyDescent="0.3">
      <c r="B159" t="s">
        <v>1102</v>
      </c>
      <c r="C159">
        <v>339.92899999999997</v>
      </c>
    </row>
    <row r="160" spans="2:9" x14ac:dyDescent="0.3">
      <c r="B160" t="s">
        <v>1103</v>
      </c>
      <c r="C160">
        <v>230.76300000000001</v>
      </c>
    </row>
    <row r="161" spans="2:3" x14ac:dyDescent="0.3">
      <c r="B161" t="s">
        <v>1104</v>
      </c>
      <c r="C161">
        <v>339.92899999999997</v>
      </c>
    </row>
    <row r="162" spans="2:3" x14ac:dyDescent="0.3">
      <c r="B162" t="s">
        <v>1105</v>
      </c>
      <c r="C162">
        <v>230.762</v>
      </c>
    </row>
    <row r="163" spans="2:3" x14ac:dyDescent="0.3">
      <c r="B163" t="s">
        <v>1106</v>
      </c>
      <c r="C163">
        <v>425.79899999999998</v>
      </c>
    </row>
    <row r="165" spans="2:3" x14ac:dyDescent="0.3">
      <c r="B165" t="s">
        <v>267</v>
      </c>
    </row>
    <row r="166" spans="2:3" x14ac:dyDescent="0.3">
      <c r="B166" t="s">
        <v>1102</v>
      </c>
      <c r="C166" s="591">
        <v>2231.7600000000002</v>
      </c>
    </row>
    <row r="167" spans="2:3" x14ac:dyDescent="0.3">
      <c r="B167" t="s">
        <v>1103</v>
      </c>
      <c r="C167" s="591">
        <v>1412.9</v>
      </c>
    </row>
    <row r="168" spans="2:3" x14ac:dyDescent="0.3">
      <c r="B168" t="s">
        <v>1104</v>
      </c>
      <c r="C168" s="591">
        <v>2231.7600000000002</v>
      </c>
    </row>
    <row r="169" spans="2:3" x14ac:dyDescent="0.3">
      <c r="B169" t="s">
        <v>1105</v>
      </c>
      <c r="C169" s="591">
        <v>1412.8</v>
      </c>
    </row>
    <row r="170" spans="2:3" x14ac:dyDescent="0.3">
      <c r="B170" t="s">
        <v>1106</v>
      </c>
      <c r="C170" s="591">
        <v>10586.7</v>
      </c>
    </row>
    <row r="172" spans="2:3" x14ac:dyDescent="0.3">
      <c r="B172" t="s">
        <v>1097</v>
      </c>
    </row>
    <row r="173" spans="2:3" x14ac:dyDescent="0.3">
      <c r="B173" t="s">
        <v>1102</v>
      </c>
      <c r="C173" s="274">
        <f>2.5*$C$157*C159/C166</f>
        <v>2.2847147542746526</v>
      </c>
    </row>
    <row r="174" spans="2:3" x14ac:dyDescent="0.3">
      <c r="B174" t="s">
        <v>1103</v>
      </c>
      <c r="C174" s="274">
        <f>2.5*$C$157*C160/C167</f>
        <v>2.4498867577323233</v>
      </c>
    </row>
    <row r="175" spans="2:3" x14ac:dyDescent="0.3">
      <c r="B175" t="s">
        <v>1104</v>
      </c>
      <c r="C175" s="274">
        <f>2.5*$C$157*C161/C168</f>
        <v>2.2847147542746526</v>
      </c>
    </row>
    <row r="176" spans="2:3" x14ac:dyDescent="0.3">
      <c r="B176" t="s">
        <v>1105</v>
      </c>
      <c r="C176" s="274">
        <f>2.5*$C$157*C162/C169</f>
        <v>2.4500495469988675</v>
      </c>
    </row>
    <row r="177" spans="2:3" x14ac:dyDescent="0.3">
      <c r="B177" t="s">
        <v>1106</v>
      </c>
      <c r="C177" s="274">
        <f>2.5*$C$157*C163/C170</f>
        <v>0.60330272889568981</v>
      </c>
    </row>
    <row r="179" spans="2:3" x14ac:dyDescent="0.3">
      <c r="B179" t="s">
        <v>1107</v>
      </c>
      <c r="C179" t="s">
        <v>1109</v>
      </c>
    </row>
    <row r="180" spans="2:3" x14ac:dyDescent="0.3">
      <c r="B180" t="s">
        <v>1108</v>
      </c>
    </row>
    <row r="181" spans="2:3" x14ac:dyDescent="0.3">
      <c r="B181" t="s">
        <v>1102</v>
      </c>
      <c r="C181">
        <v>200</v>
      </c>
    </row>
    <row r="182" spans="2:3" x14ac:dyDescent="0.3">
      <c r="B182" t="s">
        <v>1103</v>
      </c>
      <c r="C182">
        <v>200</v>
      </c>
    </row>
    <row r="183" spans="2:3" x14ac:dyDescent="0.3">
      <c r="B183" t="s">
        <v>1104</v>
      </c>
      <c r="C183">
        <v>200</v>
      </c>
    </row>
    <row r="184" spans="2:3" x14ac:dyDescent="0.3">
      <c r="B184" t="s">
        <v>1105</v>
      </c>
      <c r="C184">
        <v>200</v>
      </c>
    </row>
    <row r="185" spans="2:3" x14ac:dyDescent="0.3">
      <c r="B185" t="s">
        <v>711</v>
      </c>
    </row>
    <row r="186" spans="2:3" x14ac:dyDescent="0.3">
      <c r="B186" t="s">
        <v>1106</v>
      </c>
      <c r="C186">
        <v>300</v>
      </c>
    </row>
    <row r="188" spans="2:3" x14ac:dyDescent="0.3">
      <c r="B188" t="s">
        <v>1110</v>
      </c>
    </row>
    <row r="189" spans="2:3" x14ac:dyDescent="0.3">
      <c r="B189" t="s">
        <v>1102</v>
      </c>
      <c r="C189">
        <v>0.8</v>
      </c>
    </row>
    <row r="190" spans="2:3" x14ac:dyDescent="0.3">
      <c r="B190" t="s">
        <v>1103</v>
      </c>
      <c r="C190">
        <v>0.8</v>
      </c>
    </row>
    <row r="191" spans="2:3" x14ac:dyDescent="0.3">
      <c r="B191" t="s">
        <v>1104</v>
      </c>
      <c r="C191">
        <v>0.8</v>
      </c>
    </row>
    <row r="192" spans="2:3" x14ac:dyDescent="0.3">
      <c r="B192" t="s">
        <v>1105</v>
      </c>
      <c r="C192">
        <v>0.8</v>
      </c>
    </row>
    <row r="194" spans="2:3" x14ac:dyDescent="0.3">
      <c r="B194" t="s">
        <v>1106</v>
      </c>
      <c r="C194">
        <v>0.8</v>
      </c>
    </row>
  </sheetData>
  <mergeCells count="43">
    <mergeCell ref="B155:D155"/>
    <mergeCell ref="I148:I149"/>
    <mergeCell ref="B148:B149"/>
    <mergeCell ref="C148:C149"/>
    <mergeCell ref="D148:D149"/>
    <mergeCell ref="E148:E149"/>
    <mergeCell ref="F148:H148"/>
    <mergeCell ref="R128:W128"/>
    <mergeCell ref="E128:I128"/>
    <mergeCell ref="H89:I89"/>
    <mergeCell ref="H88:I88"/>
    <mergeCell ref="B100:C100"/>
    <mergeCell ref="D100:G100"/>
    <mergeCell ref="H100:I100"/>
    <mergeCell ref="H101:I101"/>
    <mergeCell ref="Q116:V116"/>
    <mergeCell ref="L129:M129"/>
    <mergeCell ref="N129:O129"/>
    <mergeCell ref="P129:Q129"/>
    <mergeCell ref="B88:C88"/>
    <mergeCell ref="D88:G88"/>
    <mergeCell ref="K117:L117"/>
    <mergeCell ref="O117:P117"/>
    <mergeCell ref="M117:N117"/>
    <mergeCell ref="B128:D128"/>
    <mergeCell ref="J128:K128"/>
    <mergeCell ref="L128:Q128"/>
    <mergeCell ref="O88:Q88"/>
    <mergeCell ref="E116:H116"/>
    <mergeCell ref="I116:J116"/>
    <mergeCell ref="K116:P116"/>
    <mergeCell ref="B116:D116"/>
    <mergeCell ref="C63:G63"/>
    <mergeCell ref="C62:G62"/>
    <mergeCell ref="C72:G72"/>
    <mergeCell ref="C73:G73"/>
    <mergeCell ref="F13:H13"/>
    <mergeCell ref="A13:A25"/>
    <mergeCell ref="J13:L13"/>
    <mergeCell ref="N13:P13"/>
    <mergeCell ref="F20:H20"/>
    <mergeCell ref="J20:L20"/>
    <mergeCell ref="N20:P20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8"/>
  <sheetViews>
    <sheetView topLeftCell="A13" workbookViewId="0">
      <selection activeCell="C28" sqref="C28"/>
    </sheetView>
  </sheetViews>
  <sheetFormatPr defaultRowHeight="14.4" x14ac:dyDescent="0.3"/>
  <cols>
    <col min="2" max="2" width="72" bestFit="1" customWidth="1"/>
    <col min="3" max="3" width="12.5546875" bestFit="1" customWidth="1"/>
    <col min="4" max="4" width="16.33203125" customWidth="1"/>
  </cols>
  <sheetData>
    <row r="2" spans="2:4" x14ac:dyDescent="0.3">
      <c r="B2" s="701" t="s">
        <v>1220</v>
      </c>
      <c r="C2" s="218"/>
      <c r="D2" s="706"/>
    </row>
    <row r="3" spans="2:4" x14ac:dyDescent="0.3">
      <c r="B3" s="702" t="s">
        <v>1219</v>
      </c>
      <c r="C3" s="697">
        <v>559512</v>
      </c>
      <c r="D3" s="265"/>
    </row>
    <row r="4" spans="2:4" x14ac:dyDescent="0.3">
      <c r="B4" s="703" t="s">
        <v>1216</v>
      </c>
      <c r="C4" s="697">
        <v>52022.8</v>
      </c>
      <c r="D4" s="265"/>
    </row>
    <row r="5" spans="2:4" ht="15" thickBot="1" x14ac:dyDescent="0.35">
      <c r="B5" s="702" t="s">
        <v>1218</v>
      </c>
      <c r="C5" s="698">
        <v>429209</v>
      </c>
      <c r="D5" s="265"/>
    </row>
    <row r="6" spans="2:4" ht="15" thickBot="1" x14ac:dyDescent="0.35">
      <c r="B6" s="743" t="s">
        <v>1217</v>
      </c>
      <c r="C6" s="699">
        <f>(C3-C4)/C5</f>
        <v>1.1823824756703611</v>
      </c>
      <c r="D6" s="265"/>
    </row>
    <row r="7" spans="2:4" x14ac:dyDescent="0.3">
      <c r="B7" s="262"/>
      <c r="C7" s="203"/>
      <c r="D7" s="265"/>
    </row>
    <row r="8" spans="2:4" x14ac:dyDescent="0.3">
      <c r="B8" s="262"/>
      <c r="C8" s="203"/>
      <c r="D8" s="265"/>
    </row>
    <row r="9" spans="2:4" x14ac:dyDescent="0.3">
      <c r="B9" s="702" t="s">
        <v>1221</v>
      </c>
      <c r="C9" s="311"/>
      <c r="D9" s="265"/>
    </row>
    <row r="10" spans="2:4" x14ac:dyDescent="0.3">
      <c r="B10" s="702" t="s">
        <v>1334</v>
      </c>
      <c r="C10" s="697">
        <f>32407.8+20991.1+27004.5+21050.1+122277</f>
        <v>223730.5</v>
      </c>
      <c r="D10" s="265"/>
    </row>
    <row r="11" spans="2:4" ht="15" thickBot="1" x14ac:dyDescent="0.35">
      <c r="B11" s="702" t="s">
        <v>1218</v>
      </c>
      <c r="C11" s="698">
        <f>25926.2+16792.9+21603.6+16840.1+97821.8</f>
        <v>178984.6</v>
      </c>
      <c r="D11" s="265"/>
    </row>
    <row r="12" spans="2:4" ht="15" thickBot="1" x14ac:dyDescent="0.35">
      <c r="B12" s="743" t="s">
        <v>1215</v>
      </c>
      <c r="C12" s="700">
        <f>C10/C11</f>
        <v>1.2499986032317865</v>
      </c>
      <c r="D12" s="265"/>
    </row>
    <row r="13" spans="2:4" x14ac:dyDescent="0.3">
      <c r="B13" s="704"/>
      <c r="C13" s="337"/>
      <c r="D13" s="705"/>
    </row>
    <row r="15" spans="2:4" ht="15" thickBot="1" x14ac:dyDescent="0.35"/>
    <row r="16" spans="2:4" x14ac:dyDescent="0.3">
      <c r="B16" s="771" t="s">
        <v>1307</v>
      </c>
      <c r="C16" s="770"/>
      <c r="D16" s="736"/>
    </row>
    <row r="17" spans="2:7" s="746" customFormat="1" x14ac:dyDescent="0.3">
      <c r="B17" s="765" t="s">
        <v>1354</v>
      </c>
      <c r="C17" s="751">
        <v>19</v>
      </c>
      <c r="D17" s="742"/>
    </row>
    <row r="18" spans="2:7" s="746" customFormat="1" x14ac:dyDescent="0.3">
      <c r="B18" s="765" t="s">
        <v>1355</v>
      </c>
      <c r="C18" s="751">
        <v>0.85499999999999998</v>
      </c>
      <c r="D18" s="742"/>
    </row>
    <row r="19" spans="2:7" s="746" customFormat="1" x14ac:dyDescent="0.3">
      <c r="B19" s="765" t="s">
        <v>1356</v>
      </c>
      <c r="C19" s="751">
        <v>0.7</v>
      </c>
      <c r="D19" s="742"/>
    </row>
    <row r="20" spans="2:7" s="746" customFormat="1" x14ac:dyDescent="0.3">
      <c r="B20" s="765" t="s">
        <v>1301</v>
      </c>
      <c r="C20" s="744">
        <v>14.669499999999999</v>
      </c>
      <c r="D20" s="742"/>
    </row>
    <row r="21" spans="2:7" x14ac:dyDescent="0.3">
      <c r="B21" s="765" t="s">
        <v>1302</v>
      </c>
      <c r="C21" s="744">
        <f>C17/745.6*3960*C18*C19</f>
        <v>60.395842274678103</v>
      </c>
      <c r="D21" s="742"/>
    </row>
    <row r="22" spans="2:7" x14ac:dyDescent="0.3">
      <c r="B22" s="765" t="s">
        <v>1303</v>
      </c>
      <c r="C22" s="750">
        <f>C17*C20*C18/745.6</f>
        <v>0.31961645319206006</v>
      </c>
      <c r="D22" s="792"/>
    </row>
    <row r="23" spans="2:7" x14ac:dyDescent="0.3">
      <c r="B23" s="745" t="s">
        <v>1304</v>
      </c>
      <c r="C23" s="750">
        <f>C20*C21/3960/(C19*C18)*745.6/1000</f>
        <v>0.27872049999999998</v>
      </c>
      <c r="D23" s="742"/>
    </row>
    <row r="24" spans="2:7" s="746" customFormat="1" x14ac:dyDescent="0.3">
      <c r="B24" s="745"/>
      <c r="C24" s="750"/>
      <c r="D24" s="742"/>
    </row>
    <row r="25" spans="2:7" s="746" customFormat="1" x14ac:dyDescent="0.3">
      <c r="B25" s="765"/>
      <c r="C25" s="758">
        <f>C23/C20*1000</f>
        <v>19</v>
      </c>
      <c r="D25" s="742" t="s">
        <v>1306</v>
      </c>
    </row>
    <row r="26" spans="2:7" ht="15" thickBot="1" x14ac:dyDescent="0.35">
      <c r="B26" s="739"/>
      <c r="C26" s="738"/>
      <c r="D26" s="737"/>
    </row>
    <row r="27" spans="2:7" s="751" customFormat="1" ht="15" thickBot="1" x14ac:dyDescent="0.35"/>
    <row r="28" spans="2:7" x14ac:dyDescent="0.3">
      <c r="B28" s="741" t="s">
        <v>1488</v>
      </c>
      <c r="C28" s="740">
        <v>82.37</v>
      </c>
      <c r="D28" s="736"/>
      <c r="F28">
        <f>0.0051427*(C28)+0.3989</f>
        <v>0.82250419899999994</v>
      </c>
      <c r="G28">
        <f>0.875*0.82+0.105</f>
        <v>0.8224999999999999</v>
      </c>
    </row>
    <row r="29" spans="2:7" ht="15" thickBot="1" x14ac:dyDescent="0.35">
      <c r="B29" s="739" t="s">
        <v>1305</v>
      </c>
      <c r="C29" s="791">
        <f>0.0051427*(C28)+0.3989</f>
        <v>0.82250419899999994</v>
      </c>
      <c r="D29" s="737"/>
    </row>
    <row r="32" spans="2:7" x14ac:dyDescent="0.3">
      <c r="B32" s="782" t="s">
        <v>1308</v>
      </c>
      <c r="C32" s="706"/>
    </row>
    <row r="33" spans="2:5" x14ac:dyDescent="0.3">
      <c r="B33" s="262" t="s">
        <v>680</v>
      </c>
      <c r="C33" s="783">
        <v>7186.89</v>
      </c>
    </row>
    <row r="34" spans="2:5" x14ac:dyDescent="0.3">
      <c r="B34" s="262" t="s">
        <v>1309</v>
      </c>
      <c r="C34" s="783">
        <v>3</v>
      </c>
    </row>
    <row r="35" spans="2:5" x14ac:dyDescent="0.3">
      <c r="B35" s="262" t="s">
        <v>1310</v>
      </c>
      <c r="C35" s="783">
        <v>0.6</v>
      </c>
    </row>
    <row r="36" spans="2:5" x14ac:dyDescent="0.3">
      <c r="B36" s="784" t="s">
        <v>1303</v>
      </c>
      <c r="C36" s="705">
        <f>(C33*C34)/(6353*C35)</f>
        <v>5.6562962379977968</v>
      </c>
    </row>
    <row r="38" spans="2:5" x14ac:dyDescent="0.3">
      <c r="B38" s="778" t="s">
        <v>1331</v>
      </c>
      <c r="C38" s="706"/>
    </row>
    <row r="39" spans="2:5" x14ac:dyDescent="0.3">
      <c r="B39" s="262" t="s">
        <v>1332</v>
      </c>
      <c r="C39" s="265">
        <v>13</v>
      </c>
    </row>
    <row r="40" spans="2:5" x14ac:dyDescent="0.3">
      <c r="B40" s="262" t="s">
        <v>1333</v>
      </c>
      <c r="C40" s="265">
        <f>-0.0194*C39^2+1.0864*C39</f>
        <v>10.8446</v>
      </c>
    </row>
    <row r="41" spans="2:5" s="746" customFormat="1" x14ac:dyDescent="0.3">
      <c r="B41" s="704" t="s">
        <v>1353</v>
      </c>
      <c r="C41" s="705">
        <f>C40/3.412</f>
        <v>3.1783704572098475</v>
      </c>
    </row>
    <row r="42" spans="2:5" ht="15" thickBot="1" x14ac:dyDescent="0.35"/>
    <row r="43" spans="2:5" x14ac:dyDescent="0.3">
      <c r="B43" s="741" t="s">
        <v>1333</v>
      </c>
      <c r="C43" s="736">
        <v>12.96</v>
      </c>
    </row>
    <row r="44" spans="2:5" s="746" customFormat="1" ht="15" thickBot="1" x14ac:dyDescent="0.35">
      <c r="B44" s="739" t="s">
        <v>1353</v>
      </c>
      <c r="C44" s="737">
        <f>C43/3.412</f>
        <v>3.7983587338804226</v>
      </c>
      <c r="D44"/>
      <c r="E44"/>
    </row>
    <row r="45" spans="2:5" x14ac:dyDescent="0.3">
      <c r="D45" s="746"/>
      <c r="E45" s="746"/>
    </row>
    <row r="46" spans="2:5" x14ac:dyDescent="0.3">
      <c r="C46">
        <f>3.8*3.412</f>
        <v>12.965599999999998</v>
      </c>
      <c r="D46" s="195"/>
    </row>
    <row r="47" spans="2:5" x14ac:dyDescent="0.3">
      <c r="D47" s="195"/>
    </row>
    <row r="48" spans="2:5" x14ac:dyDescent="0.3">
      <c r="B48" s="781" t="s">
        <v>1344</v>
      </c>
      <c r="C48" s="706"/>
      <c r="D48" s="195"/>
    </row>
    <row r="49" spans="2:4" x14ac:dyDescent="0.3">
      <c r="B49" s="779" t="s">
        <v>1348</v>
      </c>
      <c r="C49" s="788">
        <v>0.75</v>
      </c>
      <c r="D49" s="195"/>
    </row>
    <row r="50" spans="2:4" x14ac:dyDescent="0.3">
      <c r="B50" s="779" t="s">
        <v>1347</v>
      </c>
      <c r="C50" s="785">
        <f>C49*0.95</f>
        <v>0.71249999999999991</v>
      </c>
      <c r="D50" s="195"/>
    </row>
    <row r="51" spans="2:4" s="746" customFormat="1" x14ac:dyDescent="0.3">
      <c r="B51" s="779" t="s">
        <v>1338</v>
      </c>
      <c r="C51" s="785">
        <v>30</v>
      </c>
      <c r="D51" s="195"/>
    </row>
    <row r="52" spans="2:4" s="746" customFormat="1" x14ac:dyDescent="0.3">
      <c r="B52" s="779" t="s">
        <v>1339</v>
      </c>
      <c r="C52" s="785">
        <v>65.86</v>
      </c>
      <c r="D52" s="195"/>
    </row>
    <row r="53" spans="2:4" x14ac:dyDescent="0.3">
      <c r="B53" s="779" t="s">
        <v>1340</v>
      </c>
      <c r="C53" s="785">
        <v>1</v>
      </c>
    </row>
    <row r="54" spans="2:4" x14ac:dyDescent="0.3">
      <c r="B54" s="779" t="s">
        <v>1341</v>
      </c>
      <c r="C54" s="785">
        <v>0.9</v>
      </c>
    </row>
    <row r="55" spans="2:4" x14ac:dyDescent="0.3">
      <c r="B55" s="779" t="s">
        <v>1342</v>
      </c>
      <c r="C55" s="785">
        <v>0.7</v>
      </c>
    </row>
    <row r="56" spans="2:4" x14ac:dyDescent="0.3">
      <c r="B56" s="779" t="s">
        <v>1345</v>
      </c>
      <c r="C56" s="786">
        <f>(C51*C52)/(3960*C55*C54)</f>
        <v>0.79196729196729188</v>
      </c>
    </row>
    <row r="57" spans="2:4" ht="15" thickBot="1" x14ac:dyDescent="0.35">
      <c r="B57" s="779" t="s">
        <v>1346</v>
      </c>
      <c r="C57" s="789">
        <f>(C51*C52)/(3960*C55)</f>
        <v>0.71277056277056272</v>
      </c>
    </row>
    <row r="58" spans="2:4" ht="15" thickBot="1" x14ac:dyDescent="0.35">
      <c r="B58" s="780" t="s">
        <v>1343</v>
      </c>
      <c r="C58" s="787">
        <f>(C51*C52*745.6)/(3960*C55*C54*1000)</f>
        <v>0.59049081289081284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6" zoomScaleNormal="100" workbookViewId="0">
      <selection activeCell="B61" sqref="B61"/>
    </sheetView>
  </sheetViews>
  <sheetFormatPr defaultColWidth="9.109375" defaultRowHeight="14.4" x14ac:dyDescent="0.3"/>
  <cols>
    <col min="1" max="1" width="9.109375" style="203"/>
    <col min="2" max="2" width="4.44140625" style="203" customWidth="1"/>
    <col min="3" max="3" width="16" style="203" customWidth="1"/>
    <col min="4" max="4" width="18.5546875" style="203" customWidth="1"/>
    <col min="5" max="5" width="21.44140625" style="203" customWidth="1"/>
    <col min="6" max="6" width="10.6640625" style="203" customWidth="1"/>
    <col min="7" max="7" width="40.6640625" style="203" customWidth="1"/>
    <col min="8" max="8" width="36.44140625" style="203" customWidth="1"/>
    <col min="9" max="9" width="10.6640625" style="521" customWidth="1"/>
    <col min="10" max="10" width="40.6640625" style="203" customWidth="1"/>
    <col min="11" max="11" width="35.6640625" style="203" customWidth="1"/>
    <col min="12" max="16384" width="9.109375" style="203"/>
  </cols>
  <sheetData>
    <row r="1" spans="1:11" hidden="1" x14ac:dyDescent="0.3">
      <c r="A1" s="707"/>
      <c r="B1" s="708"/>
      <c r="C1" s="708"/>
      <c r="D1" s="1178"/>
      <c r="E1" s="1178"/>
      <c r="F1" s="708"/>
      <c r="G1" s="708"/>
      <c r="H1" s="708"/>
      <c r="I1" s="708"/>
      <c r="J1" s="708"/>
      <c r="K1" s="708"/>
    </row>
    <row r="2" spans="1:11" ht="27" hidden="1" x14ac:dyDescent="0.3">
      <c r="A2" s="707"/>
      <c r="B2" s="708"/>
      <c r="C2" s="708"/>
      <c r="D2" s="1178"/>
      <c r="E2" s="1178"/>
      <c r="F2" s="716" t="s">
        <v>1336</v>
      </c>
      <c r="G2" s="895">
        <v>141223</v>
      </c>
      <c r="H2" s="709" t="s">
        <v>1223</v>
      </c>
      <c r="I2" s="708"/>
      <c r="J2" s="708"/>
      <c r="K2" s="709" t="s">
        <v>1223</v>
      </c>
    </row>
    <row r="3" spans="1:11" ht="27" hidden="1" x14ac:dyDescent="0.3">
      <c r="A3" s="707"/>
      <c r="B3" s="708"/>
      <c r="C3" s="708"/>
      <c r="D3" s="708"/>
      <c r="E3" s="707"/>
      <c r="F3" s="716" t="s">
        <v>1337</v>
      </c>
      <c r="G3" s="716" t="s">
        <v>1514</v>
      </c>
      <c r="H3" s="710" t="s">
        <v>1515</v>
      </c>
      <c r="I3" s="708"/>
      <c r="J3" s="707"/>
      <c r="K3" s="711" t="s">
        <v>1515</v>
      </c>
    </row>
    <row r="4" spans="1:11" hidden="1" x14ac:dyDescent="0.3">
      <c r="A4" s="707"/>
      <c r="B4" s="708"/>
      <c r="C4" s="708"/>
      <c r="D4" s="708"/>
      <c r="E4" s="707"/>
      <c r="F4" s="707"/>
      <c r="G4" s="707"/>
      <c r="H4" s="708"/>
      <c r="I4" s="708"/>
      <c r="J4" s="708"/>
      <c r="K4" s="708"/>
    </row>
    <row r="5" spans="1:11" hidden="1" x14ac:dyDescent="0.3">
      <c r="A5" s="707"/>
      <c r="B5" s="708"/>
      <c r="C5" s="708"/>
      <c r="D5" s="708"/>
      <c r="E5" s="707"/>
      <c r="F5" s="707"/>
      <c r="G5" s="707"/>
      <c r="H5" s="708"/>
      <c r="I5" s="708"/>
      <c r="J5" s="708"/>
      <c r="K5" s="708"/>
    </row>
    <row r="6" spans="1:11" x14ac:dyDescent="0.3">
      <c r="A6" s="707"/>
      <c r="B6" s="790"/>
      <c r="C6" s="708"/>
      <c r="D6" s="708"/>
      <c r="E6" s="707"/>
      <c r="F6" s="707"/>
      <c r="G6" s="707"/>
      <c r="H6" s="707"/>
      <c r="I6" s="708"/>
      <c r="J6" s="708"/>
      <c r="K6" s="707"/>
    </row>
    <row r="7" spans="1:11" x14ac:dyDescent="0.3">
      <c r="A7" s="707"/>
      <c r="B7" s="1179" t="s">
        <v>1224</v>
      </c>
      <c r="C7" s="1179"/>
      <c r="D7" s="1179"/>
      <c r="E7" s="1179"/>
      <c r="F7" s="1180" t="s">
        <v>1225</v>
      </c>
      <c r="G7" s="1180"/>
      <c r="H7" s="1180"/>
      <c r="I7" s="1181" t="s">
        <v>1226</v>
      </c>
      <c r="J7" s="1181"/>
      <c r="K7" s="1181"/>
    </row>
    <row r="8" spans="1:11" ht="39.6" x14ac:dyDescent="0.3">
      <c r="A8" s="707"/>
      <c r="B8" s="712" t="s">
        <v>1227</v>
      </c>
      <c r="C8" s="712" t="s">
        <v>18</v>
      </c>
      <c r="D8" s="712" t="s">
        <v>1228</v>
      </c>
      <c r="E8" s="712" t="s">
        <v>1229</v>
      </c>
      <c r="F8" s="713" t="s">
        <v>1230</v>
      </c>
      <c r="G8" s="712" t="s">
        <v>1231</v>
      </c>
      <c r="H8" s="712" t="s">
        <v>1232</v>
      </c>
      <c r="I8" s="714" t="s">
        <v>1230</v>
      </c>
      <c r="J8" s="715" t="s">
        <v>1231</v>
      </c>
      <c r="K8" s="715" t="s">
        <v>1232</v>
      </c>
    </row>
    <row r="9" spans="1:11" ht="27" x14ac:dyDescent="0.3">
      <c r="A9" s="716"/>
      <c r="B9" s="717">
        <v>1</v>
      </c>
      <c r="C9" s="718" t="s">
        <v>19</v>
      </c>
      <c r="D9" s="718" t="s">
        <v>1233</v>
      </c>
      <c r="E9" s="718" t="s">
        <v>1234</v>
      </c>
      <c r="F9" s="719" t="s">
        <v>1235</v>
      </c>
      <c r="G9" s="720" t="str">
        <f>"PASS - "&amp;$G$2&amp;" - "&amp;$G$3</f>
        <v>PASS - 141223 - CBECC-Com 2013-3a (687)</v>
      </c>
      <c r="H9" s="721" t="s">
        <v>1236</v>
      </c>
      <c r="I9" s="722" t="s">
        <v>1235</v>
      </c>
      <c r="J9" s="720" t="str">
        <f>"PASS - "&amp;$G$2&amp;" - "&amp;$G$3</f>
        <v>PASS - 141223 - CBECC-Com 2013-3a (687)</v>
      </c>
      <c r="K9" s="718" t="s">
        <v>1237</v>
      </c>
    </row>
    <row r="10" spans="1:11" ht="27" x14ac:dyDescent="0.3">
      <c r="A10" s="707"/>
      <c r="B10" s="717">
        <v>2</v>
      </c>
      <c r="C10" s="718" t="s">
        <v>19</v>
      </c>
      <c r="D10" s="718" t="s">
        <v>1233</v>
      </c>
      <c r="E10" s="718" t="s">
        <v>1234</v>
      </c>
      <c r="F10" s="719" t="s">
        <v>1235</v>
      </c>
      <c r="G10" s="720" t="str">
        <f t="shared" ref="G10:G16" si="0">"PASS - "&amp;$G$2&amp;" - "&amp;$G$3</f>
        <v>PASS - 141223 - CBECC-Com 2013-3a (687)</v>
      </c>
      <c r="H10" s="721" t="s">
        <v>1238</v>
      </c>
      <c r="I10" s="722" t="s">
        <v>1235</v>
      </c>
      <c r="J10" s="720" t="str">
        <f>"PASS - "&amp;$G$2&amp;" - "&amp;$G$3</f>
        <v>PASS - 141223 - CBECC-Com 2013-3a (687)</v>
      </c>
      <c r="K10" s="721" t="s">
        <v>1239</v>
      </c>
    </row>
    <row r="11" spans="1:11" ht="27" x14ac:dyDescent="0.3">
      <c r="A11" s="723"/>
      <c r="B11" s="717">
        <v>3</v>
      </c>
      <c r="C11" s="718" t="s">
        <v>28</v>
      </c>
      <c r="D11" s="718" t="s">
        <v>1233</v>
      </c>
      <c r="E11" s="718" t="s">
        <v>1234</v>
      </c>
      <c r="F11" s="719" t="s">
        <v>1235</v>
      </c>
      <c r="G11" s="720" t="str">
        <f t="shared" si="0"/>
        <v>PASS - 141223 - CBECC-Com 2013-3a (687)</v>
      </c>
      <c r="H11" s="721" t="s">
        <v>1240</v>
      </c>
      <c r="I11" s="724"/>
      <c r="J11" s="725" t="s">
        <v>1241</v>
      </c>
      <c r="K11" s="726"/>
    </row>
    <row r="12" spans="1:11" ht="27" x14ac:dyDescent="0.3">
      <c r="A12" s="707"/>
      <c r="B12" s="717">
        <v>4</v>
      </c>
      <c r="C12" s="718" t="s">
        <v>58</v>
      </c>
      <c r="D12" s="718" t="s">
        <v>1233</v>
      </c>
      <c r="E12" s="718" t="s">
        <v>1242</v>
      </c>
      <c r="F12" s="719" t="s">
        <v>1235</v>
      </c>
      <c r="G12" s="720" t="str">
        <f t="shared" si="0"/>
        <v>PASS - 141223 - CBECC-Com 2013-3a (687)</v>
      </c>
      <c r="H12" s="721" t="s">
        <v>1243</v>
      </c>
      <c r="I12" s="722" t="s">
        <v>1235</v>
      </c>
      <c r="J12" s="720" t="str">
        <f>"PASS - "&amp;$G$2&amp;" - "&amp;$G$3</f>
        <v>PASS - 141223 - CBECC-Com 2013-3a (687)</v>
      </c>
      <c r="K12" s="721" t="s">
        <v>1244</v>
      </c>
    </row>
    <row r="13" spans="1:11" ht="27" x14ac:dyDescent="0.3">
      <c r="A13" s="707"/>
      <c r="B13" s="717">
        <v>5</v>
      </c>
      <c r="C13" s="718" t="s">
        <v>40</v>
      </c>
      <c r="D13" s="718" t="s">
        <v>1245</v>
      </c>
      <c r="E13" s="718" t="s">
        <v>1246</v>
      </c>
      <c r="F13" s="719" t="s">
        <v>1235</v>
      </c>
      <c r="G13" s="720" t="str">
        <f t="shared" si="0"/>
        <v>PASS - 141223 - CBECC-Com 2013-3a (687)</v>
      </c>
      <c r="H13" s="721" t="s">
        <v>1247</v>
      </c>
      <c r="I13" s="724"/>
      <c r="J13" s="725" t="s">
        <v>1241</v>
      </c>
      <c r="K13" s="726"/>
    </row>
    <row r="14" spans="1:11" ht="27" x14ac:dyDescent="0.3">
      <c r="A14" s="707"/>
      <c r="B14" s="717">
        <v>6</v>
      </c>
      <c r="C14" s="718" t="s">
        <v>40</v>
      </c>
      <c r="D14" s="718" t="s">
        <v>1245</v>
      </c>
      <c r="E14" s="718" t="s">
        <v>1246</v>
      </c>
      <c r="F14" s="719" t="s">
        <v>1235</v>
      </c>
      <c r="G14" s="720" t="str">
        <f t="shared" si="0"/>
        <v>PASS - 141223 - CBECC-Com 2013-3a (687)</v>
      </c>
      <c r="H14" s="721" t="s">
        <v>1248</v>
      </c>
      <c r="I14" s="724"/>
      <c r="J14" s="725" t="s">
        <v>1241</v>
      </c>
      <c r="K14" s="726"/>
    </row>
    <row r="15" spans="1:11" ht="27" x14ac:dyDescent="0.3">
      <c r="A15" s="707"/>
      <c r="B15" s="717">
        <v>7</v>
      </c>
      <c r="C15" s="718" t="s">
        <v>41</v>
      </c>
      <c r="D15" s="718" t="s">
        <v>1249</v>
      </c>
      <c r="E15" s="718" t="s">
        <v>1250</v>
      </c>
      <c r="F15" s="719" t="s">
        <v>1235</v>
      </c>
      <c r="G15" s="720" t="str">
        <f t="shared" si="0"/>
        <v>PASS - 141223 - CBECC-Com 2013-3a (687)</v>
      </c>
      <c r="H15" s="721" t="s">
        <v>1251</v>
      </c>
      <c r="I15" s="724"/>
      <c r="J15" s="725" t="s">
        <v>1241</v>
      </c>
      <c r="K15" s="726"/>
    </row>
    <row r="16" spans="1:11" ht="27" x14ac:dyDescent="0.3">
      <c r="A16" s="707"/>
      <c r="B16" s="717">
        <v>8</v>
      </c>
      <c r="C16" s="718" t="s">
        <v>41</v>
      </c>
      <c r="D16" s="718" t="s">
        <v>1249</v>
      </c>
      <c r="E16" s="718" t="s">
        <v>1252</v>
      </c>
      <c r="F16" s="719" t="s">
        <v>1235</v>
      </c>
      <c r="G16" s="720" t="str">
        <f t="shared" si="0"/>
        <v>PASS - 141223 - CBECC-Com 2013-3a (687)</v>
      </c>
      <c r="H16" s="721" t="s">
        <v>1253</v>
      </c>
      <c r="I16" s="724"/>
      <c r="J16" s="725" t="s">
        <v>1254</v>
      </c>
      <c r="K16" s="727"/>
    </row>
    <row r="17" spans="1:11" ht="52.8" x14ac:dyDescent="0.3">
      <c r="A17" s="728"/>
      <c r="B17" s="729">
        <v>9</v>
      </c>
      <c r="C17" s="725" t="s">
        <v>41</v>
      </c>
      <c r="D17" s="725" t="s">
        <v>1249</v>
      </c>
      <c r="E17" s="725" t="s">
        <v>1252</v>
      </c>
      <c r="F17" s="730"/>
      <c r="G17" s="725" t="s">
        <v>1255</v>
      </c>
      <c r="H17" s="731"/>
      <c r="I17" s="732" t="s">
        <v>1034</v>
      </c>
      <c r="J17" s="725" t="s">
        <v>1254</v>
      </c>
      <c r="K17" s="731"/>
    </row>
    <row r="18" spans="1:11" ht="26.4" x14ac:dyDescent="0.3">
      <c r="A18" s="728"/>
      <c r="B18" s="729">
        <v>10</v>
      </c>
      <c r="C18" s="725" t="s">
        <v>58</v>
      </c>
      <c r="D18" s="725" t="s">
        <v>1256</v>
      </c>
      <c r="E18" s="725" t="s">
        <v>1257</v>
      </c>
      <c r="F18" s="730"/>
      <c r="G18" s="725" t="s">
        <v>1258</v>
      </c>
      <c r="H18" s="731"/>
      <c r="I18" s="732" t="s">
        <v>1034</v>
      </c>
      <c r="J18" s="725" t="s">
        <v>1259</v>
      </c>
      <c r="K18" s="731"/>
    </row>
    <row r="19" spans="1:11" ht="26.4" x14ac:dyDescent="0.3">
      <c r="A19" s="707"/>
      <c r="B19" s="717">
        <v>11</v>
      </c>
      <c r="C19" s="718" t="s">
        <v>40</v>
      </c>
      <c r="D19" s="718" t="s">
        <v>1256</v>
      </c>
      <c r="E19" s="718" t="s">
        <v>1260</v>
      </c>
      <c r="F19" s="719" t="s">
        <v>1235</v>
      </c>
      <c r="G19" s="720" t="str">
        <f t="shared" ref="G19:G28" si="1">"PASS - "&amp;$G$2&amp;" - "&amp;$G$3</f>
        <v>PASS - 141223 - CBECC-Com 2013-3a (687)</v>
      </c>
      <c r="H19" s="718" t="s">
        <v>1261</v>
      </c>
      <c r="I19" s="724"/>
      <c r="J19" s="725" t="s">
        <v>1241</v>
      </c>
      <c r="K19" s="724"/>
    </row>
    <row r="20" spans="1:11" s="751" customFormat="1" ht="25.5" customHeight="1" x14ac:dyDescent="0.3">
      <c r="A20" s="775"/>
      <c r="B20" s="717">
        <v>12</v>
      </c>
      <c r="C20" s="718" t="s">
        <v>58</v>
      </c>
      <c r="D20" s="718" t="s">
        <v>1262</v>
      </c>
      <c r="E20" s="718" t="s">
        <v>1263</v>
      </c>
      <c r="F20" s="719" t="s">
        <v>1235</v>
      </c>
      <c r="G20" s="720" t="str">
        <f t="shared" si="1"/>
        <v>PASS - 141223 - CBECC-Com 2013-3a (687)</v>
      </c>
      <c r="H20" s="718" t="s">
        <v>1264</v>
      </c>
      <c r="I20" s="724"/>
      <c r="J20" s="725" t="s">
        <v>1265</v>
      </c>
      <c r="K20" s="724"/>
    </row>
    <row r="21" spans="1:11" s="751" customFormat="1" ht="25.5" customHeight="1" x14ac:dyDescent="0.3">
      <c r="A21" s="775"/>
      <c r="B21" s="717">
        <v>13</v>
      </c>
      <c r="C21" s="718" t="s">
        <v>58</v>
      </c>
      <c r="D21" s="718" t="s">
        <v>1262</v>
      </c>
      <c r="E21" s="718" t="s">
        <v>1263</v>
      </c>
      <c r="F21" s="719" t="s">
        <v>1235</v>
      </c>
      <c r="G21" s="720" t="str">
        <f t="shared" si="1"/>
        <v>PASS - 141223 - CBECC-Com 2013-3a (687)</v>
      </c>
      <c r="H21" s="718" t="s">
        <v>1266</v>
      </c>
      <c r="I21" s="724" t="s">
        <v>1034</v>
      </c>
      <c r="J21" s="725" t="s">
        <v>1265</v>
      </c>
      <c r="K21" s="724"/>
    </row>
    <row r="22" spans="1:11" ht="26.4" x14ac:dyDescent="0.3">
      <c r="A22" s="707"/>
      <c r="B22" s="717">
        <v>14</v>
      </c>
      <c r="C22" s="718" t="s">
        <v>19</v>
      </c>
      <c r="D22" s="718" t="s">
        <v>1262</v>
      </c>
      <c r="E22" s="718" t="s">
        <v>1267</v>
      </c>
      <c r="F22" s="719" t="s">
        <v>1235</v>
      </c>
      <c r="G22" s="720" t="str">
        <f t="shared" si="1"/>
        <v>PASS - 141223 - CBECC-Com 2013-3a (687)</v>
      </c>
      <c r="H22" s="718" t="s">
        <v>1268</v>
      </c>
      <c r="I22" s="722" t="s">
        <v>1235</v>
      </c>
      <c r="J22" s="720" t="str">
        <f>"PASS - "&amp;$G$2&amp;" - "&amp;$G$3</f>
        <v>PASS - 141223 - CBECC-Com 2013-3a (687)</v>
      </c>
      <c r="K22" s="718" t="s">
        <v>1269</v>
      </c>
    </row>
    <row r="23" spans="1:11" ht="26.4" x14ac:dyDescent="0.3">
      <c r="A23" s="707"/>
      <c r="B23" s="717">
        <v>15</v>
      </c>
      <c r="C23" s="718" t="s">
        <v>41</v>
      </c>
      <c r="D23" s="718" t="s">
        <v>1270</v>
      </c>
      <c r="E23" s="718" t="s">
        <v>299</v>
      </c>
      <c r="F23" s="719" t="s">
        <v>1235</v>
      </c>
      <c r="G23" s="720" t="str">
        <f t="shared" si="1"/>
        <v>PASS - 141223 - CBECC-Com 2013-3a (687)</v>
      </c>
      <c r="H23" s="718" t="s">
        <v>1271</v>
      </c>
      <c r="I23" s="732" t="s">
        <v>1034</v>
      </c>
      <c r="J23" s="725" t="s">
        <v>1254</v>
      </c>
      <c r="K23" s="733"/>
    </row>
    <row r="24" spans="1:11" ht="26.4" x14ac:dyDescent="0.3">
      <c r="A24" s="707"/>
      <c r="B24" s="717">
        <v>16</v>
      </c>
      <c r="C24" s="718" t="s">
        <v>1272</v>
      </c>
      <c r="D24" s="718" t="s">
        <v>1270</v>
      </c>
      <c r="E24" s="718" t="s">
        <v>1273</v>
      </c>
      <c r="F24" s="719" t="s">
        <v>1235</v>
      </c>
      <c r="G24" s="720" t="str">
        <f t="shared" si="1"/>
        <v>PASS - 141223 - CBECC-Com 2013-3a (687)</v>
      </c>
      <c r="H24" s="718" t="s">
        <v>1274</v>
      </c>
      <c r="I24" s="732" t="s">
        <v>1034</v>
      </c>
      <c r="J24" s="725" t="s">
        <v>1254</v>
      </c>
      <c r="K24" s="726"/>
    </row>
    <row r="25" spans="1:11" ht="26.4" x14ac:dyDescent="0.3">
      <c r="A25" s="728"/>
      <c r="B25" s="729">
        <v>17</v>
      </c>
      <c r="C25" s="725" t="s">
        <v>40</v>
      </c>
      <c r="D25" s="725" t="s">
        <v>1275</v>
      </c>
      <c r="E25" s="725" t="s">
        <v>1276</v>
      </c>
      <c r="F25" s="730"/>
      <c r="G25" s="725" t="s">
        <v>1277</v>
      </c>
      <c r="H25" s="731"/>
      <c r="I25" s="732" t="s">
        <v>1034</v>
      </c>
      <c r="J25" s="725" t="s">
        <v>1277</v>
      </c>
      <c r="K25" s="731"/>
    </row>
    <row r="26" spans="1:11" ht="27" x14ac:dyDescent="0.3">
      <c r="A26" s="707"/>
      <c r="B26" s="717">
        <v>18</v>
      </c>
      <c r="C26" s="718" t="s">
        <v>19</v>
      </c>
      <c r="D26" s="718" t="s">
        <v>1278</v>
      </c>
      <c r="E26" s="718" t="s">
        <v>1279</v>
      </c>
      <c r="F26" s="719" t="s">
        <v>1235</v>
      </c>
      <c r="G26" s="720" t="str">
        <f t="shared" si="1"/>
        <v>PASS - 141223 - CBECC-Com 2013-3a (687)</v>
      </c>
      <c r="H26" s="721" t="s">
        <v>1280</v>
      </c>
      <c r="I26" s="722" t="s">
        <v>1235</v>
      </c>
      <c r="J26" s="720" t="str">
        <f>"PASS - "&amp;$G$2&amp;" - "&amp;$G$3</f>
        <v>PASS - 141223 - CBECC-Com 2013-3a (687)</v>
      </c>
      <c r="K26" s="718" t="s">
        <v>1281</v>
      </c>
    </row>
    <row r="27" spans="1:11" ht="27" x14ac:dyDescent="0.3">
      <c r="A27" s="728"/>
      <c r="B27" s="717">
        <v>19</v>
      </c>
      <c r="C27" s="718" t="s">
        <v>58</v>
      </c>
      <c r="D27" s="718" t="s">
        <v>1278</v>
      </c>
      <c r="E27" s="718" t="s">
        <v>1282</v>
      </c>
      <c r="F27" s="719" t="s">
        <v>1235</v>
      </c>
      <c r="G27" s="720" t="str">
        <f t="shared" si="1"/>
        <v>PASS - 141223 - CBECC-Com 2013-3a (687)</v>
      </c>
      <c r="H27" s="721" t="s">
        <v>1508</v>
      </c>
      <c r="I27" s="732" t="s">
        <v>1034</v>
      </c>
      <c r="J27" s="725" t="s">
        <v>1283</v>
      </c>
      <c r="K27" s="731"/>
    </row>
    <row r="28" spans="1:11" ht="27" x14ac:dyDescent="0.3">
      <c r="A28" s="728"/>
      <c r="B28" s="717">
        <v>20</v>
      </c>
      <c r="C28" s="718" t="s">
        <v>40</v>
      </c>
      <c r="D28" s="718" t="s">
        <v>1278</v>
      </c>
      <c r="E28" s="718" t="s">
        <v>1284</v>
      </c>
      <c r="F28" s="719" t="s">
        <v>1235</v>
      </c>
      <c r="G28" s="720" t="str">
        <f t="shared" si="1"/>
        <v>PASS - 141223 - CBECC-Com 2013-3a (687)</v>
      </c>
      <c r="H28" s="721" t="s">
        <v>1510</v>
      </c>
      <c r="I28" s="732" t="s">
        <v>1034</v>
      </c>
      <c r="J28" s="734"/>
      <c r="K28" s="731"/>
    </row>
    <row r="29" spans="1:11" ht="27" x14ac:dyDescent="0.3">
      <c r="A29" s="707"/>
      <c r="B29" s="717">
        <v>21</v>
      </c>
      <c r="C29" s="718" t="s">
        <v>41</v>
      </c>
      <c r="D29" s="718" t="s">
        <v>1278</v>
      </c>
      <c r="E29" s="718" t="s">
        <v>1285</v>
      </c>
      <c r="F29" s="719" t="s">
        <v>1235</v>
      </c>
      <c r="G29" s="720" t="str">
        <f>"PASS - "&amp;$G$2&amp;" - "&amp;$G$3</f>
        <v>PASS - 141223 - CBECC-Com 2013-3a (687)</v>
      </c>
      <c r="H29" s="721" t="s">
        <v>1286</v>
      </c>
      <c r="I29" s="732" t="s">
        <v>1034</v>
      </c>
      <c r="J29" s="725" t="s">
        <v>1241</v>
      </c>
      <c r="K29" s="724"/>
    </row>
    <row r="30" spans="1:11" ht="39.6" x14ac:dyDescent="0.3">
      <c r="A30" s="707"/>
      <c r="B30" s="717">
        <v>22</v>
      </c>
      <c r="C30" s="718" t="s">
        <v>361</v>
      </c>
      <c r="D30" s="718" t="s">
        <v>1278</v>
      </c>
      <c r="E30" s="718" t="s">
        <v>1287</v>
      </c>
      <c r="F30" s="719" t="s">
        <v>1235</v>
      </c>
      <c r="G30" s="720" t="str">
        <f>"PASS - "&amp;$G$2&amp;" - "&amp;$G$3</f>
        <v>PASS - 141223 - CBECC-Com 2013-3a (687)</v>
      </c>
      <c r="H30" s="718" t="s">
        <v>1509</v>
      </c>
      <c r="I30" s="732" t="s">
        <v>1034</v>
      </c>
      <c r="J30" s="725" t="s">
        <v>1288</v>
      </c>
      <c r="K30" s="731"/>
    </row>
    <row r="31" spans="1:11" ht="27" x14ac:dyDescent="0.3">
      <c r="A31" s="707"/>
      <c r="B31" s="717">
        <v>23</v>
      </c>
      <c r="C31" s="718" t="s">
        <v>58</v>
      </c>
      <c r="D31" s="718" t="s">
        <v>1289</v>
      </c>
      <c r="E31" s="718" t="s">
        <v>1290</v>
      </c>
      <c r="F31" s="719"/>
      <c r="G31" s="720"/>
      <c r="H31" s="776" t="s">
        <v>1320</v>
      </c>
      <c r="I31" s="732"/>
      <c r="J31" s="725" t="s">
        <v>1291</v>
      </c>
      <c r="K31" s="731"/>
    </row>
    <row r="32" spans="1:11" ht="27" x14ac:dyDescent="0.3">
      <c r="A32" s="707"/>
      <c r="B32" s="717">
        <v>24</v>
      </c>
      <c r="C32" s="718" t="s">
        <v>19</v>
      </c>
      <c r="D32" s="718" t="s">
        <v>1289</v>
      </c>
      <c r="E32" s="718" t="s">
        <v>1290</v>
      </c>
      <c r="F32" s="719" t="s">
        <v>1235</v>
      </c>
      <c r="G32" s="720" t="str">
        <f t="shared" ref="G32:G37" si="2">"PASS - "&amp;$G$2&amp;" - "&amp;$G$3</f>
        <v>PASS - 141223 - CBECC-Com 2013-3a (687)</v>
      </c>
      <c r="H32" s="776" t="s">
        <v>1321</v>
      </c>
      <c r="I32" s="732"/>
      <c r="J32" s="725" t="s">
        <v>1291</v>
      </c>
      <c r="K32" s="731"/>
    </row>
    <row r="33" spans="1:11" ht="27" x14ac:dyDescent="0.3">
      <c r="A33" s="707"/>
      <c r="B33" s="717">
        <v>25</v>
      </c>
      <c r="C33" s="718" t="s">
        <v>19</v>
      </c>
      <c r="D33" s="718" t="s">
        <v>1289</v>
      </c>
      <c r="E33" s="718" t="s">
        <v>1330</v>
      </c>
      <c r="F33" s="719" t="s">
        <v>1235</v>
      </c>
      <c r="G33" s="720" t="str">
        <f t="shared" si="2"/>
        <v>PASS - 141223 - CBECC-Com 2013-3a (687)</v>
      </c>
      <c r="H33" s="776" t="s">
        <v>1322</v>
      </c>
      <c r="I33" s="732"/>
      <c r="J33" s="725" t="s">
        <v>1291</v>
      </c>
      <c r="K33" s="731"/>
    </row>
    <row r="34" spans="1:11" ht="27" x14ac:dyDescent="0.3">
      <c r="B34" s="717">
        <v>26</v>
      </c>
      <c r="C34" s="718" t="s">
        <v>19</v>
      </c>
      <c r="D34" s="718" t="s">
        <v>1289</v>
      </c>
      <c r="E34" s="718" t="s">
        <v>1330</v>
      </c>
      <c r="F34" s="719" t="s">
        <v>1235</v>
      </c>
      <c r="G34" s="720" t="str">
        <f t="shared" si="2"/>
        <v>PASS - 141223 - CBECC-Com 2013-3a (687)</v>
      </c>
      <c r="H34" s="776" t="s">
        <v>1323</v>
      </c>
      <c r="I34" s="732"/>
      <c r="J34" s="725" t="s">
        <v>1291</v>
      </c>
      <c r="K34" s="731"/>
    </row>
    <row r="35" spans="1:11" ht="27" x14ac:dyDescent="0.3">
      <c r="B35" s="717">
        <v>27</v>
      </c>
      <c r="C35" s="718" t="s">
        <v>1090</v>
      </c>
      <c r="D35" s="718" t="s">
        <v>1292</v>
      </c>
      <c r="E35" s="718" t="s">
        <v>1293</v>
      </c>
      <c r="F35" s="719" t="s">
        <v>1235</v>
      </c>
      <c r="G35" s="720" t="str">
        <f t="shared" si="2"/>
        <v>PASS - 141223 - CBECC-Com 2013-3a (687)</v>
      </c>
      <c r="H35" s="776" t="s">
        <v>1324</v>
      </c>
      <c r="I35" s="732"/>
      <c r="J35" s="725" t="s">
        <v>1291</v>
      </c>
      <c r="K35" s="731"/>
    </row>
    <row r="36" spans="1:11" ht="27" x14ac:dyDescent="0.3">
      <c r="B36" s="717">
        <v>28</v>
      </c>
      <c r="C36" s="718" t="s">
        <v>1090</v>
      </c>
      <c r="D36" s="718" t="s">
        <v>1311</v>
      </c>
      <c r="E36" s="718" t="s">
        <v>1293</v>
      </c>
      <c r="F36" s="719" t="s">
        <v>1235</v>
      </c>
      <c r="G36" s="720" t="str">
        <f t="shared" si="2"/>
        <v>PASS - 141223 - CBECC-Com 2013-3a (687)</v>
      </c>
      <c r="H36" s="776" t="s">
        <v>1325</v>
      </c>
      <c r="I36" s="732"/>
      <c r="J36" s="725" t="s">
        <v>1291</v>
      </c>
      <c r="K36" s="731"/>
    </row>
    <row r="37" spans="1:11" ht="27" x14ac:dyDescent="0.3">
      <c r="B37" s="717">
        <v>29</v>
      </c>
      <c r="C37" s="718" t="s">
        <v>58</v>
      </c>
      <c r="D37" s="718" t="s">
        <v>1316</v>
      </c>
      <c r="E37" s="718" t="s">
        <v>1293</v>
      </c>
      <c r="F37" s="719" t="s">
        <v>1235</v>
      </c>
      <c r="G37" s="720" t="str">
        <f t="shared" si="2"/>
        <v>PASS - 141223 - CBECC-Com 2013-3a (687)</v>
      </c>
      <c r="H37" s="776" t="s">
        <v>1326</v>
      </c>
      <c r="I37" s="732"/>
      <c r="J37" s="725" t="s">
        <v>1291</v>
      </c>
      <c r="K37" s="731"/>
    </row>
    <row r="38" spans="1:11" ht="27" x14ac:dyDescent="0.3">
      <c r="B38" s="717">
        <v>30</v>
      </c>
      <c r="C38" s="718" t="s">
        <v>58</v>
      </c>
      <c r="D38" s="718" t="s">
        <v>1319</v>
      </c>
      <c r="E38" s="718" t="s">
        <v>1293</v>
      </c>
      <c r="F38" s="719" t="s">
        <v>1235</v>
      </c>
      <c r="G38" s="720" t="s">
        <v>1351</v>
      </c>
      <c r="H38" s="776" t="s">
        <v>1327</v>
      </c>
      <c r="I38" s="732"/>
      <c r="J38" s="725" t="s">
        <v>1291</v>
      </c>
      <c r="K38" s="731"/>
    </row>
  </sheetData>
  <mergeCells count="5">
    <mergeCell ref="D1:E1"/>
    <mergeCell ref="D2:E2"/>
    <mergeCell ref="B7:E7"/>
    <mergeCell ref="F7:H7"/>
    <mergeCell ref="I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7"/>
  <sheetViews>
    <sheetView tabSelected="1" zoomScale="70" zoomScaleNormal="70" workbookViewId="0">
      <selection activeCell="G44" sqref="G44"/>
    </sheetView>
  </sheetViews>
  <sheetFormatPr defaultColWidth="9.109375" defaultRowHeight="14.4" outlineLevelRow="1" outlineLevelCol="1" x14ac:dyDescent="0.3"/>
  <cols>
    <col min="1" max="1" width="9.109375" style="521"/>
    <col min="2" max="2" width="6.88671875" style="521" customWidth="1"/>
    <col min="3" max="3" width="16" style="521" customWidth="1"/>
    <col min="4" max="4" width="22" style="521" bestFit="1" customWidth="1"/>
    <col min="5" max="5" width="31" style="521" bestFit="1" customWidth="1"/>
    <col min="6" max="6" width="38.33203125" style="521" bestFit="1" customWidth="1"/>
    <col min="7" max="7" width="42.44140625" style="521" customWidth="1"/>
    <col min="8" max="8" width="38.33203125" style="521" customWidth="1"/>
    <col min="9" max="9" width="14.44140625" style="922" customWidth="1" collapsed="1"/>
    <col min="10" max="10" width="61.88671875" style="923" hidden="1" customWidth="1" outlineLevel="1"/>
    <col min="11" max="11" width="3.6640625" style="521" customWidth="1"/>
    <col min="12" max="12" width="40.6640625" style="521" customWidth="1" collapsed="1"/>
    <col min="13" max="13" width="109.5546875" style="521" hidden="1" customWidth="1" outlineLevel="1"/>
    <col min="14" max="14" width="3.6640625" style="521" customWidth="1"/>
    <col min="15" max="15" width="40.6640625" style="521" customWidth="1" collapsed="1"/>
    <col min="16" max="16" width="108" style="521" hidden="1" customWidth="1" outlineLevel="1"/>
    <col min="17" max="16384" width="9.109375" style="521"/>
  </cols>
  <sheetData>
    <row r="1" spans="1:17" x14ac:dyDescent="0.3">
      <c r="A1" s="982"/>
      <c r="B1" s="982"/>
      <c r="C1" s="982"/>
      <c r="D1" s="982"/>
      <c r="E1" s="982"/>
      <c r="F1" s="982"/>
      <c r="G1" s="982"/>
      <c r="H1" s="982"/>
    </row>
    <row r="2" spans="1:17" x14ac:dyDescent="0.3">
      <c r="A2" s="982"/>
      <c r="B2" s="982"/>
      <c r="C2" s="982"/>
      <c r="D2" s="982"/>
      <c r="E2" s="982"/>
      <c r="F2" s="982"/>
      <c r="G2" s="982"/>
      <c r="H2" s="982"/>
    </row>
    <row r="3" spans="1:17" ht="30" customHeight="1" x14ac:dyDescent="0.3">
      <c r="A3" s="982"/>
      <c r="B3" s="983" t="s">
        <v>1583</v>
      </c>
      <c r="C3" s="945"/>
      <c r="D3" s="945"/>
      <c r="E3" s="945"/>
      <c r="F3" s="945"/>
      <c r="G3" s="945"/>
      <c r="H3" s="945"/>
      <c r="I3" s="924"/>
      <c r="J3" s="924"/>
      <c r="L3" s="1182" t="s">
        <v>1584</v>
      </c>
      <c r="M3" s="1182"/>
      <c r="N3" s="925"/>
      <c r="O3" s="1182" t="s">
        <v>1585</v>
      </c>
      <c r="P3" s="1182"/>
      <c r="Q3" s="926"/>
    </row>
    <row r="4" spans="1:17" s="567" customFormat="1" ht="26.4" x14ac:dyDescent="0.3">
      <c r="A4" s="927"/>
      <c r="B4" s="928" t="s">
        <v>1227</v>
      </c>
      <c r="C4" s="928" t="s">
        <v>18</v>
      </c>
      <c r="D4" s="928" t="s">
        <v>1586</v>
      </c>
      <c r="E4" s="928" t="s">
        <v>1587</v>
      </c>
      <c r="F4" s="928" t="s">
        <v>1781</v>
      </c>
      <c r="G4" s="928" t="s">
        <v>1229</v>
      </c>
      <c r="H4" s="928" t="s">
        <v>1588</v>
      </c>
      <c r="I4" s="928" t="s">
        <v>1931</v>
      </c>
      <c r="J4" s="928" t="s">
        <v>1782</v>
      </c>
      <c r="K4" s="922"/>
      <c r="L4" s="928" t="s">
        <v>1589</v>
      </c>
      <c r="M4" s="928" t="s">
        <v>1590</v>
      </c>
      <c r="N4" s="922"/>
      <c r="O4" s="928" t="s">
        <v>1589</v>
      </c>
      <c r="P4" s="928" t="s">
        <v>1590</v>
      </c>
    </row>
    <row r="5" spans="1:17" s="567" customFormat="1" x14ac:dyDescent="0.3">
      <c r="A5" s="927"/>
      <c r="B5" s="928"/>
      <c r="C5" s="928"/>
      <c r="D5" s="928"/>
      <c r="E5" s="928"/>
      <c r="F5" s="928"/>
      <c r="G5" s="928"/>
      <c r="H5" s="928"/>
      <c r="I5" s="928"/>
      <c r="J5" s="928"/>
      <c r="K5" s="922"/>
      <c r="L5" s="928"/>
      <c r="M5" s="928"/>
      <c r="N5" s="922"/>
      <c r="O5" s="928"/>
      <c r="P5" s="928"/>
    </row>
    <row r="6" spans="1:17" ht="43.2" x14ac:dyDescent="0.3">
      <c r="A6" s="982"/>
      <c r="B6" s="929">
        <v>1</v>
      </c>
      <c r="C6" s="930" t="s">
        <v>19</v>
      </c>
      <c r="D6" s="930" t="s">
        <v>1591</v>
      </c>
      <c r="E6" s="930" t="s">
        <v>1592</v>
      </c>
      <c r="F6" s="930" t="s">
        <v>1233</v>
      </c>
      <c r="G6" s="930" t="s">
        <v>1593</v>
      </c>
      <c r="H6" s="930"/>
      <c r="I6" s="929" t="s">
        <v>1235</v>
      </c>
      <c r="J6" s="930"/>
      <c r="L6" s="1037" t="s">
        <v>1942</v>
      </c>
      <c r="M6" s="1093" t="s">
        <v>1789</v>
      </c>
      <c r="O6" s="1037" t="s">
        <v>1942</v>
      </c>
      <c r="P6" s="1093" t="s">
        <v>1790</v>
      </c>
    </row>
    <row r="7" spans="1:17" ht="43.2" x14ac:dyDescent="0.3">
      <c r="A7" s="982"/>
      <c r="B7" s="929">
        <v>2</v>
      </c>
      <c r="C7" s="930" t="s">
        <v>19</v>
      </c>
      <c r="D7" s="930" t="s">
        <v>1594</v>
      </c>
      <c r="E7" s="930" t="s">
        <v>1592</v>
      </c>
      <c r="F7" s="930" t="s">
        <v>1233</v>
      </c>
      <c r="G7" s="930" t="s">
        <v>1593</v>
      </c>
      <c r="H7" s="930"/>
      <c r="I7" s="929" t="s">
        <v>1235</v>
      </c>
      <c r="J7" s="930"/>
      <c r="L7" s="1037" t="s">
        <v>1942</v>
      </c>
      <c r="M7" s="1093" t="s">
        <v>1791</v>
      </c>
      <c r="O7" s="1037" t="s">
        <v>1942</v>
      </c>
      <c r="P7" s="1093" t="s">
        <v>1792</v>
      </c>
    </row>
    <row r="8" spans="1:17" ht="83.25" hidden="1" customHeight="1" x14ac:dyDescent="0.3">
      <c r="A8" s="931"/>
      <c r="B8" s="929">
        <v>3</v>
      </c>
      <c r="C8" s="930" t="s">
        <v>28</v>
      </c>
      <c r="D8" s="930" t="s">
        <v>1041</v>
      </c>
      <c r="E8" s="930" t="s">
        <v>1592</v>
      </c>
      <c r="F8" s="984" t="s">
        <v>1783</v>
      </c>
      <c r="G8" s="984" t="s">
        <v>1784</v>
      </c>
      <c r="H8" s="930"/>
      <c r="I8" s="929" t="s">
        <v>1235</v>
      </c>
      <c r="J8" s="930"/>
      <c r="L8" s="1094" t="s">
        <v>1943</v>
      </c>
      <c r="M8" s="1093" t="s">
        <v>1793</v>
      </c>
      <c r="O8" s="938" t="s">
        <v>1595</v>
      </c>
      <c r="P8" s="1093" t="s">
        <v>1034</v>
      </c>
    </row>
    <row r="9" spans="1:17" ht="43.2" x14ac:dyDescent="0.3">
      <c r="A9" s="982"/>
      <c r="B9" s="929">
        <v>4</v>
      </c>
      <c r="C9" s="930" t="s">
        <v>58</v>
      </c>
      <c r="D9" s="930" t="s">
        <v>1036</v>
      </c>
      <c r="E9" s="930" t="s">
        <v>1592</v>
      </c>
      <c r="F9" s="930" t="s">
        <v>1233</v>
      </c>
      <c r="G9" s="930" t="s">
        <v>1596</v>
      </c>
      <c r="H9" s="930"/>
      <c r="I9" s="929" t="s">
        <v>1235</v>
      </c>
      <c r="J9" s="930"/>
      <c r="L9" s="1037" t="s">
        <v>1942</v>
      </c>
      <c r="M9" s="1093" t="s">
        <v>1794</v>
      </c>
      <c r="O9" s="1037" t="s">
        <v>1942</v>
      </c>
      <c r="P9" s="1093" t="s">
        <v>1795</v>
      </c>
    </row>
    <row r="10" spans="1:17" ht="43.2" x14ac:dyDescent="0.3">
      <c r="A10" s="982"/>
      <c r="B10" s="929">
        <v>5</v>
      </c>
      <c r="C10" s="930" t="s">
        <v>40</v>
      </c>
      <c r="D10" s="930" t="s">
        <v>1127</v>
      </c>
      <c r="E10" s="930" t="s">
        <v>1592</v>
      </c>
      <c r="F10" s="930" t="s">
        <v>1245</v>
      </c>
      <c r="G10" s="930" t="s">
        <v>1597</v>
      </c>
      <c r="H10" s="930"/>
      <c r="I10" s="929" t="s">
        <v>1235</v>
      </c>
      <c r="J10" s="930"/>
      <c r="L10" s="1037" t="s">
        <v>1942</v>
      </c>
      <c r="M10" s="1093" t="s">
        <v>1796</v>
      </c>
      <c r="O10" s="938" t="s">
        <v>1595</v>
      </c>
      <c r="P10" s="1093" t="s">
        <v>1034</v>
      </c>
    </row>
    <row r="11" spans="1:17" ht="43.2" x14ac:dyDescent="0.3">
      <c r="A11" s="982"/>
      <c r="B11" s="929">
        <v>6</v>
      </c>
      <c r="C11" s="930" t="s">
        <v>40</v>
      </c>
      <c r="D11" s="930" t="s">
        <v>1039</v>
      </c>
      <c r="E11" s="930" t="s">
        <v>1592</v>
      </c>
      <c r="F11" s="930" t="s">
        <v>1245</v>
      </c>
      <c r="G11" s="930" t="s">
        <v>1597</v>
      </c>
      <c r="H11" s="930"/>
      <c r="I11" s="929" t="s">
        <v>1235</v>
      </c>
      <c r="J11" s="930"/>
      <c r="L11" s="1037" t="s">
        <v>1942</v>
      </c>
      <c r="M11" s="1093" t="s">
        <v>1797</v>
      </c>
      <c r="O11" s="938" t="s">
        <v>1595</v>
      </c>
      <c r="P11" s="1093" t="s">
        <v>1034</v>
      </c>
    </row>
    <row r="12" spans="1:17" ht="43.2" x14ac:dyDescent="0.3">
      <c r="A12" s="982"/>
      <c r="B12" s="929">
        <v>7</v>
      </c>
      <c r="C12" s="930" t="s">
        <v>41</v>
      </c>
      <c r="D12" s="930" t="s">
        <v>1042</v>
      </c>
      <c r="E12" s="930" t="s">
        <v>1592</v>
      </c>
      <c r="F12" s="930" t="s">
        <v>1249</v>
      </c>
      <c r="G12" s="930" t="s">
        <v>1598</v>
      </c>
      <c r="H12" s="930"/>
      <c r="I12" s="929" t="s">
        <v>1235</v>
      </c>
      <c r="J12" s="930"/>
      <c r="L12" s="1037" t="s">
        <v>1942</v>
      </c>
      <c r="M12" s="1093" t="s">
        <v>1798</v>
      </c>
      <c r="O12" s="938" t="s">
        <v>1595</v>
      </c>
      <c r="P12" s="1093" t="s">
        <v>1034</v>
      </c>
    </row>
    <row r="13" spans="1:17" ht="43.2" collapsed="1" x14ac:dyDescent="0.3">
      <c r="A13" s="982"/>
      <c r="B13" s="929">
        <v>8</v>
      </c>
      <c r="C13" s="930" t="s">
        <v>41</v>
      </c>
      <c r="D13" s="930" t="s">
        <v>1043</v>
      </c>
      <c r="E13" s="930" t="s">
        <v>1592</v>
      </c>
      <c r="F13" s="930" t="s">
        <v>1249</v>
      </c>
      <c r="G13" s="930" t="s">
        <v>1599</v>
      </c>
      <c r="H13" s="932" t="s">
        <v>1600</v>
      </c>
      <c r="I13" s="1029" t="s">
        <v>1235</v>
      </c>
      <c r="J13" s="933"/>
      <c r="L13" s="1037" t="s">
        <v>1942</v>
      </c>
      <c r="M13" s="1093" t="s">
        <v>1799</v>
      </c>
      <c r="O13" s="938" t="s">
        <v>1595</v>
      </c>
      <c r="P13" s="1093" t="s">
        <v>1034</v>
      </c>
    </row>
    <row r="14" spans="1:17" ht="39.6" hidden="1" outlineLevel="1" x14ac:dyDescent="0.3">
      <c r="A14" s="934"/>
      <c r="B14" s="935">
        <v>9</v>
      </c>
      <c r="C14" s="936" t="s">
        <v>41</v>
      </c>
      <c r="D14" s="936" t="s">
        <v>1832</v>
      </c>
      <c r="E14" s="936" t="s">
        <v>1592</v>
      </c>
      <c r="F14" s="936" t="s">
        <v>1249</v>
      </c>
      <c r="G14" s="936" t="s">
        <v>1252</v>
      </c>
      <c r="H14" s="936" t="s">
        <v>1601</v>
      </c>
      <c r="I14" s="937"/>
      <c r="J14" s="936"/>
      <c r="L14" s="938" t="s">
        <v>1595</v>
      </c>
      <c r="M14" s="936" t="s">
        <v>1034</v>
      </c>
      <c r="O14" s="938" t="s">
        <v>1595</v>
      </c>
      <c r="P14" s="936" t="s">
        <v>1034</v>
      </c>
    </row>
    <row r="15" spans="1:17" ht="39.6" hidden="1" outlineLevel="1" x14ac:dyDescent="0.3">
      <c r="A15" s="934"/>
      <c r="B15" s="935">
        <v>10</v>
      </c>
      <c r="C15" s="936" t="s">
        <v>58</v>
      </c>
      <c r="D15" s="936" t="s">
        <v>1833</v>
      </c>
      <c r="E15" s="936" t="s">
        <v>1592</v>
      </c>
      <c r="F15" s="936" t="s">
        <v>1256</v>
      </c>
      <c r="G15" s="936" t="s">
        <v>1257</v>
      </c>
      <c r="H15" s="936" t="s">
        <v>1258</v>
      </c>
      <c r="I15" s="937"/>
      <c r="J15" s="936"/>
      <c r="L15" s="938" t="s">
        <v>1595</v>
      </c>
      <c r="M15" s="936" t="s">
        <v>1034</v>
      </c>
      <c r="O15" s="938" t="s">
        <v>1595</v>
      </c>
      <c r="P15" s="936" t="s">
        <v>1034</v>
      </c>
    </row>
    <row r="16" spans="1:17" ht="43.2" hidden="1" x14ac:dyDescent="0.3">
      <c r="A16" s="982"/>
      <c r="B16" s="929">
        <v>11</v>
      </c>
      <c r="C16" s="930" t="s">
        <v>40</v>
      </c>
      <c r="D16" s="930" t="s">
        <v>1040</v>
      </c>
      <c r="E16" s="930" t="s">
        <v>1592</v>
      </c>
      <c r="F16" s="930" t="s">
        <v>1256</v>
      </c>
      <c r="G16" s="930" t="s">
        <v>1927</v>
      </c>
      <c r="H16" s="930"/>
      <c r="I16" s="929" t="s">
        <v>1235</v>
      </c>
      <c r="J16" s="930"/>
      <c r="L16" s="1094" t="s">
        <v>1943</v>
      </c>
      <c r="M16" s="1093" t="s">
        <v>1800</v>
      </c>
      <c r="O16" s="938" t="s">
        <v>1595</v>
      </c>
      <c r="P16" s="1093" t="s">
        <v>1034</v>
      </c>
    </row>
    <row r="17" spans="1:16" ht="43.2" x14ac:dyDescent="0.3">
      <c r="A17" s="982"/>
      <c r="B17" s="929">
        <v>12</v>
      </c>
      <c r="C17" s="930" t="s">
        <v>58</v>
      </c>
      <c r="D17" s="930" t="s">
        <v>1037</v>
      </c>
      <c r="E17" s="930" t="s">
        <v>1592</v>
      </c>
      <c r="F17" s="930" t="s">
        <v>1262</v>
      </c>
      <c r="G17" s="930" t="s">
        <v>1263</v>
      </c>
      <c r="H17" s="930"/>
      <c r="I17" s="929" t="s">
        <v>1235</v>
      </c>
      <c r="J17" s="930"/>
      <c r="L17" s="1037" t="s">
        <v>1942</v>
      </c>
      <c r="M17" s="1093" t="s">
        <v>1801</v>
      </c>
      <c r="O17" s="1037" t="s">
        <v>1942</v>
      </c>
      <c r="P17" s="1093" t="s">
        <v>1034</v>
      </c>
    </row>
    <row r="18" spans="1:16" ht="43.2" x14ac:dyDescent="0.3">
      <c r="A18" s="982"/>
      <c r="B18" s="929">
        <v>13</v>
      </c>
      <c r="C18" s="930" t="s">
        <v>58</v>
      </c>
      <c r="D18" s="930" t="s">
        <v>1038</v>
      </c>
      <c r="E18" s="930" t="s">
        <v>1592</v>
      </c>
      <c r="F18" s="930" t="s">
        <v>1262</v>
      </c>
      <c r="G18" s="930" t="s">
        <v>1263</v>
      </c>
      <c r="H18" s="930"/>
      <c r="I18" s="929" t="s">
        <v>1235</v>
      </c>
      <c r="J18" s="930"/>
      <c r="L18" s="1037" t="s">
        <v>1942</v>
      </c>
      <c r="M18" s="1093" t="s">
        <v>1802</v>
      </c>
      <c r="O18" s="1037" t="s">
        <v>1942</v>
      </c>
      <c r="P18" s="1093" t="s">
        <v>1034</v>
      </c>
    </row>
    <row r="19" spans="1:16" ht="43.2" x14ac:dyDescent="0.3">
      <c r="A19" s="982"/>
      <c r="B19" s="929">
        <v>14</v>
      </c>
      <c r="C19" s="930" t="s">
        <v>19</v>
      </c>
      <c r="D19" s="930" t="s">
        <v>1602</v>
      </c>
      <c r="E19" s="930" t="s">
        <v>1592</v>
      </c>
      <c r="F19" s="930" t="s">
        <v>1262</v>
      </c>
      <c r="G19" s="930" t="s">
        <v>1603</v>
      </c>
      <c r="H19" s="930"/>
      <c r="I19" s="929" t="s">
        <v>1235</v>
      </c>
      <c r="J19" s="930"/>
      <c r="L19" s="1037" t="s">
        <v>1942</v>
      </c>
      <c r="M19" s="1093" t="s">
        <v>1803</v>
      </c>
      <c r="O19" s="1037" t="s">
        <v>1942</v>
      </c>
      <c r="P19" s="1093" t="s">
        <v>1804</v>
      </c>
    </row>
    <row r="20" spans="1:16" ht="43.2" x14ac:dyDescent="0.3">
      <c r="A20" s="982"/>
      <c r="B20" s="929">
        <v>15</v>
      </c>
      <c r="C20" s="930" t="s">
        <v>41</v>
      </c>
      <c r="D20" s="930" t="s">
        <v>1050</v>
      </c>
      <c r="E20" s="930" t="s">
        <v>1592</v>
      </c>
      <c r="F20" s="930" t="s">
        <v>1270</v>
      </c>
      <c r="G20" s="930" t="s">
        <v>299</v>
      </c>
      <c r="H20" s="933" t="s">
        <v>1785</v>
      </c>
      <c r="I20" s="929" t="s">
        <v>1235</v>
      </c>
      <c r="J20" s="930"/>
      <c r="L20" s="1037" t="s">
        <v>1942</v>
      </c>
      <c r="M20" s="1093" t="s">
        <v>1805</v>
      </c>
      <c r="O20" s="938" t="s">
        <v>1595</v>
      </c>
      <c r="P20" s="944" t="s">
        <v>1641</v>
      </c>
    </row>
    <row r="21" spans="1:16" ht="43.2" collapsed="1" x14ac:dyDescent="0.3">
      <c r="A21" s="982"/>
      <c r="B21" s="929">
        <v>16</v>
      </c>
      <c r="C21" s="930" t="s">
        <v>1272</v>
      </c>
      <c r="D21" s="930" t="s">
        <v>1604</v>
      </c>
      <c r="E21" s="930" t="s">
        <v>1592</v>
      </c>
      <c r="F21" s="930" t="s">
        <v>1270</v>
      </c>
      <c r="G21" s="930" t="s">
        <v>1605</v>
      </c>
      <c r="H21" s="932" t="s">
        <v>1606</v>
      </c>
      <c r="I21" s="929" t="s">
        <v>1235</v>
      </c>
      <c r="J21" s="930"/>
      <c r="L21" s="1037" t="s">
        <v>1942</v>
      </c>
      <c r="M21" s="1093" t="s">
        <v>1806</v>
      </c>
      <c r="O21" s="938" t="s">
        <v>1595</v>
      </c>
      <c r="P21" s="1093" t="s">
        <v>1034</v>
      </c>
    </row>
    <row r="22" spans="1:16" ht="39.6" hidden="1" outlineLevel="1" x14ac:dyDescent="0.3">
      <c r="A22" s="934"/>
      <c r="B22" s="935">
        <v>17</v>
      </c>
      <c r="C22" s="936" t="s">
        <v>40</v>
      </c>
      <c r="D22" s="936" t="s">
        <v>1834</v>
      </c>
      <c r="E22" s="936" t="s">
        <v>1592</v>
      </c>
      <c r="F22" s="936" t="s">
        <v>1275</v>
      </c>
      <c r="G22" s="936" t="s">
        <v>1276</v>
      </c>
      <c r="H22" s="936" t="s">
        <v>1277</v>
      </c>
      <c r="I22" s="937"/>
      <c r="J22" s="936"/>
      <c r="L22" s="938" t="s">
        <v>1595</v>
      </c>
      <c r="M22" s="936" t="s">
        <v>1034</v>
      </c>
      <c r="O22" s="938" t="s">
        <v>1595</v>
      </c>
      <c r="P22" s="936" t="s">
        <v>1034</v>
      </c>
    </row>
    <row r="23" spans="1:16" ht="52.8" hidden="1" x14ac:dyDescent="0.3">
      <c r="A23" s="982"/>
      <c r="B23" s="929">
        <v>18</v>
      </c>
      <c r="C23" s="930" t="s">
        <v>19</v>
      </c>
      <c r="D23" s="930" t="s">
        <v>984</v>
      </c>
      <c r="E23" s="930" t="s">
        <v>1592</v>
      </c>
      <c r="F23" s="930" t="s">
        <v>1278</v>
      </c>
      <c r="G23" s="930" t="s">
        <v>1928</v>
      </c>
      <c r="H23" s="930"/>
      <c r="I23" s="929" t="s">
        <v>1235</v>
      </c>
      <c r="J23" s="930"/>
      <c r="L23" s="1094" t="s">
        <v>1943</v>
      </c>
      <c r="M23" s="1093" t="s">
        <v>1807</v>
      </c>
      <c r="O23" s="1094" t="s">
        <v>1943</v>
      </c>
      <c r="P23" s="1093" t="s">
        <v>1808</v>
      </c>
    </row>
    <row r="24" spans="1:16" ht="52.8" x14ac:dyDescent="0.3">
      <c r="A24" s="934"/>
      <c r="B24" s="929">
        <v>19</v>
      </c>
      <c r="C24" s="930" t="s">
        <v>58</v>
      </c>
      <c r="D24" s="930" t="s">
        <v>1607</v>
      </c>
      <c r="E24" s="930" t="s">
        <v>1592</v>
      </c>
      <c r="F24" s="930" t="s">
        <v>1278</v>
      </c>
      <c r="G24" s="930" t="s">
        <v>1929</v>
      </c>
      <c r="H24" s="930"/>
      <c r="I24" s="929" t="s">
        <v>1235</v>
      </c>
      <c r="J24" s="930"/>
      <c r="L24" s="1037" t="s">
        <v>1942</v>
      </c>
      <c r="M24" s="1093" t="s">
        <v>1809</v>
      </c>
      <c r="O24" s="938" t="s">
        <v>1595</v>
      </c>
      <c r="P24" s="1093" t="s">
        <v>1034</v>
      </c>
    </row>
    <row r="25" spans="1:16" ht="43.2" x14ac:dyDescent="0.3">
      <c r="A25" s="934"/>
      <c r="B25" s="929">
        <v>20</v>
      </c>
      <c r="C25" s="930" t="s">
        <v>40</v>
      </c>
      <c r="D25" s="930" t="s">
        <v>1499</v>
      </c>
      <c r="E25" s="930" t="s">
        <v>1592</v>
      </c>
      <c r="F25" s="930" t="s">
        <v>1278</v>
      </c>
      <c r="G25" s="930" t="s">
        <v>1608</v>
      </c>
      <c r="H25" s="930"/>
      <c r="I25" s="929" t="s">
        <v>1235</v>
      </c>
      <c r="J25" s="930"/>
      <c r="L25" s="1037" t="s">
        <v>1942</v>
      </c>
      <c r="M25" s="1093" t="s">
        <v>1810</v>
      </c>
      <c r="O25" s="938" t="s">
        <v>1595</v>
      </c>
      <c r="P25" s="1093" t="s">
        <v>1034</v>
      </c>
    </row>
    <row r="26" spans="1:16" ht="43.2" hidden="1" x14ac:dyDescent="0.3">
      <c r="A26" s="982"/>
      <c r="B26" s="929">
        <v>21</v>
      </c>
      <c r="C26" s="930" t="s">
        <v>41</v>
      </c>
      <c r="D26" s="930" t="s">
        <v>1049</v>
      </c>
      <c r="E26" s="930" t="s">
        <v>1592</v>
      </c>
      <c r="F26" s="930" t="s">
        <v>1278</v>
      </c>
      <c r="G26" s="930" t="s">
        <v>1609</v>
      </c>
      <c r="H26" s="930"/>
      <c r="I26" s="929" t="s">
        <v>1235</v>
      </c>
      <c r="J26" s="930"/>
      <c r="L26" s="1094" t="s">
        <v>1943</v>
      </c>
      <c r="M26" s="1093" t="s">
        <v>1811</v>
      </c>
      <c r="O26" s="938" t="s">
        <v>1595</v>
      </c>
      <c r="P26" s="1093" t="s">
        <v>1034</v>
      </c>
    </row>
    <row r="27" spans="1:16" ht="43.2" hidden="1" x14ac:dyDescent="0.3">
      <c r="A27" s="982"/>
      <c r="B27" s="929">
        <v>22</v>
      </c>
      <c r="C27" s="930" t="s">
        <v>361</v>
      </c>
      <c r="D27" s="930" t="s">
        <v>1498</v>
      </c>
      <c r="E27" s="930" t="s">
        <v>1592</v>
      </c>
      <c r="F27" s="930" t="s">
        <v>1278</v>
      </c>
      <c r="G27" s="930" t="s">
        <v>1610</v>
      </c>
      <c r="H27" s="930"/>
      <c r="I27" s="929" t="s">
        <v>1235</v>
      </c>
      <c r="J27" s="930"/>
      <c r="L27" s="1094" t="s">
        <v>1943</v>
      </c>
      <c r="M27" s="1093" t="s">
        <v>1812</v>
      </c>
      <c r="O27" s="938" t="s">
        <v>1595</v>
      </c>
      <c r="P27" s="1093" t="s">
        <v>1034</v>
      </c>
    </row>
    <row r="28" spans="1:16" ht="43.2" hidden="1" x14ac:dyDescent="0.3">
      <c r="A28" s="934"/>
      <c r="B28" s="929">
        <v>23</v>
      </c>
      <c r="C28" s="930" t="s">
        <v>58</v>
      </c>
      <c r="D28" s="930" t="s">
        <v>1611</v>
      </c>
      <c r="E28" s="930" t="s">
        <v>1612</v>
      </c>
      <c r="F28" s="930" t="s">
        <v>1783</v>
      </c>
      <c r="G28" s="930" t="s">
        <v>1930</v>
      </c>
      <c r="H28" s="930"/>
      <c r="I28" s="929" t="s">
        <v>1235</v>
      </c>
      <c r="J28" s="930"/>
      <c r="L28" s="1094" t="s">
        <v>1943</v>
      </c>
      <c r="M28" s="1093" t="s">
        <v>1813</v>
      </c>
      <c r="O28" s="938" t="s">
        <v>1595</v>
      </c>
      <c r="P28" s="1093" t="s">
        <v>1034</v>
      </c>
    </row>
    <row r="29" spans="1:16" ht="43.2" x14ac:dyDescent="0.3">
      <c r="A29" s="982"/>
      <c r="B29" s="929">
        <v>24</v>
      </c>
      <c r="C29" s="930" t="s">
        <v>19</v>
      </c>
      <c r="D29" s="930" t="s">
        <v>1614</v>
      </c>
      <c r="E29" s="930" t="s">
        <v>1612</v>
      </c>
      <c r="F29" s="930" t="s">
        <v>1786</v>
      </c>
      <c r="G29" s="930" t="s">
        <v>1613</v>
      </c>
      <c r="H29" s="930"/>
      <c r="I29" s="929" t="s">
        <v>1235</v>
      </c>
      <c r="J29" s="930"/>
      <c r="L29" s="1037" t="s">
        <v>1942</v>
      </c>
      <c r="M29" s="1093" t="s">
        <v>1814</v>
      </c>
      <c r="O29" s="938" t="s">
        <v>1595</v>
      </c>
      <c r="P29" s="1093" t="s">
        <v>1034</v>
      </c>
    </row>
    <row r="30" spans="1:16" ht="43.2" x14ac:dyDescent="0.3">
      <c r="A30" s="982"/>
      <c r="B30" s="929">
        <v>25</v>
      </c>
      <c r="C30" s="930" t="s">
        <v>19</v>
      </c>
      <c r="D30" s="930" t="s">
        <v>1615</v>
      </c>
      <c r="E30" s="930" t="s">
        <v>1612</v>
      </c>
      <c r="F30" s="930" t="s">
        <v>1245</v>
      </c>
      <c r="G30" s="930" t="s">
        <v>1616</v>
      </c>
      <c r="H30" s="930"/>
      <c r="I30" s="929" t="s">
        <v>1235</v>
      </c>
      <c r="J30" s="930"/>
      <c r="L30" s="1037" t="s">
        <v>1942</v>
      </c>
      <c r="M30" s="1093" t="s">
        <v>1815</v>
      </c>
      <c r="O30" s="938" t="s">
        <v>1595</v>
      </c>
      <c r="P30" s="1093" t="s">
        <v>1034</v>
      </c>
    </row>
    <row r="31" spans="1:16" ht="43.2" x14ac:dyDescent="0.3">
      <c r="B31" s="929">
        <v>26</v>
      </c>
      <c r="C31" s="930" t="s">
        <v>19</v>
      </c>
      <c r="D31" s="930" t="s">
        <v>1617</v>
      </c>
      <c r="E31" s="930" t="s">
        <v>1612</v>
      </c>
      <c r="F31" s="930" t="s">
        <v>1245</v>
      </c>
      <c r="G31" s="930" t="s">
        <v>1616</v>
      </c>
      <c r="H31" s="930"/>
      <c r="I31" s="929" t="s">
        <v>1235</v>
      </c>
      <c r="J31" s="930"/>
      <c r="L31" s="1037" t="s">
        <v>1942</v>
      </c>
      <c r="M31" s="1093" t="s">
        <v>1816</v>
      </c>
      <c r="O31" s="938" t="s">
        <v>1595</v>
      </c>
      <c r="P31" s="1093" t="s">
        <v>1034</v>
      </c>
    </row>
    <row r="32" spans="1:16" ht="43.2" hidden="1" x14ac:dyDescent="0.3">
      <c r="B32" s="929">
        <v>27</v>
      </c>
      <c r="C32" s="930" t="s">
        <v>1090</v>
      </c>
      <c r="D32" s="930" t="s">
        <v>1618</v>
      </c>
      <c r="E32" s="930" t="s">
        <v>1619</v>
      </c>
      <c r="F32" s="930" t="s">
        <v>1786</v>
      </c>
      <c r="G32" s="939" t="s">
        <v>1620</v>
      </c>
      <c r="H32" s="930"/>
      <c r="I32" s="929" t="s">
        <v>1235</v>
      </c>
      <c r="J32" s="930"/>
      <c r="L32" s="1094" t="s">
        <v>1943</v>
      </c>
      <c r="M32" s="1093" t="s">
        <v>1817</v>
      </c>
      <c r="O32" s="938" t="s">
        <v>1595</v>
      </c>
      <c r="P32" s="1093" t="s">
        <v>1034</v>
      </c>
    </row>
    <row r="33" spans="2:16" ht="43.2" x14ac:dyDescent="0.3">
      <c r="B33" s="929">
        <v>28</v>
      </c>
      <c r="C33" s="930" t="s">
        <v>1090</v>
      </c>
      <c r="D33" s="930" t="s">
        <v>1621</v>
      </c>
      <c r="E33" s="930" t="s">
        <v>1622</v>
      </c>
      <c r="F33" s="930" t="s">
        <v>1783</v>
      </c>
      <c r="G33" s="939" t="s">
        <v>1623</v>
      </c>
      <c r="H33" s="930"/>
      <c r="I33" s="929" t="s">
        <v>1235</v>
      </c>
      <c r="J33" s="930"/>
      <c r="L33" s="1037" t="s">
        <v>1942</v>
      </c>
      <c r="M33" s="1093" t="s">
        <v>1818</v>
      </c>
      <c r="O33" s="938" t="s">
        <v>1595</v>
      </c>
      <c r="P33" s="1093" t="s">
        <v>1034</v>
      </c>
    </row>
    <row r="34" spans="2:16" ht="43.2" x14ac:dyDescent="0.3">
      <c r="B34" s="929">
        <v>29</v>
      </c>
      <c r="C34" s="930" t="s">
        <v>58</v>
      </c>
      <c r="D34" s="930" t="s">
        <v>1624</v>
      </c>
      <c r="E34" s="930" t="s">
        <v>1625</v>
      </c>
      <c r="F34" s="930" t="s">
        <v>1787</v>
      </c>
      <c r="G34" s="939" t="s">
        <v>1626</v>
      </c>
      <c r="H34" s="930"/>
      <c r="I34" s="929" t="s">
        <v>1235</v>
      </c>
      <c r="J34" s="930"/>
      <c r="L34" s="1037" t="s">
        <v>1942</v>
      </c>
      <c r="M34" s="1093" t="s">
        <v>1819</v>
      </c>
      <c r="O34" s="938" t="s">
        <v>1595</v>
      </c>
      <c r="P34" s="1093" t="s">
        <v>1034</v>
      </c>
    </row>
    <row r="35" spans="2:16" ht="43.2" x14ac:dyDescent="0.3">
      <c r="B35" s="929">
        <v>30</v>
      </c>
      <c r="C35" s="930" t="s">
        <v>58</v>
      </c>
      <c r="D35" s="930" t="s">
        <v>1627</v>
      </c>
      <c r="E35" s="930" t="s">
        <v>1628</v>
      </c>
      <c r="F35" s="930" t="s">
        <v>1788</v>
      </c>
      <c r="G35" s="939" t="s">
        <v>1629</v>
      </c>
      <c r="H35" s="932" t="s">
        <v>1600</v>
      </c>
      <c r="I35" s="929" t="s">
        <v>1235</v>
      </c>
      <c r="J35" s="930"/>
      <c r="L35" s="1037" t="s">
        <v>1942</v>
      </c>
      <c r="M35" s="1093" t="s">
        <v>1820</v>
      </c>
      <c r="O35" s="938" t="s">
        <v>1595</v>
      </c>
      <c r="P35" s="1093" t="s">
        <v>1034</v>
      </c>
    </row>
    <row r="36" spans="2:16" x14ac:dyDescent="0.3">
      <c r="I36" s="940"/>
      <c r="J36" s="941"/>
    </row>
    <row r="37" spans="2:16" x14ac:dyDescent="0.3">
      <c r="I37" s="942"/>
      <c r="J37" s="943"/>
    </row>
  </sheetData>
  <autoFilter ref="B5:O35"/>
  <mergeCells count="2">
    <mergeCell ref="L3:M3"/>
    <mergeCell ref="O3:P3"/>
  </mergeCells>
  <conditionalFormatting sqref="I6:I35">
    <cfRule type="expression" dxfId="298" priority="1">
      <formula>I6 ="X"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M155"/>
  <sheetViews>
    <sheetView zoomScale="85" zoomScaleNormal="85" workbookViewId="0">
      <pane xSplit="4" ySplit="14" topLeftCell="X90" activePane="bottomRight" state="frozen"/>
      <selection activeCell="B61" sqref="B61"/>
      <selection pane="topRight" activeCell="B61" sqref="B61"/>
      <selection pane="bottomLeft" activeCell="B61" sqref="B61"/>
      <selection pane="bottomRight" activeCell="B5" sqref="B5"/>
    </sheetView>
  </sheetViews>
  <sheetFormatPr defaultColWidth="9.109375" defaultRowHeight="14.4" x14ac:dyDescent="0.3"/>
  <cols>
    <col min="1" max="1" width="4.5546875" style="303" customWidth="1"/>
    <col min="2" max="2" width="52.6640625" style="303" customWidth="1"/>
    <col min="3" max="4" width="43.88671875" style="303" customWidth="1"/>
    <col min="5" max="5" width="29" style="303" customWidth="1"/>
    <col min="6" max="6" width="29.33203125" style="303" customWidth="1"/>
    <col min="7" max="7" width="29.44140625" style="303" customWidth="1"/>
    <col min="8" max="10" width="30.109375" style="303" customWidth="1"/>
    <col min="11" max="13" width="31.6640625" style="303" customWidth="1"/>
    <col min="14" max="14" width="35.44140625" style="303" hidden="1" customWidth="1"/>
    <col min="15" max="15" width="33.6640625" style="303" hidden="1" customWidth="1"/>
    <col min="16" max="16" width="34.33203125" style="303" hidden="1" customWidth="1"/>
    <col min="17" max="17" width="34.109375" style="303" bestFit="1" customWidth="1"/>
    <col min="18" max="18" width="39.109375" style="303" bestFit="1" customWidth="1"/>
    <col min="19" max="19" width="48.5546875" style="303" customWidth="1"/>
    <col min="20" max="20" width="34.109375" style="303" customWidth="1"/>
    <col min="21" max="22" width="33.6640625" style="303" customWidth="1"/>
    <col min="23" max="23" width="34.109375" style="303" customWidth="1"/>
    <col min="24" max="25" width="33.6640625" style="303" customWidth="1"/>
    <col min="26" max="16384" width="9.109375" style="303"/>
  </cols>
  <sheetData>
    <row r="1" spans="1:25" s="311" customFormat="1" x14ac:dyDescent="0.3">
      <c r="A1" s="303"/>
      <c r="B1" s="27"/>
      <c r="C1" s="184"/>
      <c r="D1" s="184"/>
      <c r="E1" s="303"/>
      <c r="F1" s="303"/>
      <c r="M1" s="188"/>
      <c r="O1" s="188"/>
      <c r="P1" s="188"/>
      <c r="R1" s="188"/>
      <c r="S1" s="188"/>
      <c r="U1" s="188"/>
      <c r="V1" s="188"/>
      <c r="X1" s="188"/>
      <c r="Y1" s="188"/>
    </row>
    <row r="2" spans="1:25" s="311" customFormat="1" ht="21" x14ac:dyDescent="0.3">
      <c r="A2" s="303"/>
      <c r="B2" s="299" t="s">
        <v>567</v>
      </c>
      <c r="C2" s="921"/>
      <c r="D2" s="184"/>
      <c r="E2" s="303"/>
      <c r="F2" s="303"/>
      <c r="M2" s="229"/>
      <c r="O2" s="188"/>
      <c r="P2" s="188"/>
      <c r="R2" s="188"/>
      <c r="S2" s="188"/>
      <c r="U2" s="188"/>
      <c r="V2" s="188"/>
      <c r="X2" s="188"/>
      <c r="Y2" s="188"/>
    </row>
    <row r="3" spans="1:25" s="311" customFormat="1" ht="15" customHeight="1" x14ac:dyDescent="0.3">
      <c r="A3" s="303"/>
      <c r="B3" s="920" t="s">
        <v>607</v>
      </c>
      <c r="C3" s="750" t="s">
        <v>611</v>
      </c>
      <c r="D3" s="188"/>
      <c r="E3" s="303"/>
      <c r="F3" s="303"/>
      <c r="M3" s="229"/>
      <c r="O3" s="188"/>
      <c r="P3" s="188"/>
      <c r="R3" s="750"/>
      <c r="S3" s="188"/>
      <c r="U3" s="188"/>
      <c r="V3" s="188"/>
      <c r="X3" s="188"/>
      <c r="Y3" s="188"/>
    </row>
    <row r="4" spans="1:25" s="311" customFormat="1" x14ac:dyDescent="0.3">
      <c r="A4" s="303"/>
      <c r="B4" s="300" t="s">
        <v>564</v>
      </c>
      <c r="C4" s="219" t="s">
        <v>608</v>
      </c>
      <c r="D4" s="219"/>
      <c r="E4" s="303"/>
      <c r="F4" s="303"/>
      <c r="M4" s="229"/>
      <c r="O4" s="346"/>
      <c r="P4" s="188"/>
      <c r="R4" s="233"/>
      <c r="S4" s="188"/>
      <c r="U4" s="608"/>
      <c r="V4" s="188"/>
      <c r="X4" s="608"/>
      <c r="Y4" s="188"/>
    </row>
    <row r="5" spans="1:25" s="311" customFormat="1" x14ac:dyDescent="0.3">
      <c r="A5" s="303"/>
      <c r="B5" s="301" t="s">
        <v>610</v>
      </c>
      <c r="C5" s="312" t="s">
        <v>613</v>
      </c>
      <c r="D5" s="312"/>
      <c r="E5" s="303"/>
      <c r="F5" s="303"/>
      <c r="K5" s="348"/>
      <c r="M5" s="229"/>
      <c r="O5" s="966"/>
      <c r="P5" s="188"/>
      <c r="S5" s="188"/>
      <c r="V5" s="188"/>
      <c r="Y5" s="188"/>
    </row>
    <row r="6" spans="1:25" s="311" customFormat="1" x14ac:dyDescent="0.3">
      <c r="A6" s="303"/>
      <c r="B6" s="302" t="s">
        <v>609</v>
      </c>
      <c r="C6" s="219" t="s">
        <v>612</v>
      </c>
      <c r="D6" s="219"/>
      <c r="E6" s="303"/>
      <c r="F6" s="303"/>
      <c r="K6" s="348"/>
      <c r="M6" s="229"/>
      <c r="P6" s="188"/>
      <c r="S6" s="188"/>
      <c r="V6" s="188"/>
      <c r="Y6" s="188"/>
    </row>
    <row r="7" spans="1:25" s="311" customFormat="1" x14ac:dyDescent="0.3">
      <c r="A7" s="303"/>
      <c r="B7" s="988" t="s">
        <v>1821</v>
      </c>
      <c r="C7" s="303" t="s">
        <v>1822</v>
      </c>
      <c r="D7" s="303"/>
      <c r="E7" s="303"/>
      <c r="F7" s="303"/>
      <c r="M7" s="188"/>
      <c r="O7" s="188"/>
      <c r="R7" s="188"/>
      <c r="S7" s="188"/>
      <c r="U7" s="188"/>
      <c r="X7" s="188"/>
    </row>
    <row r="8" spans="1:25" s="311" customFormat="1" x14ac:dyDescent="0.3">
      <c r="A8" s="303"/>
      <c r="B8" s="303"/>
      <c r="C8" s="303"/>
      <c r="D8" s="303"/>
      <c r="E8" s="390"/>
      <c r="F8" s="390"/>
      <c r="G8" s="390"/>
      <c r="H8" s="390"/>
      <c r="I8" s="390"/>
      <c r="J8" s="390"/>
      <c r="M8" s="188"/>
      <c r="S8" s="188"/>
    </row>
    <row r="9" spans="1:25" ht="15" thickBot="1" x14ac:dyDescent="0.35">
      <c r="C9" s="188"/>
      <c r="D9" s="188"/>
      <c r="E9" s="188"/>
      <c r="F9" s="249"/>
      <c r="G9" s="249"/>
      <c r="H9" s="188"/>
      <c r="I9" s="249"/>
      <c r="J9" s="249"/>
    </row>
    <row r="10" spans="1:25" ht="21.6" thickBot="1" x14ac:dyDescent="0.35">
      <c r="A10" s="349"/>
      <c r="B10" s="304"/>
      <c r="C10" s="404" t="s">
        <v>568</v>
      </c>
      <c r="D10" s="615" t="s">
        <v>673</v>
      </c>
      <c r="E10" s="1194" t="s">
        <v>886</v>
      </c>
      <c r="F10" s="1195"/>
      <c r="G10" s="1196"/>
      <c r="H10" s="1197" t="s">
        <v>887</v>
      </c>
      <c r="I10" s="1195"/>
      <c r="J10" s="1198"/>
      <c r="K10" s="1194" t="s">
        <v>888</v>
      </c>
      <c r="L10" s="1195"/>
      <c r="M10" s="1198"/>
      <c r="N10" s="1212" t="s">
        <v>1934</v>
      </c>
      <c r="O10" s="1213"/>
      <c r="P10" s="1214"/>
      <c r="Q10" s="1194" t="s">
        <v>1315</v>
      </c>
      <c r="R10" s="1195"/>
      <c r="S10" s="1196"/>
      <c r="T10" s="1194" t="s">
        <v>1314</v>
      </c>
      <c r="U10" s="1195"/>
      <c r="V10" s="1196"/>
      <c r="W10" s="1194" t="s">
        <v>1313</v>
      </c>
      <c r="X10" s="1195"/>
      <c r="Y10" s="1196"/>
    </row>
    <row r="11" spans="1:25" ht="15" thickBot="1" x14ac:dyDescent="0.35">
      <c r="A11" s="350"/>
      <c r="B11" s="305"/>
      <c r="C11" s="405" t="s">
        <v>565</v>
      </c>
      <c r="D11" s="616"/>
      <c r="E11" s="245" t="s">
        <v>305</v>
      </c>
      <c r="F11" s="246" t="s">
        <v>14</v>
      </c>
      <c r="G11" s="253" t="s">
        <v>15</v>
      </c>
      <c r="H11" s="331" t="s">
        <v>305</v>
      </c>
      <c r="I11" s="246" t="s">
        <v>14</v>
      </c>
      <c r="J11" s="247" t="s">
        <v>15</v>
      </c>
      <c r="K11" s="245" t="s">
        <v>305</v>
      </c>
      <c r="L11" s="246" t="s">
        <v>14</v>
      </c>
      <c r="M11" s="247" t="s">
        <v>15</v>
      </c>
      <c r="N11" s="245" t="s">
        <v>305</v>
      </c>
      <c r="O11" s="246" t="s">
        <v>14</v>
      </c>
      <c r="P11" s="253" t="s">
        <v>15</v>
      </c>
      <c r="Q11" s="755" t="s">
        <v>305</v>
      </c>
      <c r="R11" s="756" t="s">
        <v>14</v>
      </c>
      <c r="S11" s="757" t="s">
        <v>15</v>
      </c>
      <c r="T11" s="755" t="s">
        <v>305</v>
      </c>
      <c r="U11" s="756" t="s">
        <v>14</v>
      </c>
      <c r="V11" s="757" t="s">
        <v>15</v>
      </c>
      <c r="W11" s="755" t="s">
        <v>305</v>
      </c>
      <c r="X11" s="756" t="s">
        <v>14</v>
      </c>
      <c r="Y11" s="757" t="s">
        <v>15</v>
      </c>
    </row>
    <row r="12" spans="1:25" x14ac:dyDescent="0.3">
      <c r="A12" s="369" t="s">
        <v>18</v>
      </c>
      <c r="B12" s="370"/>
      <c r="C12" s="406"/>
      <c r="D12" s="617"/>
      <c r="E12" s="1199" t="s">
        <v>19</v>
      </c>
      <c r="F12" s="1200"/>
      <c r="G12" s="1201"/>
      <c r="H12" s="1202" t="s">
        <v>19</v>
      </c>
      <c r="I12" s="1200"/>
      <c r="J12" s="1201" t="s">
        <v>19</v>
      </c>
      <c r="K12" s="1199" t="s">
        <v>19</v>
      </c>
      <c r="L12" s="1200" t="s">
        <v>19</v>
      </c>
      <c r="M12" s="1201" t="s">
        <v>19</v>
      </c>
      <c r="N12" s="1199" t="s">
        <v>19</v>
      </c>
      <c r="O12" s="1200" t="s">
        <v>19</v>
      </c>
      <c r="P12" s="1201" t="s">
        <v>19</v>
      </c>
      <c r="Q12" s="1209" t="s">
        <v>19</v>
      </c>
      <c r="R12" s="1210"/>
      <c r="S12" s="1211"/>
      <c r="T12" s="1199" t="s">
        <v>19</v>
      </c>
      <c r="U12" s="1200" t="s">
        <v>19</v>
      </c>
      <c r="V12" s="1201" t="s">
        <v>19</v>
      </c>
      <c r="W12" s="1199" t="s">
        <v>19</v>
      </c>
      <c r="X12" s="1200" t="s">
        <v>19</v>
      </c>
      <c r="Y12" s="1201" t="s">
        <v>19</v>
      </c>
    </row>
    <row r="13" spans="1:25" x14ac:dyDescent="0.3">
      <c r="A13" s="303" t="s">
        <v>860</v>
      </c>
      <c r="B13" s="27"/>
      <c r="C13" s="407"/>
      <c r="D13" s="618"/>
      <c r="E13" s="1186" t="s">
        <v>861</v>
      </c>
      <c r="F13" s="1187"/>
      <c r="G13" s="1188"/>
      <c r="H13" s="1187" t="s">
        <v>861</v>
      </c>
      <c r="I13" s="1187"/>
      <c r="J13" s="1188"/>
      <c r="K13" s="1186" t="s">
        <v>861</v>
      </c>
      <c r="L13" s="1187"/>
      <c r="M13" s="1188"/>
      <c r="N13" s="1186" t="s">
        <v>861</v>
      </c>
      <c r="O13" s="1187"/>
      <c r="P13" s="1188"/>
      <c r="Q13" s="1186" t="s">
        <v>861</v>
      </c>
      <c r="R13" s="1187"/>
      <c r="S13" s="1188"/>
      <c r="T13" s="1186" t="s">
        <v>861</v>
      </c>
      <c r="U13" s="1187"/>
      <c r="V13" s="1188"/>
      <c r="W13" s="1186" t="s">
        <v>861</v>
      </c>
      <c r="X13" s="1187"/>
      <c r="Y13" s="1188"/>
    </row>
    <row r="14" spans="1:25" x14ac:dyDescent="0.3">
      <c r="A14" s="395" t="s">
        <v>20</v>
      </c>
      <c r="B14" s="396"/>
      <c r="C14" s="408"/>
      <c r="D14" s="619"/>
      <c r="E14" s="1203" t="s">
        <v>21</v>
      </c>
      <c r="F14" s="1204"/>
      <c r="G14" s="1205"/>
      <c r="H14" s="1206" t="s">
        <v>24</v>
      </c>
      <c r="I14" s="1204"/>
      <c r="J14" s="1205" t="s">
        <v>24</v>
      </c>
      <c r="K14" s="1206" t="s">
        <v>21</v>
      </c>
      <c r="L14" s="1204" t="s">
        <v>21</v>
      </c>
      <c r="M14" s="1205" t="s">
        <v>21</v>
      </c>
      <c r="N14" s="1206" t="s">
        <v>21</v>
      </c>
      <c r="O14" s="1204" t="s">
        <v>21</v>
      </c>
      <c r="P14" s="1205" t="s">
        <v>21</v>
      </c>
      <c r="Q14" s="1206" t="s">
        <v>21</v>
      </c>
      <c r="R14" s="1204" t="s">
        <v>21</v>
      </c>
      <c r="S14" s="1205" t="s">
        <v>21</v>
      </c>
      <c r="T14" s="1206" t="s">
        <v>21</v>
      </c>
      <c r="U14" s="1204" t="s">
        <v>21</v>
      </c>
      <c r="V14" s="1205" t="s">
        <v>21</v>
      </c>
      <c r="W14" s="1206" t="s">
        <v>21</v>
      </c>
      <c r="X14" s="1204" t="s">
        <v>21</v>
      </c>
      <c r="Y14" s="1205" t="s">
        <v>21</v>
      </c>
    </row>
    <row r="15" spans="1:25" x14ac:dyDescent="0.3">
      <c r="A15" s="380" t="s">
        <v>859</v>
      </c>
      <c r="B15" s="367"/>
      <c r="C15" s="409"/>
      <c r="D15" s="402"/>
      <c r="E15" s="397"/>
      <c r="F15" s="371"/>
      <c r="G15" s="372"/>
      <c r="H15" s="371"/>
      <c r="I15" s="371"/>
      <c r="J15" s="372"/>
      <c r="K15" s="371"/>
      <c r="L15" s="371"/>
      <c r="M15" s="372"/>
      <c r="N15" s="371"/>
      <c r="O15" s="371"/>
      <c r="P15" s="373"/>
      <c r="Q15" s="371"/>
      <c r="R15" s="371"/>
      <c r="S15" s="373"/>
      <c r="T15" s="371"/>
      <c r="U15" s="371"/>
      <c r="V15" s="373"/>
      <c r="W15" s="371"/>
      <c r="X15" s="371"/>
      <c r="Y15" s="373"/>
    </row>
    <row r="16" spans="1:25" x14ac:dyDescent="0.3">
      <c r="B16" s="374" t="s">
        <v>862</v>
      </c>
      <c r="C16" s="410" t="s">
        <v>863</v>
      </c>
      <c r="D16" s="403"/>
      <c r="E16" s="1183"/>
      <c r="F16" s="1184"/>
      <c r="G16" s="1185"/>
      <c r="H16" s="1184"/>
      <c r="I16" s="1184"/>
      <c r="J16" s="1185"/>
      <c r="K16" s="799"/>
      <c r="L16" s="800"/>
      <c r="M16" s="801"/>
      <c r="N16" s="799"/>
      <c r="O16" s="800"/>
      <c r="P16" s="801"/>
      <c r="Q16" s="799"/>
      <c r="R16" s="800"/>
      <c r="S16" s="801"/>
      <c r="T16" s="799"/>
      <c r="U16" s="800"/>
      <c r="V16" s="801"/>
      <c r="W16" s="799"/>
      <c r="X16" s="800"/>
      <c r="Y16" s="801"/>
    </row>
    <row r="17" spans="2:25" x14ac:dyDescent="0.3">
      <c r="B17" s="27" t="s">
        <v>864</v>
      </c>
      <c r="C17" s="410">
        <v>1.5</v>
      </c>
      <c r="D17" s="403"/>
      <c r="E17" s="1183"/>
      <c r="F17" s="1184"/>
      <c r="G17" s="1185"/>
      <c r="H17" s="1184"/>
      <c r="I17" s="1184"/>
      <c r="J17" s="1185"/>
      <c r="K17" s="799"/>
      <c r="L17" s="800"/>
      <c r="M17" s="801"/>
      <c r="N17" s="799"/>
      <c r="O17" s="800"/>
      <c r="P17" s="801"/>
      <c r="Q17" s="799"/>
      <c r="R17" s="800"/>
      <c r="S17" s="801"/>
      <c r="T17" s="799"/>
      <c r="U17" s="800"/>
      <c r="V17" s="801"/>
      <c r="W17" s="799"/>
      <c r="X17" s="800"/>
      <c r="Y17" s="801"/>
    </row>
    <row r="18" spans="2:25" x14ac:dyDescent="0.3">
      <c r="B18" s="27" t="s">
        <v>865</v>
      </c>
      <c r="C18" s="410">
        <v>1</v>
      </c>
      <c r="D18" s="403"/>
      <c r="E18" s="1183"/>
      <c r="F18" s="1184"/>
      <c r="G18" s="1185"/>
      <c r="H18" s="1184"/>
      <c r="I18" s="1184"/>
      <c r="J18" s="1185"/>
      <c r="K18" s="799"/>
      <c r="L18" s="800"/>
      <c r="M18" s="801"/>
      <c r="N18" s="799"/>
      <c r="O18" s="800"/>
      <c r="P18" s="801"/>
      <c r="Q18" s="799"/>
      <c r="R18" s="800"/>
      <c r="S18" s="801"/>
      <c r="T18" s="799"/>
      <c r="U18" s="800"/>
      <c r="V18" s="801"/>
      <c r="W18" s="799"/>
      <c r="X18" s="800"/>
      <c r="Y18" s="801"/>
    </row>
    <row r="19" spans="2:25" x14ac:dyDescent="0.3">
      <c r="B19" s="27" t="s">
        <v>881</v>
      </c>
      <c r="C19" s="410">
        <v>0</v>
      </c>
      <c r="D19" s="403"/>
      <c r="E19" s="1183"/>
      <c r="F19" s="1184"/>
      <c r="G19" s="1185"/>
      <c r="H19" s="1184"/>
      <c r="I19" s="1184"/>
      <c r="J19" s="1185"/>
      <c r="K19" s="799"/>
      <c r="L19" s="800"/>
      <c r="M19" s="801"/>
      <c r="N19" s="799"/>
      <c r="O19" s="800"/>
      <c r="P19" s="801"/>
      <c r="Q19" s="799"/>
      <c r="R19" s="800"/>
      <c r="S19" s="801"/>
      <c r="T19" s="799"/>
      <c r="U19" s="800"/>
      <c r="V19" s="801"/>
      <c r="W19" s="799"/>
      <c r="X19" s="800"/>
      <c r="Y19" s="801"/>
    </row>
    <row r="20" spans="2:25" ht="66.75" customHeight="1" x14ac:dyDescent="0.3">
      <c r="B20" s="27" t="s">
        <v>869</v>
      </c>
      <c r="C20" s="410" t="s">
        <v>879</v>
      </c>
      <c r="D20" s="403"/>
      <c r="E20" s="1207"/>
      <c r="F20" s="1184"/>
      <c r="G20" s="1185"/>
      <c r="H20" s="1208"/>
      <c r="I20" s="1184"/>
      <c r="J20" s="1185"/>
      <c r="K20" s="799"/>
      <c r="L20" s="800"/>
      <c r="M20" s="801"/>
      <c r="N20" s="799"/>
      <c r="O20" s="800"/>
      <c r="P20" s="801"/>
      <c r="Q20" s="799"/>
      <c r="R20" s="800"/>
      <c r="S20" s="801"/>
      <c r="T20" s="799"/>
      <c r="U20" s="800"/>
      <c r="V20" s="801"/>
      <c r="W20" s="799"/>
      <c r="X20" s="800"/>
      <c r="Y20" s="801"/>
    </row>
    <row r="21" spans="2:25" x14ac:dyDescent="0.3">
      <c r="B21" s="27" t="s">
        <v>871</v>
      </c>
      <c r="C21" s="410">
        <v>10</v>
      </c>
      <c r="D21" s="403"/>
      <c r="E21" s="1183"/>
      <c r="F21" s="1184"/>
      <c r="G21" s="1185"/>
      <c r="H21" s="1184"/>
      <c r="I21" s="1184"/>
      <c r="J21" s="1185"/>
      <c r="K21" s="799"/>
      <c r="L21" s="800"/>
      <c r="M21" s="801"/>
      <c r="N21" s="799"/>
      <c r="O21" s="800"/>
      <c r="P21" s="801"/>
      <c r="Q21" s="799"/>
      <c r="R21" s="800"/>
      <c r="S21" s="801"/>
      <c r="T21" s="799"/>
      <c r="U21" s="800"/>
      <c r="V21" s="801"/>
      <c r="W21" s="799"/>
      <c r="X21" s="800"/>
      <c r="Y21" s="801"/>
    </row>
    <row r="22" spans="2:25" x14ac:dyDescent="0.3">
      <c r="B22" s="248" t="s">
        <v>872</v>
      </c>
      <c r="C22" s="410">
        <v>10</v>
      </c>
      <c r="D22" s="403"/>
      <c r="E22" s="1183"/>
      <c r="F22" s="1184"/>
      <c r="G22" s="1185"/>
      <c r="H22" s="1184"/>
      <c r="I22" s="1184"/>
      <c r="J22" s="1185"/>
      <c r="K22" s="799"/>
      <c r="L22" s="800"/>
      <c r="M22" s="801"/>
      <c r="N22" s="799"/>
      <c r="O22" s="800"/>
      <c r="P22" s="801"/>
      <c r="Q22" s="799"/>
      <c r="R22" s="800"/>
      <c r="S22" s="801"/>
      <c r="T22" s="799"/>
      <c r="U22" s="800"/>
      <c r="V22" s="801"/>
      <c r="W22" s="799"/>
      <c r="X22" s="800"/>
      <c r="Y22" s="801"/>
    </row>
    <row r="23" spans="2:25" x14ac:dyDescent="0.3">
      <c r="B23" s="248" t="s">
        <v>873</v>
      </c>
      <c r="C23" s="410" t="s">
        <v>880</v>
      </c>
      <c r="D23" s="403"/>
      <c r="E23" s="1183"/>
      <c r="F23" s="1184"/>
      <c r="G23" s="1185"/>
      <c r="H23" s="1184"/>
      <c r="I23" s="1184"/>
      <c r="J23" s="1185"/>
      <c r="K23" s="799"/>
      <c r="L23" s="800"/>
      <c r="M23" s="801"/>
      <c r="N23" s="799"/>
      <c r="O23" s="800"/>
      <c r="P23" s="801"/>
      <c r="Q23" s="799"/>
      <c r="R23" s="800"/>
      <c r="S23" s="801"/>
      <c r="T23" s="799"/>
      <c r="U23" s="800"/>
      <c r="V23" s="801"/>
      <c r="W23" s="799"/>
      <c r="X23" s="800"/>
      <c r="Y23" s="801"/>
    </row>
    <row r="24" spans="2:25" x14ac:dyDescent="0.3">
      <c r="B24" s="248" t="s">
        <v>874</v>
      </c>
      <c r="C24" s="410" t="s">
        <v>985</v>
      </c>
      <c r="D24" s="403"/>
      <c r="E24" s="1183"/>
      <c r="F24" s="1184"/>
      <c r="G24" s="1185"/>
      <c r="H24" s="1184"/>
      <c r="I24" s="1184"/>
      <c r="J24" s="1185"/>
      <c r="K24" s="799"/>
      <c r="L24" s="800"/>
      <c r="M24" s="801"/>
      <c r="N24" s="799"/>
      <c r="O24" s="800"/>
      <c r="P24" s="801"/>
      <c r="Q24" s="799"/>
      <c r="R24" s="800"/>
      <c r="S24" s="801"/>
      <c r="T24" s="799"/>
      <c r="U24" s="800"/>
      <c r="V24" s="801"/>
      <c r="W24" s="799"/>
      <c r="X24" s="800"/>
      <c r="Y24" s="801"/>
    </row>
    <row r="25" spans="2:25" x14ac:dyDescent="0.3">
      <c r="B25" s="248" t="s">
        <v>877</v>
      </c>
      <c r="C25" s="410" t="s">
        <v>880</v>
      </c>
      <c r="D25" s="403"/>
      <c r="E25" s="1183"/>
      <c r="F25" s="1184"/>
      <c r="G25" s="1185"/>
      <c r="H25" s="1184"/>
      <c r="I25" s="1184"/>
      <c r="J25" s="1185"/>
      <c r="K25" s="799"/>
      <c r="L25" s="800"/>
      <c r="M25" s="801"/>
      <c r="N25" s="799"/>
      <c r="O25" s="800"/>
      <c r="P25" s="801"/>
      <c r="Q25" s="799"/>
      <c r="R25" s="800"/>
      <c r="S25" s="801"/>
      <c r="T25" s="799"/>
      <c r="U25" s="800"/>
      <c r="V25" s="801"/>
      <c r="W25" s="799"/>
      <c r="X25" s="800"/>
      <c r="Y25" s="801"/>
    </row>
    <row r="26" spans="2:25" ht="82.8" x14ac:dyDescent="0.3">
      <c r="B26" s="248" t="s">
        <v>866</v>
      </c>
      <c r="C26" s="410" t="s">
        <v>582</v>
      </c>
      <c r="D26" s="403"/>
      <c r="E26" s="1183"/>
      <c r="F26" s="1184"/>
      <c r="G26" s="1185"/>
      <c r="H26" s="1184"/>
      <c r="I26" s="1184"/>
      <c r="J26" s="1185"/>
      <c r="K26" s="799"/>
      <c r="L26" s="800"/>
      <c r="M26" s="801"/>
      <c r="N26" s="799"/>
      <c r="O26" s="800"/>
      <c r="P26" s="801"/>
      <c r="Q26" s="657" t="s">
        <v>1642</v>
      </c>
      <c r="R26" s="766" t="s">
        <v>1151</v>
      </c>
      <c r="S26" s="752" t="s">
        <v>1151</v>
      </c>
      <c r="T26" s="657" t="s">
        <v>1406</v>
      </c>
      <c r="U26" s="766" t="s">
        <v>1152</v>
      </c>
      <c r="V26" s="752" t="s">
        <v>1152</v>
      </c>
      <c r="W26" s="657" t="s">
        <v>1407</v>
      </c>
      <c r="X26" s="766" t="s">
        <v>1152</v>
      </c>
      <c r="Y26" s="752" t="s">
        <v>1828</v>
      </c>
    </row>
    <row r="27" spans="2:25" ht="27.6" x14ac:dyDescent="0.3">
      <c r="B27" s="27" t="s">
        <v>875</v>
      </c>
      <c r="C27" s="410" t="s">
        <v>883</v>
      </c>
      <c r="D27" s="403"/>
      <c r="E27" s="1183"/>
      <c r="F27" s="1184"/>
      <c r="G27" s="1185"/>
      <c r="H27" s="1184"/>
      <c r="I27" s="1184"/>
      <c r="J27" s="1185"/>
      <c r="K27" s="799"/>
      <c r="L27" s="800"/>
      <c r="M27" s="801"/>
      <c r="N27" s="799"/>
      <c r="O27" s="800"/>
      <c r="P27" s="801"/>
      <c r="Q27" s="799"/>
      <c r="R27" s="800"/>
      <c r="S27" s="801"/>
      <c r="T27" s="799"/>
      <c r="U27" s="800"/>
      <c r="V27" s="801"/>
      <c r="W27" s="799"/>
      <c r="X27" s="800"/>
      <c r="Y27" s="801"/>
    </row>
    <row r="28" spans="2:25" ht="27.6" x14ac:dyDescent="0.3">
      <c r="B28" s="27" t="s">
        <v>870</v>
      </c>
      <c r="C28" s="410" t="s">
        <v>885</v>
      </c>
      <c r="D28" s="403"/>
      <c r="E28" s="1183"/>
      <c r="F28" s="1184"/>
      <c r="G28" s="1185"/>
      <c r="H28" s="1184"/>
      <c r="I28" s="1184"/>
      <c r="J28" s="1185"/>
      <c r="K28" s="799"/>
      <c r="L28" s="800"/>
      <c r="M28" s="801"/>
      <c r="N28" s="799"/>
      <c r="O28" s="800"/>
      <c r="P28" s="801"/>
      <c r="Q28" s="799"/>
      <c r="R28" s="800"/>
      <c r="S28" s="801"/>
      <c r="T28" s="799"/>
      <c r="U28" s="800"/>
      <c r="V28" s="801"/>
      <c r="W28" s="799"/>
      <c r="X28" s="800"/>
      <c r="Y28" s="801"/>
    </row>
    <row r="29" spans="2:25" x14ac:dyDescent="0.3">
      <c r="B29" s="27" t="s">
        <v>867</v>
      </c>
      <c r="C29" s="410" t="s">
        <v>884</v>
      </c>
      <c r="D29" s="403"/>
      <c r="E29" s="1183"/>
      <c r="F29" s="1184"/>
      <c r="G29" s="1185"/>
      <c r="H29" s="1184"/>
      <c r="I29" s="1184"/>
      <c r="J29" s="1185"/>
      <c r="K29" s="799"/>
      <c r="L29" s="800"/>
      <c r="M29" s="801"/>
      <c r="N29" s="799"/>
      <c r="O29" s="800"/>
      <c r="P29" s="801"/>
      <c r="Q29" s="799"/>
      <c r="R29" s="800"/>
      <c r="S29" s="801"/>
      <c r="T29" s="799"/>
      <c r="U29" s="800"/>
      <c r="V29" s="801"/>
      <c r="W29" s="799"/>
      <c r="X29" s="800"/>
      <c r="Y29" s="801"/>
    </row>
    <row r="30" spans="2:25" x14ac:dyDescent="0.3">
      <c r="B30" s="27" t="s">
        <v>890</v>
      </c>
      <c r="C30" s="410" t="s">
        <v>45</v>
      </c>
      <c r="D30" s="403"/>
      <c r="E30" s="1183"/>
      <c r="F30" s="1184"/>
      <c r="G30" s="1185"/>
      <c r="H30" s="1184"/>
      <c r="I30" s="1184"/>
      <c r="J30" s="1185"/>
      <c r="K30" s="799"/>
      <c r="L30" s="800"/>
      <c r="M30" s="801"/>
      <c r="N30" s="799"/>
      <c r="O30" s="800"/>
      <c r="P30" s="801"/>
      <c r="Q30" s="799"/>
      <c r="R30" s="800"/>
      <c r="S30" s="801"/>
      <c r="T30" s="799"/>
      <c r="U30" s="800"/>
      <c r="V30" s="801"/>
      <c r="W30" s="799"/>
      <c r="X30" s="800"/>
      <c r="Y30" s="801"/>
    </row>
    <row r="31" spans="2:25" x14ac:dyDescent="0.3">
      <c r="B31" s="27" t="s">
        <v>876</v>
      </c>
      <c r="C31" s="410" t="s">
        <v>45</v>
      </c>
      <c r="D31" s="403"/>
      <c r="E31" s="1183"/>
      <c r="F31" s="1184"/>
      <c r="G31" s="1185"/>
      <c r="H31" s="1184"/>
      <c r="I31" s="1184"/>
      <c r="J31" s="1185"/>
      <c r="K31" s="799"/>
      <c r="L31" s="800"/>
      <c r="M31" s="801"/>
      <c r="N31" s="799"/>
      <c r="O31" s="800"/>
      <c r="P31" s="801"/>
      <c r="Q31" s="799"/>
      <c r="R31" s="800"/>
      <c r="S31" s="801"/>
      <c r="T31" s="799"/>
      <c r="U31" s="800"/>
      <c r="V31" s="801"/>
      <c r="W31" s="799"/>
      <c r="X31" s="800"/>
      <c r="Y31" s="801"/>
    </row>
    <row r="32" spans="2:25" x14ac:dyDescent="0.3">
      <c r="B32" s="27" t="s">
        <v>868</v>
      </c>
      <c r="C32" s="410" t="s">
        <v>45</v>
      </c>
      <c r="D32" s="403"/>
      <c r="E32" s="1183"/>
      <c r="F32" s="1184"/>
      <c r="G32" s="1185"/>
      <c r="H32" s="1184"/>
      <c r="I32" s="1184"/>
      <c r="J32" s="1185"/>
      <c r="K32" s="799"/>
      <c r="L32" s="800"/>
      <c r="M32" s="801"/>
      <c r="N32" s="799"/>
      <c r="O32" s="800"/>
      <c r="P32" s="801"/>
      <c r="Q32" s="799"/>
      <c r="R32" s="800"/>
      <c r="S32" s="801"/>
      <c r="T32" s="799"/>
      <c r="U32" s="800"/>
      <c r="V32" s="801"/>
      <c r="W32" s="799"/>
      <c r="X32" s="800"/>
      <c r="Y32" s="801"/>
    </row>
    <row r="33" spans="1:25" ht="15" thickBot="1" x14ac:dyDescent="0.35">
      <c r="A33" s="1192" t="s">
        <v>0</v>
      </c>
      <c r="B33" s="1193"/>
      <c r="C33" s="411"/>
      <c r="D33" s="620"/>
      <c r="E33" s="1189"/>
      <c r="F33" s="1190"/>
      <c r="G33" s="1191"/>
      <c r="H33" s="1190"/>
      <c r="I33" s="1190"/>
      <c r="J33" s="1191"/>
      <c r="K33" s="764"/>
      <c r="L33" s="760"/>
      <c r="M33" s="761"/>
      <c r="N33" s="764"/>
      <c r="O33" s="760"/>
      <c r="P33" s="761"/>
      <c r="Q33" s="764"/>
      <c r="R33" s="760"/>
      <c r="S33" s="761"/>
      <c r="T33" s="764"/>
      <c r="U33" s="760"/>
      <c r="V33" s="761"/>
      <c r="W33" s="764"/>
      <c r="X33" s="760"/>
      <c r="Y33" s="761"/>
    </row>
    <row r="34" spans="1:25" ht="28.2" thickBot="1" x14ac:dyDescent="0.35">
      <c r="A34" s="4"/>
      <c r="B34" s="212" t="s">
        <v>799</v>
      </c>
      <c r="C34" s="410" t="s">
        <v>798</v>
      </c>
      <c r="D34" s="621" t="s">
        <v>817</v>
      </c>
      <c r="E34" s="28" t="s">
        <v>797</v>
      </c>
      <c r="F34" s="47" t="s">
        <v>797</v>
      </c>
      <c r="G34" s="623" t="s">
        <v>797</v>
      </c>
      <c r="H34" s="190" t="s">
        <v>797</v>
      </c>
      <c r="I34" s="47" t="s">
        <v>797</v>
      </c>
      <c r="J34" s="1087" t="s">
        <v>797</v>
      </c>
      <c r="K34" s="799"/>
      <c r="L34" s="800"/>
      <c r="M34" s="801"/>
      <c r="N34" s="799"/>
      <c r="O34" s="800"/>
      <c r="P34" s="801"/>
      <c r="Q34" s="799"/>
      <c r="R34" s="800"/>
      <c r="S34" s="801"/>
      <c r="T34" s="799"/>
      <c r="U34" s="800"/>
      <c r="V34" s="801"/>
      <c r="W34" s="799"/>
      <c r="X34" s="800"/>
      <c r="Y34" s="801"/>
    </row>
    <row r="35" spans="1:25" ht="15" thickBot="1" x14ac:dyDescent="0.35">
      <c r="A35" s="4"/>
      <c r="B35" s="27" t="s">
        <v>5</v>
      </c>
      <c r="C35" s="410">
        <v>4.3999999999999997E-2</v>
      </c>
      <c r="D35" s="609" t="s">
        <v>651</v>
      </c>
      <c r="E35" s="351">
        <v>4.3999999999999997E-2</v>
      </c>
      <c r="F35" s="352">
        <v>4.3999999999999997E-2</v>
      </c>
      <c r="G35" s="1089">
        <v>4.9000000000000002E-2</v>
      </c>
      <c r="H35" s="748">
        <v>5.2999999999999999E-2</v>
      </c>
      <c r="I35" s="1088">
        <v>5.2999999999999999E-2</v>
      </c>
      <c r="J35" s="1089">
        <v>3.4000000000000002E-2</v>
      </c>
      <c r="K35" s="799"/>
      <c r="L35" s="800"/>
      <c r="M35" s="801"/>
      <c r="N35" s="799"/>
      <c r="O35" s="800"/>
      <c r="P35" s="801"/>
      <c r="Q35" s="799"/>
      <c r="R35" s="800"/>
      <c r="S35" s="801"/>
      <c r="T35" s="799"/>
      <c r="U35" s="800"/>
      <c r="V35" s="801"/>
      <c r="W35" s="799"/>
      <c r="X35" s="800"/>
      <c r="Y35" s="801"/>
    </row>
    <row r="36" spans="1:25" ht="137.25" customHeight="1" thickBot="1" x14ac:dyDescent="0.35">
      <c r="A36" s="4"/>
      <c r="B36" s="27" t="s">
        <v>6</v>
      </c>
      <c r="C36" s="410" t="s">
        <v>1543</v>
      </c>
      <c r="D36" s="609" t="s">
        <v>674</v>
      </c>
      <c r="E36" s="28" t="s">
        <v>1544</v>
      </c>
      <c r="F36" s="47" t="s">
        <v>1544</v>
      </c>
      <c r="G36" s="1087" t="s">
        <v>1656</v>
      </c>
      <c r="H36" s="190" t="s">
        <v>1547</v>
      </c>
      <c r="I36" s="1086" t="s">
        <v>1548</v>
      </c>
      <c r="J36" s="1087" t="s">
        <v>1658</v>
      </c>
      <c r="K36" s="799"/>
      <c r="L36" s="800"/>
      <c r="M36" s="801"/>
      <c r="N36" s="799"/>
      <c r="O36" s="800"/>
      <c r="P36" s="801"/>
      <c r="Q36" s="799"/>
      <c r="R36" s="800"/>
      <c r="S36" s="801"/>
      <c r="T36" s="799"/>
      <c r="U36" s="800"/>
      <c r="V36" s="801"/>
      <c r="W36" s="799"/>
      <c r="X36" s="800"/>
      <c r="Y36" s="801"/>
    </row>
    <row r="37" spans="1:25" ht="28.2" thickBot="1" x14ac:dyDescent="0.35">
      <c r="A37" s="4"/>
      <c r="B37" s="212" t="s">
        <v>1527</v>
      </c>
      <c r="C37" s="410" t="s">
        <v>1545</v>
      </c>
      <c r="D37" s="609" t="s">
        <v>754</v>
      </c>
      <c r="E37" s="28" t="s">
        <v>1529</v>
      </c>
      <c r="F37" s="47" t="s">
        <v>1529</v>
      </c>
      <c r="G37" s="1087" t="s">
        <v>1671</v>
      </c>
      <c r="H37" s="622" t="s">
        <v>1532</v>
      </c>
      <c r="I37" s="339" t="s">
        <v>1532</v>
      </c>
      <c r="J37" s="1087" t="s">
        <v>1671</v>
      </c>
      <c r="K37" s="799"/>
      <c r="L37" s="800"/>
      <c r="M37" s="801"/>
      <c r="N37" s="799"/>
      <c r="O37" s="800"/>
      <c r="P37" s="801"/>
      <c r="Q37" s="799"/>
      <c r="R37" s="800"/>
      <c r="S37" s="801"/>
      <c r="T37" s="799"/>
      <c r="U37" s="800"/>
      <c r="V37" s="801"/>
      <c r="W37" s="799"/>
      <c r="X37" s="800"/>
      <c r="Y37" s="801"/>
    </row>
    <row r="38" spans="1:25" ht="28.2" thickBot="1" x14ac:dyDescent="0.35">
      <c r="A38" s="4"/>
      <c r="B38" s="212" t="s">
        <v>1528</v>
      </c>
      <c r="C38" s="410" t="s">
        <v>1546</v>
      </c>
      <c r="D38" s="609" t="s">
        <v>755</v>
      </c>
      <c r="E38" s="28" t="s">
        <v>1530</v>
      </c>
      <c r="F38" s="47" t="s">
        <v>1530</v>
      </c>
      <c r="G38" s="1087" t="s">
        <v>1531</v>
      </c>
      <c r="H38" s="622" t="s">
        <v>1533</v>
      </c>
      <c r="I38" s="339" t="s">
        <v>1533</v>
      </c>
      <c r="J38" s="1087" t="s">
        <v>1531</v>
      </c>
      <c r="K38" s="799"/>
      <c r="L38" s="800"/>
      <c r="M38" s="801"/>
      <c r="N38" s="799"/>
      <c r="O38" s="800"/>
      <c r="P38" s="801"/>
      <c r="Q38" s="799"/>
      <c r="R38" s="800"/>
      <c r="S38" s="801"/>
      <c r="T38" s="799"/>
      <c r="U38" s="800"/>
      <c r="V38" s="801"/>
      <c r="W38" s="799"/>
      <c r="X38" s="800"/>
      <c r="Y38" s="801"/>
    </row>
    <row r="39" spans="1:25" ht="27" thickBot="1" x14ac:dyDescent="0.35">
      <c r="A39" s="4"/>
      <c r="B39" s="27" t="s">
        <v>2</v>
      </c>
      <c r="C39" s="410" t="s">
        <v>793</v>
      </c>
      <c r="D39" s="609" t="s">
        <v>818</v>
      </c>
      <c r="E39" s="351" t="s">
        <v>793</v>
      </c>
      <c r="F39" s="352" t="s">
        <v>793</v>
      </c>
      <c r="G39" s="1089" t="s">
        <v>800</v>
      </c>
      <c r="H39" s="748" t="s">
        <v>800</v>
      </c>
      <c r="I39" s="748" t="s">
        <v>800</v>
      </c>
      <c r="J39" s="1089" t="s">
        <v>800</v>
      </c>
      <c r="K39" s="799"/>
      <c r="L39" s="800"/>
      <c r="M39" s="801"/>
      <c r="N39" s="799"/>
      <c r="O39" s="800"/>
      <c r="P39" s="801"/>
      <c r="Q39" s="799"/>
      <c r="R39" s="800"/>
      <c r="S39" s="801"/>
      <c r="T39" s="799"/>
      <c r="U39" s="800"/>
      <c r="V39" s="801"/>
      <c r="W39" s="799"/>
      <c r="X39" s="800"/>
      <c r="Y39" s="801"/>
    </row>
    <row r="40" spans="1:25" ht="15" thickBot="1" x14ac:dyDescent="0.35">
      <c r="A40" s="4"/>
      <c r="B40" s="27" t="s">
        <v>3</v>
      </c>
      <c r="C40" s="410">
        <v>9.0999999999999998E-2</v>
      </c>
      <c r="D40" s="609" t="s">
        <v>654</v>
      </c>
      <c r="E40" s="28">
        <v>9.0999999999999998E-2</v>
      </c>
      <c r="F40" s="352">
        <v>9.0999999999999998E-2</v>
      </c>
      <c r="G40" s="1089">
        <v>6.9000000000000006E-2</v>
      </c>
      <c r="H40" s="748">
        <v>5.6000000000000001E-2</v>
      </c>
      <c r="I40" s="1088">
        <v>5.6000000000000001E-2</v>
      </c>
      <c r="J40" s="1089">
        <v>6.2E-2</v>
      </c>
      <c r="K40" s="799"/>
      <c r="L40" s="800"/>
      <c r="M40" s="801"/>
      <c r="N40" s="799"/>
      <c r="O40" s="800"/>
      <c r="P40" s="801"/>
      <c r="Q40" s="799"/>
      <c r="R40" s="800"/>
      <c r="S40" s="801"/>
      <c r="T40" s="799"/>
      <c r="U40" s="800"/>
      <c r="V40" s="801"/>
      <c r="W40" s="799"/>
      <c r="X40" s="800"/>
      <c r="Y40" s="801"/>
    </row>
    <row r="41" spans="1:25" ht="193.5" customHeight="1" thickBot="1" x14ac:dyDescent="0.35">
      <c r="A41" s="4"/>
      <c r="B41" s="27" t="s">
        <v>1</v>
      </c>
      <c r="C41" s="410" t="s">
        <v>824</v>
      </c>
      <c r="D41" s="609" t="s">
        <v>674</v>
      </c>
      <c r="E41" s="28" t="s">
        <v>1672</v>
      </c>
      <c r="F41" s="47" t="s">
        <v>1674</v>
      </c>
      <c r="G41" s="1087" t="s">
        <v>1657</v>
      </c>
      <c r="H41" s="985" t="s">
        <v>1678</v>
      </c>
      <c r="I41" s="1086" t="s">
        <v>1679</v>
      </c>
      <c r="J41" s="1087" t="s">
        <v>1091</v>
      </c>
      <c r="K41" s="799"/>
      <c r="L41" s="800"/>
      <c r="M41" s="801"/>
      <c r="N41" s="799"/>
      <c r="O41" s="800"/>
      <c r="P41" s="801"/>
      <c r="Q41" s="799"/>
      <c r="R41" s="800"/>
      <c r="S41" s="801"/>
      <c r="T41" s="799"/>
      <c r="U41" s="800"/>
      <c r="V41" s="801"/>
      <c r="W41" s="799"/>
      <c r="X41" s="800"/>
      <c r="Y41" s="801"/>
    </row>
    <row r="42" spans="1:25" ht="42" thickBot="1" x14ac:dyDescent="0.35">
      <c r="A42" s="4"/>
      <c r="B42" s="27" t="s">
        <v>9</v>
      </c>
      <c r="C42" s="410" t="s">
        <v>856</v>
      </c>
      <c r="D42" s="609" t="s">
        <v>819</v>
      </c>
      <c r="E42" s="28" t="s">
        <v>857</v>
      </c>
      <c r="F42" s="47" t="s">
        <v>857</v>
      </c>
      <c r="G42" s="1087" t="s">
        <v>596</v>
      </c>
      <c r="H42" s="985" t="s">
        <v>1550</v>
      </c>
      <c r="I42" s="47" t="s">
        <v>1550</v>
      </c>
      <c r="J42" s="1087" t="s">
        <v>1549</v>
      </c>
      <c r="K42" s="799"/>
      <c r="L42" s="800"/>
      <c r="M42" s="801"/>
      <c r="N42" s="799"/>
      <c r="O42" s="800"/>
      <c r="P42" s="801"/>
      <c r="Q42" s="799"/>
      <c r="R42" s="800"/>
      <c r="S42" s="801"/>
      <c r="T42" s="799"/>
      <c r="U42" s="800"/>
      <c r="V42" s="801"/>
      <c r="W42" s="799"/>
      <c r="X42" s="800"/>
      <c r="Y42" s="801"/>
    </row>
    <row r="43" spans="1:25" ht="42" thickBot="1" x14ac:dyDescent="0.35">
      <c r="A43" s="4"/>
      <c r="B43" s="27" t="s">
        <v>97</v>
      </c>
      <c r="C43" s="410" t="s">
        <v>794</v>
      </c>
      <c r="D43" s="609" t="s">
        <v>655</v>
      </c>
      <c r="E43" s="222" t="s">
        <v>795</v>
      </c>
      <c r="F43" s="47" t="s">
        <v>795</v>
      </c>
      <c r="G43" s="1087">
        <v>7.0999999999999994E-2</v>
      </c>
      <c r="H43" s="985" t="s">
        <v>595</v>
      </c>
      <c r="I43" s="1086" t="s">
        <v>584</v>
      </c>
      <c r="J43" s="1087" t="s">
        <v>621</v>
      </c>
      <c r="K43" s="799"/>
      <c r="L43" s="800"/>
      <c r="M43" s="801"/>
      <c r="N43" s="799"/>
      <c r="O43" s="800"/>
      <c r="P43" s="801"/>
      <c r="Q43" s="799"/>
      <c r="R43" s="800"/>
      <c r="S43" s="801"/>
      <c r="T43" s="799"/>
      <c r="U43" s="800"/>
      <c r="V43" s="801"/>
      <c r="W43" s="799"/>
      <c r="X43" s="800"/>
      <c r="Y43" s="801"/>
    </row>
    <row r="44" spans="1:25" ht="198.75" customHeight="1" thickBot="1" x14ac:dyDescent="0.35">
      <c r="A44" s="4"/>
      <c r="B44" s="212" t="s">
        <v>946</v>
      </c>
      <c r="C44" s="410" t="s">
        <v>855</v>
      </c>
      <c r="D44" s="609" t="s">
        <v>674</v>
      </c>
      <c r="E44" s="28" t="s">
        <v>1673</v>
      </c>
      <c r="F44" s="47" t="s">
        <v>1673</v>
      </c>
      <c r="G44" s="1087" t="s">
        <v>1526</v>
      </c>
      <c r="H44" s="190" t="s">
        <v>1675</v>
      </c>
      <c r="I44" s="1086" t="s">
        <v>1675</v>
      </c>
      <c r="J44" s="1087" t="s">
        <v>801</v>
      </c>
      <c r="K44" s="799"/>
      <c r="L44" s="800"/>
      <c r="M44" s="801"/>
      <c r="N44" s="799"/>
      <c r="O44" s="800"/>
      <c r="P44" s="801"/>
      <c r="Q44" s="799"/>
      <c r="R44" s="800"/>
      <c r="S44" s="801"/>
      <c r="T44" s="799"/>
      <c r="U44" s="800"/>
      <c r="V44" s="801"/>
      <c r="W44" s="799"/>
      <c r="X44" s="800"/>
      <c r="Y44" s="801"/>
    </row>
    <row r="45" spans="1:25" ht="42" thickBot="1" x14ac:dyDescent="0.35">
      <c r="A45" s="4"/>
      <c r="B45" s="212" t="s">
        <v>858</v>
      </c>
      <c r="C45" s="410" t="s">
        <v>593</v>
      </c>
      <c r="D45" s="609" t="s">
        <v>656</v>
      </c>
      <c r="E45" s="799"/>
      <c r="F45" s="800"/>
      <c r="G45" s="801"/>
      <c r="H45" s="985" t="s">
        <v>1092</v>
      </c>
      <c r="I45" s="1086" t="s">
        <v>1092</v>
      </c>
      <c r="J45" s="1087" t="s">
        <v>1093</v>
      </c>
      <c r="K45" s="799"/>
      <c r="L45" s="800"/>
      <c r="M45" s="801"/>
      <c r="N45" s="799"/>
      <c r="O45" s="800"/>
      <c r="P45" s="801"/>
      <c r="Q45" s="799"/>
      <c r="R45" s="800"/>
      <c r="S45" s="801"/>
      <c r="T45" s="799"/>
      <c r="U45" s="800"/>
      <c r="V45" s="801"/>
      <c r="W45" s="799"/>
      <c r="X45" s="800"/>
      <c r="Y45" s="801"/>
    </row>
    <row r="46" spans="1:25" ht="15" thickBot="1" x14ac:dyDescent="0.35">
      <c r="A46" s="4"/>
      <c r="B46" s="27" t="s">
        <v>1294</v>
      </c>
      <c r="C46" s="410" t="s">
        <v>187</v>
      </c>
      <c r="D46" s="609" t="s">
        <v>657</v>
      </c>
      <c r="E46" s="28" t="s">
        <v>187</v>
      </c>
      <c r="F46" s="47" t="s">
        <v>187</v>
      </c>
      <c r="G46" s="1089" t="s">
        <v>187</v>
      </c>
      <c r="H46" s="28" t="s">
        <v>187</v>
      </c>
      <c r="I46" s="47" t="s">
        <v>187</v>
      </c>
      <c r="J46" s="1089" t="s">
        <v>187</v>
      </c>
      <c r="K46" s="799"/>
      <c r="L46" s="800"/>
      <c r="M46" s="801"/>
      <c r="N46" s="799"/>
      <c r="O46" s="800"/>
      <c r="P46" s="801"/>
      <c r="Q46" s="657" t="s">
        <v>187</v>
      </c>
      <c r="R46" s="766" t="s">
        <v>187</v>
      </c>
      <c r="S46" s="752" t="s">
        <v>187</v>
      </c>
      <c r="T46" s="657" t="s">
        <v>187</v>
      </c>
      <c r="U46" s="766" t="s">
        <v>187</v>
      </c>
      <c r="V46" s="752" t="s">
        <v>187</v>
      </c>
      <c r="W46" s="657" t="s">
        <v>187</v>
      </c>
      <c r="X46" s="766" t="s">
        <v>187</v>
      </c>
      <c r="Y46" s="752" t="s">
        <v>187</v>
      </c>
    </row>
    <row r="47" spans="1:25" ht="83.4" thickBot="1" x14ac:dyDescent="0.35">
      <c r="A47" s="4"/>
      <c r="B47" s="27" t="s">
        <v>11</v>
      </c>
      <c r="C47" s="410">
        <v>0.25</v>
      </c>
      <c r="D47" s="609" t="s">
        <v>658</v>
      </c>
      <c r="E47" s="351">
        <v>0.25</v>
      </c>
      <c r="F47" s="352">
        <v>0.25</v>
      </c>
      <c r="G47" s="1089">
        <v>0.36</v>
      </c>
      <c r="H47" s="351">
        <v>0.25</v>
      </c>
      <c r="I47" s="352">
        <v>0.25</v>
      </c>
      <c r="J47" s="1089">
        <v>0.36</v>
      </c>
      <c r="K47" s="799"/>
      <c r="L47" s="800"/>
      <c r="M47" s="801"/>
      <c r="N47" s="799"/>
      <c r="O47" s="800"/>
      <c r="P47" s="801"/>
      <c r="Q47" s="657" t="s">
        <v>1390</v>
      </c>
      <c r="R47" s="766" t="s">
        <v>1390</v>
      </c>
      <c r="S47" s="752" t="s">
        <v>1396</v>
      </c>
      <c r="T47" s="657" t="s">
        <v>1390</v>
      </c>
      <c r="U47" s="766" t="s">
        <v>1390</v>
      </c>
      <c r="V47" s="752" t="s">
        <v>1396</v>
      </c>
      <c r="W47" s="657" t="s">
        <v>1400</v>
      </c>
      <c r="X47" s="766" t="s">
        <v>1400</v>
      </c>
      <c r="Y47" s="752" t="s">
        <v>1403</v>
      </c>
    </row>
    <row r="48" spans="1:25" ht="83.4" thickBot="1" x14ac:dyDescent="0.35">
      <c r="A48" s="4"/>
      <c r="B48" s="27" t="s">
        <v>12</v>
      </c>
      <c r="C48" s="412">
        <v>0.2</v>
      </c>
      <c r="D48" s="609" t="s">
        <v>659</v>
      </c>
      <c r="E48" s="354">
        <v>0.2</v>
      </c>
      <c r="F48" s="355">
        <v>0.2</v>
      </c>
      <c r="G48" s="1089">
        <v>0.25</v>
      </c>
      <c r="H48" s="354">
        <v>0.2</v>
      </c>
      <c r="I48" s="355">
        <v>0.2</v>
      </c>
      <c r="J48" s="1089">
        <v>0.25</v>
      </c>
      <c r="K48" s="799"/>
      <c r="L48" s="800"/>
      <c r="M48" s="801"/>
      <c r="N48" s="799"/>
      <c r="O48" s="800"/>
      <c r="P48" s="801"/>
      <c r="Q48" s="657" t="s">
        <v>1391</v>
      </c>
      <c r="R48" s="766" t="s">
        <v>1391</v>
      </c>
      <c r="S48" s="752" t="s">
        <v>1395</v>
      </c>
      <c r="T48" s="657" t="s">
        <v>1391</v>
      </c>
      <c r="U48" s="766" t="s">
        <v>1391</v>
      </c>
      <c r="V48" s="752" t="s">
        <v>1395</v>
      </c>
      <c r="W48" s="657" t="s">
        <v>1401</v>
      </c>
      <c r="X48" s="766" t="s">
        <v>1401</v>
      </c>
      <c r="Y48" s="752" t="s">
        <v>1404</v>
      </c>
    </row>
    <row r="49" spans="1:25" ht="80.25" customHeight="1" thickBot="1" x14ac:dyDescent="0.35">
      <c r="A49" s="4"/>
      <c r="B49" s="27" t="s">
        <v>13</v>
      </c>
      <c r="C49" s="410">
        <v>0.45</v>
      </c>
      <c r="D49" s="609" t="s">
        <v>660</v>
      </c>
      <c r="E49" s="351">
        <v>0.45</v>
      </c>
      <c r="F49" s="352">
        <v>0.45</v>
      </c>
      <c r="G49" s="1089">
        <v>0.42</v>
      </c>
      <c r="H49" s="351">
        <v>0.45</v>
      </c>
      <c r="I49" s="352">
        <v>0.45</v>
      </c>
      <c r="J49" s="1089">
        <v>0.42</v>
      </c>
      <c r="K49" s="799"/>
      <c r="L49" s="800"/>
      <c r="M49" s="801"/>
      <c r="N49" s="799"/>
      <c r="O49" s="800"/>
      <c r="P49" s="801"/>
      <c r="Q49" s="657" t="s">
        <v>1392</v>
      </c>
      <c r="R49" s="766" t="s">
        <v>1393</v>
      </c>
      <c r="S49" s="752" t="s">
        <v>1394</v>
      </c>
      <c r="T49" s="657" t="s">
        <v>1397</v>
      </c>
      <c r="U49" s="766" t="s">
        <v>1398</v>
      </c>
      <c r="V49" s="752" t="s">
        <v>1399</v>
      </c>
      <c r="W49" s="657" t="s">
        <v>1402</v>
      </c>
      <c r="X49" s="766" t="s">
        <v>1402</v>
      </c>
      <c r="Y49" s="752" t="s">
        <v>1405</v>
      </c>
    </row>
    <row r="50" spans="1:25" ht="42" thickBot="1" x14ac:dyDescent="0.35">
      <c r="A50" s="4"/>
      <c r="B50" s="27" t="s">
        <v>47</v>
      </c>
      <c r="C50" s="410" t="s">
        <v>45</v>
      </c>
      <c r="D50" s="609" t="s">
        <v>661</v>
      </c>
      <c r="E50" s="799"/>
      <c r="F50" s="800"/>
      <c r="G50" s="801"/>
      <c r="H50" s="985" t="s">
        <v>895</v>
      </c>
      <c r="I50" s="1086" t="s">
        <v>895</v>
      </c>
      <c r="J50" s="754" t="s">
        <v>49</v>
      </c>
      <c r="K50" s="799"/>
      <c r="L50" s="800"/>
      <c r="M50" s="801"/>
      <c r="N50" s="799"/>
      <c r="O50" s="800"/>
      <c r="P50" s="801"/>
      <c r="Q50" s="799"/>
      <c r="R50" s="800"/>
      <c r="S50" s="801"/>
      <c r="T50" s="799"/>
      <c r="U50" s="800"/>
      <c r="V50" s="801"/>
      <c r="W50" s="799"/>
      <c r="X50" s="800"/>
      <c r="Y50" s="801"/>
    </row>
    <row r="51" spans="1:25" ht="15" thickBot="1" x14ac:dyDescent="0.35">
      <c r="B51" s="27" t="s">
        <v>42</v>
      </c>
      <c r="C51" s="410" t="s">
        <v>45</v>
      </c>
      <c r="D51" s="610"/>
      <c r="E51" s="799"/>
      <c r="F51" s="800"/>
      <c r="G51" s="801"/>
      <c r="H51" s="799"/>
      <c r="I51" s="800"/>
      <c r="J51" s="801"/>
      <c r="K51" s="799"/>
      <c r="L51" s="800"/>
      <c r="M51" s="801"/>
      <c r="N51" s="799"/>
      <c r="O51" s="800"/>
      <c r="P51" s="801"/>
      <c r="Q51" s="799"/>
      <c r="R51" s="800"/>
      <c r="S51" s="801"/>
      <c r="T51" s="799"/>
      <c r="U51" s="800"/>
      <c r="V51" s="801"/>
      <c r="W51" s="799"/>
      <c r="X51" s="800"/>
      <c r="Y51" s="801"/>
    </row>
    <row r="52" spans="1:25" ht="15" thickBot="1" x14ac:dyDescent="0.35">
      <c r="B52" s="27" t="s">
        <v>43</v>
      </c>
      <c r="C52" s="410" t="s">
        <v>45</v>
      </c>
      <c r="D52" s="610"/>
      <c r="E52" s="799"/>
      <c r="F52" s="800"/>
      <c r="G52" s="801"/>
      <c r="H52" s="799"/>
      <c r="I52" s="800"/>
      <c r="J52" s="801"/>
      <c r="K52" s="799"/>
      <c r="L52" s="800"/>
      <c r="M52" s="801"/>
      <c r="N52" s="799"/>
      <c r="O52" s="800"/>
      <c r="P52" s="801"/>
      <c r="Q52" s="799"/>
      <c r="R52" s="800"/>
      <c r="S52" s="801"/>
      <c r="T52" s="799"/>
      <c r="U52" s="800"/>
      <c r="V52" s="801"/>
      <c r="W52" s="799"/>
      <c r="X52" s="800"/>
      <c r="Y52" s="801"/>
    </row>
    <row r="53" spans="1:25" ht="15" thickBot="1" x14ac:dyDescent="0.35">
      <c r="B53" s="27" t="s">
        <v>44</v>
      </c>
      <c r="C53" s="410" t="s">
        <v>45</v>
      </c>
      <c r="D53" s="610"/>
      <c r="E53" s="799"/>
      <c r="F53" s="800"/>
      <c r="G53" s="801"/>
      <c r="H53" s="799"/>
      <c r="I53" s="800"/>
      <c r="J53" s="801"/>
      <c r="K53" s="799"/>
      <c r="L53" s="800"/>
      <c r="M53" s="801"/>
      <c r="N53" s="799"/>
      <c r="O53" s="800"/>
      <c r="P53" s="801"/>
      <c r="Q53" s="799"/>
      <c r="R53" s="800"/>
      <c r="S53" s="801"/>
      <c r="T53" s="799"/>
      <c r="U53" s="800"/>
      <c r="V53" s="801"/>
      <c r="W53" s="799"/>
      <c r="X53" s="800"/>
      <c r="Y53" s="801"/>
    </row>
    <row r="54" spans="1:25" ht="28.2" thickBot="1" x14ac:dyDescent="0.35">
      <c r="B54" s="27" t="s">
        <v>315</v>
      </c>
      <c r="C54" s="410" t="s">
        <v>1016</v>
      </c>
      <c r="D54" s="610"/>
      <c r="E54" s="799"/>
      <c r="F54" s="800"/>
      <c r="G54" s="801"/>
      <c r="H54" s="799"/>
      <c r="I54" s="800"/>
      <c r="J54" s="801"/>
      <c r="K54" s="799"/>
      <c r="L54" s="800"/>
      <c r="M54" s="801"/>
      <c r="N54" s="799"/>
      <c r="O54" s="800"/>
      <c r="P54" s="801"/>
      <c r="Q54" s="799"/>
      <c r="R54" s="800"/>
      <c r="S54" s="801"/>
      <c r="T54" s="799"/>
      <c r="U54" s="800"/>
      <c r="V54" s="801"/>
      <c r="W54" s="799"/>
      <c r="X54" s="800"/>
      <c r="Y54" s="801"/>
    </row>
    <row r="55" spans="1:25" ht="15" thickBot="1" x14ac:dyDescent="0.35">
      <c r="A55" s="303" t="s">
        <v>59</v>
      </c>
      <c r="B55" s="27"/>
      <c r="C55" s="413"/>
      <c r="D55" s="610"/>
      <c r="E55" s="764"/>
      <c r="F55" s="760"/>
      <c r="G55" s="761"/>
      <c r="H55" s="764"/>
      <c r="I55" s="760"/>
      <c r="J55" s="761"/>
      <c r="K55" s="764"/>
      <c r="L55" s="760"/>
      <c r="M55" s="761"/>
      <c r="N55" s="764"/>
      <c r="O55" s="760"/>
      <c r="P55" s="761"/>
      <c r="Q55" s="764"/>
      <c r="R55" s="760"/>
      <c r="S55" s="761"/>
      <c r="T55" s="764"/>
      <c r="U55" s="760"/>
      <c r="V55" s="761"/>
      <c r="W55" s="764"/>
      <c r="X55" s="760"/>
      <c r="Y55" s="761"/>
    </row>
    <row r="56" spans="1:25" ht="30" customHeight="1" thickBot="1" x14ac:dyDescent="0.35">
      <c r="B56" s="27" t="s">
        <v>134</v>
      </c>
      <c r="C56" s="410" t="s">
        <v>569</v>
      </c>
      <c r="D56" s="610"/>
      <c r="E56" s="799"/>
      <c r="F56" s="800"/>
      <c r="G56" s="801"/>
      <c r="H56" s="799"/>
      <c r="I56" s="800"/>
      <c r="J56" s="801"/>
      <c r="K56" s="799"/>
      <c r="L56" s="800"/>
      <c r="M56" s="801"/>
      <c r="N56" s="799"/>
      <c r="O56" s="800"/>
      <c r="P56" s="801"/>
      <c r="Q56" s="799"/>
      <c r="R56" s="800"/>
      <c r="S56" s="801"/>
      <c r="T56" s="799"/>
      <c r="U56" s="800"/>
      <c r="V56" s="801"/>
      <c r="W56" s="799"/>
      <c r="X56" s="800"/>
      <c r="Y56" s="801"/>
    </row>
    <row r="57" spans="1:25" ht="15" thickBot="1" x14ac:dyDescent="0.35">
      <c r="B57" s="340" t="s">
        <v>50</v>
      </c>
      <c r="C57" s="410" t="s">
        <v>1748</v>
      </c>
      <c r="D57" s="610"/>
      <c r="E57" s="799"/>
      <c r="F57" s="800"/>
      <c r="G57" s="801"/>
      <c r="H57" s="799"/>
      <c r="I57" s="800"/>
      <c r="J57" s="801"/>
      <c r="K57" s="799"/>
      <c r="L57" s="800"/>
      <c r="M57" s="801"/>
      <c r="N57" s="799"/>
      <c r="O57" s="800"/>
      <c r="P57" s="801"/>
      <c r="Q57" s="799"/>
      <c r="R57" s="800"/>
      <c r="S57" s="801"/>
      <c r="T57" s="799"/>
      <c r="U57" s="800"/>
      <c r="V57" s="801"/>
      <c r="W57" s="799"/>
      <c r="X57" s="800"/>
      <c r="Y57" s="801"/>
    </row>
    <row r="58" spans="1:25" ht="15" thickBot="1" x14ac:dyDescent="0.35">
      <c r="A58" s="356"/>
      <c r="B58" s="27" t="s">
        <v>51</v>
      </c>
      <c r="C58" s="410" t="s">
        <v>1064</v>
      </c>
      <c r="D58" s="610"/>
      <c r="E58" s="799"/>
      <c r="F58" s="800"/>
      <c r="G58" s="801"/>
      <c r="H58" s="799"/>
      <c r="I58" s="800"/>
      <c r="J58" s="801"/>
      <c r="K58" s="799"/>
      <c r="L58" s="800"/>
      <c r="M58" s="801"/>
      <c r="N58" s="799"/>
      <c r="O58" s="800"/>
      <c r="P58" s="801"/>
      <c r="Q58" s="799"/>
      <c r="R58" s="800"/>
      <c r="S58" s="801"/>
      <c r="T58" s="799"/>
      <c r="U58" s="800"/>
      <c r="V58" s="801"/>
      <c r="W58" s="799"/>
      <c r="X58" s="800"/>
      <c r="Y58" s="801"/>
    </row>
    <row r="59" spans="1:25" ht="15" thickBot="1" x14ac:dyDescent="0.35">
      <c r="A59" s="356"/>
      <c r="B59" s="27" t="s">
        <v>52</v>
      </c>
      <c r="C59" s="410" t="s">
        <v>1065</v>
      </c>
      <c r="D59" s="610"/>
      <c r="E59" s="799"/>
      <c r="F59" s="800"/>
      <c r="G59" s="801"/>
      <c r="H59" s="799"/>
      <c r="I59" s="800"/>
      <c r="J59" s="801"/>
      <c r="K59" s="799"/>
      <c r="L59" s="800"/>
      <c r="M59" s="801"/>
      <c r="N59" s="799"/>
      <c r="O59" s="800"/>
      <c r="P59" s="801"/>
      <c r="Q59" s="799"/>
      <c r="R59" s="800"/>
      <c r="S59" s="801"/>
      <c r="T59" s="799"/>
      <c r="U59" s="800"/>
      <c r="V59" s="801"/>
      <c r="W59" s="799"/>
      <c r="X59" s="800"/>
      <c r="Y59" s="801"/>
    </row>
    <row r="60" spans="1:25" ht="15" thickBot="1" x14ac:dyDescent="0.35">
      <c r="B60" s="27" t="s">
        <v>140</v>
      </c>
      <c r="C60" s="410" t="s">
        <v>146</v>
      </c>
      <c r="D60" s="610"/>
      <c r="E60" s="799"/>
      <c r="F60" s="800"/>
      <c r="G60" s="801"/>
      <c r="H60" s="799"/>
      <c r="I60" s="800"/>
      <c r="J60" s="801"/>
      <c r="K60" s="799"/>
      <c r="L60" s="800"/>
      <c r="M60" s="801"/>
      <c r="N60" s="799"/>
      <c r="O60" s="800"/>
      <c r="P60" s="801"/>
      <c r="Q60" s="799"/>
      <c r="R60" s="800"/>
      <c r="S60" s="801"/>
      <c r="T60" s="799"/>
      <c r="U60" s="800"/>
      <c r="V60" s="801"/>
      <c r="W60" s="799"/>
      <c r="X60" s="800"/>
      <c r="Y60" s="801"/>
    </row>
    <row r="61" spans="1:25" ht="152.4" thickBot="1" x14ac:dyDescent="0.35">
      <c r="B61" s="27" t="s">
        <v>53</v>
      </c>
      <c r="C61" s="410" t="s">
        <v>160</v>
      </c>
      <c r="D61" s="609" t="s">
        <v>662</v>
      </c>
      <c r="E61" s="799"/>
      <c r="F61" s="800"/>
      <c r="G61" s="801"/>
      <c r="H61" s="799"/>
      <c r="I61" s="800"/>
      <c r="J61" s="801"/>
      <c r="K61" s="985" t="s">
        <v>816</v>
      </c>
      <c r="L61" s="1086" t="s">
        <v>802</v>
      </c>
      <c r="M61" s="347" t="s">
        <v>1946</v>
      </c>
      <c r="N61" s="799"/>
      <c r="O61" s="800"/>
      <c r="P61" s="801"/>
      <c r="Q61" s="799"/>
      <c r="R61" s="800"/>
      <c r="S61" s="801"/>
      <c r="T61" s="799"/>
      <c r="U61" s="800"/>
      <c r="V61" s="801"/>
      <c r="W61" s="799"/>
      <c r="X61" s="800"/>
      <c r="Y61" s="801"/>
    </row>
    <row r="62" spans="1:25" ht="25.5" customHeight="1" thickBot="1" x14ac:dyDescent="0.35">
      <c r="B62" s="27" t="s">
        <v>1660</v>
      </c>
      <c r="C62" s="410" t="s">
        <v>129</v>
      </c>
      <c r="D62" s="610"/>
      <c r="E62" s="799"/>
      <c r="F62" s="800"/>
      <c r="G62" s="801"/>
      <c r="H62" s="799"/>
      <c r="I62" s="800"/>
      <c r="J62" s="801"/>
      <c r="K62" s="799"/>
      <c r="L62" s="800"/>
      <c r="M62" s="801"/>
      <c r="N62" s="799"/>
      <c r="O62" s="800"/>
      <c r="P62" s="801"/>
      <c r="Q62" s="799"/>
      <c r="R62" s="800"/>
      <c r="S62" s="801"/>
      <c r="T62" s="799"/>
      <c r="U62" s="800"/>
      <c r="V62" s="801"/>
      <c r="W62" s="799"/>
      <c r="X62" s="800"/>
      <c r="Y62" s="801"/>
    </row>
    <row r="63" spans="1:25" ht="25.5" customHeight="1" thickBot="1" x14ac:dyDescent="0.35">
      <c r="B63" s="27" t="s">
        <v>1659</v>
      </c>
      <c r="C63" s="582"/>
      <c r="D63" s="610"/>
      <c r="E63" s="799"/>
      <c r="F63" s="800"/>
      <c r="G63" s="801"/>
      <c r="H63" s="799"/>
      <c r="I63" s="800"/>
      <c r="J63" s="801"/>
      <c r="K63" s="799"/>
      <c r="L63" s="800"/>
      <c r="M63" s="801"/>
      <c r="N63" s="799"/>
      <c r="O63" s="800"/>
      <c r="P63" s="801"/>
      <c r="Q63" s="799"/>
      <c r="R63" s="800"/>
      <c r="S63" s="801"/>
      <c r="T63" s="799"/>
      <c r="U63" s="800"/>
      <c r="V63" s="801"/>
      <c r="W63" s="799"/>
      <c r="X63" s="800"/>
      <c r="Y63" s="801"/>
    </row>
    <row r="64" spans="1:25" ht="25.5" customHeight="1" thickBot="1" x14ac:dyDescent="0.35">
      <c r="B64" s="27" t="s">
        <v>1665</v>
      </c>
      <c r="C64" s="582"/>
      <c r="D64" s="610"/>
      <c r="E64" s="799"/>
      <c r="F64" s="800"/>
      <c r="G64" s="801"/>
      <c r="H64" s="799"/>
      <c r="I64" s="800"/>
      <c r="J64" s="801"/>
      <c r="K64" s="799"/>
      <c r="L64" s="800"/>
      <c r="M64" s="801"/>
      <c r="N64" s="799"/>
      <c r="O64" s="800"/>
      <c r="P64" s="801"/>
      <c r="Q64" s="799"/>
      <c r="R64" s="800"/>
      <c r="S64" s="801"/>
      <c r="T64" s="799"/>
      <c r="U64" s="800"/>
      <c r="V64" s="801"/>
      <c r="W64" s="799"/>
      <c r="X64" s="800"/>
      <c r="Y64" s="801"/>
    </row>
    <row r="65" spans="1:25" ht="15" thickBot="1" x14ac:dyDescent="0.35">
      <c r="A65" s="356"/>
      <c r="B65" s="27" t="s">
        <v>847</v>
      </c>
      <c r="C65" s="410" t="s">
        <v>850</v>
      </c>
      <c r="D65" s="610"/>
      <c r="E65" s="799"/>
      <c r="F65" s="800"/>
      <c r="G65" s="801"/>
      <c r="H65" s="799"/>
      <c r="I65" s="800"/>
      <c r="J65" s="801"/>
      <c r="K65" s="799"/>
      <c r="L65" s="800"/>
      <c r="M65" s="801"/>
      <c r="N65" s="799"/>
      <c r="O65" s="800"/>
      <c r="P65" s="801"/>
      <c r="Q65" s="799"/>
      <c r="R65" s="800"/>
      <c r="S65" s="801"/>
      <c r="T65" s="799"/>
      <c r="U65" s="800"/>
      <c r="V65" s="801"/>
      <c r="W65" s="799"/>
      <c r="X65" s="800"/>
      <c r="Y65" s="801"/>
    </row>
    <row r="66" spans="1:25" ht="15" thickBot="1" x14ac:dyDescent="0.35">
      <c r="B66" s="27" t="s">
        <v>848</v>
      </c>
      <c r="C66" s="410" t="s">
        <v>851</v>
      </c>
      <c r="D66" s="610" t="s">
        <v>893</v>
      </c>
      <c r="E66" s="799"/>
      <c r="F66" s="800"/>
      <c r="G66" s="801"/>
      <c r="H66" s="799"/>
      <c r="I66" s="800"/>
      <c r="J66" s="801"/>
      <c r="K66" s="799"/>
      <c r="L66" s="800"/>
      <c r="M66" s="801"/>
      <c r="N66" s="799"/>
      <c r="O66" s="800"/>
      <c r="P66" s="801"/>
      <c r="Q66" s="799"/>
      <c r="R66" s="800"/>
      <c r="S66" s="801"/>
      <c r="T66" s="799"/>
      <c r="U66" s="800"/>
      <c r="V66" s="801"/>
      <c r="W66" s="799"/>
      <c r="X66" s="800"/>
      <c r="Y66" s="801"/>
    </row>
    <row r="67" spans="1:25" ht="15" thickBot="1" x14ac:dyDescent="0.35">
      <c r="B67" s="27" t="s">
        <v>878</v>
      </c>
      <c r="C67" s="410" t="s">
        <v>882</v>
      </c>
      <c r="D67" s="610" t="s">
        <v>892</v>
      </c>
      <c r="E67" s="799"/>
      <c r="F67" s="800"/>
      <c r="G67" s="801"/>
      <c r="H67" s="799"/>
      <c r="I67" s="800"/>
      <c r="J67" s="801"/>
      <c r="K67" s="799"/>
      <c r="L67" s="800"/>
      <c r="M67" s="801"/>
      <c r="N67" s="799"/>
      <c r="O67" s="800"/>
      <c r="P67" s="801"/>
      <c r="Q67" s="799"/>
      <c r="R67" s="800"/>
      <c r="S67" s="801"/>
      <c r="T67" s="799"/>
      <c r="U67" s="800"/>
      <c r="V67" s="801"/>
      <c r="W67" s="799"/>
      <c r="X67" s="800"/>
      <c r="Y67" s="801"/>
    </row>
    <row r="68" spans="1:25" ht="15" thickBot="1" x14ac:dyDescent="0.35">
      <c r="B68" s="27" t="s">
        <v>137</v>
      </c>
      <c r="C68" s="410" t="s">
        <v>45</v>
      </c>
      <c r="D68" s="610" t="s">
        <v>894</v>
      </c>
      <c r="E68" s="799"/>
      <c r="F68" s="800"/>
      <c r="G68" s="801"/>
      <c r="H68" s="799"/>
      <c r="I68" s="800"/>
      <c r="J68" s="801"/>
      <c r="K68" s="799"/>
      <c r="L68" s="800"/>
      <c r="M68" s="801"/>
      <c r="N68" s="799"/>
      <c r="O68" s="800"/>
      <c r="P68" s="801"/>
      <c r="Q68" s="799"/>
      <c r="R68" s="800"/>
      <c r="S68" s="801"/>
      <c r="T68" s="799"/>
      <c r="U68" s="800"/>
      <c r="V68" s="801"/>
      <c r="W68" s="799"/>
      <c r="X68" s="800"/>
      <c r="Y68" s="801"/>
    </row>
    <row r="69" spans="1:25" ht="15" thickBot="1" x14ac:dyDescent="0.35">
      <c r="B69" s="27" t="s">
        <v>54</v>
      </c>
      <c r="C69" s="410"/>
      <c r="D69" s="610"/>
      <c r="E69" s="799"/>
      <c r="F69" s="800"/>
      <c r="G69" s="801"/>
      <c r="H69" s="799"/>
      <c r="I69" s="800"/>
      <c r="J69" s="801"/>
      <c r="K69" s="799"/>
      <c r="L69" s="800"/>
      <c r="M69" s="801"/>
      <c r="N69" s="799"/>
      <c r="O69" s="800"/>
      <c r="P69" s="801"/>
      <c r="Q69" s="799"/>
      <c r="R69" s="800"/>
      <c r="S69" s="801"/>
      <c r="T69" s="799"/>
      <c r="U69" s="800"/>
      <c r="V69" s="801"/>
      <c r="W69" s="799"/>
      <c r="X69" s="800"/>
      <c r="Y69" s="801"/>
    </row>
    <row r="70" spans="1:25" ht="15" thickBot="1" x14ac:dyDescent="0.35">
      <c r="B70" s="27" t="s">
        <v>130</v>
      </c>
      <c r="C70" s="410"/>
      <c r="D70" s="610"/>
      <c r="E70" s="799"/>
      <c r="F70" s="800"/>
      <c r="G70" s="801"/>
      <c r="H70" s="799"/>
      <c r="I70" s="800"/>
      <c r="J70" s="801"/>
      <c r="K70" s="799"/>
      <c r="L70" s="800"/>
      <c r="M70" s="801"/>
      <c r="N70" s="799"/>
      <c r="O70" s="800"/>
      <c r="P70" s="801"/>
      <c r="Q70" s="799"/>
      <c r="R70" s="800"/>
      <c r="S70" s="801"/>
      <c r="T70" s="799"/>
      <c r="U70" s="800"/>
      <c r="V70" s="801"/>
      <c r="W70" s="799"/>
      <c r="X70" s="800"/>
      <c r="Y70" s="801"/>
    </row>
    <row r="71" spans="1:25" ht="85.5" customHeight="1" thickBot="1" x14ac:dyDescent="0.35">
      <c r="B71" s="27" t="s">
        <v>55</v>
      </c>
      <c r="C71" s="410"/>
      <c r="D71" s="609" t="s">
        <v>663</v>
      </c>
      <c r="E71" s="799"/>
      <c r="F71" s="800"/>
      <c r="G71" s="801"/>
      <c r="H71" s="799"/>
      <c r="I71" s="800"/>
      <c r="J71" s="800"/>
      <c r="K71" s="799"/>
      <c r="L71" s="985" t="s">
        <v>1511</v>
      </c>
      <c r="M71" s="347" t="s">
        <v>1511</v>
      </c>
      <c r="N71" s="799"/>
      <c r="O71" s="800"/>
      <c r="P71" s="801"/>
      <c r="Q71" s="799"/>
      <c r="R71" s="800"/>
      <c r="S71" s="801"/>
      <c r="T71" s="799"/>
      <c r="U71" s="800"/>
      <c r="V71" s="801"/>
      <c r="W71" s="799"/>
      <c r="X71" s="800"/>
      <c r="Y71" s="801"/>
    </row>
    <row r="72" spans="1:25" x14ac:dyDescent="0.3">
      <c r="B72" s="27" t="s">
        <v>854</v>
      </c>
      <c r="C72" s="410" t="s">
        <v>45</v>
      </c>
      <c r="D72" s="611"/>
      <c r="E72" s="799"/>
      <c r="F72" s="800"/>
      <c r="G72" s="801"/>
      <c r="H72" s="799"/>
      <c r="I72" s="800"/>
      <c r="J72" s="801"/>
      <c r="K72" s="799"/>
      <c r="L72" s="800"/>
      <c r="M72" s="801"/>
      <c r="N72" s="799"/>
      <c r="O72" s="800"/>
      <c r="P72" s="801"/>
      <c r="Q72" s="799"/>
      <c r="R72" s="800"/>
      <c r="S72" s="801"/>
      <c r="T72" s="799"/>
      <c r="U72" s="800"/>
      <c r="V72" s="801"/>
      <c r="W72" s="799"/>
      <c r="X72" s="800"/>
      <c r="Y72" s="801"/>
    </row>
    <row r="73" spans="1:25" s="989" customFormat="1" x14ac:dyDescent="0.3">
      <c r="A73" s="989" t="s">
        <v>1831</v>
      </c>
      <c r="B73" s="990"/>
      <c r="C73" s="991"/>
      <c r="D73" s="1027"/>
      <c r="E73" s="764"/>
      <c r="F73" s="760"/>
      <c r="G73" s="761"/>
      <c r="H73" s="764"/>
      <c r="I73" s="760"/>
      <c r="J73" s="761"/>
      <c r="K73" s="764"/>
      <c r="L73" s="760"/>
      <c r="M73" s="761"/>
      <c r="N73" s="764"/>
      <c r="O73" s="760"/>
      <c r="P73" s="761"/>
      <c r="Q73" s="764"/>
      <c r="R73" s="760"/>
      <c r="S73" s="761"/>
      <c r="T73" s="764"/>
      <c r="U73" s="760"/>
      <c r="V73" s="761"/>
      <c r="W73" s="764"/>
      <c r="X73" s="760"/>
      <c r="Y73" s="761"/>
    </row>
    <row r="74" spans="1:25" s="989" customFormat="1" ht="27.6" x14ac:dyDescent="0.3">
      <c r="B74" s="1012" t="s">
        <v>408</v>
      </c>
      <c r="C74" s="991" t="s">
        <v>1013</v>
      </c>
      <c r="D74" s="1028" t="s">
        <v>837</v>
      </c>
      <c r="E74" s="799"/>
      <c r="F74" s="800"/>
      <c r="G74" s="801"/>
      <c r="H74" s="799"/>
      <c r="I74" s="800"/>
      <c r="J74" s="801"/>
      <c r="K74" s="799"/>
      <c r="L74" s="800"/>
      <c r="M74" s="801"/>
      <c r="N74" s="799"/>
      <c r="O74" s="800"/>
      <c r="P74" s="801"/>
      <c r="Q74" s="799"/>
      <c r="R74" s="800"/>
      <c r="S74" s="801"/>
      <c r="T74" s="799"/>
      <c r="U74" s="800"/>
      <c r="V74" s="801"/>
      <c r="W74" s="799"/>
      <c r="X74" s="800"/>
      <c r="Y74" s="801"/>
    </row>
    <row r="75" spans="1:25" s="989" customFormat="1" ht="27.6" x14ac:dyDescent="0.3">
      <c r="B75" s="996" t="s">
        <v>835</v>
      </c>
      <c r="C75" s="991" t="s">
        <v>1014</v>
      </c>
      <c r="D75" s="1028" t="s">
        <v>834</v>
      </c>
      <c r="E75" s="799"/>
      <c r="F75" s="800"/>
      <c r="G75" s="801"/>
      <c r="H75" s="799"/>
      <c r="I75" s="800"/>
      <c r="J75" s="801"/>
      <c r="K75" s="799"/>
      <c r="L75" s="800"/>
      <c r="M75" s="801"/>
      <c r="N75" s="799"/>
      <c r="O75" s="800"/>
      <c r="P75" s="801"/>
      <c r="Q75" s="799"/>
      <c r="R75" s="800"/>
      <c r="S75" s="801"/>
      <c r="T75" s="799"/>
      <c r="U75" s="800"/>
      <c r="V75" s="801"/>
      <c r="W75" s="799"/>
      <c r="X75" s="800"/>
      <c r="Y75" s="801"/>
    </row>
    <row r="76" spans="1:25" s="989" customFormat="1" ht="40.5" customHeight="1" x14ac:dyDescent="0.3">
      <c r="B76" s="996" t="s">
        <v>300</v>
      </c>
      <c r="C76" s="997" t="s">
        <v>1017</v>
      </c>
      <c r="D76" s="1028" t="s">
        <v>831</v>
      </c>
      <c r="E76" s="799"/>
      <c r="F76" s="800"/>
      <c r="G76" s="801"/>
      <c r="H76" s="799"/>
      <c r="I76" s="800"/>
      <c r="J76" s="801"/>
      <c r="K76" s="799"/>
      <c r="L76" s="800"/>
      <c r="M76" s="801"/>
      <c r="N76" s="799"/>
      <c r="O76" s="800"/>
      <c r="P76" s="801"/>
      <c r="Q76" s="799"/>
      <c r="R76" s="800"/>
      <c r="S76" s="801"/>
      <c r="T76" s="799"/>
      <c r="U76" s="800"/>
      <c r="V76" s="801"/>
      <c r="W76" s="799"/>
      <c r="X76" s="800"/>
      <c r="Y76" s="801"/>
    </row>
    <row r="77" spans="1:25" s="989" customFormat="1" ht="27.6" x14ac:dyDescent="0.3">
      <c r="B77" s="996" t="s">
        <v>475</v>
      </c>
      <c r="C77" s="991" t="s">
        <v>1015</v>
      </c>
      <c r="D77" s="1028" t="s">
        <v>832</v>
      </c>
      <c r="E77" s="799"/>
      <c r="F77" s="800"/>
      <c r="G77" s="801"/>
      <c r="H77" s="799"/>
      <c r="I77" s="800"/>
      <c r="J77" s="801"/>
      <c r="K77" s="799"/>
      <c r="L77" s="800"/>
      <c r="M77" s="801"/>
      <c r="N77" s="799"/>
      <c r="O77" s="800"/>
      <c r="P77" s="801"/>
      <c r="Q77" s="799"/>
      <c r="R77" s="800"/>
      <c r="S77" s="801"/>
      <c r="T77" s="799"/>
      <c r="U77" s="800"/>
      <c r="V77" s="801"/>
      <c r="W77" s="799"/>
      <c r="X77" s="800"/>
      <c r="Y77" s="801"/>
    </row>
    <row r="78" spans="1:25" s="989" customFormat="1" x14ac:dyDescent="0.3">
      <c r="B78" s="996" t="s">
        <v>476</v>
      </c>
      <c r="C78" s="991" t="s">
        <v>45</v>
      </c>
      <c r="D78" s="1028" t="s">
        <v>833</v>
      </c>
      <c r="E78" s="799"/>
      <c r="F78" s="800"/>
      <c r="G78" s="801"/>
      <c r="H78" s="799"/>
      <c r="I78" s="800"/>
      <c r="J78" s="801"/>
      <c r="K78" s="799"/>
      <c r="L78" s="800"/>
      <c r="M78" s="801"/>
      <c r="N78" s="799"/>
      <c r="O78" s="800"/>
      <c r="P78" s="801"/>
      <c r="Q78" s="799"/>
      <c r="R78" s="800"/>
      <c r="S78" s="801"/>
      <c r="T78" s="799"/>
      <c r="U78" s="800"/>
      <c r="V78" s="801"/>
      <c r="W78" s="799"/>
      <c r="X78" s="800"/>
      <c r="Y78" s="801"/>
    </row>
    <row r="79" spans="1:25" s="989" customFormat="1" ht="41.4" x14ac:dyDescent="0.3">
      <c r="B79" s="996" t="s">
        <v>301</v>
      </c>
      <c r="C79" s="991" t="s">
        <v>1016</v>
      </c>
      <c r="D79" s="1028" t="s">
        <v>852</v>
      </c>
      <c r="E79" s="799"/>
      <c r="F79" s="800"/>
      <c r="G79" s="801"/>
      <c r="H79" s="799"/>
      <c r="I79" s="800"/>
      <c r="J79" s="801"/>
      <c r="K79" s="799"/>
      <c r="L79" s="800"/>
      <c r="M79" s="801"/>
      <c r="N79" s="799"/>
      <c r="O79" s="800"/>
      <c r="P79" s="801"/>
      <c r="Q79" s="799"/>
      <c r="R79" s="800"/>
      <c r="S79" s="801"/>
      <c r="T79" s="799"/>
      <c r="U79" s="800"/>
      <c r="V79" s="801"/>
      <c r="W79" s="799"/>
      <c r="X79" s="800"/>
      <c r="Y79" s="801"/>
    </row>
    <row r="80" spans="1:25" s="989" customFormat="1" ht="41.4" x14ac:dyDescent="0.3">
      <c r="B80" s="996" t="s">
        <v>302</v>
      </c>
      <c r="C80" s="991" t="s">
        <v>1016</v>
      </c>
      <c r="D80" s="1028" t="s">
        <v>853</v>
      </c>
      <c r="E80" s="799"/>
      <c r="F80" s="800"/>
      <c r="G80" s="801"/>
      <c r="H80" s="799"/>
      <c r="I80" s="800"/>
      <c r="J80" s="801"/>
      <c r="K80" s="799"/>
      <c r="L80" s="800"/>
      <c r="M80" s="801"/>
      <c r="N80" s="799"/>
      <c r="O80" s="800"/>
      <c r="P80" s="801"/>
      <c r="Q80" s="799"/>
      <c r="R80" s="800"/>
      <c r="S80" s="801"/>
      <c r="T80" s="799"/>
      <c r="U80" s="800"/>
      <c r="V80" s="801"/>
      <c r="W80" s="799"/>
      <c r="X80" s="800"/>
      <c r="Y80" s="801"/>
    </row>
    <row r="81" spans="1:25" x14ac:dyDescent="0.3">
      <c r="A81" s="303" t="s">
        <v>63</v>
      </c>
      <c r="B81" s="27"/>
      <c r="C81" s="413"/>
      <c r="D81" s="612"/>
      <c r="E81" s="625"/>
      <c r="F81" s="219"/>
      <c r="G81" s="333"/>
      <c r="H81" s="764"/>
      <c r="I81" s="760"/>
      <c r="J81" s="761"/>
      <c r="K81" s="764"/>
      <c r="L81" s="760"/>
      <c r="M81" s="761"/>
      <c r="N81" s="764"/>
      <c r="O81" s="760"/>
      <c r="P81" s="761"/>
      <c r="Q81" s="764"/>
      <c r="R81" s="760"/>
      <c r="S81" s="761"/>
      <c r="T81" s="764"/>
      <c r="U81" s="760"/>
      <c r="V81" s="761"/>
      <c r="W81" s="764"/>
      <c r="X81" s="760"/>
      <c r="Y81" s="761"/>
    </row>
    <row r="82" spans="1:25" ht="110.4" x14ac:dyDescent="0.3">
      <c r="A82" s="4"/>
      <c r="B82" s="27" t="s">
        <v>64</v>
      </c>
      <c r="C82" s="410" t="s">
        <v>982</v>
      </c>
      <c r="D82" s="611"/>
      <c r="E82" s="799"/>
      <c r="F82" s="800"/>
      <c r="G82" s="801"/>
      <c r="H82" s="799"/>
      <c r="I82" s="800"/>
      <c r="J82" s="801"/>
      <c r="K82" s="799"/>
      <c r="L82" s="800"/>
      <c r="M82" s="801"/>
      <c r="N82" s="660" t="s">
        <v>1909</v>
      </c>
      <c r="O82" s="1086" t="s">
        <v>1910</v>
      </c>
      <c r="P82" s="1087" t="s">
        <v>1210</v>
      </c>
      <c r="Q82" s="747" t="s">
        <v>1408</v>
      </c>
      <c r="R82" s="985" t="s">
        <v>1408</v>
      </c>
      <c r="S82" s="1087" t="s">
        <v>1409</v>
      </c>
      <c r="T82" s="799"/>
      <c r="U82" s="800"/>
      <c r="V82" s="801"/>
      <c r="W82" s="799"/>
      <c r="X82" s="800"/>
      <c r="Y82" s="801"/>
    </row>
    <row r="83" spans="1:25" ht="55.2" x14ac:dyDescent="0.3">
      <c r="A83" s="4"/>
      <c r="B83" s="27" t="s">
        <v>192</v>
      </c>
      <c r="C83" s="410" t="s">
        <v>181</v>
      </c>
      <c r="D83" s="611"/>
      <c r="E83" s="799"/>
      <c r="F83" s="800"/>
      <c r="G83" s="801"/>
      <c r="H83" s="799"/>
      <c r="I83" s="800"/>
      <c r="J83" s="801"/>
      <c r="K83" s="799"/>
      <c r="L83" s="800"/>
      <c r="M83" s="801"/>
      <c r="N83" s="747" t="s">
        <v>1911</v>
      </c>
      <c r="O83" s="985" t="s">
        <v>1912</v>
      </c>
      <c r="P83" s="1087" t="s">
        <v>181</v>
      </c>
      <c r="Q83" s="747" t="s">
        <v>1552</v>
      </c>
      <c r="R83" s="748" t="s">
        <v>761</v>
      </c>
      <c r="S83" s="1087" t="s">
        <v>1553</v>
      </c>
      <c r="T83" s="799"/>
      <c r="U83" s="800"/>
      <c r="V83" s="801"/>
      <c r="W83" s="799"/>
      <c r="X83" s="800"/>
      <c r="Y83" s="801"/>
    </row>
    <row r="84" spans="1:25" ht="41.4" x14ac:dyDescent="0.3">
      <c r="A84" s="4"/>
      <c r="B84" s="27" t="s">
        <v>193</v>
      </c>
      <c r="C84" s="410" t="s">
        <v>182</v>
      </c>
      <c r="D84" s="611"/>
      <c r="E84" s="799"/>
      <c r="F84" s="800"/>
      <c r="G84" s="801"/>
      <c r="H84" s="799"/>
      <c r="I84" s="800"/>
      <c r="J84" s="801"/>
      <c r="K84" s="799"/>
      <c r="L84" s="800"/>
      <c r="M84" s="801"/>
      <c r="N84" s="747" t="s">
        <v>1913</v>
      </c>
      <c r="O84" s="748" t="s">
        <v>1857</v>
      </c>
      <c r="P84" s="1087" t="s">
        <v>182</v>
      </c>
      <c r="Q84" s="747" t="s">
        <v>1554</v>
      </c>
      <c r="R84" s="748" t="s">
        <v>761</v>
      </c>
      <c r="S84" s="1087" t="s">
        <v>1554</v>
      </c>
      <c r="T84" s="799"/>
      <c r="U84" s="800"/>
      <c r="V84" s="801"/>
      <c r="W84" s="799"/>
      <c r="X84" s="800"/>
      <c r="Y84" s="801"/>
    </row>
    <row r="85" spans="1:25" ht="159" customHeight="1" x14ac:dyDescent="0.3">
      <c r="A85" s="4"/>
      <c r="B85" s="27" t="s">
        <v>72</v>
      </c>
      <c r="C85" s="410" t="s">
        <v>1130</v>
      </c>
      <c r="D85" s="611"/>
      <c r="E85" s="799"/>
      <c r="F85" s="800"/>
      <c r="G85" s="801"/>
      <c r="H85" s="799"/>
      <c r="I85" s="800"/>
      <c r="J85" s="801"/>
      <c r="K85" s="799"/>
      <c r="L85" s="800"/>
      <c r="M85" s="801"/>
      <c r="N85" s="747" t="s">
        <v>1845</v>
      </c>
      <c r="O85" s="985" t="s">
        <v>1848</v>
      </c>
      <c r="P85" s="762" t="s">
        <v>1778</v>
      </c>
      <c r="Q85" s="747" t="s">
        <v>1932</v>
      </c>
      <c r="R85" s="985" t="s">
        <v>1643</v>
      </c>
      <c r="S85" s="762" t="s">
        <v>1778</v>
      </c>
      <c r="T85" s="799"/>
      <c r="U85" s="800"/>
      <c r="V85" s="801"/>
      <c r="W85" s="799"/>
      <c r="X85" s="800"/>
      <c r="Y85" s="801"/>
    </row>
    <row r="86" spans="1:25" ht="145.5" customHeight="1" x14ac:dyDescent="0.3">
      <c r="A86" s="4"/>
      <c r="B86" s="27" t="s">
        <v>73</v>
      </c>
      <c r="C86" s="414" t="s">
        <v>757</v>
      </c>
      <c r="D86" s="611"/>
      <c r="E86" s="799"/>
      <c r="F86" s="800"/>
      <c r="G86" s="801"/>
      <c r="H86" s="799"/>
      <c r="I86" s="800"/>
      <c r="J86" s="801"/>
      <c r="K86" s="799"/>
      <c r="L86" s="800"/>
      <c r="M86" s="801"/>
      <c r="N86" s="767" t="s">
        <v>1933</v>
      </c>
      <c r="O86" s="1088" t="s">
        <v>761</v>
      </c>
      <c r="P86" s="753" t="s">
        <v>1914</v>
      </c>
      <c r="Q86" s="767" t="s">
        <v>1947</v>
      </c>
      <c r="R86" s="1095" t="s">
        <v>1948</v>
      </c>
      <c r="S86" s="753" t="s">
        <v>1949</v>
      </c>
      <c r="T86" s="799"/>
      <c r="U86" s="800"/>
      <c r="V86" s="801"/>
      <c r="W86" s="799"/>
      <c r="X86" s="800"/>
      <c r="Y86" s="801"/>
    </row>
    <row r="87" spans="1:25" ht="41.4" x14ac:dyDescent="0.3">
      <c r="A87" s="4"/>
      <c r="B87" s="27" t="s">
        <v>323</v>
      </c>
      <c r="C87" s="410" t="s">
        <v>45</v>
      </c>
      <c r="D87" s="611"/>
      <c r="E87" s="799"/>
      <c r="F87" s="800"/>
      <c r="G87" s="801"/>
      <c r="H87" s="799"/>
      <c r="I87" s="800"/>
      <c r="J87" s="801"/>
      <c r="K87" s="799"/>
      <c r="L87" s="800"/>
      <c r="M87" s="801"/>
      <c r="N87" s="747" t="s">
        <v>45</v>
      </c>
      <c r="O87" s="1088" t="s">
        <v>761</v>
      </c>
      <c r="P87" s="753" t="s">
        <v>183</v>
      </c>
      <c r="Q87" s="747" t="s">
        <v>45</v>
      </c>
      <c r="R87" s="1088" t="s">
        <v>761</v>
      </c>
      <c r="S87" s="753" t="s">
        <v>1411</v>
      </c>
      <c r="T87" s="799"/>
      <c r="U87" s="800"/>
      <c r="V87" s="801"/>
      <c r="W87" s="799"/>
      <c r="X87" s="800"/>
      <c r="Y87" s="801"/>
    </row>
    <row r="88" spans="1:25" ht="82.8" x14ac:dyDescent="0.3">
      <c r="A88" s="4"/>
      <c r="B88" s="27" t="s">
        <v>243</v>
      </c>
      <c r="C88" s="410" t="s">
        <v>617</v>
      </c>
      <c r="D88" s="611"/>
      <c r="E88" s="799"/>
      <c r="F88" s="800"/>
      <c r="G88" s="801"/>
      <c r="H88" s="799"/>
      <c r="I88" s="800"/>
      <c r="J88" s="801"/>
      <c r="K88" s="799"/>
      <c r="L88" s="800"/>
      <c r="M88" s="801"/>
      <c r="N88" s="747" t="s">
        <v>617</v>
      </c>
      <c r="O88" s="1088" t="s">
        <v>761</v>
      </c>
      <c r="P88" s="753" t="s">
        <v>1111</v>
      </c>
      <c r="Q88" s="747" t="s">
        <v>617</v>
      </c>
      <c r="R88" s="1088" t="s">
        <v>761</v>
      </c>
      <c r="S88" s="753" t="s">
        <v>1111</v>
      </c>
      <c r="T88" s="799"/>
      <c r="U88" s="800"/>
      <c r="V88" s="801"/>
      <c r="W88" s="799"/>
      <c r="X88" s="800"/>
      <c r="Y88" s="801"/>
    </row>
    <row r="89" spans="1:25" ht="41.4" x14ac:dyDescent="0.3">
      <c r="A89" s="392"/>
      <c r="B89" s="379" t="s">
        <v>840</v>
      </c>
      <c r="C89" s="582" t="s">
        <v>1134</v>
      </c>
      <c r="D89" s="611"/>
      <c r="E89" s="799"/>
      <c r="F89" s="800"/>
      <c r="G89" s="801"/>
      <c r="H89" s="799"/>
      <c r="I89" s="800"/>
      <c r="J89" s="801"/>
      <c r="K89" s="799"/>
      <c r="L89" s="800"/>
      <c r="M89" s="801"/>
      <c r="N89" s="747" t="s">
        <v>1915</v>
      </c>
      <c r="O89" s="1088" t="s">
        <v>761</v>
      </c>
      <c r="P89" s="753" t="s">
        <v>1555</v>
      </c>
      <c r="Q89" s="747" t="s">
        <v>1555</v>
      </c>
      <c r="R89" s="1088" t="s">
        <v>761</v>
      </c>
      <c r="S89" s="753" t="s">
        <v>1555</v>
      </c>
      <c r="T89" s="799"/>
      <c r="U89" s="800"/>
      <c r="V89" s="801"/>
      <c r="W89" s="799"/>
      <c r="X89" s="800"/>
      <c r="Y89" s="801"/>
    </row>
    <row r="90" spans="1:25" ht="41.4" x14ac:dyDescent="0.3">
      <c r="A90" s="4"/>
      <c r="B90" s="27" t="s">
        <v>67</v>
      </c>
      <c r="C90" s="410" t="s">
        <v>187</v>
      </c>
      <c r="D90" s="611"/>
      <c r="E90" s="799"/>
      <c r="F90" s="800"/>
      <c r="G90" s="801"/>
      <c r="H90" s="799"/>
      <c r="I90" s="800"/>
      <c r="J90" s="801"/>
      <c r="K90" s="799"/>
      <c r="L90" s="800"/>
      <c r="M90" s="801"/>
      <c r="N90" s="747" t="s">
        <v>1551</v>
      </c>
      <c r="O90" s="1088" t="s">
        <v>761</v>
      </c>
      <c r="P90" s="753" t="s">
        <v>1551</v>
      </c>
      <c r="Q90" s="747" t="s">
        <v>1551</v>
      </c>
      <c r="R90" s="1088" t="s">
        <v>761</v>
      </c>
      <c r="S90" s="753" t="s">
        <v>1551</v>
      </c>
      <c r="T90" s="799"/>
      <c r="U90" s="800"/>
      <c r="V90" s="801"/>
      <c r="W90" s="799"/>
      <c r="X90" s="800"/>
      <c r="Y90" s="801"/>
    </row>
    <row r="91" spans="1:25" ht="68.25" customHeight="1" x14ac:dyDescent="0.3">
      <c r="A91" s="4"/>
      <c r="B91" s="27" t="s">
        <v>68</v>
      </c>
      <c r="C91" s="410" t="s">
        <v>49</v>
      </c>
      <c r="D91" s="611"/>
      <c r="E91" s="799"/>
      <c r="F91" s="800"/>
      <c r="G91" s="801"/>
      <c r="H91" s="799"/>
      <c r="I91" s="800"/>
      <c r="J91" s="801"/>
      <c r="K91" s="799"/>
      <c r="L91" s="800"/>
      <c r="M91" s="801"/>
      <c r="N91" s="747" t="s">
        <v>1824</v>
      </c>
      <c r="O91" s="1088" t="s">
        <v>761</v>
      </c>
      <c r="P91" s="753" t="s">
        <v>1136</v>
      </c>
      <c r="Q91" s="749" t="s">
        <v>49</v>
      </c>
      <c r="R91" s="1088" t="s">
        <v>45</v>
      </c>
      <c r="S91" s="753" t="s">
        <v>1136</v>
      </c>
      <c r="T91" s="799"/>
      <c r="U91" s="800"/>
      <c r="V91" s="801"/>
      <c r="W91" s="799"/>
      <c r="X91" s="800"/>
      <c r="Y91" s="801"/>
    </row>
    <row r="92" spans="1:25" ht="55.2" x14ac:dyDescent="0.3">
      <c r="A92" s="4"/>
      <c r="B92" s="27" t="s">
        <v>69</v>
      </c>
      <c r="C92" s="410" t="s">
        <v>45</v>
      </c>
      <c r="D92" s="611"/>
      <c r="E92" s="799"/>
      <c r="F92" s="800"/>
      <c r="G92" s="801"/>
      <c r="H92" s="799"/>
      <c r="I92" s="800"/>
      <c r="J92" s="801"/>
      <c r="K92" s="799"/>
      <c r="L92" s="800"/>
      <c r="M92" s="801"/>
      <c r="N92" s="747" t="s">
        <v>1823</v>
      </c>
      <c r="O92" s="1088" t="s">
        <v>761</v>
      </c>
      <c r="P92" s="753" t="s">
        <v>1137</v>
      </c>
      <c r="Q92" s="749" t="s">
        <v>45</v>
      </c>
      <c r="R92" s="1088" t="s">
        <v>45</v>
      </c>
      <c r="S92" s="753" t="s">
        <v>1137</v>
      </c>
      <c r="T92" s="799"/>
      <c r="U92" s="800"/>
      <c r="V92" s="801"/>
      <c r="W92" s="799"/>
      <c r="X92" s="800"/>
      <c r="Y92" s="801"/>
    </row>
    <row r="93" spans="1:25" ht="247.5" customHeight="1" x14ac:dyDescent="0.3">
      <c r="A93" s="4"/>
      <c r="B93" s="27" t="s">
        <v>849</v>
      </c>
      <c r="C93" s="410" t="s">
        <v>695</v>
      </c>
      <c r="D93" s="611"/>
      <c r="E93" s="799"/>
      <c r="F93" s="800"/>
      <c r="G93" s="801"/>
      <c r="H93" s="799"/>
      <c r="I93" s="800"/>
      <c r="J93" s="801"/>
      <c r="K93" s="799"/>
      <c r="L93" s="800"/>
      <c r="M93" s="801"/>
      <c r="N93" s="747" t="s">
        <v>1846</v>
      </c>
      <c r="O93" s="1088" t="s">
        <v>761</v>
      </c>
      <c r="P93" s="753" t="s">
        <v>1630</v>
      </c>
      <c r="Q93" s="747" t="s">
        <v>1412</v>
      </c>
      <c r="R93" s="1088" t="s">
        <v>761</v>
      </c>
      <c r="S93" s="753" t="s">
        <v>1950</v>
      </c>
      <c r="T93" s="799"/>
      <c r="U93" s="800"/>
      <c r="V93" s="801"/>
      <c r="W93" s="799"/>
      <c r="X93" s="800"/>
      <c r="Y93" s="801"/>
    </row>
    <row r="94" spans="1:25" ht="151.80000000000001" x14ac:dyDescent="0.3">
      <c r="A94" s="4"/>
      <c r="B94" s="27" t="s">
        <v>312</v>
      </c>
      <c r="C94" s="410"/>
      <c r="D94" s="611"/>
      <c r="E94" s="799"/>
      <c r="F94" s="800"/>
      <c r="G94" s="801"/>
      <c r="H94" s="799"/>
      <c r="I94" s="800"/>
      <c r="J94" s="801"/>
      <c r="K94" s="799"/>
      <c r="L94" s="800"/>
      <c r="M94" s="801"/>
      <c r="N94" s="747" t="s">
        <v>1847</v>
      </c>
      <c r="O94" s="1088" t="s">
        <v>761</v>
      </c>
      <c r="P94" s="753" t="s">
        <v>1631</v>
      </c>
      <c r="Q94" s="747" t="s">
        <v>1410</v>
      </c>
      <c r="R94" s="1088" t="s">
        <v>761</v>
      </c>
      <c r="S94" s="753" t="s">
        <v>1632</v>
      </c>
      <c r="T94" s="799"/>
      <c r="U94" s="800"/>
      <c r="V94" s="801"/>
      <c r="W94" s="799"/>
      <c r="X94" s="800"/>
      <c r="Y94" s="801"/>
    </row>
    <row r="95" spans="1:25" x14ac:dyDescent="0.3">
      <c r="A95" s="4"/>
      <c r="B95" s="27" t="s">
        <v>70</v>
      </c>
      <c r="C95" s="410" t="s">
        <v>186</v>
      </c>
      <c r="D95" s="611"/>
      <c r="E95" s="799"/>
      <c r="F95" s="800"/>
      <c r="G95" s="801"/>
      <c r="H95" s="799"/>
      <c r="I95" s="800"/>
      <c r="J95" s="801"/>
      <c r="K95" s="799"/>
      <c r="L95" s="800"/>
      <c r="M95" s="801"/>
      <c r="N95" s="749" t="s">
        <v>186</v>
      </c>
      <c r="O95" s="1088" t="s">
        <v>761</v>
      </c>
      <c r="P95" s="753" t="s">
        <v>186</v>
      </c>
      <c r="Q95" s="749" t="s">
        <v>186</v>
      </c>
      <c r="R95" s="1088" t="s">
        <v>761</v>
      </c>
      <c r="S95" s="753" t="s">
        <v>186</v>
      </c>
      <c r="T95" s="799"/>
      <c r="U95" s="800"/>
      <c r="V95" s="801"/>
      <c r="W95" s="799"/>
      <c r="X95" s="800"/>
      <c r="Y95" s="801"/>
    </row>
    <row r="96" spans="1:25" ht="287.25" customHeight="1" x14ac:dyDescent="0.3">
      <c r="A96" s="4"/>
      <c r="B96" s="27" t="s">
        <v>842</v>
      </c>
      <c r="C96" s="410" t="s">
        <v>1113</v>
      </c>
      <c r="D96" s="611"/>
      <c r="E96" s="799"/>
      <c r="F96" s="800"/>
      <c r="G96" s="801"/>
      <c r="H96" s="799"/>
      <c r="I96" s="800"/>
      <c r="J96" s="801"/>
      <c r="K96" s="799"/>
      <c r="L96" s="800"/>
      <c r="M96" s="801"/>
      <c r="N96" s="749" t="s">
        <v>771</v>
      </c>
      <c r="O96" s="759" t="s">
        <v>1916</v>
      </c>
      <c r="P96" s="759" t="s">
        <v>1917</v>
      </c>
      <c r="Q96" s="749" t="s">
        <v>771</v>
      </c>
      <c r="R96" s="759" t="s">
        <v>1918</v>
      </c>
      <c r="S96" s="759" t="s">
        <v>1919</v>
      </c>
      <c r="T96" s="799"/>
      <c r="U96" s="800"/>
      <c r="V96" s="801"/>
      <c r="W96" s="799"/>
      <c r="X96" s="800"/>
      <c r="Y96" s="801"/>
    </row>
    <row r="97" spans="1:25" ht="69" x14ac:dyDescent="0.3">
      <c r="A97" s="4"/>
      <c r="B97" s="27" t="s">
        <v>841</v>
      </c>
      <c r="C97" s="410" t="s">
        <v>1112</v>
      </c>
      <c r="D97" s="611"/>
      <c r="E97" s="799"/>
      <c r="F97" s="800"/>
      <c r="G97" s="801"/>
      <c r="H97" s="799"/>
      <c r="I97" s="800"/>
      <c r="J97" s="801"/>
      <c r="K97" s="799"/>
      <c r="L97" s="800"/>
      <c r="M97" s="801"/>
      <c r="N97" s="749" t="s">
        <v>771</v>
      </c>
      <c r="O97" s="1086" t="s">
        <v>1827</v>
      </c>
      <c r="P97" s="753" t="s">
        <v>843</v>
      </c>
      <c r="Q97" s="749" t="s">
        <v>771</v>
      </c>
      <c r="R97" s="1088" t="s">
        <v>843</v>
      </c>
      <c r="S97" s="753" t="s">
        <v>843</v>
      </c>
      <c r="T97" s="799"/>
      <c r="U97" s="800"/>
      <c r="V97" s="801"/>
      <c r="W97" s="799"/>
      <c r="X97" s="800"/>
      <c r="Y97" s="801"/>
    </row>
    <row r="98" spans="1:25" x14ac:dyDescent="0.3">
      <c r="A98" s="4"/>
      <c r="B98" s="27" t="s">
        <v>71</v>
      </c>
      <c r="C98" s="410" t="s">
        <v>772</v>
      </c>
      <c r="D98" s="611"/>
      <c r="E98" s="799"/>
      <c r="F98" s="800"/>
      <c r="G98" s="801"/>
      <c r="H98" s="799"/>
      <c r="I98" s="800"/>
      <c r="J98" s="801"/>
      <c r="K98" s="799"/>
      <c r="L98" s="800"/>
      <c r="M98" s="801"/>
      <c r="N98" s="749" t="s">
        <v>771</v>
      </c>
      <c r="O98" s="1086" t="s">
        <v>844</v>
      </c>
      <c r="P98" s="753" t="s">
        <v>844</v>
      </c>
      <c r="Q98" s="749" t="s">
        <v>771</v>
      </c>
      <c r="R98" s="1086" t="s">
        <v>844</v>
      </c>
      <c r="S98" s="753" t="s">
        <v>844</v>
      </c>
      <c r="T98" s="799"/>
      <c r="U98" s="800"/>
      <c r="V98" s="801"/>
      <c r="W98" s="799"/>
      <c r="X98" s="800"/>
      <c r="Y98" s="801"/>
    </row>
    <row r="99" spans="1:25" x14ac:dyDescent="0.3">
      <c r="B99" s="27" t="s">
        <v>131</v>
      </c>
      <c r="C99" s="410" t="s">
        <v>772</v>
      </c>
      <c r="D99" s="611"/>
      <c r="E99" s="799"/>
      <c r="F99" s="800"/>
      <c r="G99" s="801"/>
      <c r="H99" s="799"/>
      <c r="I99" s="800"/>
      <c r="J99" s="801"/>
      <c r="K99" s="799"/>
      <c r="L99" s="800"/>
      <c r="M99" s="801"/>
      <c r="N99" s="749" t="s">
        <v>771</v>
      </c>
      <c r="O99" s="1088" t="s">
        <v>616</v>
      </c>
      <c r="P99" s="754" t="s">
        <v>616</v>
      </c>
      <c r="Q99" s="749" t="s">
        <v>771</v>
      </c>
      <c r="R99" s="1088" t="s">
        <v>616</v>
      </c>
      <c r="S99" s="754" t="s">
        <v>616</v>
      </c>
      <c r="T99" s="799"/>
      <c r="U99" s="800"/>
      <c r="V99" s="801"/>
      <c r="W99" s="799"/>
      <c r="X99" s="800"/>
      <c r="Y99" s="801"/>
    </row>
    <row r="100" spans="1:25" x14ac:dyDescent="0.3">
      <c r="A100" s="311"/>
      <c r="B100" s="379" t="s">
        <v>960</v>
      </c>
      <c r="C100" s="582" t="s">
        <v>772</v>
      </c>
      <c r="D100" s="611"/>
      <c r="E100" s="799"/>
      <c r="F100" s="800"/>
      <c r="G100" s="801"/>
      <c r="H100" s="799"/>
      <c r="I100" s="800"/>
      <c r="J100" s="801"/>
      <c r="K100" s="799"/>
      <c r="L100" s="800"/>
      <c r="M100" s="801"/>
      <c r="N100" s="749" t="s">
        <v>771</v>
      </c>
      <c r="O100" s="1088" t="s">
        <v>845</v>
      </c>
      <c r="P100" s="1089" t="s">
        <v>845</v>
      </c>
      <c r="Q100" s="749" t="s">
        <v>771</v>
      </c>
      <c r="R100" s="1088" t="s">
        <v>845</v>
      </c>
      <c r="S100" s="1089" t="s">
        <v>845</v>
      </c>
      <c r="T100" s="799"/>
      <c r="U100" s="800"/>
      <c r="V100" s="801"/>
      <c r="W100" s="799"/>
      <c r="X100" s="800"/>
      <c r="Y100" s="801"/>
    </row>
    <row r="101" spans="1:25" x14ac:dyDescent="0.3">
      <c r="A101" s="311"/>
      <c r="B101" s="379" t="s">
        <v>961</v>
      </c>
      <c r="C101" s="582" t="s">
        <v>772</v>
      </c>
      <c r="D101" s="611"/>
      <c r="E101" s="799"/>
      <c r="F101" s="800"/>
      <c r="G101" s="801"/>
      <c r="H101" s="799"/>
      <c r="I101" s="800"/>
      <c r="J101" s="801"/>
      <c r="K101" s="799"/>
      <c r="L101" s="800"/>
      <c r="M101" s="801"/>
      <c r="N101" s="749" t="s">
        <v>771</v>
      </c>
      <c r="O101" s="1088" t="s">
        <v>846</v>
      </c>
      <c r="P101" s="1089" t="s">
        <v>846</v>
      </c>
      <c r="Q101" s="749" t="s">
        <v>771</v>
      </c>
      <c r="R101" s="1088" t="s">
        <v>846</v>
      </c>
      <c r="S101" s="1089" t="s">
        <v>846</v>
      </c>
      <c r="T101" s="799"/>
      <c r="U101" s="800"/>
      <c r="V101" s="801"/>
      <c r="W101" s="799"/>
      <c r="X101" s="800"/>
      <c r="Y101" s="801"/>
    </row>
    <row r="102" spans="1:25" x14ac:dyDescent="0.3">
      <c r="B102" s="27" t="s">
        <v>211</v>
      </c>
      <c r="C102" s="410" t="s">
        <v>45</v>
      </c>
      <c r="D102" s="611"/>
      <c r="E102" s="1092"/>
      <c r="F102" s="1090"/>
      <c r="G102" s="1091"/>
      <c r="H102" s="799"/>
      <c r="I102" s="800"/>
      <c r="J102" s="801"/>
      <c r="K102" s="799"/>
      <c r="L102" s="800"/>
      <c r="M102" s="801"/>
      <c r="N102" s="799"/>
      <c r="O102" s="800"/>
      <c r="P102" s="801"/>
      <c r="Q102" s="799"/>
      <c r="R102" s="800"/>
      <c r="S102" s="801"/>
      <c r="T102" s="799"/>
      <c r="U102" s="800"/>
      <c r="V102" s="801"/>
      <c r="W102" s="799"/>
      <c r="X102" s="800"/>
      <c r="Y102" s="801"/>
    </row>
    <row r="103" spans="1:25" x14ac:dyDescent="0.3">
      <c r="B103" s="27" t="s">
        <v>213</v>
      </c>
      <c r="C103" s="410" t="s">
        <v>45</v>
      </c>
      <c r="D103" s="611"/>
      <c r="E103" s="1092"/>
      <c r="F103" s="1090"/>
      <c r="G103" s="1091"/>
      <c r="H103" s="799"/>
      <c r="I103" s="800"/>
      <c r="J103" s="801"/>
      <c r="K103" s="799"/>
      <c r="L103" s="800"/>
      <c r="M103" s="801"/>
      <c r="N103" s="799"/>
      <c r="O103" s="800"/>
      <c r="P103" s="801"/>
      <c r="Q103" s="799"/>
      <c r="R103" s="800"/>
      <c r="S103" s="801"/>
      <c r="T103" s="799"/>
      <c r="U103" s="800"/>
      <c r="V103" s="801"/>
      <c r="W103" s="799"/>
      <c r="X103" s="800"/>
      <c r="Y103" s="801"/>
    </row>
    <row r="104" spans="1:25" x14ac:dyDescent="0.3">
      <c r="B104" s="27" t="s">
        <v>370</v>
      </c>
      <c r="C104" s="410" t="s">
        <v>45</v>
      </c>
      <c r="D104" s="611"/>
      <c r="E104" s="1092"/>
      <c r="F104" s="1090"/>
      <c r="G104" s="1091"/>
      <c r="H104" s="799"/>
      <c r="I104" s="800"/>
      <c r="J104" s="801"/>
      <c r="K104" s="799"/>
      <c r="L104" s="800"/>
      <c r="M104" s="801"/>
      <c r="N104" s="799"/>
      <c r="O104" s="800"/>
      <c r="P104" s="801"/>
      <c r="Q104" s="799"/>
      <c r="R104" s="800"/>
      <c r="S104" s="801"/>
      <c r="T104" s="799"/>
      <c r="U104" s="800"/>
      <c r="V104" s="801"/>
      <c r="W104" s="799"/>
      <c r="X104" s="800"/>
      <c r="Y104" s="801"/>
    </row>
    <row r="105" spans="1:25" x14ac:dyDescent="0.3">
      <c r="B105" s="27" t="s">
        <v>214</v>
      </c>
      <c r="C105" s="410" t="s">
        <v>45</v>
      </c>
      <c r="D105" s="611"/>
      <c r="E105" s="1092"/>
      <c r="F105" s="1090"/>
      <c r="G105" s="1091"/>
      <c r="H105" s="799"/>
      <c r="I105" s="800"/>
      <c r="J105" s="801"/>
      <c r="K105" s="799"/>
      <c r="L105" s="800"/>
      <c r="M105" s="801"/>
      <c r="N105" s="799"/>
      <c r="O105" s="800"/>
      <c r="P105" s="801"/>
      <c r="Q105" s="799"/>
      <c r="R105" s="800"/>
      <c r="S105" s="801"/>
      <c r="T105" s="799"/>
      <c r="U105" s="800"/>
      <c r="V105" s="801"/>
      <c r="W105" s="799"/>
      <c r="X105" s="800"/>
      <c r="Y105" s="801"/>
    </row>
    <row r="106" spans="1:25" x14ac:dyDescent="0.3">
      <c r="A106" s="248" t="s">
        <v>74</v>
      </c>
      <c r="B106" s="27"/>
      <c r="C106" s="410"/>
      <c r="D106" s="611"/>
      <c r="E106" s="626"/>
      <c r="F106" s="325"/>
      <c r="G106" s="391"/>
      <c r="H106" s="764"/>
      <c r="I106" s="760"/>
      <c r="J106" s="761"/>
      <c r="K106" s="764"/>
      <c r="L106" s="760"/>
      <c r="M106" s="761"/>
      <c r="N106" s="764"/>
      <c r="O106" s="760"/>
      <c r="P106" s="761"/>
      <c r="Q106" s="764"/>
      <c r="R106" s="760"/>
      <c r="S106" s="761"/>
      <c r="T106" s="764"/>
      <c r="U106" s="760"/>
      <c r="V106" s="761"/>
      <c r="W106" s="764"/>
      <c r="X106" s="760"/>
      <c r="Y106" s="761"/>
    </row>
    <row r="107" spans="1:25" x14ac:dyDescent="0.3">
      <c r="A107" s="4"/>
      <c r="B107" s="27" t="s">
        <v>75</v>
      </c>
      <c r="C107" s="410" t="s">
        <v>45</v>
      </c>
      <c r="D107" s="611"/>
      <c r="E107" s="799"/>
      <c r="F107" s="800"/>
      <c r="G107" s="801"/>
      <c r="H107" s="799"/>
      <c r="I107" s="800"/>
      <c r="J107" s="801"/>
      <c r="K107" s="799"/>
      <c r="L107" s="800"/>
      <c r="M107" s="801"/>
      <c r="N107" s="799"/>
      <c r="O107" s="800"/>
      <c r="P107" s="801"/>
      <c r="Q107" s="799"/>
      <c r="R107" s="800"/>
      <c r="S107" s="801"/>
      <c r="T107" s="799"/>
      <c r="U107" s="800"/>
      <c r="V107" s="801"/>
      <c r="W107" s="799"/>
      <c r="X107" s="800"/>
      <c r="Y107" s="801"/>
    </row>
    <row r="108" spans="1:25" x14ac:dyDescent="0.3">
      <c r="A108" s="357"/>
      <c r="B108" s="27" t="s">
        <v>219</v>
      </c>
      <c r="C108" s="410" t="s">
        <v>45</v>
      </c>
      <c r="D108" s="611"/>
      <c r="E108" s="799"/>
      <c r="F108" s="800"/>
      <c r="G108" s="801"/>
      <c r="H108" s="799"/>
      <c r="I108" s="800"/>
      <c r="J108" s="801"/>
      <c r="K108" s="799"/>
      <c r="L108" s="800"/>
      <c r="M108" s="801"/>
      <c r="N108" s="799"/>
      <c r="O108" s="800"/>
      <c r="P108" s="801"/>
      <c r="Q108" s="799"/>
      <c r="R108" s="800"/>
      <c r="S108" s="801"/>
      <c r="T108" s="799"/>
      <c r="U108" s="800"/>
      <c r="V108" s="801"/>
      <c r="W108" s="799"/>
      <c r="X108" s="800"/>
      <c r="Y108" s="801"/>
    </row>
    <row r="109" spans="1:25" x14ac:dyDescent="0.3">
      <c r="A109" s="4"/>
      <c r="B109" s="27" t="s">
        <v>76</v>
      </c>
      <c r="C109" s="410" t="s">
        <v>45</v>
      </c>
      <c r="D109" s="611"/>
      <c r="E109" s="799"/>
      <c r="F109" s="800"/>
      <c r="G109" s="801"/>
      <c r="H109" s="799"/>
      <c r="I109" s="800"/>
      <c r="J109" s="801"/>
      <c r="K109" s="799"/>
      <c r="L109" s="800"/>
      <c r="M109" s="801"/>
      <c r="N109" s="799"/>
      <c r="O109" s="800"/>
      <c r="P109" s="801"/>
      <c r="Q109" s="799"/>
      <c r="R109" s="800"/>
      <c r="S109" s="801"/>
      <c r="T109" s="799"/>
      <c r="U109" s="800"/>
      <c r="V109" s="801"/>
      <c r="W109" s="799"/>
      <c r="X109" s="800"/>
      <c r="Y109" s="801"/>
    </row>
    <row r="110" spans="1:25" x14ac:dyDescent="0.3">
      <c r="A110" s="4"/>
      <c r="B110" s="27" t="s">
        <v>77</v>
      </c>
      <c r="C110" s="410" t="s">
        <v>45</v>
      </c>
      <c r="D110" s="611"/>
      <c r="E110" s="799"/>
      <c r="F110" s="800"/>
      <c r="G110" s="801"/>
      <c r="H110" s="799"/>
      <c r="I110" s="800"/>
      <c r="J110" s="801"/>
      <c r="K110" s="799"/>
      <c r="L110" s="800"/>
      <c r="M110" s="801"/>
      <c r="N110" s="799"/>
      <c r="O110" s="800"/>
      <c r="P110" s="801"/>
      <c r="Q110" s="799"/>
      <c r="R110" s="800"/>
      <c r="S110" s="801"/>
      <c r="T110" s="799"/>
      <c r="U110" s="800"/>
      <c r="V110" s="801"/>
      <c r="W110" s="799"/>
      <c r="X110" s="800"/>
      <c r="Y110" s="801"/>
    </row>
    <row r="111" spans="1:25" x14ac:dyDescent="0.3">
      <c r="A111" s="4"/>
      <c r="B111" s="27" t="s">
        <v>78</v>
      </c>
      <c r="C111" s="410" t="s">
        <v>45</v>
      </c>
      <c r="D111" s="611"/>
      <c r="E111" s="799"/>
      <c r="F111" s="800"/>
      <c r="G111" s="801"/>
      <c r="H111" s="799"/>
      <c r="I111" s="800"/>
      <c r="J111" s="801"/>
      <c r="K111" s="799"/>
      <c r="L111" s="800"/>
      <c r="M111" s="801"/>
      <c r="N111" s="799"/>
      <c r="O111" s="800"/>
      <c r="P111" s="801"/>
      <c r="Q111" s="799"/>
      <c r="R111" s="800"/>
      <c r="S111" s="801"/>
      <c r="T111" s="799"/>
      <c r="U111" s="800"/>
      <c r="V111" s="801"/>
      <c r="W111" s="799"/>
      <c r="X111" s="800"/>
      <c r="Y111" s="801"/>
    </row>
    <row r="112" spans="1:25" x14ac:dyDescent="0.3">
      <c r="A112" s="4"/>
      <c r="B112" s="27" t="s">
        <v>80</v>
      </c>
      <c r="C112" s="410" t="s">
        <v>45</v>
      </c>
      <c r="D112" s="611"/>
      <c r="E112" s="799"/>
      <c r="F112" s="800"/>
      <c r="G112" s="801"/>
      <c r="H112" s="799"/>
      <c r="I112" s="800"/>
      <c r="J112" s="801"/>
      <c r="K112" s="799"/>
      <c r="L112" s="800"/>
      <c r="M112" s="801"/>
      <c r="N112" s="799"/>
      <c r="O112" s="800"/>
      <c r="P112" s="801"/>
      <c r="Q112" s="799"/>
      <c r="R112" s="800"/>
      <c r="S112" s="801"/>
      <c r="T112" s="799"/>
      <c r="U112" s="800"/>
      <c r="V112" s="801"/>
      <c r="W112" s="799"/>
      <c r="X112" s="800"/>
      <c r="Y112" s="801"/>
    </row>
    <row r="113" spans="1:25" x14ac:dyDescent="0.3">
      <c r="A113" s="357"/>
      <c r="B113" s="27" t="s">
        <v>79</v>
      </c>
      <c r="C113" s="410" t="s">
        <v>45</v>
      </c>
      <c r="D113" s="611"/>
      <c r="E113" s="799"/>
      <c r="F113" s="800"/>
      <c r="G113" s="801"/>
      <c r="H113" s="799"/>
      <c r="I113" s="800"/>
      <c r="J113" s="801"/>
      <c r="K113" s="799"/>
      <c r="L113" s="800"/>
      <c r="M113" s="801"/>
      <c r="N113" s="799"/>
      <c r="O113" s="800"/>
      <c r="P113" s="801"/>
      <c r="Q113" s="799"/>
      <c r="R113" s="800"/>
      <c r="S113" s="801"/>
      <c r="T113" s="799"/>
      <c r="U113" s="800"/>
      <c r="V113" s="801"/>
      <c r="W113" s="799"/>
      <c r="X113" s="800"/>
      <c r="Y113" s="801"/>
    </row>
    <row r="114" spans="1:25" x14ac:dyDescent="0.3">
      <c r="A114" s="4"/>
      <c r="B114" s="27" t="s">
        <v>174</v>
      </c>
      <c r="C114" s="410" t="s">
        <v>45</v>
      </c>
      <c r="D114" s="611"/>
      <c r="E114" s="799"/>
      <c r="F114" s="800"/>
      <c r="G114" s="801"/>
      <c r="H114" s="799"/>
      <c r="I114" s="800"/>
      <c r="J114" s="801"/>
      <c r="K114" s="799"/>
      <c r="L114" s="800"/>
      <c r="M114" s="801"/>
      <c r="N114" s="799"/>
      <c r="O114" s="800"/>
      <c r="P114" s="801"/>
      <c r="Q114" s="799"/>
      <c r="R114" s="800"/>
      <c r="S114" s="801"/>
      <c r="T114" s="799"/>
      <c r="U114" s="800"/>
      <c r="V114" s="801"/>
      <c r="W114" s="799"/>
      <c r="X114" s="800"/>
      <c r="Y114" s="801"/>
    </row>
    <row r="115" spans="1:25" x14ac:dyDescent="0.3">
      <c r="A115" s="4"/>
      <c r="B115" s="27" t="s">
        <v>173</v>
      </c>
      <c r="C115" s="410" t="s">
        <v>45</v>
      </c>
      <c r="D115" s="611"/>
      <c r="E115" s="808"/>
      <c r="F115" s="809"/>
      <c r="G115" s="810"/>
      <c r="H115" s="799"/>
      <c r="I115" s="800"/>
      <c r="J115" s="801"/>
      <c r="K115" s="799"/>
      <c r="L115" s="800"/>
      <c r="M115" s="801"/>
      <c r="N115" s="799"/>
      <c r="O115" s="800"/>
      <c r="P115" s="801"/>
      <c r="Q115" s="799"/>
      <c r="R115" s="800"/>
      <c r="S115" s="801"/>
      <c r="T115" s="799"/>
      <c r="U115" s="800"/>
      <c r="V115" s="801"/>
      <c r="W115" s="799"/>
      <c r="X115" s="800"/>
      <c r="Y115" s="801"/>
    </row>
    <row r="116" spans="1:25" x14ac:dyDescent="0.3">
      <c r="A116" s="4"/>
      <c r="B116" s="27" t="s">
        <v>88</v>
      </c>
      <c r="C116" s="410" t="s">
        <v>45</v>
      </c>
      <c r="D116" s="611"/>
      <c r="E116" s="808"/>
      <c r="F116" s="809"/>
      <c r="G116" s="810"/>
      <c r="H116" s="799"/>
      <c r="I116" s="800"/>
      <c r="J116" s="801"/>
      <c r="K116" s="799"/>
      <c r="L116" s="800"/>
      <c r="M116" s="801"/>
      <c r="N116" s="799"/>
      <c r="O116" s="800"/>
      <c r="P116" s="801"/>
      <c r="Q116" s="799"/>
      <c r="R116" s="800"/>
      <c r="S116" s="801"/>
      <c r="T116" s="799"/>
      <c r="U116" s="800"/>
      <c r="V116" s="801"/>
      <c r="W116" s="799"/>
      <c r="X116" s="800"/>
      <c r="Y116" s="801"/>
    </row>
    <row r="117" spans="1:25" x14ac:dyDescent="0.3">
      <c r="A117" s="4"/>
      <c r="B117" s="27" t="s">
        <v>1020</v>
      </c>
      <c r="C117" s="410" t="s">
        <v>45</v>
      </c>
      <c r="D117" s="611"/>
      <c r="E117" s="799"/>
      <c r="F117" s="800"/>
      <c r="G117" s="801"/>
      <c r="H117" s="799"/>
      <c r="I117" s="800"/>
      <c r="J117" s="801"/>
      <c r="K117" s="799"/>
      <c r="L117" s="800"/>
      <c r="M117" s="801"/>
      <c r="N117" s="799"/>
      <c r="O117" s="800"/>
      <c r="P117" s="801"/>
      <c r="Q117" s="799"/>
      <c r="R117" s="800"/>
      <c r="S117" s="801"/>
      <c r="T117" s="799"/>
      <c r="U117" s="800"/>
      <c r="V117" s="801"/>
      <c r="W117" s="799"/>
      <c r="X117" s="800"/>
      <c r="Y117" s="801"/>
    </row>
    <row r="118" spans="1:25" x14ac:dyDescent="0.3">
      <c r="A118" s="4"/>
      <c r="B118" s="27" t="s">
        <v>89</v>
      </c>
      <c r="C118" s="410" t="s">
        <v>45</v>
      </c>
      <c r="D118" s="611"/>
      <c r="E118" s="799"/>
      <c r="F118" s="800"/>
      <c r="G118" s="801"/>
      <c r="H118" s="799"/>
      <c r="I118" s="800"/>
      <c r="J118" s="801"/>
      <c r="K118" s="799"/>
      <c r="L118" s="800"/>
      <c r="M118" s="801"/>
      <c r="N118" s="799"/>
      <c r="O118" s="800"/>
      <c r="P118" s="801"/>
      <c r="Q118" s="799"/>
      <c r="R118" s="800"/>
      <c r="S118" s="801"/>
      <c r="T118" s="799"/>
      <c r="U118" s="800"/>
      <c r="V118" s="801"/>
      <c r="W118" s="799"/>
      <c r="X118" s="800"/>
      <c r="Y118" s="801"/>
    </row>
    <row r="119" spans="1:25" x14ac:dyDescent="0.3">
      <c r="A119" s="4"/>
      <c r="B119" s="27" t="s">
        <v>200</v>
      </c>
      <c r="C119" s="410" t="s">
        <v>45</v>
      </c>
      <c r="D119" s="611"/>
      <c r="E119" s="808"/>
      <c r="F119" s="809"/>
      <c r="G119" s="810"/>
      <c r="H119" s="799"/>
      <c r="I119" s="800"/>
      <c r="J119" s="801"/>
      <c r="K119" s="799"/>
      <c r="L119" s="800"/>
      <c r="M119" s="801"/>
      <c r="N119" s="799"/>
      <c r="O119" s="800"/>
      <c r="P119" s="801"/>
      <c r="Q119" s="799"/>
      <c r="R119" s="800"/>
      <c r="S119" s="801"/>
      <c r="T119" s="799"/>
      <c r="U119" s="800"/>
      <c r="V119" s="801"/>
      <c r="W119" s="799"/>
      <c r="X119" s="800"/>
      <c r="Y119" s="801"/>
    </row>
    <row r="120" spans="1:25" x14ac:dyDescent="0.3">
      <c r="A120" s="248" t="s">
        <v>81</v>
      </c>
      <c r="B120" s="27"/>
      <c r="C120" s="410"/>
      <c r="D120" s="611"/>
      <c r="E120" s="626"/>
      <c r="F120" s="325"/>
      <c r="G120" s="391"/>
      <c r="H120" s="764"/>
      <c r="I120" s="760"/>
      <c r="J120" s="761"/>
      <c r="K120" s="764"/>
      <c r="L120" s="760"/>
      <c r="M120" s="761"/>
      <c r="N120" s="764"/>
      <c r="O120" s="760"/>
      <c r="P120" s="761"/>
      <c r="Q120" s="764"/>
      <c r="R120" s="760"/>
      <c r="S120" s="761"/>
      <c r="T120" s="764"/>
      <c r="U120" s="760"/>
      <c r="V120" s="761"/>
      <c r="W120" s="764"/>
      <c r="X120" s="760"/>
      <c r="Y120" s="761"/>
    </row>
    <row r="121" spans="1:25" x14ac:dyDescent="0.3">
      <c r="A121" s="4"/>
      <c r="B121" s="27" t="s">
        <v>82</v>
      </c>
      <c r="C121" s="410" t="s">
        <v>45</v>
      </c>
      <c r="D121" s="611"/>
      <c r="E121" s="799"/>
      <c r="F121" s="800"/>
      <c r="G121" s="801"/>
      <c r="H121" s="799"/>
      <c r="I121" s="800"/>
      <c r="J121" s="801"/>
      <c r="K121" s="799"/>
      <c r="L121" s="800"/>
      <c r="M121" s="801"/>
      <c r="N121" s="799"/>
      <c r="O121" s="800"/>
      <c r="P121" s="801"/>
      <c r="Q121" s="799"/>
      <c r="R121" s="800"/>
      <c r="S121" s="801"/>
      <c r="T121" s="799"/>
      <c r="U121" s="800"/>
      <c r="V121" s="801"/>
      <c r="W121" s="799"/>
      <c r="X121" s="800"/>
      <c r="Y121" s="801"/>
    </row>
    <row r="122" spans="1:25" x14ac:dyDescent="0.3">
      <c r="A122" s="4"/>
      <c r="B122" s="27" t="s">
        <v>83</v>
      </c>
      <c r="C122" s="410" t="s">
        <v>45</v>
      </c>
      <c r="D122" s="611"/>
      <c r="E122" s="799"/>
      <c r="F122" s="800"/>
      <c r="G122" s="801"/>
      <c r="H122" s="799"/>
      <c r="I122" s="800"/>
      <c r="J122" s="801"/>
      <c r="K122" s="799"/>
      <c r="L122" s="800"/>
      <c r="M122" s="801"/>
      <c r="N122" s="799"/>
      <c r="O122" s="800"/>
      <c r="P122" s="801"/>
      <c r="Q122" s="799"/>
      <c r="R122" s="800"/>
      <c r="S122" s="801"/>
      <c r="T122" s="799"/>
      <c r="U122" s="800"/>
      <c r="V122" s="801"/>
      <c r="W122" s="799"/>
      <c r="X122" s="800"/>
      <c r="Y122" s="801"/>
    </row>
    <row r="123" spans="1:25" x14ac:dyDescent="0.3">
      <c r="A123" s="4"/>
      <c r="B123" s="27" t="s">
        <v>84</v>
      </c>
      <c r="C123" s="410" t="s">
        <v>45</v>
      </c>
      <c r="D123" s="611"/>
      <c r="E123" s="799"/>
      <c r="F123" s="800"/>
      <c r="G123" s="801"/>
      <c r="H123" s="799"/>
      <c r="I123" s="800"/>
      <c r="J123" s="801"/>
      <c r="K123" s="799"/>
      <c r="L123" s="800"/>
      <c r="M123" s="801"/>
      <c r="N123" s="799"/>
      <c r="O123" s="800"/>
      <c r="P123" s="801"/>
      <c r="Q123" s="799"/>
      <c r="R123" s="800"/>
      <c r="S123" s="801"/>
      <c r="T123" s="799"/>
      <c r="U123" s="800"/>
      <c r="V123" s="801"/>
      <c r="W123" s="799"/>
      <c r="X123" s="800"/>
      <c r="Y123" s="801"/>
    </row>
    <row r="124" spans="1:25" x14ac:dyDescent="0.3">
      <c r="A124" s="4"/>
      <c r="B124" s="27" t="s">
        <v>310</v>
      </c>
      <c r="C124" s="410" t="s">
        <v>45</v>
      </c>
      <c r="D124" s="611"/>
      <c r="E124" s="799"/>
      <c r="F124" s="800"/>
      <c r="G124" s="801"/>
      <c r="H124" s="799"/>
      <c r="I124" s="800"/>
      <c r="J124" s="801"/>
      <c r="K124" s="799"/>
      <c r="L124" s="800"/>
      <c r="M124" s="801"/>
      <c r="N124" s="799"/>
      <c r="O124" s="800"/>
      <c r="P124" s="801"/>
      <c r="Q124" s="799"/>
      <c r="R124" s="800"/>
      <c r="S124" s="801"/>
      <c r="T124" s="799"/>
      <c r="U124" s="800"/>
      <c r="V124" s="801"/>
      <c r="W124" s="799"/>
      <c r="X124" s="800"/>
      <c r="Y124" s="801"/>
    </row>
    <row r="125" spans="1:25" x14ac:dyDescent="0.3">
      <c r="A125" s="4"/>
      <c r="B125" s="27" t="s">
        <v>308</v>
      </c>
      <c r="C125" s="410" t="s">
        <v>45</v>
      </c>
      <c r="D125" s="611"/>
      <c r="E125" s="808"/>
      <c r="F125" s="809"/>
      <c r="G125" s="810"/>
      <c r="H125" s="799"/>
      <c r="I125" s="800"/>
      <c r="J125" s="801"/>
      <c r="K125" s="799"/>
      <c r="L125" s="800"/>
      <c r="M125" s="801"/>
      <c r="N125" s="799"/>
      <c r="O125" s="800"/>
      <c r="P125" s="801"/>
      <c r="Q125" s="799"/>
      <c r="R125" s="800"/>
      <c r="S125" s="801"/>
      <c r="T125" s="799"/>
      <c r="U125" s="800"/>
      <c r="V125" s="801"/>
      <c r="W125" s="799"/>
      <c r="X125" s="800"/>
      <c r="Y125" s="801"/>
    </row>
    <row r="126" spans="1:25" x14ac:dyDescent="0.3">
      <c r="A126" s="4"/>
      <c r="B126" s="27" t="s">
        <v>85</v>
      </c>
      <c r="C126" s="410" t="s">
        <v>45</v>
      </c>
      <c r="D126" s="611"/>
      <c r="E126" s="799"/>
      <c r="F126" s="800"/>
      <c r="G126" s="801"/>
      <c r="H126" s="799"/>
      <c r="I126" s="800"/>
      <c r="J126" s="801"/>
      <c r="K126" s="799"/>
      <c r="L126" s="800"/>
      <c r="M126" s="801"/>
      <c r="N126" s="799"/>
      <c r="O126" s="800"/>
      <c r="P126" s="801"/>
      <c r="Q126" s="799"/>
      <c r="R126" s="800"/>
      <c r="S126" s="801"/>
      <c r="T126" s="799"/>
      <c r="U126" s="800"/>
      <c r="V126" s="801"/>
      <c r="W126" s="799"/>
      <c r="X126" s="800"/>
      <c r="Y126" s="801"/>
    </row>
    <row r="127" spans="1:25" x14ac:dyDescent="0.3">
      <c r="A127" s="4"/>
      <c r="B127" s="27" t="s">
        <v>433</v>
      </c>
      <c r="C127" s="410" t="s">
        <v>45</v>
      </c>
      <c r="D127" s="611"/>
      <c r="E127" s="808"/>
      <c r="F127" s="809"/>
      <c r="G127" s="810"/>
      <c r="H127" s="799"/>
      <c r="I127" s="800"/>
      <c r="J127" s="801"/>
      <c r="K127" s="799"/>
      <c r="L127" s="800"/>
      <c r="M127" s="801"/>
      <c r="N127" s="799"/>
      <c r="O127" s="800"/>
      <c r="P127" s="801"/>
      <c r="Q127" s="799"/>
      <c r="R127" s="800"/>
      <c r="S127" s="801"/>
      <c r="T127" s="799"/>
      <c r="U127" s="800"/>
      <c r="V127" s="801"/>
      <c r="W127" s="799"/>
      <c r="X127" s="800"/>
      <c r="Y127" s="801"/>
    </row>
    <row r="128" spans="1:25" x14ac:dyDescent="0.3">
      <c r="A128" s="357"/>
      <c r="B128" s="27" t="s">
        <v>220</v>
      </c>
      <c r="C128" s="410" t="s">
        <v>45</v>
      </c>
      <c r="D128" s="611"/>
      <c r="E128" s="799"/>
      <c r="F128" s="800"/>
      <c r="G128" s="801"/>
      <c r="H128" s="799"/>
      <c r="I128" s="800"/>
      <c r="J128" s="801"/>
      <c r="K128" s="799"/>
      <c r="L128" s="800"/>
      <c r="M128" s="801"/>
      <c r="N128" s="799"/>
      <c r="O128" s="800"/>
      <c r="P128" s="801"/>
      <c r="Q128" s="799"/>
      <c r="R128" s="800"/>
      <c r="S128" s="801"/>
      <c r="T128" s="799"/>
      <c r="U128" s="800"/>
      <c r="V128" s="801"/>
      <c r="W128" s="799"/>
      <c r="X128" s="800"/>
      <c r="Y128" s="801"/>
    </row>
    <row r="129" spans="1:39" x14ac:dyDescent="0.3">
      <c r="A129" s="357"/>
      <c r="B129" s="27" t="s">
        <v>221</v>
      </c>
      <c r="C129" s="410" t="s">
        <v>45</v>
      </c>
      <c r="D129" s="611"/>
      <c r="E129" s="808"/>
      <c r="F129" s="809"/>
      <c r="G129" s="810"/>
      <c r="H129" s="799"/>
      <c r="I129" s="800"/>
      <c r="J129" s="801"/>
      <c r="K129" s="799"/>
      <c r="L129" s="800"/>
      <c r="M129" s="801"/>
      <c r="N129" s="799"/>
      <c r="O129" s="800"/>
      <c r="P129" s="801"/>
      <c r="Q129" s="799"/>
      <c r="R129" s="800"/>
      <c r="S129" s="801"/>
      <c r="T129" s="799"/>
      <c r="U129" s="800"/>
      <c r="V129" s="801"/>
      <c r="W129" s="799"/>
      <c r="X129" s="800"/>
      <c r="Y129" s="801"/>
    </row>
    <row r="130" spans="1:39" x14ac:dyDescent="0.3">
      <c r="A130" s="357"/>
      <c r="B130" s="27" t="s">
        <v>222</v>
      </c>
      <c r="C130" s="410" t="s">
        <v>45</v>
      </c>
      <c r="D130" s="611"/>
      <c r="E130" s="808"/>
      <c r="F130" s="809"/>
      <c r="G130" s="810"/>
      <c r="H130" s="799"/>
      <c r="I130" s="800"/>
      <c r="J130" s="801"/>
      <c r="K130" s="799"/>
      <c r="L130" s="800"/>
      <c r="M130" s="801"/>
      <c r="N130" s="799"/>
      <c r="O130" s="800"/>
      <c r="P130" s="801"/>
      <c r="Q130" s="799"/>
      <c r="R130" s="800"/>
      <c r="S130" s="801"/>
      <c r="T130" s="799"/>
      <c r="U130" s="800"/>
      <c r="V130" s="801"/>
      <c r="W130" s="799"/>
      <c r="X130" s="800"/>
      <c r="Y130" s="801"/>
    </row>
    <row r="131" spans="1:39" x14ac:dyDescent="0.3">
      <c r="A131" s="4"/>
      <c r="B131" s="27" t="s">
        <v>223</v>
      </c>
      <c r="C131" s="410" t="s">
        <v>45</v>
      </c>
      <c r="D131" s="611"/>
      <c r="E131" s="799"/>
      <c r="F131" s="800"/>
      <c r="G131" s="801"/>
      <c r="H131" s="799"/>
      <c r="I131" s="800"/>
      <c r="J131" s="801"/>
      <c r="K131" s="799"/>
      <c r="L131" s="800"/>
      <c r="M131" s="801"/>
      <c r="N131" s="799"/>
      <c r="O131" s="800"/>
      <c r="P131" s="801"/>
      <c r="Q131" s="799"/>
      <c r="R131" s="800"/>
      <c r="S131" s="801"/>
      <c r="T131" s="799"/>
      <c r="U131" s="800"/>
      <c r="V131" s="801"/>
      <c r="W131" s="799"/>
      <c r="X131" s="800"/>
      <c r="Y131" s="801"/>
    </row>
    <row r="132" spans="1:39" x14ac:dyDescent="0.3">
      <c r="A132" s="4"/>
      <c r="B132" s="27" t="s">
        <v>224</v>
      </c>
      <c r="C132" s="410" t="s">
        <v>45</v>
      </c>
      <c r="D132" s="611"/>
      <c r="E132" s="808"/>
      <c r="F132" s="809"/>
      <c r="G132" s="810"/>
      <c r="H132" s="799"/>
      <c r="I132" s="800"/>
      <c r="J132" s="801"/>
      <c r="K132" s="799"/>
      <c r="L132" s="800"/>
      <c r="M132" s="801"/>
      <c r="N132" s="799"/>
      <c r="O132" s="800"/>
      <c r="P132" s="801"/>
      <c r="Q132" s="799"/>
      <c r="R132" s="800"/>
      <c r="S132" s="801"/>
      <c r="T132" s="799"/>
      <c r="U132" s="800"/>
      <c r="V132" s="801"/>
      <c r="W132" s="799"/>
      <c r="X132" s="800"/>
      <c r="Y132" s="801"/>
    </row>
    <row r="133" spans="1:39" x14ac:dyDescent="0.3">
      <c r="A133" s="4"/>
      <c r="B133" s="27" t="s">
        <v>86</v>
      </c>
      <c r="C133" s="410" t="s">
        <v>45</v>
      </c>
      <c r="D133" s="611"/>
      <c r="E133" s="799"/>
      <c r="F133" s="800"/>
      <c r="G133" s="801"/>
      <c r="H133" s="799"/>
      <c r="I133" s="800"/>
      <c r="J133" s="801"/>
      <c r="K133" s="799"/>
      <c r="L133" s="800"/>
      <c r="M133" s="801"/>
      <c r="N133" s="799"/>
      <c r="O133" s="800"/>
      <c r="P133" s="801"/>
      <c r="Q133" s="799"/>
      <c r="R133" s="800"/>
      <c r="S133" s="801"/>
      <c r="T133" s="799"/>
      <c r="U133" s="800"/>
      <c r="V133" s="801"/>
      <c r="W133" s="799"/>
      <c r="X133" s="800"/>
      <c r="Y133" s="801"/>
    </row>
    <row r="134" spans="1:39" x14ac:dyDescent="0.3">
      <c r="A134" s="4"/>
      <c r="B134" s="27" t="s">
        <v>93</v>
      </c>
      <c r="C134" s="410" t="s">
        <v>45</v>
      </c>
      <c r="D134" s="611"/>
      <c r="E134" s="799"/>
      <c r="F134" s="800"/>
      <c r="G134" s="801"/>
      <c r="H134" s="799"/>
      <c r="I134" s="800"/>
      <c r="J134" s="801"/>
      <c r="K134" s="799"/>
      <c r="L134" s="800"/>
      <c r="M134" s="801"/>
      <c r="N134" s="799"/>
      <c r="O134" s="800"/>
      <c r="P134" s="801"/>
      <c r="Q134" s="799"/>
      <c r="R134" s="800"/>
      <c r="S134" s="801"/>
      <c r="T134" s="799"/>
      <c r="U134" s="800"/>
      <c r="V134" s="801"/>
      <c r="W134" s="799"/>
      <c r="X134" s="800"/>
      <c r="Y134" s="801"/>
    </row>
    <row r="135" spans="1:39" x14ac:dyDescent="0.3">
      <c r="A135" s="4"/>
      <c r="B135" s="27" t="s">
        <v>87</v>
      </c>
      <c r="C135" s="410" t="s">
        <v>45</v>
      </c>
      <c r="D135" s="611"/>
      <c r="E135" s="799"/>
      <c r="F135" s="800"/>
      <c r="G135" s="801"/>
      <c r="H135" s="799"/>
      <c r="I135" s="800"/>
      <c r="J135" s="801"/>
      <c r="K135" s="799"/>
      <c r="L135" s="800"/>
      <c r="M135" s="801"/>
      <c r="N135" s="799"/>
      <c r="O135" s="800"/>
      <c r="P135" s="801"/>
      <c r="Q135" s="799"/>
      <c r="R135" s="800"/>
      <c r="S135" s="801"/>
      <c r="T135" s="799"/>
      <c r="U135" s="800"/>
      <c r="V135" s="801"/>
      <c r="W135" s="799"/>
      <c r="X135" s="800"/>
      <c r="Y135" s="801"/>
    </row>
    <row r="136" spans="1:39" x14ac:dyDescent="0.3">
      <c r="A136" s="357"/>
      <c r="B136" s="27" t="s">
        <v>229</v>
      </c>
      <c r="C136" s="410" t="s">
        <v>45</v>
      </c>
      <c r="D136" s="611"/>
      <c r="E136" s="808"/>
      <c r="F136" s="809"/>
      <c r="G136" s="810"/>
      <c r="H136" s="799"/>
      <c r="I136" s="800"/>
      <c r="J136" s="801"/>
      <c r="K136" s="799"/>
      <c r="L136" s="800"/>
      <c r="M136" s="801"/>
      <c r="N136" s="799"/>
      <c r="O136" s="800"/>
      <c r="P136" s="801"/>
      <c r="Q136" s="799"/>
      <c r="R136" s="800"/>
      <c r="S136" s="801"/>
      <c r="T136" s="799"/>
      <c r="U136" s="800"/>
      <c r="V136" s="801"/>
      <c r="W136" s="799"/>
      <c r="X136" s="800"/>
      <c r="Y136" s="801"/>
    </row>
    <row r="137" spans="1:39" x14ac:dyDescent="0.3">
      <c r="A137" s="4"/>
      <c r="B137" s="27" t="s">
        <v>233</v>
      </c>
      <c r="C137" s="410" t="s">
        <v>45</v>
      </c>
      <c r="D137" s="611"/>
      <c r="E137" s="799"/>
      <c r="F137" s="800"/>
      <c r="G137" s="801"/>
      <c r="H137" s="799"/>
      <c r="I137" s="800"/>
      <c r="J137" s="801"/>
      <c r="K137" s="799"/>
      <c r="L137" s="800"/>
      <c r="M137" s="801"/>
      <c r="N137" s="799"/>
      <c r="O137" s="800"/>
      <c r="P137" s="801"/>
      <c r="Q137" s="799"/>
      <c r="R137" s="800"/>
      <c r="S137" s="801"/>
      <c r="T137" s="799"/>
      <c r="U137" s="800"/>
      <c r="V137" s="801"/>
      <c r="W137" s="799"/>
      <c r="X137" s="800"/>
      <c r="Y137" s="801"/>
    </row>
    <row r="138" spans="1:39" x14ac:dyDescent="0.3">
      <c r="A138" s="4"/>
      <c r="B138" s="27" t="s">
        <v>234</v>
      </c>
      <c r="C138" s="410" t="s">
        <v>45</v>
      </c>
      <c r="D138" s="611"/>
      <c r="E138" s="799"/>
      <c r="F138" s="800"/>
      <c r="G138" s="801"/>
      <c r="H138" s="799"/>
      <c r="I138" s="800"/>
      <c r="J138" s="801"/>
      <c r="K138" s="799"/>
      <c r="L138" s="800"/>
      <c r="M138" s="801"/>
      <c r="N138" s="799"/>
      <c r="O138" s="800"/>
      <c r="P138" s="801"/>
      <c r="Q138" s="799"/>
      <c r="R138" s="800"/>
      <c r="S138" s="801"/>
      <c r="T138" s="799"/>
      <c r="U138" s="800"/>
      <c r="V138" s="801"/>
      <c r="W138" s="799"/>
      <c r="X138" s="800"/>
      <c r="Y138" s="801"/>
    </row>
    <row r="139" spans="1:39" x14ac:dyDescent="0.3">
      <c r="A139" s="4"/>
      <c r="B139" s="27" t="s">
        <v>235</v>
      </c>
      <c r="C139" s="410" t="s">
        <v>45</v>
      </c>
      <c r="D139" s="611"/>
      <c r="E139" s="799"/>
      <c r="F139" s="800"/>
      <c r="G139" s="801"/>
      <c r="H139" s="799"/>
      <c r="I139" s="800"/>
      <c r="J139" s="801"/>
      <c r="K139" s="799"/>
      <c r="L139" s="800"/>
      <c r="M139" s="801"/>
      <c r="N139" s="799"/>
      <c r="O139" s="800"/>
      <c r="P139" s="801"/>
      <c r="Q139" s="799"/>
      <c r="R139" s="800"/>
      <c r="S139" s="801"/>
      <c r="T139" s="799"/>
      <c r="U139" s="800"/>
      <c r="V139" s="801"/>
      <c r="W139" s="799"/>
      <c r="X139" s="800"/>
      <c r="Y139" s="801"/>
    </row>
    <row r="140" spans="1:39" x14ac:dyDescent="0.3">
      <c r="A140" s="4"/>
      <c r="B140" s="27" t="s">
        <v>236</v>
      </c>
      <c r="C140" s="410" t="s">
        <v>45</v>
      </c>
      <c r="D140" s="611"/>
      <c r="E140" s="799"/>
      <c r="F140" s="800"/>
      <c r="G140" s="801"/>
      <c r="H140" s="799"/>
      <c r="I140" s="800"/>
      <c r="J140" s="801"/>
      <c r="K140" s="799"/>
      <c r="L140" s="800"/>
      <c r="M140" s="801"/>
      <c r="N140" s="799"/>
      <c r="O140" s="800"/>
      <c r="P140" s="801"/>
      <c r="Q140" s="799"/>
      <c r="R140" s="800"/>
      <c r="S140" s="801"/>
      <c r="T140" s="799"/>
      <c r="U140" s="800"/>
      <c r="V140" s="801"/>
      <c r="W140" s="799"/>
      <c r="X140" s="800"/>
      <c r="Y140" s="801"/>
      <c r="Z140" s="390"/>
      <c r="AA140" s="390"/>
      <c r="AB140" s="390"/>
      <c r="AC140" s="390"/>
      <c r="AD140" s="390"/>
      <c r="AE140" s="390"/>
      <c r="AF140" s="390"/>
      <c r="AG140" s="390"/>
      <c r="AH140" s="390"/>
      <c r="AI140" s="390"/>
      <c r="AJ140" s="390"/>
      <c r="AK140" s="390"/>
      <c r="AL140" s="390"/>
    </row>
    <row r="141" spans="1:39" x14ac:dyDescent="0.3">
      <c r="A141" s="358" t="s">
        <v>90</v>
      </c>
      <c r="B141" s="27"/>
      <c r="C141" s="413"/>
      <c r="D141" s="612"/>
      <c r="E141" s="627"/>
      <c r="F141" s="365"/>
      <c r="G141" s="754"/>
      <c r="H141" s="764"/>
      <c r="I141" s="760"/>
      <c r="J141" s="761"/>
      <c r="K141" s="764"/>
      <c r="L141" s="760"/>
      <c r="M141" s="761"/>
      <c r="N141" s="764"/>
      <c r="O141" s="760"/>
      <c r="P141" s="761"/>
      <c r="Q141" s="764"/>
      <c r="R141" s="760"/>
      <c r="S141" s="761"/>
      <c r="T141" s="764"/>
      <c r="U141" s="760"/>
      <c r="V141" s="761"/>
      <c r="W141" s="764"/>
      <c r="X141" s="760"/>
      <c r="Y141" s="761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11"/>
    </row>
    <row r="142" spans="1:39" s="362" customFormat="1" ht="15" customHeight="1" x14ac:dyDescent="0.3">
      <c r="A142" s="210"/>
      <c r="B142" s="27" t="s">
        <v>896</v>
      </c>
      <c r="C142" s="415" t="s">
        <v>930</v>
      </c>
      <c r="D142" s="613" t="s">
        <v>911</v>
      </c>
      <c r="E142" s="808"/>
      <c r="F142" s="809"/>
      <c r="G142" s="810"/>
      <c r="H142" s="799"/>
      <c r="I142" s="800"/>
      <c r="J142" s="801"/>
      <c r="K142" s="799"/>
      <c r="L142" s="800"/>
      <c r="M142" s="801"/>
      <c r="N142" s="799"/>
      <c r="O142" s="800"/>
      <c r="P142" s="801"/>
      <c r="Q142" s="799"/>
      <c r="R142" s="800"/>
      <c r="S142" s="801"/>
      <c r="T142" s="799"/>
      <c r="U142" s="800"/>
      <c r="V142" s="801"/>
      <c r="W142" s="799"/>
      <c r="X142" s="800"/>
      <c r="Y142" s="801"/>
      <c r="Z142" s="365"/>
      <c r="AA142" s="365"/>
      <c r="AB142" s="365"/>
      <c r="AC142" s="365"/>
      <c r="AD142" s="365"/>
      <c r="AE142" s="365"/>
      <c r="AF142" s="365"/>
      <c r="AG142" s="365"/>
      <c r="AH142" s="365"/>
      <c r="AI142" s="365"/>
      <c r="AJ142" s="202"/>
      <c r="AK142" s="202"/>
      <c r="AL142" s="219"/>
      <c r="AM142" s="188"/>
    </row>
    <row r="143" spans="1:39" s="362" customFormat="1" ht="15" customHeight="1" x14ac:dyDescent="0.3">
      <c r="A143" s="210"/>
      <c r="B143" s="27" t="s">
        <v>897</v>
      </c>
      <c r="C143" s="415" t="s">
        <v>931</v>
      </c>
      <c r="D143" s="613" t="s">
        <v>912</v>
      </c>
      <c r="E143" s="808"/>
      <c r="F143" s="809"/>
      <c r="G143" s="810"/>
      <c r="H143" s="799"/>
      <c r="I143" s="800"/>
      <c r="J143" s="801"/>
      <c r="K143" s="799"/>
      <c r="L143" s="800"/>
      <c r="M143" s="801"/>
      <c r="N143" s="799"/>
      <c r="O143" s="800"/>
      <c r="P143" s="801"/>
      <c r="Q143" s="799"/>
      <c r="R143" s="800"/>
      <c r="S143" s="801"/>
      <c r="T143" s="799"/>
      <c r="U143" s="800"/>
      <c r="V143" s="801"/>
      <c r="W143" s="799"/>
      <c r="X143" s="800"/>
      <c r="Y143" s="801"/>
      <c r="Z143" s="365"/>
      <c r="AA143" s="365"/>
      <c r="AB143" s="365"/>
      <c r="AC143" s="365"/>
      <c r="AD143" s="365"/>
      <c r="AE143" s="365"/>
      <c r="AF143" s="365"/>
      <c r="AG143" s="365"/>
      <c r="AH143" s="365"/>
      <c r="AI143" s="365"/>
      <c r="AJ143" s="202"/>
      <c r="AK143" s="202"/>
      <c r="AL143" s="219"/>
      <c r="AM143" s="188"/>
    </row>
    <row r="144" spans="1:39" s="362" customFormat="1" ht="15" customHeight="1" x14ac:dyDescent="0.3">
      <c r="B144" s="359" t="s">
        <v>91</v>
      </c>
      <c r="C144" s="415">
        <v>0.85</v>
      </c>
      <c r="D144" s="613" t="s">
        <v>913</v>
      </c>
      <c r="E144" s="799"/>
      <c r="F144" s="800"/>
      <c r="G144" s="801"/>
      <c r="H144" s="799"/>
      <c r="I144" s="800"/>
      <c r="J144" s="801"/>
      <c r="K144" s="799"/>
      <c r="L144" s="800"/>
      <c r="M144" s="801"/>
      <c r="N144" s="799"/>
      <c r="O144" s="800"/>
      <c r="P144" s="801"/>
      <c r="Q144" s="799"/>
      <c r="R144" s="800"/>
      <c r="S144" s="801"/>
      <c r="T144" s="799"/>
      <c r="U144" s="800"/>
      <c r="V144" s="801"/>
      <c r="W144" s="799"/>
      <c r="X144" s="800"/>
      <c r="Y144" s="801"/>
      <c r="Z144" s="365"/>
      <c r="AA144" s="377"/>
      <c r="AB144" s="377"/>
      <c r="AC144" s="365"/>
      <c r="AD144" s="365"/>
      <c r="AE144" s="365"/>
      <c r="AF144" s="330"/>
      <c r="AG144" s="330"/>
      <c r="AH144" s="330"/>
      <c r="AI144" s="330"/>
      <c r="AJ144" s="330"/>
      <c r="AK144" s="330"/>
      <c r="AL144" s="219"/>
      <c r="AM144" s="188"/>
    </row>
    <row r="145" spans="1:39" s="362" customFormat="1" x14ac:dyDescent="0.3">
      <c r="B145" s="359" t="s">
        <v>346</v>
      </c>
      <c r="C145" s="416">
        <v>0.77</v>
      </c>
      <c r="D145" s="613" t="s">
        <v>914</v>
      </c>
      <c r="E145" s="799"/>
      <c r="F145" s="800"/>
      <c r="G145" s="801"/>
      <c r="H145" s="799"/>
      <c r="I145" s="800"/>
      <c r="J145" s="801"/>
      <c r="K145" s="799"/>
      <c r="L145" s="800"/>
      <c r="M145" s="801"/>
      <c r="N145" s="799"/>
      <c r="O145" s="800"/>
      <c r="P145" s="801"/>
      <c r="Q145" s="799"/>
      <c r="R145" s="800"/>
      <c r="S145" s="801"/>
      <c r="T145" s="799"/>
      <c r="U145" s="800"/>
      <c r="V145" s="801"/>
      <c r="W145" s="799"/>
      <c r="X145" s="800"/>
      <c r="Y145" s="801"/>
      <c r="Z145" s="377"/>
      <c r="AA145" s="377"/>
      <c r="AB145" s="377"/>
      <c r="AC145" s="365"/>
      <c r="AD145" s="365"/>
      <c r="AE145" s="365"/>
      <c r="AF145" s="330"/>
      <c r="AG145" s="330"/>
      <c r="AH145" s="330"/>
      <c r="AI145" s="330"/>
      <c r="AJ145" s="330"/>
      <c r="AK145" s="330"/>
      <c r="AL145" s="219"/>
      <c r="AM145" s="188"/>
    </row>
    <row r="146" spans="1:39" s="362" customFormat="1" x14ac:dyDescent="0.3">
      <c r="B146" s="359" t="s">
        <v>1087</v>
      </c>
      <c r="C146" s="416">
        <v>0.18</v>
      </c>
      <c r="D146" s="613" t="s">
        <v>916</v>
      </c>
      <c r="E146" s="799"/>
      <c r="F146" s="800"/>
      <c r="G146" s="801"/>
      <c r="H146" s="799"/>
      <c r="I146" s="800"/>
      <c r="J146" s="801"/>
      <c r="K146" s="799"/>
      <c r="L146" s="800"/>
      <c r="M146" s="801"/>
      <c r="N146" s="799"/>
      <c r="O146" s="800"/>
      <c r="P146" s="801"/>
      <c r="Q146" s="799"/>
      <c r="R146" s="800"/>
      <c r="S146" s="801"/>
      <c r="T146" s="799"/>
      <c r="U146" s="800"/>
      <c r="V146" s="801"/>
      <c r="W146" s="799"/>
      <c r="X146" s="800"/>
      <c r="Y146" s="801"/>
      <c r="Z146" s="377"/>
      <c r="AA146" s="377"/>
      <c r="AB146" s="377"/>
      <c r="AC146" s="365"/>
      <c r="AD146" s="365"/>
      <c r="AE146" s="365"/>
      <c r="AF146" s="330"/>
      <c r="AG146" s="330"/>
      <c r="AH146" s="330"/>
      <c r="AI146" s="330"/>
      <c r="AJ146" s="330"/>
      <c r="AK146" s="330"/>
      <c r="AL146" s="389"/>
      <c r="AM146" s="376"/>
    </row>
    <row r="147" spans="1:39" s="362" customFormat="1" x14ac:dyDescent="0.3">
      <c r="B147" s="27" t="s">
        <v>248</v>
      </c>
      <c r="C147" s="410"/>
      <c r="D147" s="613" t="s">
        <v>671</v>
      </c>
      <c r="E147" s="802"/>
      <c r="F147" s="803"/>
      <c r="G147" s="804"/>
      <c r="H147" s="799"/>
      <c r="I147" s="800"/>
      <c r="J147" s="801"/>
      <c r="K147" s="799"/>
      <c r="L147" s="800"/>
      <c r="M147" s="801"/>
      <c r="N147" s="799"/>
      <c r="O147" s="800"/>
      <c r="P147" s="801"/>
      <c r="Q147" s="799"/>
      <c r="R147" s="800"/>
      <c r="S147" s="801"/>
      <c r="T147" s="799"/>
      <c r="U147" s="800"/>
      <c r="V147" s="801"/>
      <c r="W147" s="799"/>
      <c r="X147" s="800"/>
      <c r="Y147" s="801"/>
      <c r="Z147" s="365"/>
      <c r="AA147" s="365"/>
      <c r="AB147" s="365"/>
      <c r="AC147" s="365"/>
      <c r="AD147" s="365"/>
      <c r="AE147" s="365"/>
      <c r="AF147" s="330"/>
      <c r="AG147" s="330"/>
      <c r="AH147" s="330"/>
      <c r="AI147" s="330"/>
      <c r="AJ147" s="330"/>
      <c r="AK147" s="330"/>
      <c r="AL147" s="389"/>
      <c r="AM147" s="376"/>
    </row>
    <row r="148" spans="1:39" s="362" customFormat="1" x14ac:dyDescent="0.3">
      <c r="B148" s="27" t="s">
        <v>901</v>
      </c>
      <c r="C148" s="410"/>
      <c r="D148" s="613" t="s">
        <v>915</v>
      </c>
      <c r="E148" s="802"/>
      <c r="F148" s="803"/>
      <c r="G148" s="804"/>
      <c r="H148" s="799"/>
      <c r="I148" s="800"/>
      <c r="J148" s="801"/>
      <c r="K148" s="799"/>
      <c r="L148" s="800"/>
      <c r="M148" s="801"/>
      <c r="N148" s="799"/>
      <c r="O148" s="800"/>
      <c r="P148" s="801"/>
      <c r="Q148" s="799"/>
      <c r="R148" s="800"/>
      <c r="S148" s="801"/>
      <c r="T148" s="799"/>
      <c r="U148" s="800"/>
      <c r="V148" s="801"/>
      <c r="W148" s="799"/>
      <c r="X148" s="800"/>
      <c r="Y148" s="801"/>
      <c r="Z148" s="365"/>
      <c r="AA148" s="365"/>
      <c r="AB148" s="365"/>
      <c r="AC148" s="365"/>
      <c r="AD148" s="365"/>
      <c r="AE148" s="365"/>
      <c r="AF148" s="330"/>
      <c r="AG148" s="330"/>
      <c r="AH148" s="330"/>
      <c r="AI148" s="330"/>
      <c r="AJ148" s="330"/>
      <c r="AK148" s="330"/>
      <c r="AL148" s="389"/>
      <c r="AM148" s="376"/>
    </row>
    <row r="149" spans="1:39" s="362" customFormat="1" x14ac:dyDescent="0.3">
      <c r="B149" s="27" t="s">
        <v>905</v>
      </c>
      <c r="C149" s="410" t="s">
        <v>49</v>
      </c>
      <c r="D149" s="613" t="s">
        <v>906</v>
      </c>
      <c r="E149" s="802"/>
      <c r="F149" s="803"/>
      <c r="G149" s="804"/>
      <c r="H149" s="799"/>
      <c r="I149" s="800"/>
      <c r="J149" s="801"/>
      <c r="K149" s="799"/>
      <c r="L149" s="800"/>
      <c r="M149" s="801"/>
      <c r="N149" s="799"/>
      <c r="O149" s="800"/>
      <c r="P149" s="801"/>
      <c r="Q149" s="799"/>
      <c r="R149" s="800"/>
      <c r="S149" s="801"/>
      <c r="T149" s="799"/>
      <c r="U149" s="800"/>
      <c r="V149" s="801"/>
      <c r="W149" s="799"/>
      <c r="X149" s="800"/>
      <c r="Y149" s="801"/>
      <c r="Z149" s="365"/>
      <c r="AA149" s="365"/>
      <c r="AB149" s="365"/>
      <c r="AC149" s="365"/>
      <c r="AD149" s="365"/>
      <c r="AE149" s="365"/>
      <c r="AF149" s="330"/>
      <c r="AG149" s="330"/>
      <c r="AH149" s="330"/>
      <c r="AI149" s="330"/>
      <c r="AJ149" s="330"/>
      <c r="AK149" s="330"/>
      <c r="AL149" s="389"/>
      <c r="AM149" s="376"/>
    </row>
    <row r="150" spans="1:39" s="362" customFormat="1" x14ac:dyDescent="0.3">
      <c r="B150" s="27" t="s">
        <v>898</v>
      </c>
      <c r="C150" s="410" t="s">
        <v>187</v>
      </c>
      <c r="D150" s="613" t="s">
        <v>903</v>
      </c>
      <c r="E150" s="802"/>
      <c r="F150" s="803"/>
      <c r="G150" s="804"/>
      <c r="H150" s="799"/>
      <c r="I150" s="800"/>
      <c r="J150" s="801"/>
      <c r="K150" s="799"/>
      <c r="L150" s="800"/>
      <c r="M150" s="801"/>
      <c r="N150" s="799"/>
      <c r="O150" s="800"/>
      <c r="P150" s="801"/>
      <c r="Q150" s="799"/>
      <c r="R150" s="800"/>
      <c r="S150" s="801"/>
      <c r="T150" s="799"/>
      <c r="U150" s="800"/>
      <c r="V150" s="801"/>
      <c r="W150" s="799"/>
      <c r="X150" s="800"/>
      <c r="Y150" s="801"/>
      <c r="Z150" s="365"/>
      <c r="AA150" s="365"/>
      <c r="AB150" s="365"/>
      <c r="AC150" s="365"/>
      <c r="AD150" s="365"/>
      <c r="AE150" s="365"/>
      <c r="AF150" s="330"/>
      <c r="AG150" s="330"/>
      <c r="AH150" s="330"/>
      <c r="AI150" s="330"/>
      <c r="AJ150" s="330"/>
      <c r="AK150" s="330"/>
      <c r="AL150" s="389"/>
      <c r="AM150" s="376"/>
    </row>
    <row r="151" spans="1:39" s="362" customFormat="1" x14ac:dyDescent="0.3">
      <c r="B151" s="27" t="s">
        <v>899</v>
      </c>
      <c r="C151" s="410">
        <v>180</v>
      </c>
      <c r="D151" s="613" t="s">
        <v>904</v>
      </c>
      <c r="E151" s="802"/>
      <c r="F151" s="803"/>
      <c r="G151" s="804"/>
      <c r="H151" s="799"/>
      <c r="I151" s="800"/>
      <c r="J151" s="801"/>
      <c r="K151" s="799"/>
      <c r="L151" s="800"/>
      <c r="M151" s="801"/>
      <c r="N151" s="799"/>
      <c r="O151" s="800"/>
      <c r="P151" s="801"/>
      <c r="Q151" s="799"/>
      <c r="R151" s="800"/>
      <c r="S151" s="801"/>
      <c r="T151" s="799"/>
      <c r="U151" s="800"/>
      <c r="V151" s="801"/>
      <c r="W151" s="799"/>
      <c r="X151" s="800"/>
      <c r="Y151" s="801"/>
      <c r="Z151" s="365"/>
      <c r="AA151" s="365"/>
      <c r="AB151" s="365"/>
      <c r="AC151" s="365"/>
      <c r="AD151" s="365"/>
      <c r="AE151" s="365"/>
      <c r="AF151" s="330"/>
      <c r="AG151" s="330"/>
      <c r="AH151" s="330"/>
      <c r="AI151" s="330"/>
      <c r="AJ151" s="330"/>
      <c r="AK151" s="330"/>
      <c r="AL151" s="389"/>
      <c r="AM151" s="376"/>
    </row>
    <row r="152" spans="1:39" s="362" customFormat="1" x14ac:dyDescent="0.3">
      <c r="B152" s="27" t="s">
        <v>900</v>
      </c>
      <c r="C152" s="417">
        <v>80000</v>
      </c>
      <c r="D152" s="613" t="s">
        <v>910</v>
      </c>
      <c r="E152" s="802"/>
      <c r="F152" s="803"/>
      <c r="G152" s="804"/>
      <c r="H152" s="799"/>
      <c r="I152" s="800"/>
      <c r="J152" s="801"/>
      <c r="K152" s="799"/>
      <c r="L152" s="800"/>
      <c r="M152" s="801"/>
      <c r="N152" s="799"/>
      <c r="O152" s="800"/>
      <c r="P152" s="801"/>
      <c r="Q152" s="799"/>
      <c r="R152" s="800"/>
      <c r="S152" s="801"/>
      <c r="T152" s="799"/>
      <c r="U152" s="800"/>
      <c r="V152" s="801"/>
      <c r="W152" s="799"/>
      <c r="X152" s="800"/>
      <c r="Y152" s="801"/>
      <c r="Z152" s="365"/>
      <c r="AA152" s="365"/>
      <c r="AB152" s="365"/>
      <c r="AC152" s="365"/>
      <c r="AD152" s="365"/>
      <c r="AE152" s="365"/>
      <c r="AF152" s="330"/>
      <c r="AG152" s="330"/>
      <c r="AH152" s="330"/>
      <c r="AI152" s="330"/>
      <c r="AJ152" s="330"/>
      <c r="AK152" s="330"/>
      <c r="AL152" s="389"/>
      <c r="AM152" s="376"/>
    </row>
    <row r="153" spans="1:39" s="362" customFormat="1" x14ac:dyDescent="0.3">
      <c r="B153" s="27" t="s">
        <v>902</v>
      </c>
      <c r="C153" s="410" t="s">
        <v>190</v>
      </c>
      <c r="D153" s="613" t="s">
        <v>907</v>
      </c>
      <c r="E153" s="802"/>
      <c r="F153" s="803"/>
      <c r="G153" s="804"/>
      <c r="H153" s="799"/>
      <c r="I153" s="800"/>
      <c r="J153" s="801"/>
      <c r="K153" s="799"/>
      <c r="L153" s="800"/>
      <c r="M153" s="801"/>
      <c r="N153" s="799"/>
      <c r="O153" s="800"/>
      <c r="P153" s="801"/>
      <c r="Q153" s="799"/>
      <c r="R153" s="800"/>
      <c r="S153" s="801"/>
      <c r="T153" s="799"/>
      <c r="U153" s="800"/>
      <c r="V153" s="801"/>
      <c r="W153" s="799"/>
      <c r="X153" s="800"/>
      <c r="Y153" s="801"/>
      <c r="Z153" s="365"/>
      <c r="AA153" s="365"/>
      <c r="AB153" s="365"/>
      <c r="AC153" s="365"/>
      <c r="AD153" s="365"/>
      <c r="AE153" s="365"/>
      <c r="AF153" s="330"/>
      <c r="AG153" s="330"/>
      <c r="AH153" s="330"/>
      <c r="AI153" s="330"/>
      <c r="AJ153" s="330"/>
      <c r="AK153" s="330"/>
      <c r="AL153" s="389"/>
      <c r="AM153" s="376"/>
    </row>
    <row r="154" spans="1:39" s="362" customFormat="1" ht="15" thickBot="1" x14ac:dyDescent="0.35">
      <c r="A154" s="946"/>
      <c r="B154" s="947" t="s">
        <v>909</v>
      </c>
      <c r="C154" s="418">
        <v>726</v>
      </c>
      <c r="D154" s="614" t="s">
        <v>908</v>
      </c>
      <c r="E154" s="805"/>
      <c r="F154" s="806"/>
      <c r="G154" s="807"/>
      <c r="H154" s="811"/>
      <c r="I154" s="812"/>
      <c r="J154" s="813"/>
      <c r="K154" s="811"/>
      <c r="L154" s="812"/>
      <c r="M154" s="813"/>
      <c r="N154" s="811"/>
      <c r="O154" s="812"/>
      <c r="P154" s="813"/>
      <c r="Q154" s="811"/>
      <c r="R154" s="812"/>
      <c r="S154" s="813"/>
      <c r="T154" s="811"/>
      <c r="U154" s="812"/>
      <c r="V154" s="813"/>
      <c r="W154" s="811"/>
      <c r="X154" s="812"/>
      <c r="Y154" s="813"/>
      <c r="Z154" s="365"/>
      <c r="AA154" s="365"/>
      <c r="AB154" s="365"/>
      <c r="AC154" s="365"/>
      <c r="AD154" s="365"/>
      <c r="AE154" s="365"/>
      <c r="AF154" s="330"/>
      <c r="AG154" s="330"/>
      <c r="AH154" s="330"/>
      <c r="AI154" s="330"/>
      <c r="AJ154" s="330"/>
      <c r="AK154" s="330"/>
      <c r="AL154" s="389"/>
      <c r="AM154" s="376"/>
    </row>
    <row r="155" spans="1:39" x14ac:dyDescent="0.3">
      <c r="C155" s="311"/>
      <c r="D155" s="311"/>
    </row>
  </sheetData>
  <mergeCells count="65">
    <mergeCell ref="W10:Y10"/>
    <mergeCell ref="W12:Y12"/>
    <mergeCell ref="W13:Y13"/>
    <mergeCell ref="W14:Y14"/>
    <mergeCell ref="H23:J23"/>
    <mergeCell ref="K12:M12"/>
    <mergeCell ref="H24:J24"/>
    <mergeCell ref="H25:J25"/>
    <mergeCell ref="T10:V10"/>
    <mergeCell ref="T12:V12"/>
    <mergeCell ref="T13:V13"/>
    <mergeCell ref="T14:V14"/>
    <mergeCell ref="K14:M14"/>
    <mergeCell ref="Q10:S10"/>
    <mergeCell ref="Q12:S12"/>
    <mergeCell ref="Q13:S13"/>
    <mergeCell ref="Q14:S14"/>
    <mergeCell ref="N10:P10"/>
    <mergeCell ref="N12:P12"/>
    <mergeCell ref="N14:P14"/>
    <mergeCell ref="N13:P13"/>
    <mergeCell ref="K10:M10"/>
    <mergeCell ref="E22:G22"/>
    <mergeCell ref="E21:G21"/>
    <mergeCell ref="E20:G20"/>
    <mergeCell ref="E19:G19"/>
    <mergeCell ref="H17:J17"/>
    <mergeCell ref="H18:J18"/>
    <mergeCell ref="H19:J19"/>
    <mergeCell ref="H20:J20"/>
    <mergeCell ref="H21:J21"/>
    <mergeCell ref="H22:J22"/>
    <mergeCell ref="A33:B33"/>
    <mergeCell ref="E10:G10"/>
    <mergeCell ref="H10:J10"/>
    <mergeCell ref="E12:G12"/>
    <mergeCell ref="H12:J12"/>
    <mergeCell ref="E14:G14"/>
    <mergeCell ref="H14:J14"/>
    <mergeCell ref="E18:G18"/>
    <mergeCell ref="E17:G17"/>
    <mergeCell ref="E25:G25"/>
    <mergeCell ref="E24:G24"/>
    <mergeCell ref="E23:G23"/>
    <mergeCell ref="E26:G26"/>
    <mergeCell ref="E27:G27"/>
    <mergeCell ref="E28:G28"/>
    <mergeCell ref="E29:G29"/>
    <mergeCell ref="E31:G31"/>
    <mergeCell ref="E32:G32"/>
    <mergeCell ref="E33:G33"/>
    <mergeCell ref="H26:J26"/>
    <mergeCell ref="H27:J27"/>
    <mergeCell ref="H28:J28"/>
    <mergeCell ref="H29:J29"/>
    <mergeCell ref="H30:J30"/>
    <mergeCell ref="H31:J31"/>
    <mergeCell ref="H32:J32"/>
    <mergeCell ref="H33:J33"/>
    <mergeCell ref="E30:G30"/>
    <mergeCell ref="E16:G16"/>
    <mergeCell ref="H16:J16"/>
    <mergeCell ref="E13:G13"/>
    <mergeCell ref="H13:J13"/>
    <mergeCell ref="K13:M13"/>
  </mergeCells>
  <conditionalFormatting sqref="A14:J14 A13:E13 A33:E33 A16:B32 A102:G141 A100:A101 A12:P12 A34:J36 A76:B76 D76:G76 A39:H39 J39 A77:G99 A56:G61 N95:P101 C100:G101 A37:A38 C37:J38 A40:J55 A65:G75 A62:A64 C62:G64 K61:M71 N87:P93 N82:P85">
    <cfRule type="expression" dxfId="297" priority="419">
      <formula>$A12&lt;&gt;0</formula>
    </cfRule>
  </conditionalFormatting>
  <conditionalFormatting sqref="H13">
    <cfRule type="expression" dxfId="296" priority="151">
      <formula>$A13&lt;&gt;0</formula>
    </cfRule>
  </conditionalFormatting>
  <conditionalFormatting sqref="E22">
    <cfRule type="expression" dxfId="295" priority="139">
      <formula>$A22&lt;&gt;0</formula>
    </cfRule>
  </conditionalFormatting>
  <conditionalFormatting sqref="E18:E21 E23">
    <cfRule type="expression" dxfId="294" priority="145">
      <formula>$A18&lt;&gt;0</formula>
    </cfRule>
  </conditionalFormatting>
  <conditionalFormatting sqref="E25">
    <cfRule type="expression" dxfId="293" priority="131">
      <formula>$A25&lt;&gt;0</formula>
    </cfRule>
  </conditionalFormatting>
  <conditionalFormatting sqref="E27">
    <cfRule type="expression" dxfId="292" priority="126">
      <formula>$A27&lt;&gt;0</formula>
    </cfRule>
  </conditionalFormatting>
  <conditionalFormatting sqref="E24">
    <cfRule type="expression" dxfId="291" priority="133">
      <formula>$A24&lt;&gt;0</formula>
    </cfRule>
  </conditionalFormatting>
  <conditionalFormatting sqref="H32">
    <cfRule type="expression" dxfId="290" priority="99">
      <formula>$A32&lt;&gt;0</formula>
    </cfRule>
  </conditionalFormatting>
  <conditionalFormatting sqref="E26">
    <cfRule type="expression" dxfId="289" priority="127">
      <formula>$A26&lt;&gt;0</formula>
    </cfRule>
  </conditionalFormatting>
  <conditionalFormatting sqref="E28">
    <cfRule type="expression" dxfId="288" priority="125">
      <formula>$A28&lt;&gt;0</formula>
    </cfRule>
  </conditionalFormatting>
  <conditionalFormatting sqref="E29">
    <cfRule type="expression" dxfId="287" priority="124">
      <formula>$A29&lt;&gt;0</formula>
    </cfRule>
  </conditionalFormatting>
  <conditionalFormatting sqref="E30">
    <cfRule type="expression" dxfId="286" priority="123">
      <formula>$A30&lt;&gt;0</formula>
    </cfRule>
  </conditionalFormatting>
  <conditionalFormatting sqref="E31">
    <cfRule type="expression" dxfId="285" priority="122">
      <formula>$A31&lt;&gt;0</formula>
    </cfRule>
  </conditionalFormatting>
  <conditionalFormatting sqref="E32">
    <cfRule type="expression" dxfId="284" priority="121">
      <formula>$A32&lt;&gt;0</formula>
    </cfRule>
  </conditionalFormatting>
  <conditionalFormatting sqref="H33">
    <cfRule type="expression" dxfId="283" priority="120">
      <formula>$A33&lt;&gt;0</formula>
    </cfRule>
  </conditionalFormatting>
  <conditionalFormatting sqref="H24">
    <cfRule type="expression" dxfId="282" priority="107">
      <formula>$A24&lt;&gt;0</formula>
    </cfRule>
  </conditionalFormatting>
  <conditionalFormatting sqref="H25">
    <cfRule type="expression" dxfId="281" priority="106">
      <formula>$A25&lt;&gt;0</formula>
    </cfRule>
  </conditionalFormatting>
  <conditionalFormatting sqref="H26">
    <cfRule type="expression" dxfId="280" priority="105">
      <formula>$A26&lt;&gt;0</formula>
    </cfRule>
  </conditionalFormatting>
  <conditionalFormatting sqref="H27">
    <cfRule type="expression" dxfId="279" priority="104">
      <formula>$A27&lt;&gt;0</formula>
    </cfRule>
  </conditionalFormatting>
  <conditionalFormatting sqref="H28">
    <cfRule type="expression" dxfId="278" priority="103">
      <formula>$A28&lt;&gt;0</formula>
    </cfRule>
  </conditionalFormatting>
  <conditionalFormatting sqref="H29">
    <cfRule type="expression" dxfId="277" priority="102">
      <formula>$A29&lt;&gt;0</formula>
    </cfRule>
  </conditionalFormatting>
  <conditionalFormatting sqref="H30">
    <cfRule type="expression" dxfId="276" priority="101">
      <formula>$A30&lt;&gt;0</formula>
    </cfRule>
  </conditionalFormatting>
  <conditionalFormatting sqref="H18:H21 H23">
    <cfRule type="expression" dxfId="275" priority="109">
      <formula>$A18&lt;&gt;0</formula>
    </cfRule>
  </conditionalFormatting>
  <conditionalFormatting sqref="H22">
    <cfRule type="expression" dxfId="274" priority="108">
      <formula>$A22&lt;&gt;0</formula>
    </cfRule>
  </conditionalFormatting>
  <conditionalFormatting sqref="H31">
    <cfRule type="expression" dxfId="273" priority="100">
      <formula>$A31&lt;&gt;0</formula>
    </cfRule>
  </conditionalFormatting>
  <conditionalFormatting sqref="C148">
    <cfRule type="expression" dxfId="272" priority="69">
      <formula>$A148&lt;&gt;0</formula>
    </cfRule>
  </conditionalFormatting>
  <conditionalFormatting sqref="E16:E17">
    <cfRule type="expression" dxfId="271" priority="68">
      <formula>$A16&lt;&gt;0</formula>
    </cfRule>
  </conditionalFormatting>
  <conditionalFormatting sqref="H16:H17">
    <cfRule type="expression" dxfId="270" priority="65">
      <formula>$A16&lt;&gt;0</formula>
    </cfRule>
  </conditionalFormatting>
  <conditionalFormatting sqref="B142:B143">
    <cfRule type="expression" dxfId="269" priority="64">
      <formula>$A142&lt;&gt;0</formula>
    </cfRule>
  </conditionalFormatting>
  <conditionalFormatting sqref="B147:B154">
    <cfRule type="expression" dxfId="268" priority="63">
      <formula>$A147&lt;&gt;0</formula>
    </cfRule>
  </conditionalFormatting>
  <conditionalFormatting sqref="C15:D32">
    <cfRule type="expression" dxfId="267" priority="62">
      <formula>$A15&lt;&gt;0</formula>
    </cfRule>
  </conditionalFormatting>
  <conditionalFormatting sqref="K14:P14">
    <cfRule type="expression" dxfId="266" priority="61">
      <formula>$A14&lt;&gt;0</formula>
    </cfRule>
  </conditionalFormatting>
  <conditionalFormatting sqref="K13 N13">
    <cfRule type="expression" dxfId="265" priority="60">
      <formula>$A13&lt;&gt;0</formula>
    </cfRule>
  </conditionalFormatting>
  <conditionalFormatting sqref="H56:J80">
    <cfRule type="expression" dxfId="264" priority="59">
      <formula>$A56&lt;&gt;0</formula>
    </cfRule>
  </conditionalFormatting>
  <conditionalFormatting sqref="H81:J154">
    <cfRule type="expression" dxfId="263" priority="58">
      <formula>$A81&lt;&gt;0</formula>
    </cfRule>
  </conditionalFormatting>
  <conditionalFormatting sqref="K72:M154">
    <cfRule type="expression" dxfId="262" priority="57">
      <formula>$A72&lt;&gt;0</formula>
    </cfRule>
  </conditionalFormatting>
  <conditionalFormatting sqref="K16:M60">
    <cfRule type="expression" dxfId="261" priority="56">
      <formula>$A16&lt;&gt;0</formula>
    </cfRule>
  </conditionalFormatting>
  <conditionalFormatting sqref="N16:P81">
    <cfRule type="expression" dxfId="260" priority="55">
      <formula>$A16&lt;&gt;0</formula>
    </cfRule>
  </conditionalFormatting>
  <conditionalFormatting sqref="N102:P154">
    <cfRule type="expression" dxfId="259" priority="54">
      <formula>$A102&lt;&gt;0</formula>
    </cfRule>
  </conditionalFormatting>
  <conditionalFormatting sqref="Q12 Q83:S84 R90 Q85 S85 Q95:S101 Q86:S89">
    <cfRule type="expression" dxfId="258" priority="53">
      <formula>$A12&lt;&gt;0</formula>
    </cfRule>
  </conditionalFormatting>
  <conditionalFormatting sqref="Q14:S14">
    <cfRule type="expression" dxfId="257" priority="52">
      <formula>$A14&lt;&gt;0</formula>
    </cfRule>
  </conditionalFormatting>
  <conditionalFormatting sqref="Q13">
    <cfRule type="expression" dxfId="256" priority="51">
      <formula>$A13&lt;&gt;0</formula>
    </cfRule>
  </conditionalFormatting>
  <conditionalFormatting sqref="Q16:S81">
    <cfRule type="expression" dxfId="255" priority="50">
      <formula>$A16&lt;&gt;0</formula>
    </cfRule>
  </conditionalFormatting>
  <conditionalFormatting sqref="Q102:S154">
    <cfRule type="expression" dxfId="254" priority="49">
      <formula>$A102&lt;&gt;0</formula>
    </cfRule>
  </conditionalFormatting>
  <conditionalFormatting sqref="T12:V12">
    <cfRule type="expression" dxfId="253" priority="47">
      <formula>$A12&lt;&gt;0</formula>
    </cfRule>
  </conditionalFormatting>
  <conditionalFormatting sqref="T14:V14">
    <cfRule type="expression" dxfId="252" priority="46">
      <formula>$A14&lt;&gt;0</formula>
    </cfRule>
  </conditionalFormatting>
  <conditionalFormatting sqref="T13">
    <cfRule type="expression" dxfId="251" priority="45">
      <formula>$A13&lt;&gt;0</formula>
    </cfRule>
  </conditionalFormatting>
  <conditionalFormatting sqref="T16:V45 T47:V81">
    <cfRule type="expression" dxfId="250" priority="44">
      <formula>$A16&lt;&gt;0</formula>
    </cfRule>
  </conditionalFormatting>
  <conditionalFormatting sqref="T102:V154">
    <cfRule type="expression" dxfId="249" priority="43">
      <formula>$A102&lt;&gt;0</formula>
    </cfRule>
  </conditionalFormatting>
  <conditionalFormatting sqref="W12:Y12">
    <cfRule type="expression" dxfId="248" priority="41">
      <formula>$A12&lt;&gt;0</formula>
    </cfRule>
  </conditionalFormatting>
  <conditionalFormatting sqref="W14:Y14">
    <cfRule type="expression" dxfId="247" priority="40">
      <formula>$A14&lt;&gt;0</formula>
    </cfRule>
  </conditionalFormatting>
  <conditionalFormatting sqref="W13">
    <cfRule type="expression" dxfId="246" priority="39">
      <formula>$A13&lt;&gt;0</formula>
    </cfRule>
  </conditionalFormatting>
  <conditionalFormatting sqref="W16:Y25 W27:Y45 W50:Y81">
    <cfRule type="expression" dxfId="245" priority="38">
      <formula>$A16&lt;&gt;0</formula>
    </cfRule>
  </conditionalFormatting>
  <conditionalFormatting sqref="W82:Y154">
    <cfRule type="expression" dxfId="244" priority="37">
      <formula>$A82&lt;&gt;0</formula>
    </cfRule>
  </conditionalFormatting>
  <conditionalFormatting sqref="R91:R92 Q90">
    <cfRule type="expression" dxfId="243" priority="35">
      <formula>$A90&lt;&gt;0</formula>
    </cfRule>
  </conditionalFormatting>
  <conditionalFormatting sqref="W26:Y26">
    <cfRule type="expression" dxfId="242" priority="33">
      <formula>$A26&lt;&gt;0</formula>
    </cfRule>
  </conditionalFormatting>
  <conditionalFormatting sqref="W47:Y49">
    <cfRule type="expression" dxfId="241" priority="32">
      <formula>$A47&lt;&gt;0</formula>
    </cfRule>
  </conditionalFormatting>
  <conditionalFormatting sqref="I39">
    <cfRule type="expression" dxfId="240" priority="31">
      <formula>$A39&lt;&gt;0</formula>
    </cfRule>
  </conditionalFormatting>
  <conditionalFormatting sqref="T46:V46">
    <cfRule type="expression" dxfId="239" priority="30">
      <formula>$A46&lt;&gt;0</formula>
    </cfRule>
  </conditionalFormatting>
  <conditionalFormatting sqref="W46:Y46">
    <cfRule type="expression" dxfId="238" priority="29">
      <formula>$A46&lt;&gt;0</formula>
    </cfRule>
  </conditionalFormatting>
  <conditionalFormatting sqref="Q93:S94">
    <cfRule type="expression" dxfId="237" priority="28">
      <formula>$A93&lt;&gt;0</formula>
    </cfRule>
  </conditionalFormatting>
  <conditionalFormatting sqref="S90:S92">
    <cfRule type="expression" dxfId="236" priority="27">
      <formula>$A90&lt;&gt;0</formula>
    </cfRule>
  </conditionalFormatting>
  <conditionalFormatting sqref="Q82:S82">
    <cfRule type="expression" dxfId="235" priority="25">
      <formula>$A82&lt;&gt;0</formula>
    </cfRule>
  </conditionalFormatting>
  <conditionalFormatting sqref="N94:P94">
    <cfRule type="expression" dxfId="234" priority="19">
      <formula>$A94&lt;&gt;0</formula>
    </cfRule>
  </conditionalFormatting>
  <conditionalFormatting sqref="T82:V101">
    <cfRule type="expression" dxfId="233" priority="16">
      <formula>$A82&lt;&gt;0</formula>
    </cfRule>
  </conditionalFormatting>
  <conditionalFormatting sqref="Q91:Q92">
    <cfRule type="expression" dxfId="232" priority="15">
      <formula>$A91&lt;&gt;0</formula>
    </cfRule>
  </conditionalFormatting>
  <conditionalFormatting sqref="R85">
    <cfRule type="expression" dxfId="231" priority="14">
      <formula>$A85&lt;&gt;0</formula>
    </cfRule>
  </conditionalFormatting>
  <conditionalFormatting sqref="B38">
    <cfRule type="expression" dxfId="230" priority="6">
      <formula>$A38&lt;&gt;0</formula>
    </cfRule>
  </conditionalFormatting>
  <conditionalFormatting sqref="B7">
    <cfRule type="expression" dxfId="229" priority="5">
      <formula>$A7&lt;&gt;0</formula>
    </cfRule>
  </conditionalFormatting>
  <conditionalFormatting sqref="N86">
    <cfRule type="expression" dxfId="228" priority="4">
      <formula>$A86&lt;&gt;0</formula>
    </cfRule>
  </conditionalFormatting>
  <conditionalFormatting sqref="O86">
    <cfRule type="expression" dxfId="227" priority="3">
      <formula>$A86&lt;&gt;0</formula>
    </cfRule>
  </conditionalFormatting>
  <conditionalFormatting sqref="P86">
    <cfRule type="expression" dxfId="226" priority="1">
      <formula>$A86&lt;&gt;0</formula>
    </cfRule>
  </conditionalFormatting>
  <pageMargins left="0.25" right="0.25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" id="{700D39CD-ED05-4191-9C04-E2B73CBD97E9}">
            <xm:f>'Large Office'!A143="Not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98" id="{1489F53E-7356-41F9-B5BA-BD807740EC31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A144:B146 E142:G154 A142:A143 A147:A154 Z142:AK154</xm:sqref>
        </x14:conditionalFormatting>
        <x14:conditionalFormatting xmlns:xm="http://schemas.microsoft.com/office/excel/2006/main">
          <x14:cfRule type="expression" priority="94" id="{A6F55146-1673-4718-8935-4671EB60CB68}">
            <xm:f>'Large Office'!C143="NA"</xm:f>
            <x14:dxf>
              <font>
                <b/>
                <i val="0"/>
                <color rgb="FF0000FF"/>
              </font>
              <fill>
                <patternFill>
                  <bgColor theme="8" tint="0.59996337778862885"/>
                </patternFill>
              </fill>
            </x14:dxf>
          </x14:cfRule>
          <x14:cfRule type="expression" priority="95" id="{C12FEDBD-8C0C-4680-BF08-82029045D63A}">
            <xm:f>'Large Office'!C143="Not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6" id="{20901C28-385E-48C1-A60F-04C969CB640D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C147:D147 C149:D154 D148 C142:C143 C145:C146 D142:D146</xm:sqref>
        </x14:conditionalFormatting>
        <x14:conditionalFormatting xmlns:xm="http://schemas.microsoft.com/office/excel/2006/main">
          <x14:cfRule type="expression" priority="91" id="{2F2C5684-EEB6-43A4-8778-87EECA8708F4}">
            <xm:f>'Large Office'!C145="NA"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2" id="{3716A726-5019-405F-846B-E22C39727FC4}">
            <xm:f>'Large Office'!C145="Not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93" id="{E812F70D-224E-4A0B-9AD4-2AC53C73A950}">
            <xm:f>'Large Office'!$A145&lt;&gt;0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X159"/>
  <sheetViews>
    <sheetView zoomScale="70" zoomScaleNormal="70" workbookViewId="0">
      <pane xSplit="4" ySplit="14" topLeftCell="E93" activePane="bottomRight" state="frozen"/>
      <selection activeCell="B61" sqref="B61"/>
      <selection pane="topRight" activeCell="B61" sqref="B61"/>
      <selection pane="bottomLeft" activeCell="B61" sqref="B61"/>
      <selection pane="bottomRight" activeCell="T1" sqref="T1:V1048576"/>
    </sheetView>
  </sheetViews>
  <sheetFormatPr defaultColWidth="9.109375" defaultRowHeight="14.4" x14ac:dyDescent="0.3"/>
  <cols>
    <col min="1" max="1" width="4.5546875" style="303" customWidth="1"/>
    <col min="2" max="2" width="52.6640625" style="303" customWidth="1"/>
    <col min="3" max="3" width="52.44140625" style="211" customWidth="1"/>
    <col min="4" max="4" width="55.5546875" style="211" customWidth="1"/>
    <col min="5" max="5" width="33.5546875" style="188" customWidth="1"/>
    <col min="6" max="7" width="22.6640625" style="188" customWidth="1"/>
    <col min="8" max="11" width="50" style="188" customWidth="1"/>
    <col min="12" max="12" width="44.109375" style="188" customWidth="1"/>
    <col min="13" max="13" width="50" style="188" customWidth="1"/>
    <col min="14" max="14" width="29.33203125" style="187" customWidth="1"/>
    <col min="15" max="15" width="29.33203125" style="186" customWidth="1"/>
    <col min="16" max="16" width="29.33203125" style="187" customWidth="1"/>
    <col min="17" max="17" width="29.33203125" style="186" customWidth="1"/>
    <col min="18" max="19" width="29.33203125" style="187" customWidth="1"/>
    <col min="20" max="20" width="47.33203125" style="187" hidden="1" customWidth="1"/>
    <col min="21" max="22" width="46.6640625" style="187" hidden="1" customWidth="1"/>
    <col min="23" max="23" width="33.5546875" style="188" hidden="1" customWidth="1"/>
    <col min="24" max="24" width="33.6640625" style="188" hidden="1" customWidth="1"/>
    <col min="25" max="25" width="38.5546875" style="188" hidden="1" customWidth="1"/>
    <col min="26" max="27" width="42.5546875" style="188" customWidth="1"/>
    <col min="28" max="28" width="42.6640625" style="188" customWidth="1"/>
    <col min="29" max="50" width="9.109375" style="187"/>
    <col min="51" max="16384" width="9.109375" style="189"/>
  </cols>
  <sheetData>
    <row r="1" spans="1:50" x14ac:dyDescent="0.3">
      <c r="B1" s="27"/>
      <c r="C1" s="184"/>
      <c r="D1" s="184"/>
      <c r="I1" s="187"/>
      <c r="O1" s="188"/>
      <c r="Q1" s="188"/>
    </row>
    <row r="2" spans="1:50" ht="21" x14ac:dyDescent="0.3">
      <c r="B2" s="299" t="s">
        <v>567</v>
      </c>
      <c r="C2" s="184"/>
      <c r="D2" s="184"/>
      <c r="I2" s="187"/>
      <c r="O2" s="188"/>
      <c r="Q2" s="188"/>
    </row>
    <row r="3" spans="1:50" ht="15" customHeight="1" x14ac:dyDescent="0.3">
      <c r="B3" s="920" t="s">
        <v>607</v>
      </c>
      <c r="C3" s="188" t="s">
        <v>611</v>
      </c>
      <c r="D3" s="188"/>
      <c r="I3" s="187"/>
      <c r="O3" s="188"/>
      <c r="Q3" s="188"/>
    </row>
    <row r="4" spans="1:50" x14ac:dyDescent="0.3">
      <c r="B4" s="300" t="s">
        <v>564</v>
      </c>
      <c r="C4" s="219" t="s">
        <v>608</v>
      </c>
      <c r="D4" s="219"/>
      <c r="I4" s="187"/>
      <c r="O4" s="188"/>
      <c r="Q4" s="188"/>
    </row>
    <row r="5" spans="1:50" x14ac:dyDescent="0.3">
      <c r="B5" s="301" t="s">
        <v>610</v>
      </c>
      <c r="C5" s="312" t="s">
        <v>613</v>
      </c>
      <c r="D5" s="312"/>
      <c r="I5" s="187"/>
      <c r="O5" s="188"/>
      <c r="Q5" s="188"/>
    </row>
    <row r="6" spans="1:50" x14ac:dyDescent="0.3">
      <c r="B6" s="302" t="s">
        <v>609</v>
      </c>
      <c r="C6" s="219" t="s">
        <v>612</v>
      </c>
      <c r="D6" s="219"/>
      <c r="I6" s="187"/>
      <c r="O6" s="188"/>
      <c r="Q6" s="188"/>
    </row>
    <row r="7" spans="1:50" x14ac:dyDescent="0.3">
      <c r="B7" s="988" t="s">
        <v>1821</v>
      </c>
      <c r="C7" s="303" t="s">
        <v>1822</v>
      </c>
      <c r="D7" s="202"/>
      <c r="I7" s="187"/>
      <c r="O7" s="188"/>
      <c r="Q7" s="746"/>
    </row>
    <row r="8" spans="1:50" x14ac:dyDescent="0.3">
      <c r="H8" s="219"/>
      <c r="I8" s="674"/>
      <c r="J8" s="219"/>
      <c r="K8" s="219"/>
      <c r="L8" s="219"/>
      <c r="M8" s="219"/>
      <c r="O8" s="188"/>
      <c r="Q8" s="746"/>
      <c r="Z8" s="919"/>
    </row>
    <row r="9" spans="1:50" ht="15" thickBot="1" x14ac:dyDescent="0.35">
      <c r="E9" s="249"/>
      <c r="F9" s="249"/>
      <c r="G9" s="249"/>
      <c r="H9" s="249"/>
      <c r="I9" s="249"/>
      <c r="J9" s="249"/>
      <c r="K9" s="249"/>
      <c r="L9" s="249"/>
      <c r="N9" s="249"/>
      <c r="O9" s="249"/>
      <c r="Q9" s="249"/>
      <c r="W9" s="249"/>
      <c r="X9" s="249"/>
      <c r="Y9" s="249"/>
      <c r="Z9" s="249"/>
      <c r="AA9" s="249"/>
      <c r="AB9" s="249"/>
    </row>
    <row r="10" spans="1:50" s="191" customFormat="1" ht="21.6" thickBot="1" x14ac:dyDescent="0.35">
      <c r="A10" s="349"/>
      <c r="B10" s="304"/>
      <c r="C10" s="404" t="s">
        <v>925</v>
      </c>
      <c r="D10" s="435" t="s">
        <v>673</v>
      </c>
      <c r="E10" s="1194" t="s">
        <v>1036</v>
      </c>
      <c r="F10" s="1195"/>
      <c r="G10" s="1198"/>
      <c r="H10" s="1194" t="s">
        <v>1037</v>
      </c>
      <c r="I10" s="1195"/>
      <c r="J10" s="1196"/>
      <c r="K10" s="1194" t="s">
        <v>1038</v>
      </c>
      <c r="L10" s="1195"/>
      <c r="M10" s="1196"/>
      <c r="N10" s="1221" t="s">
        <v>1500</v>
      </c>
      <c r="O10" s="1222"/>
      <c r="P10" s="1222"/>
      <c r="Q10" s="1222"/>
      <c r="R10" s="1222"/>
      <c r="S10" s="1222"/>
      <c r="T10" s="1212" t="s">
        <v>1936</v>
      </c>
      <c r="U10" s="1213"/>
      <c r="V10" s="1214"/>
      <c r="W10" s="1222" t="s">
        <v>1317</v>
      </c>
      <c r="X10" s="1222"/>
      <c r="Y10" s="1253"/>
      <c r="Z10" s="1221" t="s">
        <v>1318</v>
      </c>
      <c r="AA10" s="1222"/>
      <c r="AB10" s="1253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</row>
    <row r="11" spans="1:50" s="193" customFormat="1" ht="15" thickBot="1" x14ac:dyDescent="0.35">
      <c r="A11" s="350"/>
      <c r="B11" s="305"/>
      <c r="C11" s="405" t="s">
        <v>565</v>
      </c>
      <c r="D11" s="436"/>
      <c r="E11" s="970" t="s">
        <v>305</v>
      </c>
      <c r="F11" s="971" t="s">
        <v>14</v>
      </c>
      <c r="G11" s="972" t="s">
        <v>15</v>
      </c>
      <c r="H11" s="245" t="s">
        <v>305</v>
      </c>
      <c r="I11" s="246" t="s">
        <v>14</v>
      </c>
      <c r="J11" s="253" t="s">
        <v>15</v>
      </c>
      <c r="K11" s="245" t="s">
        <v>305</v>
      </c>
      <c r="L11" s="246" t="s">
        <v>14</v>
      </c>
      <c r="M11" s="253" t="s">
        <v>15</v>
      </c>
      <c r="N11" s="1230" t="s">
        <v>305</v>
      </c>
      <c r="O11" s="1231"/>
      <c r="P11" s="1231" t="s">
        <v>14</v>
      </c>
      <c r="Q11" s="1231"/>
      <c r="R11" s="1231" t="s">
        <v>15</v>
      </c>
      <c r="S11" s="1232"/>
      <c r="T11" s="1046" t="s">
        <v>305</v>
      </c>
      <c r="U11" s="1047" t="s">
        <v>14</v>
      </c>
      <c r="V11" s="757" t="s">
        <v>15</v>
      </c>
      <c r="W11" s="1062" t="s">
        <v>305</v>
      </c>
      <c r="X11" s="773" t="s">
        <v>14</v>
      </c>
      <c r="Y11" s="774" t="s">
        <v>15</v>
      </c>
      <c r="Z11" s="772" t="s">
        <v>305</v>
      </c>
      <c r="AA11" s="773" t="s">
        <v>14</v>
      </c>
      <c r="AB11" s="774" t="s">
        <v>15</v>
      </c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</row>
    <row r="12" spans="1:50" ht="21" customHeight="1" x14ac:dyDescent="0.3">
      <c r="A12" s="458" t="s">
        <v>18</v>
      </c>
      <c r="B12" s="459"/>
      <c r="C12" s="382"/>
      <c r="D12" s="383"/>
      <c r="E12" s="1227" t="s">
        <v>58</v>
      </c>
      <c r="F12" s="1228"/>
      <c r="G12" s="1229" t="s">
        <v>58</v>
      </c>
      <c r="H12" s="1236" t="s">
        <v>58</v>
      </c>
      <c r="I12" s="1237"/>
      <c r="J12" s="1238"/>
      <c r="K12" s="1236" t="s">
        <v>58</v>
      </c>
      <c r="L12" s="1237" t="s">
        <v>58</v>
      </c>
      <c r="M12" s="1238" t="s">
        <v>58</v>
      </c>
      <c r="N12" s="1233" t="s">
        <v>1377</v>
      </c>
      <c r="O12" s="1234"/>
      <c r="P12" s="1234"/>
      <c r="Q12" s="1234"/>
      <c r="R12" s="1234"/>
      <c r="S12" s="1235"/>
      <c r="T12" s="1247" t="s">
        <v>58</v>
      </c>
      <c r="U12" s="1248"/>
      <c r="V12" s="1249"/>
      <c r="W12" s="1227" t="s">
        <v>58</v>
      </c>
      <c r="X12" s="1228"/>
      <c r="Y12" s="1255" t="s">
        <v>58</v>
      </c>
      <c r="Z12" s="1254" t="s">
        <v>58</v>
      </c>
      <c r="AA12" s="1228"/>
      <c r="AB12" s="1255" t="s">
        <v>58</v>
      </c>
    </row>
    <row r="13" spans="1:50" s="303" customFormat="1" ht="15" customHeight="1" x14ac:dyDescent="0.3">
      <c r="A13" s="380" t="s">
        <v>860</v>
      </c>
      <c r="B13" s="447"/>
      <c r="C13" s="384"/>
      <c r="D13" s="385"/>
      <c r="E13" s="1224" t="s">
        <v>861</v>
      </c>
      <c r="F13" s="1225"/>
      <c r="G13" s="1226"/>
      <c r="H13" s="1224" t="s">
        <v>861</v>
      </c>
      <c r="I13" s="1225"/>
      <c r="J13" s="1226"/>
      <c r="K13" s="1224" t="s">
        <v>861</v>
      </c>
      <c r="L13" s="1225"/>
      <c r="M13" s="1226"/>
      <c r="N13" s="1250" t="s">
        <v>861</v>
      </c>
      <c r="O13" s="1251"/>
      <c r="P13" s="1251"/>
      <c r="Q13" s="1251"/>
      <c r="R13" s="1251"/>
      <c r="S13" s="1252"/>
      <c r="T13" s="1250" t="s">
        <v>861</v>
      </c>
      <c r="U13" s="1251"/>
      <c r="V13" s="1252"/>
      <c r="W13" s="1225" t="s">
        <v>861</v>
      </c>
      <c r="X13" s="1225"/>
      <c r="Y13" s="1226"/>
      <c r="Z13" s="1224" t="s">
        <v>861</v>
      </c>
      <c r="AA13" s="1225"/>
      <c r="AB13" s="1226"/>
    </row>
    <row r="14" spans="1:50" s="303" customFormat="1" ht="15" customHeight="1" x14ac:dyDescent="0.3">
      <c r="A14" s="460" t="s">
        <v>20</v>
      </c>
      <c r="B14" s="454"/>
      <c r="C14" s="384"/>
      <c r="D14" s="384"/>
      <c r="E14" s="1242" t="s">
        <v>21</v>
      </c>
      <c r="F14" s="1243"/>
      <c r="G14" s="1244" t="s">
        <v>21</v>
      </c>
      <c r="H14" s="1242" t="s">
        <v>21</v>
      </c>
      <c r="I14" s="1243"/>
      <c r="J14" s="1244"/>
      <c r="K14" s="1242" t="s">
        <v>21</v>
      </c>
      <c r="L14" s="1243" t="s">
        <v>21</v>
      </c>
      <c r="M14" s="1244" t="s">
        <v>21</v>
      </c>
      <c r="N14" s="1224" t="s">
        <v>21</v>
      </c>
      <c r="O14" s="1225"/>
      <c r="P14" s="1225"/>
      <c r="Q14" s="1225"/>
      <c r="R14" s="1225"/>
      <c r="S14" s="1226"/>
      <c r="T14" s="1250" t="s">
        <v>21</v>
      </c>
      <c r="U14" s="1251"/>
      <c r="V14" s="1252"/>
      <c r="W14" s="1242" t="s">
        <v>21</v>
      </c>
      <c r="X14" s="1243"/>
      <c r="Y14" s="1244" t="s">
        <v>21</v>
      </c>
      <c r="Z14" s="1256" t="s">
        <v>21</v>
      </c>
      <c r="AA14" s="1243"/>
      <c r="AB14" s="1244" t="s">
        <v>21</v>
      </c>
    </row>
    <row r="15" spans="1:50" s="303" customFormat="1" x14ac:dyDescent="0.3">
      <c r="A15" s="380" t="s">
        <v>859</v>
      </c>
      <c r="B15" s="367"/>
      <c r="C15" s="368"/>
      <c r="D15" s="368"/>
      <c r="E15" s="371"/>
      <c r="F15" s="371"/>
      <c r="G15" s="372"/>
      <c r="H15" s="371"/>
      <c r="I15" s="371"/>
      <c r="J15" s="372"/>
      <c r="K15" s="371"/>
      <c r="L15" s="371"/>
      <c r="M15" s="373"/>
      <c r="N15" s="885" t="s">
        <v>135</v>
      </c>
      <c r="O15" s="887" t="s">
        <v>1487</v>
      </c>
      <c r="P15" s="876" t="s">
        <v>135</v>
      </c>
      <c r="Q15" s="887" t="s">
        <v>1487</v>
      </c>
      <c r="R15" s="886" t="s">
        <v>135</v>
      </c>
      <c r="S15" s="371" t="s">
        <v>1487</v>
      </c>
      <c r="T15" s="664"/>
      <c r="U15" s="1053"/>
      <c r="V15" s="373"/>
      <c r="W15" s="371"/>
      <c r="X15" s="371"/>
      <c r="Y15" s="372"/>
      <c r="Z15" s="493"/>
      <c r="AA15" s="371"/>
      <c r="AB15" s="372"/>
    </row>
    <row r="16" spans="1:50" s="303" customFormat="1" x14ac:dyDescent="0.3">
      <c r="B16" s="374" t="s">
        <v>862</v>
      </c>
      <c r="C16" s="410" t="s">
        <v>929</v>
      </c>
      <c r="D16" s="410"/>
      <c r="E16" s="596"/>
      <c r="F16" s="316"/>
      <c r="G16" s="318"/>
      <c r="H16" s="596"/>
      <c r="I16" s="316"/>
      <c r="J16" s="318"/>
      <c r="K16" s="1215"/>
      <c r="L16" s="1216"/>
      <c r="M16" s="1217"/>
      <c r="N16" s="764"/>
      <c r="O16" s="317"/>
      <c r="P16" s="315"/>
      <c r="Q16" s="317"/>
      <c r="R16" s="316"/>
      <c r="S16" s="316"/>
      <c r="T16" s="764"/>
      <c r="U16" s="760"/>
      <c r="V16" s="761"/>
      <c r="W16" s="760"/>
      <c r="X16" s="316"/>
      <c r="Y16" s="318"/>
      <c r="Z16" s="315"/>
      <c r="AA16" s="316"/>
      <c r="AB16" s="318"/>
    </row>
    <row r="17" spans="2:28" s="303" customFormat="1" x14ac:dyDescent="0.3">
      <c r="B17" s="27" t="s">
        <v>864</v>
      </c>
      <c r="C17" s="410">
        <v>1.5</v>
      </c>
      <c r="D17" s="410"/>
      <c r="E17" s="596"/>
      <c r="F17" s="316"/>
      <c r="G17" s="318"/>
      <c r="H17" s="596"/>
      <c r="I17" s="316"/>
      <c r="J17" s="318"/>
      <c r="K17" s="1215"/>
      <c r="L17" s="1216"/>
      <c r="M17" s="1217"/>
      <c r="N17" s="764"/>
      <c r="O17" s="317"/>
      <c r="P17" s="315"/>
      <c r="Q17" s="317"/>
      <c r="R17" s="316"/>
      <c r="S17" s="316"/>
      <c r="T17" s="764"/>
      <c r="U17" s="760"/>
      <c r="V17" s="761"/>
      <c r="W17" s="760"/>
      <c r="X17" s="316"/>
      <c r="Y17" s="318"/>
      <c r="Z17" s="315"/>
      <c r="AA17" s="316"/>
      <c r="AB17" s="318"/>
    </row>
    <row r="18" spans="2:28" s="303" customFormat="1" x14ac:dyDescent="0.3">
      <c r="B18" s="27" t="s">
        <v>865</v>
      </c>
      <c r="C18" s="410">
        <v>3</v>
      </c>
      <c r="D18" s="410"/>
      <c r="E18" s="596"/>
      <c r="F18" s="316"/>
      <c r="G18" s="318"/>
      <c r="H18" s="596"/>
      <c r="I18" s="316"/>
      <c r="J18" s="318"/>
      <c r="K18" s="1215"/>
      <c r="L18" s="1216"/>
      <c r="M18" s="1217"/>
      <c r="N18" s="764"/>
      <c r="O18" s="317"/>
      <c r="P18" s="315"/>
      <c r="Q18" s="317"/>
      <c r="R18" s="316"/>
      <c r="S18" s="316"/>
      <c r="T18" s="764"/>
      <c r="U18" s="760"/>
      <c r="V18" s="761"/>
      <c r="W18" s="760"/>
      <c r="X18" s="316"/>
      <c r="Y18" s="318"/>
      <c r="Z18" s="315"/>
      <c r="AA18" s="316"/>
      <c r="AB18" s="318"/>
    </row>
    <row r="19" spans="2:28" s="303" customFormat="1" x14ac:dyDescent="0.3">
      <c r="B19" s="27" t="s">
        <v>881</v>
      </c>
      <c r="C19" s="410">
        <v>0</v>
      </c>
      <c r="D19" s="410"/>
      <c r="E19" s="596"/>
      <c r="F19" s="316"/>
      <c r="G19" s="318"/>
      <c r="H19" s="596"/>
      <c r="I19" s="316"/>
      <c r="J19" s="318"/>
      <c r="K19" s="1215"/>
      <c r="L19" s="1216"/>
      <c r="M19" s="1217"/>
      <c r="N19" s="764"/>
      <c r="O19" s="317"/>
      <c r="P19" s="315"/>
      <c r="Q19" s="317"/>
      <c r="R19" s="316"/>
      <c r="S19" s="316"/>
      <c r="T19" s="764"/>
      <c r="U19" s="760"/>
      <c r="V19" s="761"/>
      <c r="W19" s="760"/>
      <c r="X19" s="316"/>
      <c r="Y19" s="318"/>
      <c r="Z19" s="315"/>
      <c r="AA19" s="316"/>
      <c r="AB19" s="318"/>
    </row>
    <row r="20" spans="2:28" s="303" customFormat="1" ht="66.75" customHeight="1" x14ac:dyDescent="0.3">
      <c r="B20" s="27" t="s">
        <v>869</v>
      </c>
      <c r="C20" s="410" t="s">
        <v>932</v>
      </c>
      <c r="D20" s="410"/>
      <c r="E20" s="596"/>
      <c r="F20" s="316"/>
      <c r="G20" s="318"/>
      <c r="H20" s="596"/>
      <c r="I20" s="316"/>
      <c r="J20" s="318"/>
      <c r="K20" s="1223"/>
      <c r="L20" s="1216"/>
      <c r="M20" s="1217"/>
      <c r="N20" s="764"/>
      <c r="O20" s="317"/>
      <c r="P20" s="315"/>
      <c r="Q20" s="317"/>
      <c r="R20" s="316"/>
      <c r="S20" s="316"/>
      <c r="T20" s="764"/>
      <c r="U20" s="760"/>
      <c r="V20" s="761"/>
      <c r="W20" s="760"/>
      <c r="X20" s="316"/>
      <c r="Y20" s="318"/>
      <c r="Z20" s="315"/>
      <c r="AA20" s="316"/>
      <c r="AB20" s="318"/>
    </row>
    <row r="21" spans="2:28" s="303" customFormat="1" x14ac:dyDescent="0.3">
      <c r="B21" s="27" t="s">
        <v>871</v>
      </c>
      <c r="C21" s="410">
        <v>13</v>
      </c>
      <c r="D21" s="410"/>
      <c r="E21" s="596"/>
      <c r="F21" s="316"/>
      <c r="G21" s="318"/>
      <c r="H21" s="596"/>
      <c r="I21" s="316"/>
      <c r="J21" s="318"/>
      <c r="K21" s="1215"/>
      <c r="L21" s="1216"/>
      <c r="M21" s="1217"/>
      <c r="N21" s="764"/>
      <c r="O21" s="317"/>
      <c r="P21" s="315"/>
      <c r="Q21" s="317"/>
      <c r="R21" s="316"/>
      <c r="S21" s="316"/>
      <c r="T21" s="764"/>
      <c r="U21" s="760"/>
      <c r="V21" s="761"/>
      <c r="W21" s="760"/>
      <c r="X21" s="316"/>
      <c r="Y21" s="318"/>
      <c r="Z21" s="315"/>
      <c r="AA21" s="316"/>
      <c r="AB21" s="318"/>
    </row>
    <row r="22" spans="2:28" s="303" customFormat="1" x14ac:dyDescent="0.3">
      <c r="B22" s="248" t="s">
        <v>872</v>
      </c>
      <c r="C22" s="410" t="s">
        <v>933</v>
      </c>
      <c r="D22" s="410"/>
      <c r="E22" s="596"/>
      <c r="F22" s="316"/>
      <c r="G22" s="318"/>
      <c r="H22" s="596"/>
      <c r="I22" s="316"/>
      <c r="J22" s="318"/>
      <c r="K22" s="1215"/>
      <c r="L22" s="1216"/>
      <c r="M22" s="1217"/>
      <c r="N22" s="764"/>
      <c r="O22" s="317"/>
      <c r="P22" s="315"/>
      <c r="Q22" s="317"/>
      <c r="R22" s="316"/>
      <c r="S22" s="316"/>
      <c r="T22" s="764"/>
      <c r="U22" s="760"/>
      <c r="V22" s="761"/>
      <c r="W22" s="760"/>
      <c r="X22" s="316"/>
      <c r="Y22" s="318"/>
      <c r="Z22" s="315"/>
      <c r="AA22" s="316"/>
      <c r="AB22" s="318"/>
    </row>
    <row r="23" spans="2:28" s="303" customFormat="1" x14ac:dyDescent="0.3">
      <c r="B23" s="248" t="s">
        <v>873</v>
      </c>
      <c r="C23" s="410" t="s">
        <v>880</v>
      </c>
      <c r="D23" s="410"/>
      <c r="E23" s="596"/>
      <c r="F23" s="316"/>
      <c r="G23" s="318"/>
      <c r="H23" s="596"/>
      <c r="I23" s="316"/>
      <c r="J23" s="318"/>
      <c r="K23" s="1215"/>
      <c r="L23" s="1216"/>
      <c r="M23" s="1217"/>
      <c r="N23" s="764"/>
      <c r="O23" s="317"/>
      <c r="P23" s="315"/>
      <c r="Q23" s="317"/>
      <c r="R23" s="316"/>
      <c r="S23" s="316"/>
      <c r="T23" s="764"/>
      <c r="U23" s="760"/>
      <c r="V23" s="761"/>
      <c r="W23" s="760"/>
      <c r="X23" s="316"/>
      <c r="Y23" s="318"/>
      <c r="Z23" s="315"/>
      <c r="AA23" s="316"/>
      <c r="AB23" s="318"/>
    </row>
    <row r="24" spans="2:28" s="303" customFormat="1" x14ac:dyDescent="0.3">
      <c r="B24" s="248" t="s">
        <v>874</v>
      </c>
      <c r="C24" s="410" t="s">
        <v>935</v>
      </c>
      <c r="D24" s="410"/>
      <c r="E24" s="596"/>
      <c r="F24" s="316"/>
      <c r="G24" s="318"/>
      <c r="H24" s="596"/>
      <c r="I24" s="316"/>
      <c r="J24" s="318"/>
      <c r="K24" s="1215"/>
      <c r="L24" s="1216"/>
      <c r="M24" s="1217"/>
      <c r="N24" s="764"/>
      <c r="O24" s="317"/>
      <c r="P24" s="315"/>
      <c r="Q24" s="317"/>
      <c r="R24" s="316"/>
      <c r="S24" s="316"/>
      <c r="T24" s="764"/>
      <c r="U24" s="760"/>
      <c r="V24" s="761"/>
      <c r="W24" s="760"/>
      <c r="X24" s="316"/>
      <c r="Y24" s="318"/>
      <c r="Z24" s="315"/>
      <c r="AA24" s="316"/>
      <c r="AB24" s="318"/>
    </row>
    <row r="25" spans="2:28" s="303" customFormat="1" x14ac:dyDescent="0.3">
      <c r="B25" s="248" t="s">
        <v>877</v>
      </c>
      <c r="C25" s="410" t="s">
        <v>880</v>
      </c>
      <c r="D25" s="410"/>
      <c r="E25" s="596"/>
      <c r="F25" s="316"/>
      <c r="G25" s="318"/>
      <c r="H25" s="596"/>
      <c r="I25" s="316"/>
      <c r="J25" s="318"/>
      <c r="K25" s="1215"/>
      <c r="L25" s="1216"/>
      <c r="M25" s="1217"/>
      <c r="N25" s="764"/>
      <c r="O25" s="317"/>
      <c r="P25" s="315"/>
      <c r="Q25" s="317"/>
      <c r="R25" s="316"/>
      <c r="S25" s="316"/>
      <c r="T25" s="764"/>
      <c r="U25" s="760"/>
      <c r="V25" s="761"/>
      <c r="W25" s="760"/>
      <c r="X25" s="316"/>
      <c r="Y25" s="318"/>
      <c r="Z25" s="315"/>
      <c r="AA25" s="316"/>
      <c r="AB25" s="318"/>
    </row>
    <row r="26" spans="2:28" s="303" customFormat="1" ht="69" x14ac:dyDescent="0.3">
      <c r="B26" s="248" t="s">
        <v>866</v>
      </c>
      <c r="C26" s="410" t="s">
        <v>889</v>
      </c>
      <c r="D26" s="410"/>
      <c r="E26" s="596"/>
      <c r="F26" s="316"/>
      <c r="G26" s="318"/>
      <c r="H26" s="596"/>
      <c r="I26" s="316"/>
      <c r="J26" s="318"/>
      <c r="K26" s="1215"/>
      <c r="L26" s="1216"/>
      <c r="M26" s="1217"/>
      <c r="N26" s="764"/>
      <c r="O26" s="317"/>
      <c r="P26" s="315"/>
      <c r="Q26" s="317"/>
      <c r="R26" s="316"/>
      <c r="S26" s="316"/>
      <c r="T26" s="220" t="s">
        <v>1644</v>
      </c>
      <c r="U26" s="759" t="s">
        <v>1645</v>
      </c>
      <c r="V26" s="762" t="s">
        <v>1646</v>
      </c>
      <c r="W26" s="760"/>
      <c r="X26" s="316"/>
      <c r="Y26" s="318"/>
      <c r="Z26" s="315"/>
      <c r="AA26" s="316"/>
      <c r="AB26" s="318"/>
    </row>
    <row r="27" spans="2:28" s="303" customFormat="1" ht="27.6" x14ac:dyDescent="0.3">
      <c r="B27" s="27" t="s">
        <v>875</v>
      </c>
      <c r="C27" s="410" t="s">
        <v>936</v>
      </c>
      <c r="D27" s="410"/>
      <c r="E27" s="596"/>
      <c r="F27" s="316"/>
      <c r="G27" s="318"/>
      <c r="H27" s="596"/>
      <c r="I27" s="316"/>
      <c r="J27" s="318"/>
      <c r="K27" s="1215"/>
      <c r="L27" s="1216"/>
      <c r="M27" s="1217"/>
      <c r="N27" s="764"/>
      <c r="O27" s="317"/>
      <c r="P27" s="315"/>
      <c r="Q27" s="317"/>
      <c r="R27" s="316"/>
      <c r="S27" s="316"/>
      <c r="T27" s="764"/>
      <c r="U27" s="760"/>
      <c r="V27" s="761"/>
      <c r="W27" s="760"/>
      <c r="X27" s="316"/>
      <c r="Y27" s="318"/>
      <c r="Z27" s="315"/>
      <c r="AA27" s="316"/>
      <c r="AB27" s="318"/>
    </row>
    <row r="28" spans="2:28" s="303" customFormat="1" ht="27.6" x14ac:dyDescent="0.3">
      <c r="B28" s="27" t="s">
        <v>870</v>
      </c>
      <c r="C28" s="410" t="s">
        <v>934</v>
      </c>
      <c r="D28" s="410"/>
      <c r="E28" s="596"/>
      <c r="F28" s="316"/>
      <c r="G28" s="318"/>
      <c r="H28" s="596"/>
      <c r="I28" s="316"/>
      <c r="J28" s="318"/>
      <c r="K28" s="1215"/>
      <c r="L28" s="1216"/>
      <c r="M28" s="1217"/>
      <c r="N28" s="764"/>
      <c r="O28" s="317"/>
      <c r="P28" s="315"/>
      <c r="Q28" s="317"/>
      <c r="R28" s="316"/>
      <c r="S28" s="316"/>
      <c r="T28" s="764"/>
      <c r="U28" s="760"/>
      <c r="V28" s="761"/>
      <c r="W28" s="760"/>
      <c r="X28" s="316"/>
      <c r="Y28" s="318"/>
      <c r="Z28" s="315"/>
      <c r="AA28" s="316"/>
      <c r="AB28" s="318"/>
    </row>
    <row r="29" spans="2:28" s="303" customFormat="1" ht="41.4" x14ac:dyDescent="0.3">
      <c r="B29" s="27" t="s">
        <v>867</v>
      </c>
      <c r="C29" s="410" t="s">
        <v>884</v>
      </c>
      <c r="D29" s="410"/>
      <c r="E29" s="596"/>
      <c r="F29" s="316"/>
      <c r="G29" s="318"/>
      <c r="H29" s="596"/>
      <c r="I29" s="316"/>
      <c r="J29" s="318"/>
      <c r="K29" s="1215"/>
      <c r="L29" s="1216"/>
      <c r="M29" s="1217"/>
      <c r="N29" s="764"/>
      <c r="O29" s="317"/>
      <c r="P29" s="315"/>
      <c r="Q29" s="317"/>
      <c r="R29" s="316"/>
      <c r="S29" s="316"/>
      <c r="T29" s="220" t="s">
        <v>1297</v>
      </c>
      <c r="U29" s="759" t="s">
        <v>1297</v>
      </c>
      <c r="V29" s="762" t="s">
        <v>1297</v>
      </c>
      <c r="W29" s="760"/>
      <c r="X29" s="316"/>
      <c r="Y29" s="318"/>
      <c r="Z29" s="315"/>
      <c r="AA29" s="316"/>
      <c r="AB29" s="318"/>
    </row>
    <row r="30" spans="2:28" s="303" customFormat="1" x14ac:dyDescent="0.3">
      <c r="B30" s="27" t="s">
        <v>890</v>
      </c>
      <c r="C30" s="410" t="s">
        <v>45</v>
      </c>
      <c r="D30" s="410"/>
      <c r="E30" s="596"/>
      <c r="F30" s="316"/>
      <c r="G30" s="318"/>
      <c r="H30" s="596"/>
      <c r="I30" s="316"/>
      <c r="J30" s="318"/>
      <c r="K30" s="1215"/>
      <c r="L30" s="1216"/>
      <c r="M30" s="1217"/>
      <c r="N30" s="764"/>
      <c r="O30" s="317"/>
      <c r="P30" s="315"/>
      <c r="Q30" s="317"/>
      <c r="R30" s="316"/>
      <c r="S30" s="316"/>
      <c r="T30" s="764"/>
      <c r="U30" s="760"/>
      <c r="V30" s="761"/>
      <c r="W30" s="760"/>
      <c r="X30" s="316"/>
      <c r="Y30" s="318"/>
      <c r="Z30" s="315"/>
      <c r="AA30" s="316"/>
      <c r="AB30" s="318"/>
    </row>
    <row r="31" spans="2:28" s="303" customFormat="1" x14ac:dyDescent="0.3">
      <c r="B31" s="27" t="s">
        <v>876</v>
      </c>
      <c r="C31" s="410" t="s">
        <v>45</v>
      </c>
      <c r="D31" s="410"/>
      <c r="E31" s="596"/>
      <c r="F31" s="316"/>
      <c r="G31" s="318"/>
      <c r="H31" s="596"/>
      <c r="I31" s="316"/>
      <c r="J31" s="318"/>
      <c r="K31" s="1215"/>
      <c r="L31" s="1216"/>
      <c r="M31" s="1217"/>
      <c r="N31" s="764"/>
      <c r="O31" s="317"/>
      <c r="P31" s="315"/>
      <c r="Q31" s="317"/>
      <c r="R31" s="316"/>
      <c r="S31" s="316"/>
      <c r="T31" s="764"/>
      <c r="U31" s="760"/>
      <c r="V31" s="761"/>
      <c r="W31" s="760"/>
      <c r="X31" s="316"/>
      <c r="Y31" s="318"/>
      <c r="Z31" s="315"/>
      <c r="AA31" s="316"/>
      <c r="AB31" s="318"/>
    </row>
    <row r="32" spans="2:28" s="303" customFormat="1" x14ac:dyDescent="0.3">
      <c r="B32" s="27" t="s">
        <v>868</v>
      </c>
      <c r="C32" s="410" t="s">
        <v>45</v>
      </c>
      <c r="D32" s="410"/>
      <c r="E32" s="596"/>
      <c r="F32" s="316"/>
      <c r="G32" s="318"/>
      <c r="H32" s="596"/>
      <c r="I32" s="316"/>
      <c r="J32" s="318"/>
      <c r="K32" s="1215"/>
      <c r="L32" s="1216"/>
      <c r="M32" s="1217"/>
      <c r="N32" s="764"/>
      <c r="O32" s="317"/>
      <c r="P32" s="315"/>
      <c r="Q32" s="317"/>
      <c r="R32" s="316"/>
      <c r="S32" s="316"/>
      <c r="T32" s="764"/>
      <c r="U32" s="760"/>
      <c r="V32" s="761"/>
      <c r="W32" s="760"/>
      <c r="X32" s="316"/>
      <c r="Y32" s="318"/>
      <c r="Z32" s="315"/>
      <c r="AA32" s="316"/>
      <c r="AB32" s="318"/>
    </row>
    <row r="33" spans="1:50" x14ac:dyDescent="0.3">
      <c r="A33" s="1239" t="s">
        <v>0</v>
      </c>
      <c r="B33" s="1240"/>
      <c r="C33" s="446"/>
      <c r="D33" s="344"/>
      <c r="E33" s="596"/>
      <c r="F33" s="316"/>
      <c r="G33" s="318"/>
      <c r="H33" s="596"/>
      <c r="I33" s="316"/>
      <c r="J33" s="318"/>
      <c r="K33" s="1218"/>
      <c r="L33" s="1219"/>
      <c r="M33" s="1220"/>
      <c r="N33" s="1218"/>
      <c r="O33" s="1219"/>
      <c r="P33" s="1219"/>
      <c r="Q33" s="1219"/>
      <c r="R33" s="1219"/>
      <c r="S33" s="1220"/>
      <c r="T33" s="764"/>
      <c r="U33" s="760"/>
      <c r="V33" s="761"/>
      <c r="W33" s="760"/>
      <c r="X33" s="316"/>
      <c r="Y33" s="760"/>
      <c r="Z33" s="764"/>
      <c r="AA33" s="316"/>
      <c r="AB33" s="318"/>
    </row>
    <row r="34" spans="1:50" s="196" customFormat="1" ht="55.2" x14ac:dyDescent="0.3">
      <c r="A34" s="4"/>
      <c r="B34" s="212" t="s">
        <v>799</v>
      </c>
      <c r="C34" s="437" t="s">
        <v>937</v>
      </c>
      <c r="D34" s="438" t="s">
        <v>817</v>
      </c>
      <c r="E34" s="596"/>
      <c r="F34" s="316"/>
      <c r="G34" s="318"/>
      <c r="H34" s="596"/>
      <c r="I34" s="316"/>
      <c r="J34" s="318"/>
      <c r="K34" s="596"/>
      <c r="L34" s="316"/>
      <c r="M34" s="318"/>
      <c r="N34" s="764"/>
      <c r="O34" s="317"/>
      <c r="P34" s="315"/>
      <c r="Q34" s="317"/>
      <c r="R34" s="316"/>
      <c r="S34" s="316"/>
      <c r="T34" s="666" t="s">
        <v>1417</v>
      </c>
      <c r="U34" s="347" t="s">
        <v>1417</v>
      </c>
      <c r="V34" s="1042" t="s">
        <v>1417</v>
      </c>
      <c r="W34" s="1063" t="s">
        <v>1417</v>
      </c>
      <c r="X34" s="197" t="s">
        <v>1417</v>
      </c>
      <c r="Y34" s="854" t="s">
        <v>1417</v>
      </c>
      <c r="Z34" s="760"/>
      <c r="AA34" s="316"/>
      <c r="AB34" s="318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</row>
    <row r="35" spans="1:50" s="196" customFormat="1" thickBot="1" x14ac:dyDescent="0.35">
      <c r="A35" s="4"/>
      <c r="B35" s="27" t="s">
        <v>5</v>
      </c>
      <c r="C35" s="439">
        <v>6.5000000000000002E-2</v>
      </c>
      <c r="D35" s="440" t="s">
        <v>651</v>
      </c>
      <c r="E35" s="596"/>
      <c r="F35" s="316"/>
      <c r="G35" s="318"/>
      <c r="H35" s="596"/>
      <c r="I35" s="316"/>
      <c r="J35" s="318"/>
      <c r="K35" s="596"/>
      <c r="L35" s="316"/>
      <c r="M35" s="318"/>
      <c r="N35" s="764"/>
      <c r="O35" s="317"/>
      <c r="P35" s="315"/>
      <c r="Q35" s="317"/>
      <c r="R35" s="316"/>
      <c r="S35" s="316"/>
      <c r="T35" s="221">
        <v>6.5000000000000002E-2</v>
      </c>
      <c r="U35" s="223">
        <v>6.5000000000000002E-2</v>
      </c>
      <c r="V35" s="856">
        <v>4.9000000000000002E-2</v>
      </c>
      <c r="W35" s="342">
        <v>6.5000000000000002E-2</v>
      </c>
      <c r="X35" s="223">
        <v>6.5000000000000002E-2</v>
      </c>
      <c r="Y35" s="856">
        <v>7.4999999999999997E-2</v>
      </c>
      <c r="Z35" s="760"/>
      <c r="AA35" s="316"/>
      <c r="AB35" s="318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</row>
    <row r="36" spans="1:50" s="196" customFormat="1" ht="55.8" thickBot="1" x14ac:dyDescent="0.35">
      <c r="A36" s="4"/>
      <c r="B36" s="27" t="s">
        <v>6</v>
      </c>
      <c r="C36" s="437" t="s">
        <v>1012</v>
      </c>
      <c r="D36" s="440" t="s">
        <v>674</v>
      </c>
      <c r="E36" s="596"/>
      <c r="F36" s="316"/>
      <c r="G36" s="318"/>
      <c r="H36" s="596"/>
      <c r="I36" s="316"/>
      <c r="J36" s="318"/>
      <c r="K36" s="596"/>
      <c r="L36" s="316"/>
      <c r="M36" s="318"/>
      <c r="N36" s="764"/>
      <c r="O36" s="317"/>
      <c r="P36" s="315"/>
      <c r="Q36" s="317"/>
      <c r="R36" s="316"/>
      <c r="S36" s="316"/>
      <c r="T36" s="220" t="s">
        <v>1520</v>
      </c>
      <c r="U36" s="759" t="s">
        <v>1738</v>
      </c>
      <c r="V36" s="762" t="s">
        <v>1741</v>
      </c>
      <c r="W36" s="1063" t="s">
        <v>1521</v>
      </c>
      <c r="X36" s="197" t="s">
        <v>1522</v>
      </c>
      <c r="Y36" s="854" t="s">
        <v>1519</v>
      </c>
      <c r="Z36" s="760"/>
      <c r="AA36" s="316"/>
      <c r="AB36" s="318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</row>
    <row r="37" spans="1:50" s="196" customFormat="1" ht="28.2" thickBot="1" x14ac:dyDescent="0.35">
      <c r="A37" s="4"/>
      <c r="B37" s="212" t="s">
        <v>1527</v>
      </c>
      <c r="C37" s="916">
        <v>0.1</v>
      </c>
      <c r="D37" s="441" t="s">
        <v>652</v>
      </c>
      <c r="E37" s="596"/>
      <c r="F37" s="316"/>
      <c r="G37" s="318"/>
      <c r="H37" s="596"/>
      <c r="I37" s="316"/>
      <c r="J37" s="318"/>
      <c r="K37" s="596"/>
      <c r="L37" s="316"/>
      <c r="M37" s="318"/>
      <c r="N37" s="764"/>
      <c r="O37" s="317"/>
      <c r="P37" s="315"/>
      <c r="Q37" s="317"/>
      <c r="R37" s="316"/>
      <c r="S37" s="316"/>
      <c r="T37" s="201" t="s">
        <v>1734</v>
      </c>
      <c r="U37" s="777" t="s">
        <v>1736</v>
      </c>
      <c r="V37" s="854" t="s">
        <v>1534</v>
      </c>
      <c r="W37" s="1063" t="s">
        <v>1529</v>
      </c>
      <c r="X37" s="197" t="s">
        <v>1529</v>
      </c>
      <c r="Y37" s="854" t="s">
        <v>1534</v>
      </c>
      <c r="Z37" s="760"/>
      <c r="AA37" s="316"/>
      <c r="AB37" s="318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</row>
    <row r="38" spans="1:50" s="196" customFormat="1" ht="28.2" thickBot="1" x14ac:dyDescent="0.35">
      <c r="A38" s="4"/>
      <c r="B38" s="212" t="s">
        <v>1528</v>
      </c>
      <c r="C38" s="916">
        <v>0.8</v>
      </c>
      <c r="D38" s="441" t="s">
        <v>653</v>
      </c>
      <c r="E38" s="596"/>
      <c r="F38" s="316"/>
      <c r="G38" s="318"/>
      <c r="H38" s="596"/>
      <c r="I38" s="316"/>
      <c r="J38" s="318"/>
      <c r="K38" s="596"/>
      <c r="L38" s="316"/>
      <c r="M38" s="318"/>
      <c r="N38" s="764"/>
      <c r="O38" s="317"/>
      <c r="P38" s="315"/>
      <c r="Q38" s="317"/>
      <c r="R38" s="316"/>
      <c r="S38" s="316"/>
      <c r="T38" s="201" t="s">
        <v>1735</v>
      </c>
      <c r="U38" s="777" t="s">
        <v>1737</v>
      </c>
      <c r="V38" s="854" t="s">
        <v>1531</v>
      </c>
      <c r="W38" s="1063" t="s">
        <v>1530</v>
      </c>
      <c r="X38" s="197" t="s">
        <v>1530</v>
      </c>
      <c r="Y38" s="854" t="s">
        <v>1531</v>
      </c>
      <c r="Z38" s="760"/>
      <c r="AA38" s="316"/>
      <c r="AB38" s="318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</row>
    <row r="39" spans="1:50" s="196" customFormat="1" ht="42" thickBot="1" x14ac:dyDescent="0.35">
      <c r="A39" s="4"/>
      <c r="B39" s="27" t="s">
        <v>2</v>
      </c>
      <c r="C39" s="437" t="s">
        <v>800</v>
      </c>
      <c r="D39" s="440" t="s">
        <v>818</v>
      </c>
      <c r="E39" s="342" t="s">
        <v>800</v>
      </c>
      <c r="F39" s="1168" t="s">
        <v>594</v>
      </c>
      <c r="G39" s="1241" t="s">
        <v>594</v>
      </c>
      <c r="H39" s="596"/>
      <c r="I39" s="316"/>
      <c r="J39" s="318"/>
      <c r="K39" s="596"/>
      <c r="L39" s="316"/>
      <c r="M39" s="318"/>
      <c r="N39" s="764"/>
      <c r="O39" s="317"/>
      <c r="P39" s="315"/>
      <c r="Q39" s="317"/>
      <c r="R39" s="316"/>
      <c r="S39" s="316"/>
      <c r="T39" s="220" t="s">
        <v>1418</v>
      </c>
      <c r="U39" s="759" t="s">
        <v>1418</v>
      </c>
      <c r="V39" s="762" t="s">
        <v>800</v>
      </c>
      <c r="W39" s="669" t="s">
        <v>800</v>
      </c>
      <c r="X39" s="295" t="s">
        <v>800</v>
      </c>
      <c r="Y39" s="762" t="s">
        <v>800</v>
      </c>
      <c r="Z39" s="760"/>
      <c r="AA39" s="316"/>
      <c r="AB39" s="318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</row>
    <row r="40" spans="1:50" s="196" customFormat="1" ht="69.599999999999994" thickBot="1" x14ac:dyDescent="0.35">
      <c r="A40" s="4"/>
      <c r="B40" s="27" t="s">
        <v>3</v>
      </c>
      <c r="C40" s="439">
        <v>6.8000000000000005E-2</v>
      </c>
      <c r="D40" s="440" t="s">
        <v>654</v>
      </c>
      <c r="E40" s="342">
        <v>0.189</v>
      </c>
      <c r="F40" s="1168"/>
      <c r="G40" s="1241"/>
      <c r="H40" s="596"/>
      <c r="I40" s="316"/>
      <c r="J40" s="318"/>
      <c r="K40" s="596"/>
      <c r="L40" s="316"/>
      <c r="M40" s="318"/>
      <c r="N40" s="764"/>
      <c r="O40" s="317"/>
      <c r="P40" s="315"/>
      <c r="Q40" s="317"/>
      <c r="R40" s="316"/>
      <c r="S40" s="316"/>
      <c r="T40" s="220" t="s">
        <v>1419</v>
      </c>
      <c r="U40" s="759" t="s">
        <v>1739</v>
      </c>
      <c r="V40" s="762" t="s">
        <v>1742</v>
      </c>
      <c r="W40" s="669">
        <v>6.8000000000000005E-2</v>
      </c>
      <c r="X40" s="295">
        <v>6.8000000000000005E-2</v>
      </c>
      <c r="Y40" s="762">
        <v>9.8000000000000004E-2</v>
      </c>
      <c r="Z40" s="760"/>
      <c r="AA40" s="316"/>
      <c r="AB40" s="318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</row>
    <row r="41" spans="1:50" s="196" customFormat="1" ht="207.6" thickBot="1" x14ac:dyDescent="0.35">
      <c r="A41" s="4"/>
      <c r="B41" s="27" t="s">
        <v>1</v>
      </c>
      <c r="C41" s="437" t="s">
        <v>1523</v>
      </c>
      <c r="D41" s="440" t="s">
        <v>674</v>
      </c>
      <c r="E41" s="343" t="s">
        <v>1769</v>
      </c>
      <c r="F41" s="1168"/>
      <c r="G41" s="1241"/>
      <c r="H41" s="596"/>
      <c r="I41" s="316"/>
      <c r="J41" s="318"/>
      <c r="K41" s="596"/>
      <c r="L41" s="316"/>
      <c r="M41" s="318"/>
      <c r="N41" s="764"/>
      <c r="O41" s="317"/>
      <c r="P41" s="315"/>
      <c r="Q41" s="317"/>
      <c r="R41" s="316"/>
      <c r="S41" s="316"/>
      <c r="T41" s="220" t="s">
        <v>1524</v>
      </c>
      <c r="U41" s="759" t="s">
        <v>1740</v>
      </c>
      <c r="V41" s="762" t="s">
        <v>1743</v>
      </c>
      <c r="W41" s="669" t="s">
        <v>1525</v>
      </c>
      <c r="X41" s="295" t="s">
        <v>1525</v>
      </c>
      <c r="Y41" s="762" t="s">
        <v>1141</v>
      </c>
      <c r="Z41" s="760"/>
      <c r="AA41" s="316"/>
      <c r="AB41" s="318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</row>
    <row r="42" spans="1:50" s="196" customFormat="1" ht="27" thickBot="1" x14ac:dyDescent="0.35">
      <c r="A42" s="4"/>
      <c r="B42" s="27" t="s">
        <v>9</v>
      </c>
      <c r="C42" s="437" t="s">
        <v>796</v>
      </c>
      <c r="D42" s="440" t="s">
        <v>819</v>
      </c>
      <c r="E42" s="596"/>
      <c r="F42" s="316"/>
      <c r="G42" s="318"/>
      <c r="H42" s="596"/>
      <c r="I42" s="316"/>
      <c r="J42" s="318"/>
      <c r="K42" s="596"/>
      <c r="L42" s="316"/>
      <c r="M42" s="318"/>
      <c r="N42" s="764"/>
      <c r="O42" s="317"/>
      <c r="P42" s="315"/>
      <c r="Q42" s="317"/>
      <c r="R42" s="316"/>
      <c r="S42" s="316"/>
      <c r="T42" s="764"/>
      <c r="U42" s="760"/>
      <c r="V42" s="761"/>
      <c r="W42" s="669" t="s">
        <v>814</v>
      </c>
      <c r="X42" s="295" t="s">
        <v>814</v>
      </c>
      <c r="Y42" s="762" t="s">
        <v>814</v>
      </c>
      <c r="Z42" s="760"/>
      <c r="AA42" s="316"/>
      <c r="AB42" s="318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</row>
    <row r="43" spans="1:50" s="196" customFormat="1" thickBot="1" x14ac:dyDescent="0.35">
      <c r="A43" s="4"/>
      <c r="B43" s="27" t="s">
        <v>97</v>
      </c>
      <c r="C43" s="437" t="s">
        <v>45</v>
      </c>
      <c r="D43" s="440" t="s">
        <v>655</v>
      </c>
      <c r="E43" s="596"/>
      <c r="F43" s="316"/>
      <c r="G43" s="318"/>
      <c r="H43" s="596"/>
      <c r="I43" s="316"/>
      <c r="J43" s="318"/>
      <c r="K43" s="596"/>
      <c r="L43" s="316"/>
      <c r="M43" s="318"/>
      <c r="N43" s="764"/>
      <c r="O43" s="317"/>
      <c r="P43" s="315"/>
      <c r="Q43" s="317"/>
      <c r="R43" s="316"/>
      <c r="S43" s="316"/>
      <c r="T43" s="764"/>
      <c r="U43" s="760"/>
      <c r="V43" s="761"/>
      <c r="W43" s="669">
        <v>3.9E-2</v>
      </c>
      <c r="X43" s="295">
        <v>3.9E-2</v>
      </c>
      <c r="Y43" s="762">
        <v>7.0999999999999994E-2</v>
      </c>
      <c r="Z43" s="760"/>
      <c r="AA43" s="316"/>
      <c r="AB43" s="318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</row>
    <row r="44" spans="1:50" s="196" customFormat="1" ht="83.4" thickBot="1" x14ac:dyDescent="0.35">
      <c r="A44" s="4"/>
      <c r="B44" s="212" t="s">
        <v>10</v>
      </c>
      <c r="C44" s="437" t="s">
        <v>45</v>
      </c>
      <c r="D44" s="440" t="s">
        <v>674</v>
      </c>
      <c r="E44" s="596"/>
      <c r="F44" s="316"/>
      <c r="G44" s="318"/>
      <c r="H44" s="596"/>
      <c r="I44" s="316"/>
      <c r="J44" s="318"/>
      <c r="K44" s="596"/>
      <c r="L44" s="316"/>
      <c r="M44" s="318"/>
      <c r="N44" s="764"/>
      <c r="O44" s="317"/>
      <c r="P44" s="315"/>
      <c r="Q44" s="317"/>
      <c r="R44" s="316"/>
      <c r="S44" s="316"/>
      <c r="T44" s="764"/>
      <c r="U44" s="760"/>
      <c r="V44" s="761"/>
      <c r="W44" s="669" t="s">
        <v>1561</v>
      </c>
      <c r="X44" s="295" t="s">
        <v>1561</v>
      </c>
      <c r="Y44" s="762" t="s">
        <v>1150</v>
      </c>
      <c r="Z44" s="760"/>
      <c r="AA44" s="316"/>
      <c r="AB44" s="318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</row>
    <row r="45" spans="1:50" s="196" customFormat="1" ht="42" thickBot="1" x14ac:dyDescent="0.35">
      <c r="A45" s="4"/>
      <c r="B45" s="212" t="s">
        <v>858</v>
      </c>
      <c r="C45" s="437" t="s">
        <v>1009</v>
      </c>
      <c r="D45" s="440" t="s">
        <v>656</v>
      </c>
      <c r="E45" s="596"/>
      <c r="F45" s="316"/>
      <c r="G45" s="318"/>
      <c r="H45" s="596"/>
      <c r="I45" s="316"/>
      <c r="J45" s="318"/>
      <c r="K45" s="596"/>
      <c r="L45" s="316"/>
      <c r="M45" s="318"/>
      <c r="N45" s="764"/>
      <c r="O45" s="317"/>
      <c r="P45" s="315"/>
      <c r="Q45" s="317"/>
      <c r="R45" s="316"/>
      <c r="S45" s="316"/>
      <c r="T45" s="764"/>
      <c r="U45" s="760"/>
      <c r="V45" s="761"/>
      <c r="W45" s="760"/>
      <c r="X45" s="316"/>
      <c r="Y45" s="318"/>
      <c r="Z45" s="315"/>
      <c r="AA45" s="316"/>
      <c r="AB45" s="318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</row>
    <row r="46" spans="1:50" s="196" customFormat="1" ht="28.2" thickBot="1" x14ac:dyDescent="0.35">
      <c r="A46" s="4"/>
      <c r="B46" s="27" t="s">
        <v>1294</v>
      </c>
      <c r="C46" s="438" t="s">
        <v>187</v>
      </c>
      <c r="D46" s="442" t="s">
        <v>657</v>
      </c>
      <c r="E46" s="596"/>
      <c r="F46" s="316"/>
      <c r="G46" s="318"/>
      <c r="H46" s="596"/>
      <c r="I46" s="316"/>
      <c r="J46" s="318"/>
      <c r="K46" s="596"/>
      <c r="L46" s="316"/>
      <c r="M46" s="318"/>
      <c r="N46" s="890" t="s">
        <v>1352</v>
      </c>
      <c r="O46" s="891" t="s">
        <v>1352</v>
      </c>
      <c r="P46" s="892" t="s">
        <v>1352</v>
      </c>
      <c r="Q46" s="891" t="s">
        <v>1352</v>
      </c>
      <c r="R46" s="893" t="s">
        <v>1352</v>
      </c>
      <c r="S46" s="893" t="s">
        <v>1352</v>
      </c>
      <c r="T46" s="221" t="s">
        <v>187</v>
      </c>
      <c r="U46" s="297" t="s">
        <v>187</v>
      </c>
      <c r="V46" s="255" t="s">
        <v>187</v>
      </c>
      <c r="W46" s="342" t="s">
        <v>187</v>
      </c>
      <c r="X46" s="297" t="s">
        <v>187</v>
      </c>
      <c r="Y46" s="255" t="s">
        <v>187</v>
      </c>
      <c r="Z46" s="760"/>
      <c r="AA46" s="316"/>
      <c r="AB46" s="318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</row>
    <row r="47" spans="1:50" s="196" customFormat="1" ht="69.599999999999994" thickBot="1" x14ac:dyDescent="0.35">
      <c r="A47" s="4"/>
      <c r="B47" s="27" t="s">
        <v>11</v>
      </c>
      <c r="C47" s="437" t="s">
        <v>575</v>
      </c>
      <c r="D47" s="442" t="s">
        <v>658</v>
      </c>
      <c r="E47" s="596"/>
      <c r="F47" s="316"/>
      <c r="G47" s="318"/>
      <c r="H47" s="596"/>
      <c r="I47" s="316"/>
      <c r="J47" s="318"/>
      <c r="K47" s="596"/>
      <c r="L47" s="316"/>
      <c r="M47" s="318"/>
      <c r="N47" s="764"/>
      <c r="O47" s="317"/>
      <c r="P47" s="315"/>
      <c r="Q47" s="317"/>
      <c r="R47" s="316"/>
      <c r="S47" s="316"/>
      <c r="T47" s="201" t="s">
        <v>1385</v>
      </c>
      <c r="U47" s="777" t="s">
        <v>1385</v>
      </c>
      <c r="V47" s="854" t="s">
        <v>1386</v>
      </c>
      <c r="W47" s="1063">
        <v>0.35</v>
      </c>
      <c r="X47" s="197">
        <v>0.35</v>
      </c>
      <c r="Y47" s="854">
        <v>0.36</v>
      </c>
      <c r="Z47" s="760"/>
      <c r="AA47" s="316"/>
      <c r="AB47" s="318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</row>
    <row r="48" spans="1:50" s="196" customFormat="1" ht="69.599999999999994" thickBot="1" x14ac:dyDescent="0.35">
      <c r="A48" s="4"/>
      <c r="B48" s="27" t="s">
        <v>12</v>
      </c>
      <c r="C48" s="437" t="s">
        <v>576</v>
      </c>
      <c r="D48" s="440" t="s">
        <v>659</v>
      </c>
      <c r="E48" s="596"/>
      <c r="F48" s="316"/>
      <c r="G48" s="318"/>
      <c r="H48" s="596"/>
      <c r="I48" s="316"/>
      <c r="J48" s="318"/>
      <c r="K48" s="596"/>
      <c r="L48" s="316"/>
      <c r="M48" s="318"/>
      <c r="N48" s="764"/>
      <c r="O48" s="317"/>
      <c r="P48" s="315"/>
      <c r="Q48" s="317"/>
      <c r="R48" s="316"/>
      <c r="S48" s="316"/>
      <c r="T48" s="201" t="s">
        <v>1382</v>
      </c>
      <c r="U48" s="777" t="s">
        <v>1384</v>
      </c>
      <c r="V48" s="854" t="s">
        <v>1387</v>
      </c>
      <c r="W48" s="1063">
        <v>0.32</v>
      </c>
      <c r="X48" s="197">
        <v>0.32</v>
      </c>
      <c r="Y48" s="854">
        <v>0.25</v>
      </c>
      <c r="Z48" s="760"/>
      <c r="AA48" s="316"/>
      <c r="AB48" s="318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</row>
    <row r="49" spans="1:50" s="196" customFormat="1" ht="69.599999999999994" thickBot="1" x14ac:dyDescent="0.35">
      <c r="A49" s="4"/>
      <c r="B49" s="27" t="s">
        <v>13</v>
      </c>
      <c r="C49" s="437" t="s">
        <v>577</v>
      </c>
      <c r="D49" s="440" t="s">
        <v>660</v>
      </c>
      <c r="E49" s="596"/>
      <c r="F49" s="316"/>
      <c r="G49" s="318"/>
      <c r="H49" s="596"/>
      <c r="I49" s="316"/>
      <c r="J49" s="318"/>
      <c r="K49" s="596"/>
      <c r="L49" s="316"/>
      <c r="M49" s="318"/>
      <c r="N49" s="764"/>
      <c r="O49" s="317"/>
      <c r="P49" s="315"/>
      <c r="Q49" s="317"/>
      <c r="R49" s="316"/>
      <c r="S49" s="316"/>
      <c r="T49" s="201" t="s">
        <v>1383</v>
      </c>
      <c r="U49" s="662" t="s">
        <v>1389</v>
      </c>
      <c r="V49" s="855" t="s">
        <v>1388</v>
      </c>
      <c r="W49" s="1063">
        <v>0.53</v>
      </c>
      <c r="X49" s="662">
        <v>0.53</v>
      </c>
      <c r="Y49" s="855">
        <v>0.42</v>
      </c>
      <c r="Z49" s="760"/>
      <c r="AA49" s="316"/>
      <c r="AB49" s="318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</row>
    <row r="50" spans="1:50" s="196" customFormat="1" thickBot="1" x14ac:dyDescent="0.35">
      <c r="A50" s="4"/>
      <c r="B50" s="27" t="s">
        <v>47</v>
      </c>
      <c r="C50" s="438" t="s">
        <v>49</v>
      </c>
      <c r="D50" s="440"/>
      <c r="E50" s="596"/>
      <c r="F50" s="316"/>
      <c r="G50" s="318"/>
      <c r="H50" s="596"/>
      <c r="I50" s="316"/>
      <c r="J50" s="318"/>
      <c r="K50" s="596"/>
      <c r="L50" s="316"/>
      <c r="M50" s="318"/>
      <c r="N50" s="764"/>
      <c r="O50" s="317"/>
      <c r="P50" s="315"/>
      <c r="Q50" s="317"/>
      <c r="R50" s="316"/>
      <c r="S50" s="316"/>
      <c r="T50" s="764"/>
      <c r="U50" s="760"/>
      <c r="V50" s="761"/>
      <c r="W50" s="760"/>
      <c r="X50" s="316"/>
      <c r="Y50" s="318"/>
      <c r="Z50" s="315"/>
      <c r="AA50" s="316"/>
      <c r="AB50" s="318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</row>
    <row r="51" spans="1:50" ht="15" thickBot="1" x14ac:dyDescent="0.35">
      <c r="B51" s="27" t="s">
        <v>42</v>
      </c>
      <c r="C51" s="438" t="s">
        <v>45</v>
      </c>
      <c r="D51" s="440"/>
      <c r="E51" s="596"/>
      <c r="F51" s="316"/>
      <c r="G51" s="318"/>
      <c r="H51" s="596"/>
      <c r="I51" s="316"/>
      <c r="J51" s="318"/>
      <c r="K51" s="596"/>
      <c r="L51" s="316"/>
      <c r="M51" s="318"/>
      <c r="N51" s="764"/>
      <c r="O51" s="317"/>
      <c r="P51" s="315"/>
      <c r="Q51" s="317"/>
      <c r="R51" s="316"/>
      <c r="S51" s="316"/>
      <c r="T51" s="764"/>
      <c r="U51" s="760"/>
      <c r="V51" s="761"/>
      <c r="W51" s="760"/>
      <c r="X51" s="316"/>
      <c r="Y51" s="318"/>
      <c r="Z51" s="315"/>
      <c r="AA51" s="316"/>
      <c r="AB51" s="318"/>
    </row>
    <row r="52" spans="1:50" ht="15" thickBot="1" x14ac:dyDescent="0.35">
      <c r="B52" s="27" t="s">
        <v>43</v>
      </c>
      <c r="C52" s="438" t="s">
        <v>45</v>
      </c>
      <c r="D52" s="440"/>
      <c r="E52" s="596"/>
      <c r="F52" s="316"/>
      <c r="G52" s="318"/>
      <c r="H52" s="596"/>
      <c r="I52" s="316"/>
      <c r="J52" s="318"/>
      <c r="K52" s="596"/>
      <c r="L52" s="316"/>
      <c r="M52" s="318"/>
      <c r="N52" s="764"/>
      <c r="O52" s="317"/>
      <c r="P52" s="315"/>
      <c r="Q52" s="317"/>
      <c r="R52" s="316"/>
      <c r="S52" s="316"/>
      <c r="T52" s="764"/>
      <c r="U52" s="760"/>
      <c r="V52" s="761"/>
      <c r="W52" s="760"/>
      <c r="X52" s="316"/>
      <c r="Y52" s="318"/>
      <c r="Z52" s="315"/>
      <c r="AA52" s="316"/>
      <c r="AB52" s="318"/>
    </row>
    <row r="53" spans="1:50" ht="15" thickBot="1" x14ac:dyDescent="0.35">
      <c r="B53" s="27" t="s">
        <v>44</v>
      </c>
      <c r="C53" s="438" t="s">
        <v>45</v>
      </c>
      <c r="D53" s="440"/>
      <c r="E53" s="596"/>
      <c r="F53" s="316"/>
      <c r="G53" s="318"/>
      <c r="H53" s="596"/>
      <c r="I53" s="316"/>
      <c r="J53" s="318"/>
      <c r="K53" s="596"/>
      <c r="L53" s="316"/>
      <c r="M53" s="318"/>
      <c r="N53" s="764"/>
      <c r="O53" s="317"/>
      <c r="P53" s="315"/>
      <c r="Q53" s="317"/>
      <c r="R53" s="316"/>
      <c r="S53" s="316"/>
      <c r="T53" s="764"/>
      <c r="U53" s="760"/>
      <c r="V53" s="761"/>
      <c r="W53" s="760"/>
      <c r="X53" s="316"/>
      <c r="Y53" s="318"/>
      <c r="Z53" s="315"/>
      <c r="AA53" s="316"/>
      <c r="AB53" s="318"/>
    </row>
    <row r="54" spans="1:50" ht="290.39999999999998" thickBot="1" x14ac:dyDescent="0.35">
      <c r="B54" s="27" t="s">
        <v>315</v>
      </c>
      <c r="C54" s="438" t="s">
        <v>1046</v>
      </c>
      <c r="D54" s="440"/>
      <c r="E54" s="596"/>
      <c r="F54" s="316"/>
      <c r="G54" s="318"/>
      <c r="H54" s="596"/>
      <c r="I54" s="316"/>
      <c r="J54" s="318"/>
      <c r="K54" s="596"/>
      <c r="L54" s="316"/>
      <c r="M54" s="318"/>
      <c r="N54" s="764"/>
      <c r="O54" s="317"/>
      <c r="P54" s="315"/>
      <c r="Q54" s="317"/>
      <c r="R54" s="316"/>
      <c r="S54" s="316"/>
      <c r="T54" s="764"/>
      <c r="U54" s="760"/>
      <c r="V54" s="761"/>
      <c r="W54" s="760"/>
      <c r="X54" s="316"/>
      <c r="Y54" s="318"/>
      <c r="Z54" s="315"/>
      <c r="AA54" s="316"/>
      <c r="AB54" s="318"/>
    </row>
    <row r="55" spans="1:50" ht="15" thickBot="1" x14ac:dyDescent="0.35">
      <c r="A55" s="380" t="s">
        <v>59</v>
      </c>
      <c r="B55" s="447"/>
      <c r="C55" s="344"/>
      <c r="D55" s="448"/>
      <c r="E55" s="596"/>
      <c r="F55" s="316"/>
      <c r="G55" s="318"/>
      <c r="H55" s="596"/>
      <c r="I55" s="316"/>
      <c r="J55" s="318"/>
      <c r="K55" s="596"/>
      <c r="L55" s="316"/>
      <c r="M55" s="318"/>
      <c r="N55" s="764"/>
      <c r="O55" s="317"/>
      <c r="P55" s="315"/>
      <c r="Q55" s="317"/>
      <c r="R55" s="316"/>
      <c r="S55" s="316"/>
      <c r="T55" s="764"/>
      <c r="U55" s="760"/>
      <c r="V55" s="761"/>
      <c r="W55" s="760"/>
      <c r="X55" s="316"/>
      <c r="Y55" s="760"/>
      <c r="Z55" s="764"/>
      <c r="AA55" s="316"/>
      <c r="AB55" s="318"/>
    </row>
    <row r="56" spans="1:50" ht="79.5" customHeight="1" thickBot="1" x14ac:dyDescent="0.35">
      <c r="B56" s="27" t="s">
        <v>134</v>
      </c>
      <c r="C56" s="586" t="s">
        <v>1935</v>
      </c>
      <c r="D56" s="440" t="s">
        <v>664</v>
      </c>
      <c r="E56" s="596"/>
      <c r="F56" s="316"/>
      <c r="G56" s="318"/>
      <c r="H56" s="1073" t="s">
        <v>1951</v>
      </c>
      <c r="I56" s="766" t="s">
        <v>1951</v>
      </c>
      <c r="J56" s="1059" t="s">
        <v>1951</v>
      </c>
      <c r="K56" s="1073" t="s">
        <v>1951</v>
      </c>
      <c r="L56" s="766" t="s">
        <v>1951</v>
      </c>
      <c r="M56" s="1059" t="s">
        <v>1951</v>
      </c>
      <c r="N56" s="747" t="s">
        <v>1958</v>
      </c>
      <c r="O56" s="202" t="s">
        <v>1517</v>
      </c>
      <c r="P56" s="1095" t="s">
        <v>1958</v>
      </c>
      <c r="Q56" s="378" t="s">
        <v>1517</v>
      </c>
      <c r="R56" s="1095" t="s">
        <v>1958</v>
      </c>
      <c r="S56" s="347" t="s">
        <v>1517</v>
      </c>
      <c r="T56" s="626"/>
      <c r="U56" s="325"/>
      <c r="V56" s="391"/>
      <c r="W56" s="760"/>
      <c r="X56" s="316"/>
      <c r="Y56" s="318"/>
      <c r="Z56" s="315"/>
      <c r="AA56" s="316"/>
      <c r="AB56" s="318"/>
    </row>
    <row r="57" spans="1:50" ht="15" thickBot="1" x14ac:dyDescent="0.35">
      <c r="B57" s="340" t="s">
        <v>50</v>
      </c>
      <c r="C57" s="438" t="s">
        <v>1748</v>
      </c>
      <c r="D57" s="440" t="s">
        <v>665</v>
      </c>
      <c r="E57" s="596"/>
      <c r="F57" s="316"/>
      <c r="G57" s="318"/>
      <c r="H57" s="764"/>
      <c r="I57" s="760"/>
      <c r="J57" s="761"/>
      <c r="K57" s="764"/>
      <c r="L57" s="760"/>
      <c r="M57" s="761"/>
      <c r="N57" s="764"/>
      <c r="O57" s="317"/>
      <c r="P57" s="315"/>
      <c r="Q57" s="317"/>
      <c r="R57" s="760"/>
      <c r="S57" s="760"/>
      <c r="T57" s="626"/>
      <c r="U57" s="325"/>
      <c r="V57" s="391"/>
      <c r="W57" s="760"/>
      <c r="X57" s="316"/>
      <c r="Y57" s="318"/>
      <c r="Z57" s="315"/>
      <c r="AA57" s="316"/>
      <c r="AB57" s="318"/>
    </row>
    <row r="58" spans="1:50" s="198" customFormat="1" ht="15" thickBot="1" x14ac:dyDescent="0.35">
      <c r="A58" s="356"/>
      <c r="B58" s="27" t="s">
        <v>51</v>
      </c>
      <c r="C58" s="438" t="s">
        <v>1064</v>
      </c>
      <c r="D58" s="440" t="s">
        <v>666</v>
      </c>
      <c r="E58" s="596"/>
      <c r="F58" s="316"/>
      <c r="G58" s="318"/>
      <c r="H58" s="764"/>
      <c r="I58" s="760"/>
      <c r="J58" s="761"/>
      <c r="K58" s="764"/>
      <c r="L58" s="760"/>
      <c r="M58" s="761"/>
      <c r="N58" s="764"/>
      <c r="O58" s="317"/>
      <c r="P58" s="315"/>
      <c r="Q58" s="317"/>
      <c r="R58" s="760"/>
      <c r="S58" s="760"/>
      <c r="T58" s="626"/>
      <c r="U58" s="325"/>
      <c r="V58" s="391"/>
      <c r="W58" s="760"/>
      <c r="X58" s="316"/>
      <c r="Y58" s="318"/>
      <c r="Z58" s="315"/>
      <c r="AA58" s="316"/>
      <c r="AB58" s="318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</row>
    <row r="59" spans="1:50" s="198" customFormat="1" ht="15" thickBot="1" x14ac:dyDescent="0.35">
      <c r="A59" s="356"/>
      <c r="B59" s="27" t="s">
        <v>52</v>
      </c>
      <c r="C59" s="438" t="s">
        <v>1065</v>
      </c>
      <c r="D59" s="440" t="s">
        <v>667</v>
      </c>
      <c r="E59" s="596"/>
      <c r="F59" s="316"/>
      <c r="G59" s="318"/>
      <c r="H59" s="764"/>
      <c r="I59" s="760"/>
      <c r="J59" s="761"/>
      <c r="K59" s="764"/>
      <c r="L59" s="760"/>
      <c r="M59" s="761"/>
      <c r="N59" s="764"/>
      <c r="O59" s="317"/>
      <c r="P59" s="315"/>
      <c r="Q59" s="317"/>
      <c r="R59" s="760"/>
      <c r="S59" s="760"/>
      <c r="T59" s="626"/>
      <c r="U59" s="325"/>
      <c r="V59" s="391"/>
      <c r="W59" s="760"/>
      <c r="X59" s="316"/>
      <c r="Y59" s="318"/>
      <c r="Z59" s="315"/>
      <c r="AA59" s="316"/>
      <c r="AB59" s="318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</row>
    <row r="60" spans="1:50" ht="15" thickBot="1" x14ac:dyDescent="0.35">
      <c r="B60" s="27" t="s">
        <v>140</v>
      </c>
      <c r="C60" s="438" t="s">
        <v>128</v>
      </c>
      <c r="D60" s="440" t="s">
        <v>668</v>
      </c>
      <c r="E60" s="596" t="s">
        <v>329</v>
      </c>
      <c r="F60" s="316"/>
      <c r="G60" s="318"/>
      <c r="H60" s="764"/>
      <c r="I60" s="760"/>
      <c r="J60" s="761"/>
      <c r="K60" s="764"/>
      <c r="L60" s="760"/>
      <c r="M60" s="761"/>
      <c r="N60" s="747" t="s">
        <v>1365</v>
      </c>
      <c r="O60" s="378" t="s">
        <v>1518</v>
      </c>
      <c r="P60" s="874" t="s">
        <v>1516</v>
      </c>
      <c r="Q60" s="378" t="s">
        <v>1367</v>
      </c>
      <c r="R60" s="378" t="s">
        <v>1516</v>
      </c>
      <c r="S60" s="347" t="s">
        <v>1366</v>
      </c>
      <c r="T60" s="626"/>
      <c r="U60" s="325"/>
      <c r="V60" s="391"/>
      <c r="W60" s="760" t="s">
        <v>329</v>
      </c>
      <c r="X60" s="316"/>
      <c r="Y60" s="318"/>
      <c r="Z60" s="315" t="s">
        <v>329</v>
      </c>
      <c r="AA60" s="316"/>
      <c r="AB60" s="318"/>
    </row>
    <row r="61" spans="1:50" ht="273.75" customHeight="1" thickBot="1" x14ac:dyDescent="0.35">
      <c r="B61" s="27" t="s">
        <v>53</v>
      </c>
      <c r="C61" s="438" t="s">
        <v>570</v>
      </c>
      <c r="D61" s="440" t="s">
        <v>1945</v>
      </c>
      <c r="E61" s="596"/>
      <c r="F61" s="316"/>
      <c r="G61" s="318"/>
      <c r="H61" s="1097" t="s">
        <v>1952</v>
      </c>
      <c r="I61" s="1098" t="s">
        <v>1953</v>
      </c>
      <c r="J61" s="1099" t="s">
        <v>1954</v>
      </c>
      <c r="K61" s="1097" t="s">
        <v>1955</v>
      </c>
      <c r="L61" s="1098" t="s">
        <v>1956</v>
      </c>
      <c r="M61" s="1099" t="s">
        <v>1957</v>
      </c>
      <c r="N61" s="657" t="s">
        <v>1959</v>
      </c>
      <c r="O61" s="766" t="s">
        <v>148</v>
      </c>
      <c r="P61" s="215" t="s">
        <v>761</v>
      </c>
      <c r="Q61" s="766" t="s">
        <v>761</v>
      </c>
      <c r="R61" s="215" t="s">
        <v>150</v>
      </c>
      <c r="S61" s="766" t="s">
        <v>148</v>
      </c>
      <c r="T61" s="626"/>
      <c r="U61" s="325"/>
      <c r="V61" s="1064"/>
      <c r="W61" s="667" t="s">
        <v>1142</v>
      </c>
      <c r="X61" s="658" t="s">
        <v>149</v>
      </c>
      <c r="Y61" s="752" t="s">
        <v>149</v>
      </c>
      <c r="Z61" s="853" t="s">
        <v>1420</v>
      </c>
      <c r="AA61" s="658" t="s">
        <v>1421</v>
      </c>
      <c r="AB61" s="752" t="s">
        <v>1960</v>
      </c>
    </row>
    <row r="62" spans="1:50" ht="15" thickBot="1" x14ac:dyDescent="0.35">
      <c r="B62" s="27" t="s">
        <v>1660</v>
      </c>
      <c r="C62" s="438" t="s">
        <v>129</v>
      </c>
      <c r="D62" s="443"/>
      <c r="E62" s="596"/>
      <c r="F62" s="316"/>
      <c r="G62" s="318"/>
      <c r="H62" s="596"/>
      <c r="I62" s="316"/>
      <c r="J62" s="318"/>
      <c r="K62" s="596"/>
      <c r="L62" s="316"/>
      <c r="M62" s="318"/>
      <c r="N62" s="764"/>
      <c r="O62" s="317"/>
      <c r="P62" s="315"/>
      <c r="Q62" s="317"/>
      <c r="R62" s="316"/>
      <c r="S62" s="316"/>
      <c r="T62" s="626"/>
      <c r="U62" s="325"/>
      <c r="V62" s="391"/>
      <c r="W62" s="760"/>
      <c r="X62" s="316"/>
      <c r="Y62" s="761"/>
      <c r="Z62" s="760"/>
      <c r="AA62" s="316"/>
      <c r="AB62" s="318"/>
    </row>
    <row r="63" spans="1:50" ht="15" thickBot="1" x14ac:dyDescent="0.35">
      <c r="B63" s="27" t="s">
        <v>1659</v>
      </c>
      <c r="C63" s="586"/>
      <c r="D63" s="443"/>
      <c r="E63" s="764"/>
      <c r="F63" s="760"/>
      <c r="G63" s="761"/>
      <c r="H63" s="764"/>
      <c r="I63" s="760"/>
      <c r="J63" s="761"/>
      <c r="K63" s="764"/>
      <c r="L63" s="760"/>
      <c r="M63" s="761"/>
      <c r="N63" s="764"/>
      <c r="O63" s="317"/>
      <c r="P63" s="315"/>
      <c r="Q63" s="317"/>
      <c r="R63" s="760"/>
      <c r="S63" s="760"/>
      <c r="T63" s="626"/>
      <c r="U63" s="325"/>
      <c r="V63" s="391"/>
      <c r="W63" s="760"/>
      <c r="X63" s="760"/>
      <c r="Y63" s="761"/>
      <c r="Z63" s="760"/>
      <c r="AA63" s="760"/>
      <c r="AB63" s="761"/>
    </row>
    <row r="64" spans="1:50" ht="15" thickBot="1" x14ac:dyDescent="0.35">
      <c r="B64" s="27" t="s">
        <v>1665</v>
      </c>
      <c r="C64" s="586"/>
      <c r="D64" s="443"/>
      <c r="E64" s="764"/>
      <c r="F64" s="760"/>
      <c r="G64" s="761"/>
      <c r="H64" s="764"/>
      <c r="I64" s="760"/>
      <c r="J64" s="761"/>
      <c r="K64" s="764"/>
      <c r="L64" s="760"/>
      <c r="M64" s="761"/>
      <c r="N64" s="764"/>
      <c r="O64" s="317"/>
      <c r="P64" s="315"/>
      <c r="Q64" s="317"/>
      <c r="R64" s="760"/>
      <c r="S64" s="760"/>
      <c r="T64" s="626"/>
      <c r="U64" s="325"/>
      <c r="V64" s="391"/>
      <c r="W64" s="760"/>
      <c r="X64" s="760"/>
      <c r="Y64" s="761"/>
      <c r="Z64" s="760"/>
      <c r="AA64" s="760"/>
      <c r="AB64" s="761"/>
    </row>
    <row r="65" spans="1:50" ht="15" thickBot="1" x14ac:dyDescent="0.35">
      <c r="A65" s="356"/>
      <c r="B65" s="27" t="s">
        <v>847</v>
      </c>
      <c r="C65" s="438" t="s">
        <v>850</v>
      </c>
      <c r="D65" s="443"/>
      <c r="E65" s="596"/>
      <c r="F65" s="316"/>
      <c r="G65" s="318"/>
      <c r="H65" s="596"/>
      <c r="I65" s="316"/>
      <c r="J65" s="318"/>
      <c r="K65" s="596"/>
      <c r="L65" s="316"/>
      <c r="M65" s="318"/>
      <c r="N65" s="764"/>
      <c r="O65" s="317"/>
      <c r="P65" s="315"/>
      <c r="Q65" s="317"/>
      <c r="R65" s="316"/>
      <c r="S65" s="316"/>
      <c r="T65" s="626"/>
      <c r="U65" s="325"/>
      <c r="V65" s="391"/>
      <c r="W65" s="760"/>
      <c r="X65" s="316"/>
      <c r="Y65" s="318"/>
      <c r="Z65" s="315"/>
      <c r="AA65" s="316"/>
      <c r="AB65" s="318"/>
    </row>
    <row r="66" spans="1:50" s="198" customFormat="1" x14ac:dyDescent="0.3">
      <c r="A66" s="303"/>
      <c r="B66" s="27" t="s">
        <v>848</v>
      </c>
      <c r="C66" s="438" t="s">
        <v>135</v>
      </c>
      <c r="D66" s="427" t="s">
        <v>672</v>
      </c>
      <c r="E66" s="596"/>
      <c r="F66" s="316"/>
      <c r="G66" s="318"/>
      <c r="H66" s="596"/>
      <c r="I66" s="316"/>
      <c r="J66" s="318"/>
      <c r="K66" s="596"/>
      <c r="L66" s="316"/>
      <c r="M66" s="318"/>
      <c r="N66" s="764"/>
      <c r="O66" s="317"/>
      <c r="P66" s="315"/>
      <c r="Q66" s="317"/>
      <c r="R66" s="316"/>
      <c r="S66" s="316"/>
      <c r="T66" s="626"/>
      <c r="U66" s="325"/>
      <c r="V66" s="391"/>
      <c r="W66" s="760"/>
      <c r="X66" s="316"/>
      <c r="Y66" s="318"/>
      <c r="Z66" s="315"/>
      <c r="AA66" s="316"/>
      <c r="AB66" s="318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</row>
    <row r="67" spans="1:50" s="198" customFormat="1" ht="15" thickBot="1" x14ac:dyDescent="0.35">
      <c r="A67" s="303"/>
      <c r="B67" s="27" t="s">
        <v>878</v>
      </c>
      <c r="C67" s="438" t="s">
        <v>938</v>
      </c>
      <c r="D67" s="443"/>
      <c r="E67" s="596"/>
      <c r="F67" s="316"/>
      <c r="G67" s="318"/>
      <c r="H67" s="596"/>
      <c r="I67" s="316"/>
      <c r="J67" s="318"/>
      <c r="K67" s="596"/>
      <c r="L67" s="316"/>
      <c r="M67" s="318"/>
      <c r="N67" s="764"/>
      <c r="O67" s="317"/>
      <c r="P67" s="315"/>
      <c r="Q67" s="317"/>
      <c r="R67" s="316"/>
      <c r="S67" s="316"/>
      <c r="T67" s="626"/>
      <c r="U67" s="325"/>
      <c r="V67" s="391"/>
      <c r="W67" s="760"/>
      <c r="X67" s="316"/>
      <c r="Y67" s="318"/>
      <c r="Z67" s="315"/>
      <c r="AA67" s="316"/>
      <c r="AB67" s="318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</row>
    <row r="68" spans="1:50" ht="15" thickBot="1" x14ac:dyDescent="0.35">
      <c r="B68" s="27" t="s">
        <v>137</v>
      </c>
      <c r="C68" s="438" t="s">
        <v>45</v>
      </c>
      <c r="D68" s="443"/>
      <c r="E68" s="596"/>
      <c r="F68" s="316"/>
      <c r="G68" s="318"/>
      <c r="H68" s="596"/>
      <c r="I68" s="316"/>
      <c r="J68" s="318"/>
      <c r="K68" s="596"/>
      <c r="L68" s="316"/>
      <c r="M68" s="318"/>
      <c r="N68" s="764"/>
      <c r="O68" s="317"/>
      <c r="P68" s="315"/>
      <c r="Q68" s="317"/>
      <c r="R68" s="316"/>
      <c r="S68" s="316"/>
      <c r="T68" s="626"/>
      <c r="U68" s="325"/>
      <c r="V68" s="391"/>
      <c r="W68" s="760"/>
      <c r="X68" s="316"/>
      <c r="Y68" s="318"/>
      <c r="Z68" s="315"/>
      <c r="AA68" s="316"/>
      <c r="AB68" s="318"/>
    </row>
    <row r="69" spans="1:50" ht="15" thickBot="1" x14ac:dyDescent="0.35">
      <c r="B69" s="27" t="s">
        <v>54</v>
      </c>
      <c r="C69" s="438"/>
      <c r="D69" s="443"/>
      <c r="E69" s="596"/>
      <c r="F69" s="316"/>
      <c r="G69" s="318"/>
      <c r="H69" s="596"/>
      <c r="I69" s="316"/>
      <c r="J69" s="318"/>
      <c r="K69" s="596"/>
      <c r="L69" s="316"/>
      <c r="M69" s="318"/>
      <c r="N69" s="764"/>
      <c r="O69" s="317"/>
      <c r="P69" s="315"/>
      <c r="Q69" s="317"/>
      <c r="R69" s="316"/>
      <c r="S69" s="316"/>
      <c r="T69" s="626"/>
      <c r="U69" s="325"/>
      <c r="V69" s="391"/>
      <c r="W69" s="760"/>
      <c r="X69" s="316"/>
      <c r="Y69" s="318"/>
      <c r="Z69" s="315"/>
      <c r="AA69" s="316"/>
      <c r="AB69" s="318"/>
    </row>
    <row r="70" spans="1:50" ht="15" thickBot="1" x14ac:dyDescent="0.35">
      <c r="B70" s="27" t="s">
        <v>130</v>
      </c>
      <c r="C70" s="438"/>
      <c r="D70" s="443"/>
      <c r="E70" s="596"/>
      <c r="F70" s="316"/>
      <c r="G70" s="318"/>
      <c r="H70" s="764"/>
      <c r="I70" s="316"/>
      <c r="J70" s="318"/>
      <c r="K70" s="764"/>
      <c r="L70" s="316"/>
      <c r="M70" s="318"/>
      <c r="N70" s="764"/>
      <c r="O70" s="317"/>
      <c r="P70" s="874" t="s">
        <v>807</v>
      </c>
      <c r="Q70" s="378" t="s">
        <v>1376</v>
      </c>
      <c r="R70" s="378" t="s">
        <v>807</v>
      </c>
      <c r="S70" s="347" t="s">
        <v>1376</v>
      </c>
      <c r="T70" s="626"/>
      <c r="U70" s="325"/>
      <c r="V70" s="391"/>
      <c r="W70" s="760"/>
      <c r="X70" s="316"/>
      <c r="Y70" s="318"/>
      <c r="Z70" s="315"/>
      <c r="AA70" s="316"/>
      <c r="AB70" s="318"/>
    </row>
    <row r="71" spans="1:50" ht="15" thickBot="1" x14ac:dyDescent="0.35">
      <c r="B71" s="27" t="s">
        <v>55</v>
      </c>
      <c r="C71" s="438"/>
      <c r="D71" s="440" t="s">
        <v>663</v>
      </c>
      <c r="E71" s="596"/>
      <c r="F71" s="316"/>
      <c r="G71" s="318"/>
      <c r="H71" s="764"/>
      <c r="I71" s="1096" t="s">
        <v>588</v>
      </c>
      <c r="J71" s="754" t="s">
        <v>588</v>
      </c>
      <c r="K71" s="764"/>
      <c r="L71" s="1096" t="s">
        <v>588</v>
      </c>
      <c r="M71" s="754" t="s">
        <v>588</v>
      </c>
      <c r="N71" s="764"/>
      <c r="O71" s="317"/>
      <c r="P71" s="315"/>
      <c r="Q71" s="317"/>
      <c r="R71" s="316"/>
      <c r="S71" s="316"/>
      <c r="T71" s="626"/>
      <c r="U71" s="325"/>
      <c r="V71" s="391"/>
      <c r="W71" s="760"/>
      <c r="X71" s="316"/>
      <c r="Y71" s="318"/>
      <c r="Z71" s="315"/>
      <c r="AA71" s="316"/>
      <c r="AB71" s="318"/>
    </row>
    <row r="72" spans="1:50" ht="15" thickBot="1" x14ac:dyDescent="0.35">
      <c r="B72" s="27" t="s">
        <v>854</v>
      </c>
      <c r="C72" s="438"/>
      <c r="D72" s="440"/>
      <c r="E72" s="596"/>
      <c r="F72" s="316"/>
      <c r="G72" s="318"/>
      <c r="H72" s="596"/>
      <c r="I72" s="316"/>
      <c r="J72" s="318"/>
      <c r="K72" s="596"/>
      <c r="L72" s="316"/>
      <c r="M72" s="318"/>
      <c r="N72" s="764"/>
      <c r="O72" s="317"/>
      <c r="P72" s="315"/>
      <c r="Q72" s="317"/>
      <c r="R72" s="316"/>
      <c r="S72" s="316"/>
      <c r="T72" s="626"/>
      <c r="U72" s="325"/>
      <c r="V72" s="391"/>
      <c r="W72" s="760"/>
      <c r="X72" s="316"/>
      <c r="Y72" s="318"/>
      <c r="Z72" s="315"/>
      <c r="AA72" s="316"/>
      <c r="AB72" s="318"/>
    </row>
    <row r="73" spans="1:50" s="1011" customFormat="1" ht="15" thickBot="1" x14ac:dyDescent="0.35">
      <c r="A73" s="467" t="s">
        <v>299</v>
      </c>
      <c r="B73" s="449"/>
      <c r="C73" s="1068"/>
      <c r="D73" s="1069"/>
      <c r="E73" s="992"/>
      <c r="F73" s="993"/>
      <c r="G73" s="994"/>
      <c r="H73" s="992"/>
      <c r="I73" s="993"/>
      <c r="J73" s="994"/>
      <c r="K73" s="992"/>
      <c r="L73" s="993"/>
      <c r="M73" s="994"/>
      <c r="N73" s="992"/>
      <c r="O73" s="1024"/>
      <c r="P73" s="1025"/>
      <c r="Q73" s="1024"/>
      <c r="R73" s="993"/>
      <c r="S73" s="993"/>
      <c r="T73" s="992"/>
      <c r="U73" s="993"/>
      <c r="V73" s="994"/>
      <c r="W73" s="993"/>
      <c r="X73" s="993"/>
      <c r="Y73" s="993"/>
      <c r="Z73" s="992"/>
      <c r="AA73" s="993"/>
      <c r="AB73" s="994"/>
    </row>
    <row r="74" spans="1:50" s="1011" customFormat="1" ht="138" x14ac:dyDescent="0.3">
      <c r="A74" s="1070"/>
      <c r="B74" s="341" t="s">
        <v>408</v>
      </c>
      <c r="C74" s="586" t="s">
        <v>1010</v>
      </c>
      <c r="D74" s="426" t="s">
        <v>837</v>
      </c>
      <c r="E74" s="992"/>
      <c r="F74" s="993"/>
      <c r="G74" s="994"/>
      <c r="H74" s="992"/>
      <c r="I74" s="993"/>
      <c r="J74" s="994"/>
      <c r="K74" s="992"/>
      <c r="L74" s="993"/>
      <c r="M74" s="994"/>
      <c r="N74" s="992"/>
      <c r="O74" s="1024"/>
      <c r="P74" s="1025"/>
      <c r="Q74" s="1024"/>
      <c r="R74" s="993"/>
      <c r="S74" s="993"/>
      <c r="T74" s="1022"/>
      <c r="U74" s="1023"/>
      <c r="V74" s="1026"/>
      <c r="W74" s="993"/>
      <c r="X74" s="993"/>
      <c r="Y74" s="994"/>
      <c r="Z74" s="461" t="s">
        <v>1358</v>
      </c>
      <c r="AA74" s="766" t="s">
        <v>1358</v>
      </c>
      <c r="AB74" s="752" t="s">
        <v>1361</v>
      </c>
    </row>
    <row r="75" spans="1:50" s="1011" customFormat="1" x14ac:dyDescent="0.3">
      <c r="A75" s="1070"/>
      <c r="B75" s="27" t="s">
        <v>835</v>
      </c>
      <c r="C75" s="586" t="s">
        <v>1011</v>
      </c>
      <c r="D75" s="426" t="s">
        <v>834</v>
      </c>
      <c r="E75" s="992"/>
      <c r="F75" s="993"/>
      <c r="G75" s="994"/>
      <c r="H75" s="992"/>
      <c r="I75" s="993"/>
      <c r="J75" s="994"/>
      <c r="K75" s="992"/>
      <c r="L75" s="993"/>
      <c r="M75" s="994"/>
      <c r="N75" s="992"/>
      <c r="O75" s="1024"/>
      <c r="P75" s="1025"/>
      <c r="Q75" s="1024"/>
      <c r="R75" s="993"/>
      <c r="S75" s="993"/>
      <c r="T75" s="1022"/>
      <c r="U75" s="1023"/>
      <c r="V75" s="1026"/>
      <c r="W75" s="993"/>
      <c r="X75" s="993"/>
      <c r="Y75" s="994"/>
      <c r="Z75" s="212" t="s">
        <v>823</v>
      </c>
      <c r="AA75" s="766" t="s">
        <v>823</v>
      </c>
      <c r="AB75" s="752" t="s">
        <v>823</v>
      </c>
    </row>
    <row r="76" spans="1:50" s="1011" customFormat="1" ht="41.4" x14ac:dyDescent="0.3">
      <c r="A76" s="1070"/>
      <c r="B76" s="27" t="s">
        <v>300</v>
      </c>
      <c r="C76" s="586" t="s">
        <v>1144</v>
      </c>
      <c r="D76" s="426" t="s">
        <v>831</v>
      </c>
      <c r="E76" s="992"/>
      <c r="F76" s="993"/>
      <c r="G76" s="994"/>
      <c r="H76" s="992"/>
      <c r="I76" s="993"/>
      <c r="J76" s="994"/>
      <c r="K76" s="992"/>
      <c r="L76" s="993"/>
      <c r="M76" s="994"/>
      <c r="N76" s="992"/>
      <c r="O76" s="1024"/>
      <c r="P76" s="1025"/>
      <c r="Q76" s="1024"/>
      <c r="R76" s="993"/>
      <c r="S76" s="993"/>
      <c r="T76" s="1022"/>
      <c r="U76" s="1023"/>
      <c r="V76" s="1026"/>
      <c r="W76" s="993"/>
      <c r="X76" s="993"/>
      <c r="Y76" s="994"/>
      <c r="Z76" s="212" t="s">
        <v>1145</v>
      </c>
      <c r="AA76" s="766" t="s">
        <v>1145</v>
      </c>
      <c r="AB76" s="752" t="s">
        <v>1961</v>
      </c>
    </row>
    <row r="77" spans="1:50" s="1011" customFormat="1" ht="41.4" x14ac:dyDescent="0.3">
      <c r="A77" s="1070"/>
      <c r="B77" s="27" t="s">
        <v>475</v>
      </c>
      <c r="C77" s="586" t="s">
        <v>45</v>
      </c>
      <c r="D77" s="426" t="s">
        <v>832</v>
      </c>
      <c r="E77" s="992"/>
      <c r="F77" s="993"/>
      <c r="G77" s="994"/>
      <c r="H77" s="992"/>
      <c r="I77" s="993"/>
      <c r="J77" s="994"/>
      <c r="K77" s="992"/>
      <c r="L77" s="993"/>
      <c r="M77" s="994"/>
      <c r="N77" s="992"/>
      <c r="O77" s="1024"/>
      <c r="P77" s="1025"/>
      <c r="Q77" s="1024"/>
      <c r="R77" s="993"/>
      <c r="S77" s="993"/>
      <c r="T77" s="1022"/>
      <c r="U77" s="1023"/>
      <c r="V77" s="1026"/>
      <c r="W77" s="993"/>
      <c r="X77" s="993"/>
      <c r="Y77" s="994"/>
      <c r="Z77" s="760"/>
      <c r="AA77" s="314"/>
      <c r="AB77" s="1059" t="s">
        <v>1357</v>
      </c>
    </row>
    <row r="78" spans="1:50" s="1011" customFormat="1" x14ac:dyDescent="0.3">
      <c r="A78" s="1070"/>
      <c r="B78" s="27" t="s">
        <v>476</v>
      </c>
      <c r="C78" s="586" t="s">
        <v>45</v>
      </c>
      <c r="D78" s="426" t="s">
        <v>833</v>
      </c>
      <c r="E78" s="992"/>
      <c r="F78" s="993"/>
      <c r="G78" s="994"/>
      <c r="H78" s="992"/>
      <c r="I78" s="993"/>
      <c r="J78" s="994"/>
      <c r="K78" s="992"/>
      <c r="L78" s="993"/>
      <c r="M78" s="994"/>
      <c r="N78" s="992"/>
      <c r="O78" s="1024"/>
      <c r="P78" s="1025"/>
      <c r="Q78" s="1024"/>
      <c r="R78" s="993"/>
      <c r="S78" s="993"/>
      <c r="T78" s="1022" t="s">
        <v>329</v>
      </c>
      <c r="U78" s="1023"/>
      <c r="V78" s="1026"/>
      <c r="W78" s="993"/>
      <c r="X78" s="993"/>
      <c r="Y78" s="994"/>
      <c r="Z78" s="760"/>
      <c r="AA78" s="314"/>
      <c r="AB78" s="1060"/>
    </row>
    <row r="79" spans="1:50" s="1011" customFormat="1" ht="28.5" customHeight="1" thickBot="1" x14ac:dyDescent="0.35">
      <c r="A79" s="1070"/>
      <c r="B79" s="27" t="s">
        <v>301</v>
      </c>
      <c r="C79" s="586" t="s">
        <v>1016</v>
      </c>
      <c r="D79" s="440"/>
      <c r="E79" s="992"/>
      <c r="F79" s="993"/>
      <c r="G79" s="994"/>
      <c r="H79" s="992"/>
      <c r="I79" s="993"/>
      <c r="J79" s="994"/>
      <c r="K79" s="992"/>
      <c r="L79" s="993"/>
      <c r="M79" s="994"/>
      <c r="N79" s="992"/>
      <c r="O79" s="1024"/>
      <c r="P79" s="1025"/>
      <c r="Q79" s="1024"/>
      <c r="R79" s="993"/>
      <c r="S79" s="993"/>
      <c r="T79" s="1022"/>
      <c r="U79" s="1023"/>
      <c r="V79" s="1026"/>
      <c r="W79" s="993"/>
      <c r="X79" s="993"/>
      <c r="Y79" s="994"/>
      <c r="Z79" s="1061" t="s">
        <v>1016</v>
      </c>
      <c r="AA79" s="1040" t="s">
        <v>1024</v>
      </c>
      <c r="AB79" s="752" t="s">
        <v>1016</v>
      </c>
    </row>
    <row r="80" spans="1:50" s="1011" customFormat="1" ht="30" customHeight="1" x14ac:dyDescent="0.3">
      <c r="A80" s="1070"/>
      <c r="B80" s="27" t="s">
        <v>302</v>
      </c>
      <c r="C80" s="586" t="s">
        <v>1016</v>
      </c>
      <c r="D80" s="1071"/>
      <c r="E80" s="992"/>
      <c r="F80" s="993"/>
      <c r="G80" s="994"/>
      <c r="H80" s="992"/>
      <c r="I80" s="993"/>
      <c r="J80" s="994"/>
      <c r="K80" s="992"/>
      <c r="L80" s="993"/>
      <c r="M80" s="994"/>
      <c r="N80" s="992"/>
      <c r="O80" s="1024"/>
      <c r="P80" s="1025"/>
      <c r="Q80" s="1024"/>
      <c r="R80" s="993"/>
      <c r="S80" s="993"/>
      <c r="T80" s="1022"/>
      <c r="U80" s="1023"/>
      <c r="V80" s="1026"/>
      <c r="W80" s="993"/>
      <c r="X80" s="993"/>
      <c r="Y80" s="994"/>
      <c r="Z80" s="1061" t="s">
        <v>1016</v>
      </c>
      <c r="AA80" s="1040" t="s">
        <v>1024</v>
      </c>
      <c r="AB80" s="752" t="s">
        <v>1016</v>
      </c>
    </row>
    <row r="81" spans="1:50" x14ac:dyDescent="0.3">
      <c r="A81" s="380" t="s">
        <v>63</v>
      </c>
      <c r="B81" s="447"/>
      <c r="C81" s="344"/>
      <c r="D81" s="445"/>
      <c r="E81" s="596"/>
      <c r="F81" s="316"/>
      <c r="G81" s="318"/>
      <c r="H81" s="596"/>
      <c r="I81" s="316"/>
      <c r="J81" s="318"/>
      <c r="K81" s="596"/>
      <c r="L81" s="316"/>
      <c r="M81" s="318"/>
      <c r="N81" s="764" t="s">
        <v>135</v>
      </c>
      <c r="O81" s="317" t="s">
        <v>566</v>
      </c>
      <c r="P81" s="315" t="s">
        <v>135</v>
      </c>
      <c r="Q81" s="317" t="s">
        <v>566</v>
      </c>
      <c r="R81" s="316" t="s">
        <v>135</v>
      </c>
      <c r="S81" s="316" t="s">
        <v>566</v>
      </c>
      <c r="T81" s="597"/>
      <c r="U81" s="760"/>
      <c r="V81" s="761"/>
      <c r="W81" s="760"/>
      <c r="X81" s="316"/>
      <c r="Y81" s="760"/>
      <c r="Z81" s="764"/>
      <c r="AA81" s="316"/>
      <c r="AB81" s="318"/>
    </row>
    <row r="82" spans="1:50" s="196" customFormat="1" ht="124.8" thickBot="1" x14ac:dyDescent="0.35">
      <c r="A82" s="4"/>
      <c r="B82" s="27" t="s">
        <v>64</v>
      </c>
      <c r="C82" s="438" t="s">
        <v>197</v>
      </c>
      <c r="D82" s="440"/>
      <c r="E82" s="596"/>
      <c r="F82" s="316" t="s">
        <v>329</v>
      </c>
      <c r="G82" s="318"/>
      <c r="H82" s="596"/>
      <c r="I82" s="316"/>
      <c r="J82" s="318"/>
      <c r="K82" s="596"/>
      <c r="L82" s="316"/>
      <c r="M82" s="318"/>
      <c r="N82" s="220" t="s">
        <v>1862</v>
      </c>
      <c r="O82" s="759" t="s">
        <v>982</v>
      </c>
      <c r="P82" s="347" t="s">
        <v>1858</v>
      </c>
      <c r="Q82" s="1040" t="s">
        <v>761</v>
      </c>
      <c r="R82" s="668" t="s">
        <v>196</v>
      </c>
      <c r="S82" s="296" t="s">
        <v>1368</v>
      </c>
      <c r="T82" s="201" t="s">
        <v>1863</v>
      </c>
      <c r="U82" s="777" t="s">
        <v>761</v>
      </c>
      <c r="V82" s="854" t="s">
        <v>1437</v>
      </c>
      <c r="W82" s="1063" t="s">
        <v>1132</v>
      </c>
      <c r="X82" s="777" t="s">
        <v>1146</v>
      </c>
      <c r="Y82" s="752" t="s">
        <v>1146</v>
      </c>
      <c r="Z82" s="894" t="s">
        <v>1438</v>
      </c>
      <c r="AA82" s="766" t="s">
        <v>1438</v>
      </c>
      <c r="AB82" s="752" t="s">
        <v>1439</v>
      </c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</row>
    <row r="83" spans="1:50" s="196" customFormat="1" ht="83.4" thickBot="1" x14ac:dyDescent="0.35">
      <c r="A83" s="4"/>
      <c r="B83" s="27" t="s">
        <v>192</v>
      </c>
      <c r="C83" s="438" t="s">
        <v>198</v>
      </c>
      <c r="D83" s="440"/>
      <c r="E83" s="596"/>
      <c r="F83" s="316"/>
      <c r="G83" s="318"/>
      <c r="H83" s="596"/>
      <c r="I83" s="316"/>
      <c r="J83" s="318"/>
      <c r="K83" s="596"/>
      <c r="L83" s="316"/>
      <c r="M83" s="318"/>
      <c r="N83" s="220" t="s">
        <v>198</v>
      </c>
      <c r="O83" s="759" t="s">
        <v>49</v>
      </c>
      <c r="P83" s="347" t="s">
        <v>761</v>
      </c>
      <c r="Q83" s="1040" t="s">
        <v>761</v>
      </c>
      <c r="R83" s="669" t="s">
        <v>198</v>
      </c>
      <c r="S83" s="296" t="s">
        <v>49</v>
      </c>
      <c r="T83" s="201" t="s">
        <v>1864</v>
      </c>
      <c r="U83" s="777" t="s">
        <v>1434</v>
      </c>
      <c r="V83" s="854" t="s">
        <v>1435</v>
      </c>
      <c r="W83" s="1063" t="s">
        <v>772</v>
      </c>
      <c r="X83" s="777" t="s">
        <v>198</v>
      </c>
      <c r="Y83" s="752" t="s">
        <v>198</v>
      </c>
      <c r="Z83" s="894" t="s">
        <v>1440</v>
      </c>
      <c r="AA83" s="766" t="s">
        <v>1440</v>
      </c>
      <c r="AB83" s="752" t="s">
        <v>1440</v>
      </c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</row>
    <row r="84" spans="1:50" s="196" customFormat="1" ht="98.25" customHeight="1" thickBot="1" x14ac:dyDescent="0.35">
      <c r="A84" s="4"/>
      <c r="B84" s="27" t="s">
        <v>193</v>
      </c>
      <c r="C84" s="438" t="s">
        <v>182</v>
      </c>
      <c r="D84" s="440"/>
      <c r="E84" s="596"/>
      <c r="F84" s="316"/>
      <c r="G84" s="318"/>
      <c r="H84" s="596"/>
      <c r="I84" s="316"/>
      <c r="J84" s="318"/>
      <c r="K84" s="596"/>
      <c r="L84" s="316"/>
      <c r="M84" s="318"/>
      <c r="N84" s="221" t="s">
        <v>170</v>
      </c>
      <c r="O84" s="297" t="s">
        <v>170</v>
      </c>
      <c r="P84" s="347" t="s">
        <v>761</v>
      </c>
      <c r="Q84" s="1040" t="s">
        <v>761</v>
      </c>
      <c r="R84" s="342" t="s">
        <v>170</v>
      </c>
      <c r="S84" s="185" t="s">
        <v>170</v>
      </c>
      <c r="T84" s="201" t="s">
        <v>1865</v>
      </c>
      <c r="U84" s="777" t="s">
        <v>1849</v>
      </c>
      <c r="V84" s="854" t="s">
        <v>1441</v>
      </c>
      <c r="W84" s="1063" t="s">
        <v>772</v>
      </c>
      <c r="X84" s="777" t="s">
        <v>182</v>
      </c>
      <c r="Y84" s="752" t="s">
        <v>182</v>
      </c>
      <c r="Z84" s="894" t="s">
        <v>1436</v>
      </c>
      <c r="AA84" s="766" t="s">
        <v>1436</v>
      </c>
      <c r="AB84" s="752" t="s">
        <v>1436</v>
      </c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</row>
    <row r="85" spans="1:50" s="196" customFormat="1" ht="157.19999999999999" thickBot="1" x14ac:dyDescent="0.35">
      <c r="A85" s="4"/>
      <c r="B85" s="27" t="s">
        <v>72</v>
      </c>
      <c r="C85" s="438" t="s">
        <v>939</v>
      </c>
      <c r="D85" s="440"/>
      <c r="E85" s="596"/>
      <c r="F85" s="316"/>
      <c r="G85" s="318"/>
      <c r="H85" s="596"/>
      <c r="I85" s="316"/>
      <c r="J85" s="318"/>
      <c r="K85" s="596"/>
      <c r="L85" s="316"/>
      <c r="M85" s="318"/>
      <c r="N85" s="220" t="s">
        <v>1866</v>
      </c>
      <c r="O85" s="759" t="s">
        <v>1867</v>
      </c>
      <c r="P85" s="347" t="s">
        <v>1868</v>
      </c>
      <c r="Q85" s="1040" t="s">
        <v>761</v>
      </c>
      <c r="R85" s="669" t="s">
        <v>1778</v>
      </c>
      <c r="S85" s="296" t="s">
        <v>1380</v>
      </c>
      <c r="T85" s="201" t="s">
        <v>1869</v>
      </c>
      <c r="U85" s="777" t="s">
        <v>761</v>
      </c>
      <c r="V85" s="854" t="s">
        <v>1778</v>
      </c>
      <c r="W85" s="1063" t="s">
        <v>772</v>
      </c>
      <c r="X85" s="777" t="s">
        <v>1777</v>
      </c>
      <c r="Y85" s="752" t="s">
        <v>1778</v>
      </c>
      <c r="Z85" s="894" t="s">
        <v>1870</v>
      </c>
      <c r="AA85" s="766" t="s">
        <v>1433</v>
      </c>
      <c r="AB85" s="752" t="s">
        <v>1778</v>
      </c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</row>
    <row r="86" spans="1:50" s="196" customFormat="1" ht="111" thickBot="1" x14ac:dyDescent="0.35">
      <c r="A86" s="4"/>
      <c r="B86" s="27" t="s">
        <v>73</v>
      </c>
      <c r="C86" s="438" t="s">
        <v>45</v>
      </c>
      <c r="D86" s="440"/>
      <c r="E86" s="596"/>
      <c r="F86" s="316"/>
      <c r="G86" s="318"/>
      <c r="H86" s="596"/>
      <c r="I86" s="316"/>
      <c r="J86" s="318"/>
      <c r="K86" s="596"/>
      <c r="L86" s="316"/>
      <c r="M86" s="318"/>
      <c r="N86" s="200" t="s">
        <v>45</v>
      </c>
      <c r="O86" s="297" t="s">
        <v>45</v>
      </c>
      <c r="P86" s="347" t="s">
        <v>761</v>
      </c>
      <c r="Q86" s="1040" t="s">
        <v>761</v>
      </c>
      <c r="R86" s="669" t="s">
        <v>45</v>
      </c>
      <c r="S86" s="296" t="s">
        <v>49</v>
      </c>
      <c r="T86" s="201" t="s">
        <v>1920</v>
      </c>
      <c r="U86" s="777" t="s">
        <v>1871</v>
      </c>
      <c r="V86" s="854" t="s">
        <v>1872</v>
      </c>
      <c r="W86" s="1063" t="s">
        <v>772</v>
      </c>
      <c r="X86" s="777" t="s">
        <v>45</v>
      </c>
      <c r="Y86" s="752" t="s">
        <v>45</v>
      </c>
      <c r="Z86" s="894" t="s">
        <v>45</v>
      </c>
      <c r="AA86" s="766" t="s">
        <v>45</v>
      </c>
      <c r="AB86" s="752" t="s">
        <v>45</v>
      </c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</row>
    <row r="87" spans="1:50" s="196" customFormat="1" ht="15.75" customHeight="1" thickBot="1" x14ac:dyDescent="0.35">
      <c r="A87" s="4"/>
      <c r="B87" s="27" t="s">
        <v>323</v>
      </c>
      <c r="C87" s="437" t="s">
        <v>45</v>
      </c>
      <c r="D87" s="442"/>
      <c r="E87" s="596"/>
      <c r="F87" s="316"/>
      <c r="G87" s="318"/>
      <c r="H87" s="596"/>
      <c r="I87" s="316"/>
      <c r="J87" s="318"/>
      <c r="K87" s="596"/>
      <c r="L87" s="316"/>
      <c r="M87" s="318"/>
      <c r="N87" s="221" t="s">
        <v>45</v>
      </c>
      <c r="O87" s="759" t="s">
        <v>45</v>
      </c>
      <c r="P87" s="347" t="s">
        <v>761</v>
      </c>
      <c r="Q87" s="1040" t="s">
        <v>761</v>
      </c>
      <c r="R87" s="669" t="s">
        <v>760</v>
      </c>
      <c r="S87" s="296" t="s">
        <v>765</v>
      </c>
      <c r="T87" s="201" t="s">
        <v>45</v>
      </c>
      <c r="U87" s="777" t="s">
        <v>45</v>
      </c>
      <c r="V87" s="854" t="s">
        <v>183</v>
      </c>
      <c r="W87" s="1063" t="s">
        <v>772</v>
      </c>
      <c r="X87" s="777" t="s">
        <v>45</v>
      </c>
      <c r="Y87" s="752" t="s">
        <v>183</v>
      </c>
      <c r="Z87" s="894" t="s">
        <v>45</v>
      </c>
      <c r="AA87" s="766" t="s">
        <v>45</v>
      </c>
      <c r="AB87" s="752" t="s">
        <v>183</v>
      </c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</row>
    <row r="88" spans="1:50" s="196" customFormat="1" ht="83.4" thickBot="1" x14ac:dyDescent="0.35">
      <c r="A88" s="4"/>
      <c r="B88" s="27" t="s">
        <v>243</v>
      </c>
      <c r="C88" s="438" t="s">
        <v>617</v>
      </c>
      <c r="D88" s="442"/>
      <c r="E88" s="596"/>
      <c r="F88" s="316"/>
      <c r="G88" s="318"/>
      <c r="H88" s="596"/>
      <c r="I88" s="316"/>
      <c r="J88" s="318"/>
      <c r="K88" s="596"/>
      <c r="L88" s="316"/>
      <c r="M88" s="318"/>
      <c r="N88" s="220" t="s">
        <v>1369</v>
      </c>
      <c r="O88" s="759" t="s">
        <v>1369</v>
      </c>
      <c r="P88" s="347" t="s">
        <v>761</v>
      </c>
      <c r="Q88" s="1040" t="s">
        <v>761</v>
      </c>
      <c r="R88" s="669" t="s">
        <v>762</v>
      </c>
      <c r="S88" s="296" t="s">
        <v>762</v>
      </c>
      <c r="T88" s="201" t="s">
        <v>617</v>
      </c>
      <c r="U88" s="777" t="s">
        <v>617</v>
      </c>
      <c r="V88" s="854" t="s">
        <v>1111</v>
      </c>
      <c r="W88" s="1063" t="s">
        <v>772</v>
      </c>
      <c r="X88" s="777" t="s">
        <v>45</v>
      </c>
      <c r="Y88" s="752" t="s">
        <v>1296</v>
      </c>
      <c r="Z88" s="894" t="s">
        <v>617</v>
      </c>
      <c r="AA88" s="766" t="s">
        <v>617</v>
      </c>
      <c r="AB88" s="752" t="s">
        <v>1111</v>
      </c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</row>
    <row r="89" spans="1:50" s="196" customFormat="1" ht="138.6" thickBot="1" x14ac:dyDescent="0.35">
      <c r="A89" s="392"/>
      <c r="B89" s="379" t="s">
        <v>840</v>
      </c>
      <c r="C89" s="438" t="s">
        <v>940</v>
      </c>
      <c r="D89" s="440"/>
      <c r="E89" s="596"/>
      <c r="F89" s="316"/>
      <c r="G89" s="318"/>
      <c r="H89" s="596"/>
      <c r="I89" s="316"/>
      <c r="J89" s="318"/>
      <c r="K89" s="596"/>
      <c r="L89" s="316"/>
      <c r="M89" s="318"/>
      <c r="N89" s="220" t="s">
        <v>1370</v>
      </c>
      <c r="O89" s="759" t="s">
        <v>769</v>
      </c>
      <c r="P89" s="347" t="s">
        <v>761</v>
      </c>
      <c r="Q89" s="1040" t="s">
        <v>761</v>
      </c>
      <c r="R89" s="669" t="s">
        <v>1370</v>
      </c>
      <c r="S89" s="296" t="s">
        <v>769</v>
      </c>
      <c r="T89" s="201" t="s">
        <v>1850</v>
      </c>
      <c r="U89" s="777" t="s">
        <v>761</v>
      </c>
      <c r="V89" s="854" t="s">
        <v>1558</v>
      </c>
      <c r="W89" s="1063" t="s">
        <v>772</v>
      </c>
      <c r="X89" s="777" t="s">
        <v>1214</v>
      </c>
      <c r="Y89" s="752" t="s">
        <v>1214</v>
      </c>
      <c r="Z89" s="894" t="s">
        <v>1873</v>
      </c>
      <c r="AA89" s="766" t="s">
        <v>1432</v>
      </c>
      <c r="AB89" s="752" t="s">
        <v>1432</v>
      </c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</row>
    <row r="90" spans="1:50" s="196" customFormat="1" ht="152.4" thickBot="1" x14ac:dyDescent="0.35">
      <c r="A90" s="4"/>
      <c r="B90" s="27" t="s">
        <v>67</v>
      </c>
      <c r="C90" s="438" t="s">
        <v>1328</v>
      </c>
      <c r="D90" s="440"/>
      <c r="E90" s="596"/>
      <c r="F90" s="316"/>
      <c r="G90" s="318"/>
      <c r="H90" s="596"/>
      <c r="I90" s="316"/>
      <c r="J90" s="318"/>
      <c r="K90" s="596"/>
      <c r="L90" s="316"/>
      <c r="M90" s="318"/>
      <c r="N90" s="220" t="s">
        <v>1329</v>
      </c>
      <c r="O90" s="759" t="s">
        <v>1213</v>
      </c>
      <c r="P90" s="347" t="s">
        <v>761</v>
      </c>
      <c r="Q90" s="1040" t="s">
        <v>761</v>
      </c>
      <c r="R90" s="669" t="s">
        <v>1329</v>
      </c>
      <c r="S90" s="296" t="s">
        <v>1213</v>
      </c>
      <c r="T90" s="201" t="s">
        <v>1851</v>
      </c>
      <c r="U90" s="777" t="s">
        <v>1559</v>
      </c>
      <c r="V90" s="854" t="s">
        <v>1559</v>
      </c>
      <c r="W90" s="1063" t="s">
        <v>772</v>
      </c>
      <c r="X90" s="777" t="s">
        <v>1329</v>
      </c>
      <c r="Y90" s="752" t="s">
        <v>1329</v>
      </c>
      <c r="Z90" s="894" t="s">
        <v>1430</v>
      </c>
      <c r="AA90" s="766" t="s">
        <v>1431</v>
      </c>
      <c r="AB90" s="752" t="s">
        <v>1431</v>
      </c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</row>
    <row r="91" spans="1:50" s="196" customFormat="1" ht="152.4" thickBot="1" x14ac:dyDescent="0.35">
      <c r="A91" s="4"/>
      <c r="B91" s="27" t="s">
        <v>68</v>
      </c>
      <c r="C91" s="438" t="s">
        <v>941</v>
      </c>
      <c r="D91" s="440"/>
      <c r="E91" s="596"/>
      <c r="F91" s="316"/>
      <c r="G91" s="318"/>
      <c r="H91" s="596"/>
      <c r="I91" s="316"/>
      <c r="J91" s="318"/>
      <c r="K91" s="596"/>
      <c r="L91" s="316"/>
      <c r="M91" s="318"/>
      <c r="N91" s="220" t="s">
        <v>1859</v>
      </c>
      <c r="O91" s="297" t="s">
        <v>578</v>
      </c>
      <c r="P91" s="347" t="s">
        <v>941</v>
      </c>
      <c r="Q91" s="1040" t="s">
        <v>761</v>
      </c>
      <c r="R91" s="669" t="s">
        <v>1148</v>
      </c>
      <c r="S91" s="296" t="s">
        <v>1136</v>
      </c>
      <c r="T91" s="201" t="s">
        <v>1874</v>
      </c>
      <c r="U91" s="777" t="s">
        <v>1875</v>
      </c>
      <c r="V91" s="854" t="s">
        <v>1876</v>
      </c>
      <c r="W91" s="1063" t="s">
        <v>772</v>
      </c>
      <c r="X91" s="752" t="s">
        <v>1136</v>
      </c>
      <c r="Y91" s="752" t="s">
        <v>1136</v>
      </c>
      <c r="Z91" s="894" t="s">
        <v>1429</v>
      </c>
      <c r="AA91" s="766" t="s">
        <v>1429</v>
      </c>
      <c r="AB91" s="752" t="s">
        <v>1574</v>
      </c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5"/>
      <c r="AT91" s="195"/>
      <c r="AU91" s="195"/>
      <c r="AV91" s="195"/>
      <c r="AW91" s="195"/>
      <c r="AX91" s="195"/>
    </row>
    <row r="92" spans="1:50" s="196" customFormat="1" ht="166.2" thickBot="1" x14ac:dyDescent="0.35">
      <c r="A92" s="4"/>
      <c r="B92" s="27" t="s">
        <v>69</v>
      </c>
      <c r="C92" s="438" t="s">
        <v>1133</v>
      </c>
      <c r="D92" s="440"/>
      <c r="E92" s="596"/>
      <c r="F92" s="316"/>
      <c r="G92" s="318"/>
      <c r="H92" s="596"/>
      <c r="I92" s="316"/>
      <c r="J92" s="318"/>
      <c r="K92" s="596"/>
      <c r="L92" s="316"/>
      <c r="M92" s="318"/>
      <c r="N92" s="220" t="s">
        <v>1133</v>
      </c>
      <c r="O92" s="759" t="s">
        <v>330</v>
      </c>
      <c r="P92" s="347" t="s">
        <v>1147</v>
      </c>
      <c r="Q92" s="1040" t="s">
        <v>761</v>
      </c>
      <c r="R92" s="669" t="s">
        <v>1378</v>
      </c>
      <c r="S92" s="296" t="s">
        <v>1137</v>
      </c>
      <c r="T92" s="201" t="s">
        <v>1647</v>
      </c>
      <c r="U92" s="777" t="s">
        <v>1648</v>
      </c>
      <c r="V92" s="854" t="s">
        <v>1560</v>
      </c>
      <c r="W92" s="1063" t="s">
        <v>772</v>
      </c>
      <c r="X92" s="752" t="s">
        <v>1137</v>
      </c>
      <c r="Y92" s="752" t="s">
        <v>1137</v>
      </c>
      <c r="Z92" s="894" t="s">
        <v>1745</v>
      </c>
      <c r="AA92" s="766" t="s">
        <v>1746</v>
      </c>
      <c r="AB92" s="752" t="s">
        <v>1573</v>
      </c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</row>
    <row r="93" spans="1:50" s="196" customFormat="1" ht="304.2" thickBot="1" x14ac:dyDescent="0.35">
      <c r="A93" s="4"/>
      <c r="B93" s="27" t="s">
        <v>849</v>
      </c>
      <c r="C93" s="438" t="s">
        <v>1480</v>
      </c>
      <c r="D93" s="440"/>
      <c r="E93" s="596"/>
      <c r="F93" s="316"/>
      <c r="G93" s="318"/>
      <c r="H93" s="596"/>
      <c r="I93" s="316"/>
      <c r="J93" s="318"/>
      <c r="K93" s="596"/>
      <c r="L93" s="316"/>
      <c r="M93" s="318"/>
      <c r="N93" s="220" t="s">
        <v>1877</v>
      </c>
      <c r="O93" s="759" t="s">
        <v>1371</v>
      </c>
      <c r="P93" s="347" t="s">
        <v>1966</v>
      </c>
      <c r="Q93" s="1040" t="s">
        <v>761</v>
      </c>
      <c r="R93" s="669" t="s">
        <v>1965</v>
      </c>
      <c r="S93" s="296" t="s">
        <v>1962</v>
      </c>
      <c r="T93" s="201" t="s">
        <v>1878</v>
      </c>
      <c r="U93" s="777" t="s">
        <v>1879</v>
      </c>
      <c r="V93" s="854" t="s">
        <v>1880</v>
      </c>
      <c r="W93" s="1063" t="s">
        <v>772</v>
      </c>
      <c r="X93" s="777" t="s">
        <v>1635</v>
      </c>
      <c r="Y93" s="752" t="s">
        <v>1635</v>
      </c>
      <c r="Z93" s="894" t="s">
        <v>1881</v>
      </c>
      <c r="AA93" s="766" t="s">
        <v>1882</v>
      </c>
      <c r="AB93" s="752" t="s">
        <v>1969</v>
      </c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</row>
    <row r="94" spans="1:50" s="196" customFormat="1" ht="138.6" thickBot="1" x14ac:dyDescent="0.35">
      <c r="A94" s="4"/>
      <c r="B94" s="27" t="s">
        <v>312</v>
      </c>
      <c r="C94" s="438" t="s">
        <v>942</v>
      </c>
      <c r="D94" s="440"/>
      <c r="E94" s="596"/>
      <c r="F94" s="316"/>
      <c r="G94" s="318"/>
      <c r="H94" s="596"/>
      <c r="I94" s="316"/>
      <c r="J94" s="318"/>
      <c r="K94" s="596"/>
      <c r="L94" s="316"/>
      <c r="M94" s="318"/>
      <c r="N94" s="220" t="s">
        <v>1860</v>
      </c>
      <c r="O94" s="297">
        <v>10</v>
      </c>
      <c r="P94" s="347" t="s">
        <v>1964</v>
      </c>
      <c r="Q94" s="1040" t="s">
        <v>761</v>
      </c>
      <c r="R94" s="669" t="s">
        <v>1967</v>
      </c>
      <c r="S94" s="185"/>
      <c r="T94" s="201" t="s">
        <v>1883</v>
      </c>
      <c r="U94" s="777" t="s">
        <v>1884</v>
      </c>
      <c r="V94" s="854" t="s">
        <v>1633</v>
      </c>
      <c r="W94" s="1063" t="s">
        <v>772</v>
      </c>
      <c r="X94" s="768" t="s">
        <v>1649</v>
      </c>
      <c r="Y94" s="753" t="s">
        <v>1634</v>
      </c>
      <c r="Z94" s="894" t="s">
        <v>1428</v>
      </c>
      <c r="AA94" s="766" t="s">
        <v>1428</v>
      </c>
      <c r="AB94" s="752" t="s">
        <v>1636</v>
      </c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</row>
    <row r="95" spans="1:50" s="196" customFormat="1" ht="97.2" thickBot="1" x14ac:dyDescent="0.35">
      <c r="A95" s="4"/>
      <c r="B95" s="27" t="s">
        <v>70</v>
      </c>
      <c r="C95" s="438" t="s">
        <v>202</v>
      </c>
      <c r="D95" s="440"/>
      <c r="E95" s="596"/>
      <c r="F95" s="316"/>
      <c r="G95" s="318"/>
      <c r="H95" s="596"/>
      <c r="I95" s="316"/>
      <c r="J95" s="318"/>
      <c r="K95" s="596"/>
      <c r="L95" s="316"/>
      <c r="M95" s="318"/>
      <c r="N95" s="220" t="s">
        <v>1861</v>
      </c>
      <c r="O95" s="297" t="s">
        <v>186</v>
      </c>
      <c r="P95" s="347" t="s">
        <v>1885</v>
      </c>
      <c r="Q95" s="1040" t="s">
        <v>761</v>
      </c>
      <c r="R95" s="342" t="s">
        <v>202</v>
      </c>
      <c r="S95" s="296" t="s">
        <v>1372</v>
      </c>
      <c r="T95" s="201" t="s">
        <v>1886</v>
      </c>
      <c r="U95" s="777" t="s">
        <v>1887</v>
      </c>
      <c r="V95" s="854" t="s">
        <v>1887</v>
      </c>
      <c r="W95" s="1063" t="s">
        <v>772</v>
      </c>
      <c r="X95" s="777" t="s">
        <v>1143</v>
      </c>
      <c r="Y95" s="752" t="s">
        <v>1143</v>
      </c>
      <c r="Z95" s="894" t="s">
        <v>1426</v>
      </c>
      <c r="AA95" s="766" t="s">
        <v>1426</v>
      </c>
      <c r="AB95" s="752" t="s">
        <v>1427</v>
      </c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</row>
    <row r="96" spans="1:50" s="196" customFormat="1" ht="262.8" thickBot="1" x14ac:dyDescent="0.35">
      <c r="A96" s="4"/>
      <c r="B96" s="27" t="s">
        <v>842</v>
      </c>
      <c r="C96" s="582" t="s">
        <v>1113</v>
      </c>
      <c r="D96" s="442"/>
      <c r="E96" s="596"/>
      <c r="F96" s="316"/>
      <c r="G96" s="318"/>
      <c r="H96" s="596"/>
      <c r="I96" s="316"/>
      <c r="J96" s="318"/>
      <c r="K96" s="596"/>
      <c r="L96" s="316"/>
      <c r="M96" s="318"/>
      <c r="N96" s="221" t="s">
        <v>771</v>
      </c>
      <c r="O96" s="297" t="s">
        <v>771</v>
      </c>
      <c r="P96" s="347" t="s">
        <v>1963</v>
      </c>
      <c r="Q96" s="1040" t="s">
        <v>1149</v>
      </c>
      <c r="R96" s="669" t="s">
        <v>1379</v>
      </c>
      <c r="S96" s="296" t="s">
        <v>1379</v>
      </c>
      <c r="T96" s="201" t="s">
        <v>772</v>
      </c>
      <c r="U96" s="777" t="s">
        <v>1888</v>
      </c>
      <c r="V96" s="854" t="s">
        <v>1888</v>
      </c>
      <c r="W96" s="1063" t="s">
        <v>772</v>
      </c>
      <c r="X96" s="777" t="s">
        <v>1379</v>
      </c>
      <c r="Y96" s="752" t="s">
        <v>1379</v>
      </c>
      <c r="Z96" s="894" t="s">
        <v>772</v>
      </c>
      <c r="AA96" s="766" t="s">
        <v>1425</v>
      </c>
      <c r="AB96" s="752" t="s">
        <v>1507</v>
      </c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</row>
    <row r="97" spans="1:50" s="196" customFormat="1" ht="97.2" thickBot="1" x14ac:dyDescent="0.35">
      <c r="A97" s="4"/>
      <c r="B97" s="27" t="s">
        <v>841</v>
      </c>
      <c r="C97" s="582" t="s">
        <v>1112</v>
      </c>
      <c r="D97" s="442"/>
      <c r="E97" s="596"/>
      <c r="F97" s="316"/>
      <c r="G97" s="318"/>
      <c r="H97" s="596"/>
      <c r="I97" s="316"/>
      <c r="J97" s="318"/>
      <c r="K97" s="596"/>
      <c r="L97" s="316"/>
      <c r="M97" s="318"/>
      <c r="N97" s="221" t="s">
        <v>45</v>
      </c>
      <c r="O97" s="297" t="s">
        <v>45</v>
      </c>
      <c r="P97" s="347" t="s">
        <v>45</v>
      </c>
      <c r="Q97" s="1040" t="s">
        <v>45</v>
      </c>
      <c r="R97" s="342" t="s">
        <v>45</v>
      </c>
      <c r="S97" s="296" t="s">
        <v>45</v>
      </c>
      <c r="T97" s="201" t="s">
        <v>772</v>
      </c>
      <c r="U97" s="777" t="s">
        <v>1889</v>
      </c>
      <c r="V97" s="854" t="s">
        <v>1889</v>
      </c>
      <c r="W97" s="760"/>
      <c r="X97" s="760"/>
      <c r="Y97" s="760"/>
      <c r="Z97" s="764"/>
      <c r="AA97" s="760"/>
      <c r="AB97" s="761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</row>
    <row r="98" spans="1:50" s="196" customFormat="1" ht="138.6" thickBot="1" x14ac:dyDescent="0.35">
      <c r="A98" s="4"/>
      <c r="B98" s="27" t="s">
        <v>71</v>
      </c>
      <c r="C98" s="582" t="s">
        <v>772</v>
      </c>
      <c r="D98" s="440"/>
      <c r="E98" s="596"/>
      <c r="F98" s="316"/>
      <c r="G98" s="318"/>
      <c r="H98" s="596"/>
      <c r="I98" s="316"/>
      <c r="J98" s="318"/>
      <c r="K98" s="596"/>
      <c r="L98" s="316"/>
      <c r="M98" s="318"/>
      <c r="N98" s="220" t="s">
        <v>771</v>
      </c>
      <c r="O98" s="759" t="s">
        <v>844</v>
      </c>
      <c r="P98" s="347" t="s">
        <v>1557</v>
      </c>
      <c r="Q98" s="1040" t="s">
        <v>844</v>
      </c>
      <c r="R98" s="202" t="s">
        <v>1557</v>
      </c>
      <c r="S98" s="347" t="s">
        <v>1556</v>
      </c>
      <c r="T98" s="201" t="s">
        <v>1829</v>
      </c>
      <c r="U98" s="777" t="s">
        <v>1890</v>
      </c>
      <c r="V98" s="854" t="s">
        <v>1890</v>
      </c>
      <c r="W98" s="1063" t="s">
        <v>772</v>
      </c>
      <c r="X98" s="777" t="s">
        <v>1830</v>
      </c>
      <c r="Y98" s="777" t="s">
        <v>1830</v>
      </c>
      <c r="Z98" s="201" t="s">
        <v>772</v>
      </c>
      <c r="AA98" s="766" t="s">
        <v>844</v>
      </c>
      <c r="AB98" s="777" t="s">
        <v>1830</v>
      </c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</row>
    <row r="99" spans="1:50" ht="15" thickBot="1" x14ac:dyDescent="0.35">
      <c r="B99" s="27" t="s">
        <v>131</v>
      </c>
      <c r="C99" s="582" t="s">
        <v>772</v>
      </c>
      <c r="D99" s="440"/>
      <c r="E99" s="596"/>
      <c r="F99" s="316"/>
      <c r="G99" s="318"/>
      <c r="H99" s="596"/>
      <c r="I99" s="316"/>
      <c r="J99" s="318"/>
      <c r="K99" s="596"/>
      <c r="L99" s="316"/>
      <c r="M99" s="318"/>
      <c r="N99" s="663" t="s">
        <v>772</v>
      </c>
      <c r="O99" s="297" t="s">
        <v>772</v>
      </c>
      <c r="P99" s="296" t="s">
        <v>616</v>
      </c>
      <c r="Q99" s="759" t="s">
        <v>1373</v>
      </c>
      <c r="R99" s="669" t="s">
        <v>616</v>
      </c>
      <c r="S99" s="296" t="s">
        <v>1373</v>
      </c>
      <c r="T99" s="201" t="s">
        <v>772</v>
      </c>
      <c r="U99" s="777" t="s">
        <v>616</v>
      </c>
      <c r="V99" s="854" t="s">
        <v>616</v>
      </c>
      <c r="W99" s="1063" t="s">
        <v>772</v>
      </c>
      <c r="X99" s="777" t="s">
        <v>616</v>
      </c>
      <c r="Y99" s="752" t="s">
        <v>616</v>
      </c>
      <c r="Z99" s="894" t="s">
        <v>772</v>
      </c>
      <c r="AA99" s="766" t="s">
        <v>616</v>
      </c>
      <c r="AB99" s="752" t="s">
        <v>616</v>
      </c>
    </row>
    <row r="100" spans="1:50" ht="15" thickBot="1" x14ac:dyDescent="0.35">
      <c r="A100" s="311"/>
      <c r="B100" s="379" t="s">
        <v>960</v>
      </c>
      <c r="C100" s="582" t="s">
        <v>772</v>
      </c>
      <c r="D100" s="442"/>
      <c r="E100" s="596"/>
      <c r="F100" s="316"/>
      <c r="G100" s="318"/>
      <c r="H100" s="596"/>
      <c r="I100" s="316"/>
      <c r="J100" s="318"/>
      <c r="K100" s="596"/>
      <c r="L100" s="316"/>
      <c r="M100" s="318"/>
      <c r="N100" s="663" t="s">
        <v>772</v>
      </c>
      <c r="O100" s="297" t="s">
        <v>772</v>
      </c>
      <c r="P100" s="347" t="s">
        <v>1444</v>
      </c>
      <c r="Q100" s="1040" t="s">
        <v>1374</v>
      </c>
      <c r="R100" s="379" t="s">
        <v>1444</v>
      </c>
      <c r="S100" s="255" t="s">
        <v>1374</v>
      </c>
      <c r="T100" s="201" t="s">
        <v>772</v>
      </c>
      <c r="U100" s="777" t="s">
        <v>845</v>
      </c>
      <c r="V100" s="854" t="s">
        <v>845</v>
      </c>
      <c r="W100" s="1063" t="s">
        <v>772</v>
      </c>
      <c r="X100" s="777" t="s">
        <v>845</v>
      </c>
      <c r="Y100" s="752" t="s">
        <v>845</v>
      </c>
      <c r="Z100" s="894" t="s">
        <v>772</v>
      </c>
      <c r="AA100" s="766" t="s">
        <v>845</v>
      </c>
      <c r="AB100" s="752" t="s">
        <v>845</v>
      </c>
    </row>
    <row r="101" spans="1:50" ht="15" thickBot="1" x14ac:dyDescent="0.35">
      <c r="A101" s="311"/>
      <c r="B101" s="379" t="s">
        <v>961</v>
      </c>
      <c r="C101" s="582" t="s">
        <v>772</v>
      </c>
      <c r="D101" s="442"/>
      <c r="E101" s="596"/>
      <c r="F101" s="316"/>
      <c r="G101" s="318"/>
      <c r="H101" s="596"/>
      <c r="I101" s="316"/>
      <c r="J101" s="318"/>
      <c r="K101" s="596"/>
      <c r="L101" s="316"/>
      <c r="M101" s="318"/>
      <c r="N101" s="663" t="s">
        <v>772</v>
      </c>
      <c r="O101" s="297" t="s">
        <v>772</v>
      </c>
      <c r="P101" s="347" t="s">
        <v>1445</v>
      </c>
      <c r="Q101" s="1040" t="s">
        <v>1375</v>
      </c>
      <c r="R101" s="379" t="s">
        <v>1445</v>
      </c>
      <c r="S101" s="255" t="s">
        <v>1375</v>
      </c>
      <c r="T101" s="201" t="s">
        <v>772</v>
      </c>
      <c r="U101" s="777" t="s">
        <v>846</v>
      </c>
      <c r="V101" s="854" t="s">
        <v>846</v>
      </c>
      <c r="W101" s="1063" t="s">
        <v>772</v>
      </c>
      <c r="X101" s="777" t="s">
        <v>846</v>
      </c>
      <c r="Y101" s="752" t="s">
        <v>846</v>
      </c>
      <c r="Z101" s="894" t="s">
        <v>772</v>
      </c>
      <c r="AA101" s="766" t="s">
        <v>846</v>
      </c>
      <c r="AB101" s="752" t="s">
        <v>846</v>
      </c>
    </row>
    <row r="102" spans="1:50" ht="69.599999999999994" thickBot="1" x14ac:dyDescent="0.35">
      <c r="B102" s="27" t="s">
        <v>211</v>
      </c>
      <c r="C102" s="438" t="s">
        <v>212</v>
      </c>
      <c r="D102" s="440"/>
      <c r="E102" s="596"/>
      <c r="F102" s="316"/>
      <c r="G102" s="318"/>
      <c r="H102" s="596"/>
      <c r="I102" s="316"/>
      <c r="J102" s="318"/>
      <c r="K102" s="596"/>
      <c r="L102" s="316"/>
      <c r="M102" s="318"/>
      <c r="N102" s="221" t="s">
        <v>212</v>
      </c>
      <c r="O102" s="297" t="s">
        <v>45</v>
      </c>
      <c r="P102" s="347" t="s">
        <v>761</v>
      </c>
      <c r="Q102" s="1040" t="s">
        <v>761</v>
      </c>
      <c r="R102" s="342" t="s">
        <v>212</v>
      </c>
      <c r="S102" s="185" t="s">
        <v>45</v>
      </c>
      <c r="T102" s="201" t="s">
        <v>1413</v>
      </c>
      <c r="U102" s="777" t="s">
        <v>1413</v>
      </c>
      <c r="V102" s="854" t="s">
        <v>1413</v>
      </c>
      <c r="W102" s="1063" t="s">
        <v>772</v>
      </c>
      <c r="X102" s="777" t="s">
        <v>239</v>
      </c>
      <c r="Y102" s="752" t="s">
        <v>239</v>
      </c>
      <c r="Z102" s="894" t="s">
        <v>239</v>
      </c>
      <c r="AA102" s="766" t="s">
        <v>239</v>
      </c>
      <c r="AB102" s="752" t="s">
        <v>239</v>
      </c>
    </row>
    <row r="103" spans="1:50" ht="69.599999999999994" thickBot="1" x14ac:dyDescent="0.35">
      <c r="B103" s="27" t="s">
        <v>213</v>
      </c>
      <c r="C103" s="438" t="s">
        <v>190</v>
      </c>
      <c r="D103" s="440"/>
      <c r="E103" s="596"/>
      <c r="F103" s="316"/>
      <c r="G103" s="318"/>
      <c r="H103" s="596"/>
      <c r="I103" s="316"/>
      <c r="J103" s="318"/>
      <c r="K103" s="596"/>
      <c r="L103" s="316"/>
      <c r="M103" s="318"/>
      <c r="N103" s="220" t="s">
        <v>190</v>
      </c>
      <c r="O103" s="297" t="s">
        <v>45</v>
      </c>
      <c r="P103" s="347" t="s">
        <v>190</v>
      </c>
      <c r="Q103" s="1040" t="s">
        <v>761</v>
      </c>
      <c r="R103" s="202" t="s">
        <v>190</v>
      </c>
      <c r="S103" s="185" t="s">
        <v>45</v>
      </c>
      <c r="T103" s="201" t="s">
        <v>1414</v>
      </c>
      <c r="U103" s="777" t="s">
        <v>1414</v>
      </c>
      <c r="V103" s="854" t="s">
        <v>1414</v>
      </c>
      <c r="W103" s="1063" t="s">
        <v>772</v>
      </c>
      <c r="X103" s="777" t="s">
        <v>190</v>
      </c>
      <c r="Y103" s="752" t="s">
        <v>190</v>
      </c>
      <c r="Z103" s="894" t="s">
        <v>190</v>
      </c>
      <c r="AA103" s="777" t="s">
        <v>190</v>
      </c>
      <c r="AB103" s="752" t="s">
        <v>190</v>
      </c>
    </row>
    <row r="104" spans="1:50" ht="15" thickBot="1" x14ac:dyDescent="0.35">
      <c r="B104" s="27" t="s">
        <v>370</v>
      </c>
      <c r="C104" s="438" t="s">
        <v>45</v>
      </c>
      <c r="D104" s="440"/>
      <c r="E104" s="596"/>
      <c r="F104" s="316"/>
      <c r="G104" s="318"/>
      <c r="H104" s="596"/>
      <c r="I104" s="316"/>
      <c r="J104" s="318"/>
      <c r="K104" s="596"/>
      <c r="L104" s="316"/>
      <c r="M104" s="318"/>
      <c r="N104" s="221" t="s">
        <v>772</v>
      </c>
      <c r="O104" s="297" t="s">
        <v>45</v>
      </c>
      <c r="P104" s="347" t="s">
        <v>761</v>
      </c>
      <c r="Q104" s="1040" t="s">
        <v>761</v>
      </c>
      <c r="R104" s="342" t="s">
        <v>190</v>
      </c>
      <c r="S104" s="752" t="s">
        <v>45</v>
      </c>
      <c r="T104" s="201" t="s">
        <v>45</v>
      </c>
      <c r="U104" s="777" t="s">
        <v>45</v>
      </c>
      <c r="V104" s="854" t="s">
        <v>45</v>
      </c>
      <c r="W104" s="1063" t="s">
        <v>772</v>
      </c>
      <c r="X104" s="777" t="s">
        <v>45</v>
      </c>
      <c r="Y104" s="752" t="s">
        <v>45</v>
      </c>
      <c r="Z104" s="894" t="s">
        <v>772</v>
      </c>
      <c r="AA104" s="777" t="s">
        <v>45</v>
      </c>
      <c r="AB104" s="752" t="s">
        <v>45</v>
      </c>
    </row>
    <row r="105" spans="1:50" ht="15" thickBot="1" x14ac:dyDescent="0.35">
      <c r="B105" s="27" t="s">
        <v>214</v>
      </c>
      <c r="C105" s="438" t="s">
        <v>45</v>
      </c>
      <c r="D105" s="440"/>
      <c r="E105" s="596"/>
      <c r="F105" s="316"/>
      <c r="G105" s="318"/>
      <c r="H105" s="596"/>
      <c r="I105" s="316"/>
      <c r="J105" s="318"/>
      <c r="K105" s="596"/>
      <c r="L105" s="316"/>
      <c r="M105" s="318"/>
      <c r="N105" s="220" t="s">
        <v>45</v>
      </c>
      <c r="O105" s="297" t="s">
        <v>45</v>
      </c>
      <c r="P105" s="347" t="s">
        <v>761</v>
      </c>
      <c r="Q105" s="1040" t="s">
        <v>761</v>
      </c>
      <c r="R105" s="343" t="s">
        <v>45</v>
      </c>
      <c r="S105" s="752" t="s">
        <v>45</v>
      </c>
      <c r="T105" s="201" t="s">
        <v>45</v>
      </c>
      <c r="U105" s="777" t="s">
        <v>45</v>
      </c>
      <c r="V105" s="854" t="s">
        <v>45</v>
      </c>
      <c r="W105" s="1063" t="s">
        <v>772</v>
      </c>
      <c r="X105" s="777" t="s">
        <v>45</v>
      </c>
      <c r="Y105" s="752" t="s">
        <v>45</v>
      </c>
      <c r="Z105" s="894" t="s">
        <v>772</v>
      </c>
      <c r="AA105" s="777" t="s">
        <v>45</v>
      </c>
      <c r="AB105" s="752" t="s">
        <v>45</v>
      </c>
    </row>
    <row r="106" spans="1:50" s="196" customFormat="1" thickBot="1" x14ac:dyDescent="0.35">
      <c r="A106" s="454" t="s">
        <v>74</v>
      </c>
      <c r="B106" s="447"/>
      <c r="C106" s="444"/>
      <c r="D106" s="450"/>
      <c r="E106" s="596"/>
      <c r="F106" s="316"/>
      <c r="G106" s="318"/>
      <c r="H106" s="596"/>
      <c r="I106" s="316"/>
      <c r="J106" s="318"/>
      <c r="K106" s="596"/>
      <c r="L106" s="316"/>
      <c r="M106" s="318"/>
      <c r="N106" s="764"/>
      <c r="O106" s="317"/>
      <c r="P106" s="315"/>
      <c r="Q106" s="317"/>
      <c r="R106" s="316"/>
      <c r="S106" s="316"/>
      <c r="T106" s="764"/>
      <c r="U106" s="760"/>
      <c r="V106" s="761"/>
      <c r="W106" s="760"/>
      <c r="X106" s="316"/>
      <c r="Y106" s="760"/>
      <c r="Z106" s="764"/>
      <c r="AA106" s="842"/>
      <c r="AB106" s="659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5"/>
      <c r="AT106" s="195"/>
      <c r="AU106" s="195"/>
      <c r="AV106" s="195"/>
      <c r="AW106" s="195"/>
      <c r="AX106" s="195"/>
    </row>
    <row r="107" spans="1:50" s="196" customFormat="1" ht="28.2" thickBot="1" x14ac:dyDescent="0.35">
      <c r="A107" s="4"/>
      <c r="B107" s="27" t="s">
        <v>75</v>
      </c>
      <c r="C107" s="438">
        <v>1</v>
      </c>
      <c r="D107" s="440"/>
      <c r="E107" s="596"/>
      <c r="F107" s="316"/>
      <c r="G107" s="318"/>
      <c r="H107" s="596"/>
      <c r="I107" s="316"/>
      <c r="J107" s="318"/>
      <c r="K107" s="596"/>
      <c r="L107" s="316"/>
      <c r="M107" s="318"/>
      <c r="N107" s="764"/>
      <c r="O107" s="1245" t="s">
        <v>767</v>
      </c>
      <c r="P107" s="315"/>
      <c r="Q107" s="1245" t="s">
        <v>767</v>
      </c>
      <c r="R107" s="760"/>
      <c r="S107" s="1246" t="s">
        <v>767</v>
      </c>
      <c r="T107" s="201" t="s">
        <v>1415</v>
      </c>
      <c r="U107" s="691" t="s">
        <v>1415</v>
      </c>
      <c r="V107" s="854" t="s">
        <v>1415</v>
      </c>
      <c r="W107" s="1063" t="s">
        <v>772</v>
      </c>
      <c r="X107" s="686">
        <v>2</v>
      </c>
      <c r="Y107" s="753">
        <v>2</v>
      </c>
      <c r="Z107" s="688" t="s">
        <v>1422</v>
      </c>
      <c r="AA107" s="843" t="s">
        <v>1422</v>
      </c>
      <c r="AB107" s="338" t="s">
        <v>1424</v>
      </c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5"/>
      <c r="AT107" s="195"/>
      <c r="AU107" s="195"/>
      <c r="AV107" s="195"/>
      <c r="AW107" s="195"/>
      <c r="AX107" s="195"/>
    </row>
    <row r="108" spans="1:50" s="199" customFormat="1" ht="28.2" thickBot="1" x14ac:dyDescent="0.35">
      <c r="A108" s="357"/>
      <c r="B108" s="27" t="s">
        <v>943</v>
      </c>
      <c r="C108" s="456">
        <v>1700000</v>
      </c>
      <c r="D108" s="440"/>
      <c r="E108" s="596"/>
      <c r="F108" s="316"/>
      <c r="G108" s="318"/>
      <c r="H108" s="596"/>
      <c r="I108" s="316"/>
      <c r="J108" s="318"/>
      <c r="K108" s="596"/>
      <c r="L108" s="316"/>
      <c r="M108" s="318"/>
      <c r="N108" s="764"/>
      <c r="O108" s="1245"/>
      <c r="P108" s="315"/>
      <c r="Q108" s="1245"/>
      <c r="R108" s="760"/>
      <c r="S108" s="1246"/>
      <c r="T108" s="201" t="s">
        <v>1416</v>
      </c>
      <c r="U108" s="687" t="s">
        <v>1416</v>
      </c>
      <c r="V108" s="854" t="s">
        <v>1416</v>
      </c>
      <c r="W108" s="1063" t="s">
        <v>772</v>
      </c>
      <c r="X108" s="687">
        <v>311701</v>
      </c>
      <c r="Y108" s="689">
        <v>323366</v>
      </c>
      <c r="Z108" s="847" t="s">
        <v>1423</v>
      </c>
      <c r="AA108" s="844" t="s">
        <v>1423</v>
      </c>
      <c r="AB108" s="689" t="s">
        <v>1562</v>
      </c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</row>
    <row r="109" spans="1:50" s="196" customFormat="1" thickBot="1" x14ac:dyDescent="0.35">
      <c r="A109" s="4"/>
      <c r="B109" s="27" t="s">
        <v>76</v>
      </c>
      <c r="C109" s="438">
        <v>0.8</v>
      </c>
      <c r="D109" s="440"/>
      <c r="E109" s="596"/>
      <c r="F109" s="316"/>
      <c r="G109" s="318"/>
      <c r="H109" s="596"/>
      <c r="I109" s="316"/>
      <c r="J109" s="318"/>
      <c r="K109" s="596"/>
      <c r="L109" s="316"/>
      <c r="M109" s="318"/>
      <c r="N109" s="764"/>
      <c r="O109" s="1245"/>
      <c r="P109" s="315"/>
      <c r="Q109" s="1245"/>
      <c r="R109" s="760"/>
      <c r="S109" s="1246"/>
      <c r="T109" s="201">
        <v>0.8</v>
      </c>
      <c r="U109" s="339">
        <v>0.8</v>
      </c>
      <c r="V109" s="854">
        <v>0.8</v>
      </c>
      <c r="W109" s="1063" t="s">
        <v>772</v>
      </c>
      <c r="X109" s="769">
        <v>0.82250000000000001</v>
      </c>
      <c r="Y109" s="754">
        <v>0.8</v>
      </c>
      <c r="Z109" s="848">
        <v>0.8</v>
      </c>
      <c r="AA109" s="845">
        <v>0.8</v>
      </c>
      <c r="AB109" s="696" t="s">
        <v>1300</v>
      </c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</row>
    <row r="110" spans="1:50" s="196" customFormat="1" ht="26.25" customHeight="1" thickBot="1" x14ac:dyDescent="0.35">
      <c r="A110" s="4"/>
      <c r="B110" s="27" t="s">
        <v>77</v>
      </c>
      <c r="C110" s="438" t="s">
        <v>171</v>
      </c>
      <c r="D110" s="440"/>
      <c r="E110" s="596"/>
      <c r="F110" s="316"/>
      <c r="G110" s="318"/>
      <c r="H110" s="596"/>
      <c r="I110" s="316"/>
      <c r="J110" s="318"/>
      <c r="K110" s="596"/>
      <c r="L110" s="316"/>
      <c r="M110" s="318"/>
      <c r="N110" s="764"/>
      <c r="O110" s="1245"/>
      <c r="P110" s="315"/>
      <c r="Q110" s="1245"/>
      <c r="R110" s="760"/>
      <c r="S110" s="1246"/>
      <c r="T110" s="201" t="s">
        <v>239</v>
      </c>
      <c r="U110" s="768" t="s">
        <v>239</v>
      </c>
      <c r="V110" s="854" t="s">
        <v>239</v>
      </c>
      <c r="W110" s="1063" t="s">
        <v>772</v>
      </c>
      <c r="X110" s="686" t="s">
        <v>239</v>
      </c>
      <c r="Y110" s="752" t="s">
        <v>239</v>
      </c>
      <c r="Z110" s="841" t="s">
        <v>239</v>
      </c>
      <c r="AA110" s="846" t="s">
        <v>239</v>
      </c>
      <c r="AB110" s="581" t="s">
        <v>239</v>
      </c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195"/>
      <c r="AV110" s="195"/>
      <c r="AW110" s="195"/>
      <c r="AX110" s="195"/>
    </row>
    <row r="111" spans="1:50" s="196" customFormat="1" ht="26.25" customHeight="1" thickBot="1" x14ac:dyDescent="0.35">
      <c r="A111" s="4"/>
      <c r="B111" s="27" t="s">
        <v>78</v>
      </c>
      <c r="C111" s="438">
        <v>0</v>
      </c>
      <c r="D111" s="440"/>
      <c r="E111" s="596"/>
      <c r="F111" s="316"/>
      <c r="G111" s="318"/>
      <c r="H111" s="596"/>
      <c r="I111" s="316"/>
      <c r="J111" s="318"/>
      <c r="K111" s="596"/>
      <c r="L111" s="316"/>
      <c r="M111" s="318"/>
      <c r="N111" s="764"/>
      <c r="O111" s="1245"/>
      <c r="P111" s="315"/>
      <c r="Q111" s="1245"/>
      <c r="R111" s="760"/>
      <c r="S111" s="1246"/>
      <c r="T111" s="201"/>
      <c r="U111" s="766"/>
      <c r="V111" s="854"/>
      <c r="W111" s="1063" t="s">
        <v>772</v>
      </c>
      <c r="X111" s="686"/>
      <c r="Y111" s="752"/>
      <c r="Z111" s="841"/>
      <c r="AA111" s="461"/>
      <c r="AB111" s="581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5"/>
      <c r="AT111" s="195"/>
      <c r="AU111" s="195"/>
      <c r="AV111" s="195"/>
      <c r="AW111" s="195"/>
      <c r="AX111" s="195"/>
    </row>
    <row r="112" spans="1:50" s="196" customFormat="1" ht="26.25" customHeight="1" thickBot="1" x14ac:dyDescent="0.35">
      <c r="A112" s="4"/>
      <c r="B112" s="212" t="s">
        <v>1206</v>
      </c>
      <c r="C112" s="438" t="s">
        <v>1207</v>
      </c>
      <c r="D112" s="440"/>
      <c r="E112" s="596"/>
      <c r="F112" s="316"/>
      <c r="G112" s="318"/>
      <c r="H112" s="596"/>
      <c r="I112" s="316"/>
      <c r="J112" s="318"/>
      <c r="K112" s="596"/>
      <c r="L112" s="316"/>
      <c r="M112" s="318"/>
      <c r="N112" s="764"/>
      <c r="O112" s="1245"/>
      <c r="P112" s="315"/>
      <c r="Q112" s="1245"/>
      <c r="R112" s="760"/>
      <c r="S112" s="1246"/>
      <c r="T112" s="201" t="s">
        <v>772</v>
      </c>
      <c r="U112" s="766" t="s">
        <v>1298</v>
      </c>
      <c r="V112" s="854" t="s">
        <v>1298</v>
      </c>
      <c r="W112" s="1063" t="s">
        <v>772</v>
      </c>
      <c r="X112" s="766" t="s">
        <v>1298</v>
      </c>
      <c r="Y112" s="752" t="s">
        <v>1298</v>
      </c>
      <c r="Z112" s="849" t="s">
        <v>772</v>
      </c>
      <c r="AA112" s="461" t="s">
        <v>1298</v>
      </c>
      <c r="AB112" s="752" t="s">
        <v>1298</v>
      </c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195"/>
    </row>
    <row r="113" spans="1:50" s="199" customFormat="1" ht="26.25" customHeight="1" thickBot="1" x14ac:dyDescent="0.35">
      <c r="A113" s="357"/>
      <c r="B113" s="27" t="s">
        <v>79</v>
      </c>
      <c r="C113" s="437">
        <v>0.25</v>
      </c>
      <c r="D113" s="440"/>
      <c r="E113" s="596"/>
      <c r="F113" s="316"/>
      <c r="G113" s="318"/>
      <c r="H113" s="596"/>
      <c r="I113" s="316"/>
      <c r="J113" s="318"/>
      <c r="K113" s="596"/>
      <c r="L113" s="316"/>
      <c r="M113" s="318"/>
      <c r="N113" s="764"/>
      <c r="O113" s="1245"/>
      <c r="P113" s="315"/>
      <c r="Q113" s="1245"/>
      <c r="R113" s="760"/>
      <c r="S113" s="1246"/>
      <c r="T113" s="201">
        <v>0.25</v>
      </c>
      <c r="U113" s="1040">
        <v>0.25</v>
      </c>
      <c r="V113" s="854">
        <v>0.25</v>
      </c>
      <c r="W113" s="1063" t="s">
        <v>772</v>
      </c>
      <c r="X113" s="197">
        <v>0.25</v>
      </c>
      <c r="Y113" s="754">
        <v>0.25</v>
      </c>
      <c r="Z113" s="850">
        <v>0.25</v>
      </c>
      <c r="AA113" s="378">
        <v>0.25</v>
      </c>
      <c r="AB113" s="338">
        <v>0.25</v>
      </c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195"/>
      <c r="AT113" s="195"/>
      <c r="AU113" s="195"/>
      <c r="AV113" s="195"/>
      <c r="AW113" s="195"/>
      <c r="AX113" s="195"/>
    </row>
    <row r="114" spans="1:50" s="196" customFormat="1" ht="26.25" customHeight="1" thickBot="1" x14ac:dyDescent="0.35">
      <c r="A114" s="4"/>
      <c r="B114" s="27" t="s">
        <v>174</v>
      </c>
      <c r="C114" s="438" t="s">
        <v>175</v>
      </c>
      <c r="D114" s="440"/>
      <c r="E114" s="596"/>
      <c r="F114" s="316"/>
      <c r="G114" s="318"/>
      <c r="H114" s="596"/>
      <c r="I114" s="316"/>
      <c r="J114" s="318"/>
      <c r="K114" s="596"/>
      <c r="L114" s="316"/>
      <c r="M114" s="318"/>
      <c r="N114" s="764"/>
      <c r="O114" s="1245"/>
      <c r="P114" s="315"/>
      <c r="Q114" s="1245"/>
      <c r="R114" s="760"/>
      <c r="S114" s="1246"/>
      <c r="T114" s="201" t="s">
        <v>175</v>
      </c>
      <c r="U114" s="768" t="s">
        <v>175</v>
      </c>
      <c r="V114" s="854" t="s">
        <v>175</v>
      </c>
      <c r="W114" s="1063" t="s">
        <v>772</v>
      </c>
      <c r="X114" s="686" t="s">
        <v>175</v>
      </c>
      <c r="Y114" s="752" t="s">
        <v>175</v>
      </c>
      <c r="Z114" s="851" t="s">
        <v>175</v>
      </c>
      <c r="AA114" s="846" t="s">
        <v>175</v>
      </c>
      <c r="AB114" s="581" t="s">
        <v>175</v>
      </c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5"/>
      <c r="AT114" s="195"/>
      <c r="AU114" s="195"/>
      <c r="AV114" s="195"/>
      <c r="AW114" s="195"/>
      <c r="AX114" s="195"/>
    </row>
    <row r="115" spans="1:50" s="196" customFormat="1" thickBot="1" x14ac:dyDescent="0.35">
      <c r="A115" s="4"/>
      <c r="B115" s="27" t="s">
        <v>173</v>
      </c>
      <c r="C115" s="438" t="s">
        <v>944</v>
      </c>
      <c r="D115" s="440"/>
      <c r="E115" s="596"/>
      <c r="F115" s="316"/>
      <c r="G115" s="318"/>
      <c r="H115" s="596"/>
      <c r="I115" s="316"/>
      <c r="J115" s="318"/>
      <c r="K115" s="596"/>
      <c r="L115" s="316"/>
      <c r="M115" s="318"/>
      <c r="N115" s="764"/>
      <c r="O115" s="1245"/>
      <c r="P115" s="315"/>
      <c r="Q115" s="1245"/>
      <c r="R115" s="760"/>
      <c r="S115" s="1246"/>
      <c r="T115" s="201" t="s">
        <v>944</v>
      </c>
      <c r="U115" s="768" t="s">
        <v>944</v>
      </c>
      <c r="V115" s="854" t="s">
        <v>944</v>
      </c>
      <c r="W115" s="1063" t="s">
        <v>772</v>
      </c>
      <c r="X115" s="686" t="s">
        <v>944</v>
      </c>
      <c r="Y115" s="752" t="s">
        <v>944</v>
      </c>
      <c r="Z115" s="851" t="s">
        <v>944</v>
      </c>
      <c r="AA115" s="846" t="s">
        <v>944</v>
      </c>
      <c r="AB115" s="581" t="s">
        <v>944</v>
      </c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5"/>
      <c r="AT115" s="195"/>
      <c r="AU115" s="195"/>
      <c r="AV115" s="195"/>
      <c r="AW115" s="195"/>
      <c r="AX115" s="195"/>
    </row>
    <row r="116" spans="1:50" s="196" customFormat="1" ht="28.2" thickBot="1" x14ac:dyDescent="0.35">
      <c r="A116" s="4"/>
      <c r="B116" s="27" t="s">
        <v>88</v>
      </c>
      <c r="C116" s="438" t="s">
        <v>1448</v>
      </c>
      <c r="D116" s="440"/>
      <c r="E116" s="596"/>
      <c r="F116" s="316"/>
      <c r="G116" s="318"/>
      <c r="H116" s="596"/>
      <c r="I116" s="316"/>
      <c r="J116" s="318"/>
      <c r="K116" s="596"/>
      <c r="L116" s="316"/>
      <c r="M116" s="318"/>
      <c r="N116" s="764"/>
      <c r="O116" s="1245"/>
      <c r="P116" s="315"/>
      <c r="Q116" s="1245"/>
      <c r="R116" s="760"/>
      <c r="S116" s="1246"/>
      <c r="T116" s="201" t="s">
        <v>1448</v>
      </c>
      <c r="U116" s="768" t="s">
        <v>1448</v>
      </c>
      <c r="V116" s="854" t="s">
        <v>1448</v>
      </c>
      <c r="W116" s="1063" t="s">
        <v>772</v>
      </c>
      <c r="X116" s="768" t="s">
        <v>1004</v>
      </c>
      <c r="Y116" s="752" t="s">
        <v>1004</v>
      </c>
      <c r="Z116" s="841" t="s">
        <v>1448</v>
      </c>
      <c r="AA116" s="846" t="s">
        <v>1448</v>
      </c>
      <c r="AB116" s="752" t="s">
        <v>1968</v>
      </c>
      <c r="AC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</row>
    <row r="117" spans="1:50" s="196" customFormat="1" ht="97.2" thickBot="1" x14ac:dyDescent="0.35">
      <c r="A117" s="4"/>
      <c r="B117" s="27" t="s">
        <v>1023</v>
      </c>
      <c r="C117" s="438"/>
      <c r="D117" s="440"/>
      <c r="E117" s="596"/>
      <c r="F117" s="316"/>
      <c r="G117" s="318"/>
      <c r="H117" s="596"/>
      <c r="I117" s="316"/>
      <c r="J117" s="318"/>
      <c r="K117" s="596"/>
      <c r="L117" s="316"/>
      <c r="M117" s="318"/>
      <c r="N117" s="764"/>
      <c r="O117" s="1245"/>
      <c r="P117" s="315"/>
      <c r="Q117" s="1245"/>
      <c r="R117" s="760"/>
      <c r="S117" s="1246"/>
      <c r="T117" s="201" t="s">
        <v>1652</v>
      </c>
      <c r="U117" s="1040" t="s">
        <v>1349</v>
      </c>
      <c r="V117" s="854" t="s">
        <v>1335</v>
      </c>
      <c r="W117" s="1063" t="s">
        <v>772</v>
      </c>
      <c r="X117" s="777" t="s">
        <v>1744</v>
      </c>
      <c r="Y117" s="752" t="s">
        <v>1208</v>
      </c>
      <c r="Z117" s="849" t="s">
        <v>1651</v>
      </c>
      <c r="AA117" s="378" t="s">
        <v>1350</v>
      </c>
      <c r="AB117" s="753" t="s">
        <v>1208</v>
      </c>
      <c r="AC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5"/>
      <c r="AT117" s="195"/>
      <c r="AU117" s="195"/>
      <c r="AV117" s="195"/>
      <c r="AW117" s="195"/>
      <c r="AX117" s="195"/>
    </row>
    <row r="118" spans="1:50" s="196" customFormat="1" thickBot="1" x14ac:dyDescent="0.35">
      <c r="A118" s="4"/>
      <c r="B118" s="27" t="s">
        <v>89</v>
      </c>
      <c r="C118" s="690">
        <v>0.9</v>
      </c>
      <c r="D118" s="440"/>
      <c r="E118" s="596"/>
      <c r="F118" s="316"/>
      <c r="G118" s="318"/>
      <c r="H118" s="596"/>
      <c r="I118" s="316"/>
      <c r="J118" s="318"/>
      <c r="K118" s="596"/>
      <c r="L118" s="316"/>
      <c r="M118" s="318"/>
      <c r="N118" s="764"/>
      <c r="O118" s="1245"/>
      <c r="P118" s="315"/>
      <c r="Q118" s="1245"/>
      <c r="R118" s="760"/>
      <c r="S118" s="1246"/>
      <c r="T118" s="201">
        <v>0.9</v>
      </c>
      <c r="U118" s="1040">
        <v>0.9</v>
      </c>
      <c r="V118" s="1065">
        <v>0.9</v>
      </c>
      <c r="W118" s="1063" t="s">
        <v>772</v>
      </c>
      <c r="X118" s="917">
        <v>0.85499999999999998</v>
      </c>
      <c r="Y118" s="753">
        <v>0.85499999999999998</v>
      </c>
      <c r="Z118" s="852">
        <v>0.9</v>
      </c>
      <c r="AA118" s="378">
        <v>0.9</v>
      </c>
      <c r="AB118" s="753">
        <v>0.85499999999999998</v>
      </c>
      <c r="AC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5"/>
      <c r="AT118" s="195"/>
      <c r="AU118" s="195"/>
      <c r="AV118" s="195"/>
      <c r="AW118" s="195"/>
      <c r="AX118" s="195"/>
    </row>
    <row r="119" spans="1:50" s="196" customFormat="1" thickBot="1" x14ac:dyDescent="0.35">
      <c r="A119" s="4"/>
      <c r="B119" s="27" t="s">
        <v>200</v>
      </c>
      <c r="C119" s="438" t="s">
        <v>772</v>
      </c>
      <c r="D119" s="440"/>
      <c r="E119" s="596"/>
      <c r="F119" s="316"/>
      <c r="G119" s="318"/>
      <c r="H119" s="596"/>
      <c r="I119" s="316"/>
      <c r="J119" s="318"/>
      <c r="K119" s="596"/>
      <c r="L119" s="316"/>
      <c r="M119" s="318"/>
      <c r="N119" s="764"/>
      <c r="O119" s="1245"/>
      <c r="P119" s="315"/>
      <c r="Q119" s="1245"/>
      <c r="R119" s="760"/>
      <c r="S119" s="1246"/>
      <c r="T119" s="626"/>
      <c r="U119" s="325"/>
      <c r="V119" s="391"/>
      <c r="W119" s="325"/>
      <c r="X119" s="325"/>
      <c r="Y119" s="391"/>
      <c r="Z119" s="325"/>
      <c r="AA119" s="325"/>
      <c r="AB119" s="318"/>
      <c r="AC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195"/>
      <c r="AV119" s="195"/>
      <c r="AW119" s="195"/>
      <c r="AX119" s="195"/>
    </row>
    <row r="120" spans="1:50" s="196" customFormat="1" thickBot="1" x14ac:dyDescent="0.35">
      <c r="A120" s="454" t="s">
        <v>81</v>
      </c>
      <c r="B120" s="447"/>
      <c r="C120" s="453"/>
      <c r="D120" s="450"/>
      <c r="E120" s="596"/>
      <c r="F120" s="316"/>
      <c r="G120" s="318"/>
      <c r="H120" s="596"/>
      <c r="I120" s="316"/>
      <c r="J120" s="318"/>
      <c r="K120" s="596"/>
      <c r="L120" s="316"/>
      <c r="M120" s="318"/>
      <c r="N120" s="764"/>
      <c r="O120" s="317"/>
      <c r="P120" s="315"/>
      <c r="Q120" s="317"/>
      <c r="R120" s="316" t="s">
        <v>329</v>
      </c>
      <c r="S120" s="316"/>
      <c r="T120" s="764"/>
      <c r="U120" s="760"/>
      <c r="V120" s="761"/>
      <c r="W120" s="760"/>
      <c r="X120" s="316"/>
      <c r="Y120" s="760"/>
      <c r="Z120" s="764"/>
      <c r="AA120" s="316"/>
      <c r="AB120" s="318"/>
      <c r="AC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5"/>
      <c r="AT120" s="195"/>
      <c r="AU120" s="195"/>
      <c r="AV120" s="195"/>
      <c r="AW120" s="195"/>
      <c r="AX120" s="195"/>
    </row>
    <row r="121" spans="1:50" s="196" customFormat="1" thickBot="1" x14ac:dyDescent="0.35">
      <c r="A121" s="4"/>
      <c r="B121" s="27" t="s">
        <v>82</v>
      </c>
      <c r="C121" s="438" t="s">
        <v>45</v>
      </c>
      <c r="D121" s="440"/>
      <c r="E121" s="596"/>
      <c r="F121" s="316"/>
      <c r="G121" s="318"/>
      <c r="H121" s="596"/>
      <c r="I121" s="316"/>
      <c r="J121" s="318"/>
      <c r="K121" s="596"/>
      <c r="L121" s="316"/>
      <c r="M121" s="318"/>
      <c r="N121" s="764"/>
      <c r="O121" s="317"/>
      <c r="P121" s="315"/>
      <c r="Q121" s="317"/>
      <c r="R121" s="316"/>
      <c r="S121" s="316"/>
      <c r="T121" s="626"/>
      <c r="U121" s="325"/>
      <c r="V121" s="391"/>
      <c r="W121" s="760"/>
      <c r="X121" s="316"/>
      <c r="Y121" s="761"/>
      <c r="Z121" s="760"/>
      <c r="AA121" s="316"/>
      <c r="AB121" s="318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195"/>
      <c r="AV121" s="195"/>
      <c r="AW121" s="195"/>
      <c r="AX121" s="195"/>
    </row>
    <row r="122" spans="1:50" s="196" customFormat="1" thickBot="1" x14ac:dyDescent="0.35">
      <c r="A122" s="4"/>
      <c r="B122" s="27" t="s">
        <v>83</v>
      </c>
      <c r="C122" s="438" t="s">
        <v>45</v>
      </c>
      <c r="D122" s="440"/>
      <c r="E122" s="596"/>
      <c r="F122" s="316"/>
      <c r="G122" s="318"/>
      <c r="H122" s="596"/>
      <c r="I122" s="316"/>
      <c r="J122" s="318"/>
      <c r="K122" s="596"/>
      <c r="L122" s="316"/>
      <c r="M122" s="318"/>
      <c r="N122" s="764"/>
      <c r="O122" s="317"/>
      <c r="P122" s="315"/>
      <c r="Q122" s="317"/>
      <c r="R122" s="316"/>
      <c r="S122" s="316"/>
      <c r="T122" s="626"/>
      <c r="U122" s="325"/>
      <c r="V122" s="391"/>
      <c r="W122" s="760"/>
      <c r="X122" s="316"/>
      <c r="Y122" s="761"/>
      <c r="Z122" s="760"/>
      <c r="AA122" s="316"/>
      <c r="AB122" s="318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195"/>
      <c r="AV122" s="195"/>
      <c r="AW122" s="195"/>
      <c r="AX122" s="195"/>
    </row>
    <row r="123" spans="1:50" s="196" customFormat="1" thickBot="1" x14ac:dyDescent="0.35">
      <c r="A123" s="4"/>
      <c r="B123" s="27" t="s">
        <v>84</v>
      </c>
      <c r="C123" s="438" t="s">
        <v>45</v>
      </c>
      <c r="D123" s="440"/>
      <c r="E123" s="596"/>
      <c r="F123" s="316"/>
      <c r="G123" s="318"/>
      <c r="H123" s="596"/>
      <c r="I123" s="316"/>
      <c r="J123" s="318"/>
      <c r="K123" s="596"/>
      <c r="L123" s="316"/>
      <c r="M123" s="318"/>
      <c r="N123" s="764"/>
      <c r="O123" s="317"/>
      <c r="P123" s="315"/>
      <c r="Q123" s="317"/>
      <c r="R123" s="316"/>
      <c r="S123" s="316"/>
      <c r="T123" s="626"/>
      <c r="U123" s="325"/>
      <c r="V123" s="391"/>
      <c r="W123" s="760"/>
      <c r="X123" s="316"/>
      <c r="Y123" s="761"/>
      <c r="Z123" s="760"/>
      <c r="AA123" s="316"/>
      <c r="AB123" s="318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195"/>
      <c r="AV123" s="195"/>
      <c r="AW123" s="195"/>
      <c r="AX123" s="195"/>
    </row>
    <row r="124" spans="1:50" s="196" customFormat="1" thickBot="1" x14ac:dyDescent="0.35">
      <c r="A124" s="4"/>
      <c r="B124" s="27" t="s">
        <v>310</v>
      </c>
      <c r="C124" s="438" t="s">
        <v>45</v>
      </c>
      <c r="D124" s="440"/>
      <c r="E124" s="596"/>
      <c r="F124" s="316"/>
      <c r="G124" s="318"/>
      <c r="H124" s="596"/>
      <c r="I124" s="316"/>
      <c r="J124" s="318"/>
      <c r="K124" s="596"/>
      <c r="L124" s="316"/>
      <c r="M124" s="318"/>
      <c r="N124" s="764"/>
      <c r="O124" s="317"/>
      <c r="P124" s="315"/>
      <c r="Q124" s="317"/>
      <c r="R124" s="316"/>
      <c r="S124" s="316"/>
      <c r="T124" s="626"/>
      <c r="U124" s="325"/>
      <c r="V124" s="391"/>
      <c r="W124" s="760"/>
      <c r="X124" s="316"/>
      <c r="Y124" s="761"/>
      <c r="Z124" s="760"/>
      <c r="AA124" s="316"/>
      <c r="AB124" s="318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</row>
    <row r="125" spans="1:50" s="196" customFormat="1" thickBot="1" x14ac:dyDescent="0.35">
      <c r="A125" s="4"/>
      <c r="B125" s="27" t="s">
        <v>308</v>
      </c>
      <c r="C125" s="438" t="s">
        <v>45</v>
      </c>
      <c r="D125" s="440"/>
      <c r="E125" s="596"/>
      <c r="F125" s="316"/>
      <c r="G125" s="318"/>
      <c r="H125" s="596"/>
      <c r="I125" s="316"/>
      <c r="J125" s="318"/>
      <c r="K125" s="596"/>
      <c r="L125" s="316"/>
      <c r="M125" s="318"/>
      <c r="N125" s="764"/>
      <c r="O125" s="317"/>
      <c r="P125" s="315"/>
      <c r="Q125" s="317"/>
      <c r="R125" s="316"/>
      <c r="S125" s="316"/>
      <c r="T125" s="626"/>
      <c r="U125" s="325"/>
      <c r="V125" s="391"/>
      <c r="W125" s="760"/>
      <c r="X125" s="316"/>
      <c r="Y125" s="761"/>
      <c r="Z125" s="760"/>
      <c r="AA125" s="316"/>
      <c r="AB125" s="318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AS125" s="195"/>
      <c r="AT125" s="195"/>
      <c r="AU125" s="195"/>
      <c r="AV125" s="195"/>
      <c r="AW125" s="195"/>
      <c r="AX125" s="195"/>
    </row>
    <row r="126" spans="1:50" s="196" customFormat="1" thickBot="1" x14ac:dyDescent="0.35">
      <c r="A126" s="4"/>
      <c r="B126" s="27" t="s">
        <v>85</v>
      </c>
      <c r="C126" s="438" t="s">
        <v>45</v>
      </c>
      <c r="D126" s="440"/>
      <c r="E126" s="596"/>
      <c r="F126" s="316"/>
      <c r="G126" s="318"/>
      <c r="H126" s="596"/>
      <c r="I126" s="316"/>
      <c r="J126" s="318"/>
      <c r="K126" s="596"/>
      <c r="L126" s="316"/>
      <c r="M126" s="318"/>
      <c r="N126" s="764"/>
      <c r="O126" s="317"/>
      <c r="P126" s="315"/>
      <c r="Q126" s="317"/>
      <c r="R126" s="316"/>
      <c r="S126" s="316"/>
      <c r="T126" s="626"/>
      <c r="U126" s="325"/>
      <c r="V126" s="391"/>
      <c r="W126" s="760"/>
      <c r="X126" s="316"/>
      <c r="Y126" s="761"/>
      <c r="Z126" s="760"/>
      <c r="AA126" s="316"/>
      <c r="AB126" s="318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  <c r="AR126" s="195"/>
      <c r="AS126" s="195"/>
      <c r="AT126" s="195"/>
      <c r="AU126" s="195"/>
      <c r="AV126" s="195"/>
      <c r="AW126" s="195"/>
      <c r="AX126" s="195"/>
    </row>
    <row r="127" spans="1:50" s="196" customFormat="1" thickBot="1" x14ac:dyDescent="0.35">
      <c r="A127" s="4"/>
      <c r="B127" s="27" t="s">
        <v>433</v>
      </c>
      <c r="C127" s="438" t="s">
        <v>45</v>
      </c>
      <c r="D127" s="440"/>
      <c r="E127" s="596"/>
      <c r="F127" s="316"/>
      <c r="G127" s="318"/>
      <c r="H127" s="596"/>
      <c r="I127" s="316"/>
      <c r="J127" s="318"/>
      <c r="K127" s="596"/>
      <c r="L127" s="316"/>
      <c r="M127" s="318"/>
      <c r="N127" s="764"/>
      <c r="O127" s="317"/>
      <c r="P127" s="315"/>
      <c r="Q127" s="317"/>
      <c r="R127" s="316"/>
      <c r="S127" s="316"/>
      <c r="T127" s="626"/>
      <c r="U127" s="325"/>
      <c r="V127" s="391"/>
      <c r="W127" s="760"/>
      <c r="X127" s="316"/>
      <c r="Y127" s="761"/>
      <c r="Z127" s="760"/>
      <c r="AA127" s="316"/>
      <c r="AB127" s="318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5"/>
      <c r="AS127" s="195"/>
      <c r="AT127" s="195"/>
      <c r="AU127" s="195"/>
      <c r="AV127" s="195"/>
      <c r="AW127" s="195"/>
      <c r="AX127" s="195"/>
    </row>
    <row r="128" spans="1:50" s="199" customFormat="1" thickBot="1" x14ac:dyDescent="0.35">
      <c r="A128" s="357"/>
      <c r="B128" s="27" t="s">
        <v>220</v>
      </c>
      <c r="C128" s="438" t="s">
        <v>45</v>
      </c>
      <c r="D128" s="440"/>
      <c r="E128" s="596"/>
      <c r="F128" s="316"/>
      <c r="G128" s="318"/>
      <c r="H128" s="596"/>
      <c r="I128" s="316"/>
      <c r="J128" s="318"/>
      <c r="K128" s="596"/>
      <c r="L128" s="316"/>
      <c r="M128" s="318"/>
      <c r="N128" s="764"/>
      <c r="O128" s="317"/>
      <c r="P128" s="315"/>
      <c r="Q128" s="317"/>
      <c r="R128" s="316"/>
      <c r="S128" s="316"/>
      <c r="T128" s="626"/>
      <c r="U128" s="325"/>
      <c r="V128" s="391"/>
      <c r="W128" s="760"/>
      <c r="X128" s="316"/>
      <c r="Y128" s="761"/>
      <c r="Z128" s="760"/>
      <c r="AA128" s="316"/>
      <c r="AB128" s="318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  <c r="AQ128" s="195"/>
      <c r="AR128" s="195"/>
      <c r="AS128" s="195"/>
      <c r="AT128" s="195"/>
      <c r="AU128" s="195"/>
      <c r="AV128" s="195"/>
      <c r="AW128" s="195"/>
      <c r="AX128" s="195"/>
    </row>
    <row r="129" spans="1:50" s="199" customFormat="1" thickBot="1" x14ac:dyDescent="0.35">
      <c r="A129" s="357"/>
      <c r="B129" s="27" t="s">
        <v>221</v>
      </c>
      <c r="C129" s="438" t="s">
        <v>45</v>
      </c>
      <c r="D129" s="440"/>
      <c r="E129" s="596"/>
      <c r="F129" s="316"/>
      <c r="G129" s="318"/>
      <c r="H129" s="596"/>
      <c r="I129" s="316"/>
      <c r="J129" s="318"/>
      <c r="K129" s="596"/>
      <c r="L129" s="316"/>
      <c r="M129" s="318"/>
      <c r="N129" s="764"/>
      <c r="O129" s="317"/>
      <c r="P129" s="315"/>
      <c r="Q129" s="317"/>
      <c r="R129" s="316"/>
      <c r="S129" s="316"/>
      <c r="T129" s="626"/>
      <c r="U129" s="325"/>
      <c r="V129" s="391"/>
      <c r="W129" s="760"/>
      <c r="X129" s="316"/>
      <c r="Y129" s="761"/>
      <c r="Z129" s="760"/>
      <c r="AA129" s="316"/>
      <c r="AB129" s="318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</row>
    <row r="130" spans="1:50" s="199" customFormat="1" thickBot="1" x14ac:dyDescent="0.35">
      <c r="A130" s="357"/>
      <c r="B130" s="27" t="s">
        <v>222</v>
      </c>
      <c r="C130" s="438" t="s">
        <v>45</v>
      </c>
      <c r="D130" s="440"/>
      <c r="E130" s="596"/>
      <c r="F130" s="316"/>
      <c r="G130" s="318"/>
      <c r="H130" s="596"/>
      <c r="I130" s="316"/>
      <c r="J130" s="318"/>
      <c r="K130" s="596"/>
      <c r="L130" s="316"/>
      <c r="M130" s="318"/>
      <c r="N130" s="764"/>
      <c r="O130" s="317"/>
      <c r="P130" s="315"/>
      <c r="Q130" s="317"/>
      <c r="R130" s="316"/>
      <c r="S130" s="316"/>
      <c r="T130" s="626"/>
      <c r="U130" s="325"/>
      <c r="V130" s="391"/>
      <c r="W130" s="760"/>
      <c r="X130" s="316"/>
      <c r="Y130" s="761"/>
      <c r="Z130" s="760"/>
      <c r="AA130" s="316"/>
      <c r="AB130" s="318"/>
      <c r="AC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  <c r="AV130" s="195"/>
      <c r="AW130" s="195"/>
      <c r="AX130" s="195"/>
    </row>
    <row r="131" spans="1:50" s="196" customFormat="1" thickBot="1" x14ac:dyDescent="0.35">
      <c r="A131" s="4"/>
      <c r="B131" s="27" t="s">
        <v>223</v>
      </c>
      <c r="C131" s="438" t="s">
        <v>45</v>
      </c>
      <c r="D131" s="440"/>
      <c r="E131" s="596"/>
      <c r="F131" s="316"/>
      <c r="G131" s="318"/>
      <c r="H131" s="596"/>
      <c r="I131" s="316"/>
      <c r="J131" s="318"/>
      <c r="K131" s="596"/>
      <c r="L131" s="316"/>
      <c r="M131" s="318"/>
      <c r="N131" s="764"/>
      <c r="O131" s="317"/>
      <c r="P131" s="315"/>
      <c r="Q131" s="317"/>
      <c r="R131" s="316"/>
      <c r="S131" s="316"/>
      <c r="T131" s="626"/>
      <c r="U131" s="325"/>
      <c r="V131" s="391"/>
      <c r="W131" s="760"/>
      <c r="X131" s="316"/>
      <c r="Y131" s="761"/>
      <c r="Z131" s="760"/>
      <c r="AA131" s="316"/>
      <c r="AB131" s="318"/>
      <c r="AC131" s="195"/>
      <c r="AD131" s="195"/>
      <c r="AE131" s="195"/>
      <c r="AF131" s="195"/>
      <c r="AG131" s="195"/>
      <c r="AH131" s="195"/>
      <c r="AI131" s="195"/>
      <c r="AJ131" s="195"/>
      <c r="AK131" s="195"/>
      <c r="AL131" s="195"/>
      <c r="AM131" s="195"/>
      <c r="AN131" s="195"/>
      <c r="AO131" s="195"/>
      <c r="AP131" s="195"/>
      <c r="AQ131" s="195"/>
      <c r="AR131" s="195"/>
      <c r="AS131" s="195"/>
      <c r="AT131" s="195"/>
      <c r="AU131" s="195"/>
      <c r="AV131" s="195"/>
      <c r="AW131" s="195"/>
      <c r="AX131" s="195"/>
    </row>
    <row r="132" spans="1:50" s="196" customFormat="1" thickBot="1" x14ac:dyDescent="0.35">
      <c r="A132" s="4"/>
      <c r="B132" s="27" t="s">
        <v>224</v>
      </c>
      <c r="C132" s="438" t="s">
        <v>45</v>
      </c>
      <c r="D132" s="440"/>
      <c r="E132" s="596"/>
      <c r="F132" s="316"/>
      <c r="G132" s="318"/>
      <c r="H132" s="596"/>
      <c r="I132" s="316"/>
      <c r="J132" s="318"/>
      <c r="K132" s="596"/>
      <c r="L132" s="316"/>
      <c r="M132" s="318"/>
      <c r="N132" s="764"/>
      <c r="O132" s="317"/>
      <c r="P132" s="315"/>
      <c r="Q132" s="317"/>
      <c r="R132" s="316"/>
      <c r="S132" s="316"/>
      <c r="T132" s="626"/>
      <c r="U132" s="325"/>
      <c r="V132" s="391"/>
      <c r="W132" s="760"/>
      <c r="X132" s="316"/>
      <c r="Y132" s="761"/>
      <c r="Z132" s="760"/>
      <c r="AA132" s="316"/>
      <c r="AB132" s="318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</row>
    <row r="133" spans="1:50" s="196" customFormat="1" thickBot="1" x14ac:dyDescent="0.35">
      <c r="A133" s="4"/>
      <c r="B133" s="27" t="s">
        <v>86</v>
      </c>
      <c r="C133" s="438" t="s">
        <v>45</v>
      </c>
      <c r="D133" s="440"/>
      <c r="E133" s="596"/>
      <c r="F133" s="316"/>
      <c r="G133" s="318"/>
      <c r="H133" s="596"/>
      <c r="I133" s="316"/>
      <c r="J133" s="318"/>
      <c r="K133" s="596"/>
      <c r="L133" s="316"/>
      <c r="M133" s="318"/>
      <c r="N133" s="764"/>
      <c r="O133" s="317"/>
      <c r="P133" s="315"/>
      <c r="Q133" s="317"/>
      <c r="R133" s="316"/>
      <c r="S133" s="316"/>
      <c r="T133" s="626"/>
      <c r="U133" s="325"/>
      <c r="V133" s="391"/>
      <c r="W133" s="760"/>
      <c r="X133" s="316"/>
      <c r="Y133" s="761"/>
      <c r="Z133" s="760"/>
      <c r="AA133" s="316"/>
      <c r="AB133" s="318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AR133" s="195"/>
      <c r="AS133" s="195"/>
      <c r="AT133" s="195"/>
      <c r="AU133" s="195"/>
      <c r="AV133" s="195"/>
      <c r="AW133" s="195"/>
      <c r="AX133" s="195"/>
    </row>
    <row r="134" spans="1:50" s="196" customFormat="1" thickBot="1" x14ac:dyDescent="0.35">
      <c r="A134" s="4"/>
      <c r="B134" s="27" t="s">
        <v>93</v>
      </c>
      <c r="C134" s="438" t="s">
        <v>45</v>
      </c>
      <c r="D134" s="440"/>
      <c r="E134" s="596"/>
      <c r="F134" s="316"/>
      <c r="G134" s="318"/>
      <c r="H134" s="596"/>
      <c r="I134" s="316"/>
      <c r="J134" s="318"/>
      <c r="K134" s="596"/>
      <c r="L134" s="316"/>
      <c r="M134" s="318"/>
      <c r="N134" s="764"/>
      <c r="O134" s="317"/>
      <c r="P134" s="315"/>
      <c r="Q134" s="317"/>
      <c r="R134" s="316"/>
      <c r="S134" s="316"/>
      <c r="T134" s="626"/>
      <c r="U134" s="325"/>
      <c r="V134" s="391"/>
      <c r="W134" s="760"/>
      <c r="X134" s="316"/>
      <c r="Y134" s="761"/>
      <c r="Z134" s="760"/>
      <c r="AA134" s="316"/>
      <c r="AB134" s="318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</row>
    <row r="135" spans="1:50" s="196" customFormat="1" thickBot="1" x14ac:dyDescent="0.35">
      <c r="A135" s="4"/>
      <c r="B135" s="27" t="s">
        <v>87</v>
      </c>
      <c r="C135" s="438" t="s">
        <v>45</v>
      </c>
      <c r="D135" s="440"/>
      <c r="E135" s="596"/>
      <c r="F135" s="316"/>
      <c r="G135" s="318"/>
      <c r="H135" s="596"/>
      <c r="I135" s="316"/>
      <c r="J135" s="318"/>
      <c r="K135" s="596"/>
      <c r="L135" s="316"/>
      <c r="M135" s="318"/>
      <c r="N135" s="764"/>
      <c r="O135" s="317"/>
      <c r="P135" s="315"/>
      <c r="Q135" s="317"/>
      <c r="R135" s="316"/>
      <c r="S135" s="316"/>
      <c r="T135" s="626"/>
      <c r="U135" s="325"/>
      <c r="V135" s="391"/>
      <c r="W135" s="760"/>
      <c r="X135" s="316"/>
      <c r="Y135" s="761"/>
      <c r="Z135" s="760"/>
      <c r="AA135" s="316"/>
      <c r="AB135" s="318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  <c r="AR135" s="195"/>
      <c r="AS135" s="195"/>
      <c r="AT135" s="195"/>
      <c r="AU135" s="195"/>
      <c r="AV135" s="195"/>
      <c r="AW135" s="195"/>
      <c r="AX135" s="195"/>
    </row>
    <row r="136" spans="1:50" s="199" customFormat="1" thickBot="1" x14ac:dyDescent="0.35">
      <c r="A136" s="357"/>
      <c r="B136" s="27" t="s">
        <v>229</v>
      </c>
      <c r="C136" s="438" t="s">
        <v>45</v>
      </c>
      <c r="D136" s="440"/>
      <c r="E136" s="596"/>
      <c r="F136" s="316"/>
      <c r="G136" s="318"/>
      <c r="H136" s="596"/>
      <c r="I136" s="316"/>
      <c r="J136" s="318"/>
      <c r="K136" s="596"/>
      <c r="L136" s="316"/>
      <c r="M136" s="318"/>
      <c r="N136" s="764"/>
      <c r="O136" s="317"/>
      <c r="P136" s="315"/>
      <c r="Q136" s="317"/>
      <c r="R136" s="316"/>
      <c r="S136" s="316"/>
      <c r="T136" s="626"/>
      <c r="U136" s="325"/>
      <c r="V136" s="391"/>
      <c r="W136" s="760"/>
      <c r="X136" s="316"/>
      <c r="Y136" s="761"/>
      <c r="Z136" s="760"/>
      <c r="AA136" s="316"/>
      <c r="AB136" s="318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</row>
    <row r="137" spans="1:50" s="196" customFormat="1" thickBot="1" x14ac:dyDescent="0.35">
      <c r="A137" s="4"/>
      <c r="B137" s="27" t="s">
        <v>233</v>
      </c>
      <c r="C137" s="438" t="s">
        <v>45</v>
      </c>
      <c r="D137" s="440"/>
      <c r="E137" s="596"/>
      <c r="F137" s="316"/>
      <c r="G137" s="318"/>
      <c r="H137" s="596"/>
      <c r="I137" s="316"/>
      <c r="J137" s="318"/>
      <c r="K137" s="596"/>
      <c r="L137" s="316"/>
      <c r="M137" s="318"/>
      <c r="N137" s="764"/>
      <c r="O137" s="317"/>
      <c r="P137" s="315"/>
      <c r="Q137" s="317"/>
      <c r="R137" s="316"/>
      <c r="S137" s="316"/>
      <c r="T137" s="626"/>
      <c r="U137" s="325"/>
      <c r="V137" s="391"/>
      <c r="W137" s="760"/>
      <c r="X137" s="316"/>
      <c r="Y137" s="761"/>
      <c r="Z137" s="760"/>
      <c r="AA137" s="316"/>
      <c r="AB137" s="318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  <c r="AR137" s="195"/>
      <c r="AS137" s="195"/>
      <c r="AT137" s="195"/>
      <c r="AU137" s="195"/>
      <c r="AV137" s="195"/>
      <c r="AW137" s="195"/>
      <c r="AX137" s="195"/>
    </row>
    <row r="138" spans="1:50" s="196" customFormat="1" thickBot="1" x14ac:dyDescent="0.35">
      <c r="A138" s="4"/>
      <c r="B138" s="27" t="s">
        <v>234</v>
      </c>
      <c r="C138" s="438" t="s">
        <v>45</v>
      </c>
      <c r="D138" s="440"/>
      <c r="E138" s="596"/>
      <c r="F138" s="316"/>
      <c r="G138" s="318"/>
      <c r="H138" s="596"/>
      <c r="I138" s="316"/>
      <c r="J138" s="318"/>
      <c r="K138" s="596"/>
      <c r="L138" s="316"/>
      <c r="M138" s="318"/>
      <c r="N138" s="764"/>
      <c r="O138" s="317"/>
      <c r="P138" s="315"/>
      <c r="Q138" s="317"/>
      <c r="R138" s="316"/>
      <c r="S138" s="316"/>
      <c r="T138" s="626"/>
      <c r="U138" s="325"/>
      <c r="V138" s="391"/>
      <c r="W138" s="760"/>
      <c r="X138" s="316"/>
      <c r="Y138" s="761"/>
      <c r="Z138" s="760"/>
      <c r="AA138" s="316"/>
      <c r="AB138" s="318"/>
      <c r="AC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/>
      <c r="AN138" s="195"/>
      <c r="AO138" s="195"/>
      <c r="AP138" s="195"/>
      <c r="AQ138" s="195"/>
      <c r="AR138" s="195"/>
      <c r="AS138" s="195"/>
      <c r="AT138" s="195"/>
      <c r="AU138" s="195"/>
      <c r="AV138" s="195"/>
      <c r="AW138" s="195"/>
      <c r="AX138" s="195"/>
    </row>
    <row r="139" spans="1:50" s="196" customFormat="1" thickBot="1" x14ac:dyDescent="0.35">
      <c r="A139" s="4"/>
      <c r="B139" s="27" t="s">
        <v>235</v>
      </c>
      <c r="C139" s="438" t="s">
        <v>45</v>
      </c>
      <c r="D139" s="440"/>
      <c r="E139" s="596"/>
      <c r="F139" s="316"/>
      <c r="G139" s="318"/>
      <c r="H139" s="596"/>
      <c r="I139" s="316"/>
      <c r="J139" s="318"/>
      <c r="K139" s="596"/>
      <c r="L139" s="316"/>
      <c r="M139" s="318"/>
      <c r="N139" s="764"/>
      <c r="O139" s="317"/>
      <c r="P139" s="315"/>
      <c r="Q139" s="317"/>
      <c r="R139" s="316"/>
      <c r="S139" s="316"/>
      <c r="T139" s="626"/>
      <c r="U139" s="325"/>
      <c r="V139" s="391"/>
      <c r="W139" s="760"/>
      <c r="X139" s="316"/>
      <c r="Y139" s="761"/>
      <c r="Z139" s="760"/>
      <c r="AA139" s="316"/>
      <c r="AB139" s="318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</row>
    <row r="140" spans="1:50" s="196" customFormat="1" thickBot="1" x14ac:dyDescent="0.35">
      <c r="A140" s="4"/>
      <c r="B140" s="27" t="s">
        <v>236</v>
      </c>
      <c r="C140" s="438" t="s">
        <v>45</v>
      </c>
      <c r="D140" s="440"/>
      <c r="E140" s="596"/>
      <c r="F140" s="316"/>
      <c r="G140" s="318"/>
      <c r="H140" s="596"/>
      <c r="I140" s="316"/>
      <c r="J140" s="318"/>
      <c r="K140" s="596"/>
      <c r="L140" s="316"/>
      <c r="M140" s="318"/>
      <c r="N140" s="764"/>
      <c r="O140" s="317"/>
      <c r="P140" s="315"/>
      <c r="Q140" s="317"/>
      <c r="R140" s="316"/>
      <c r="S140" s="316"/>
      <c r="T140" s="626"/>
      <c r="U140" s="325"/>
      <c r="V140" s="391"/>
      <c r="W140" s="760"/>
      <c r="X140" s="316"/>
      <c r="Y140" s="761"/>
      <c r="Z140" s="760"/>
      <c r="AA140" s="316"/>
      <c r="AB140" s="318"/>
      <c r="AC140" s="365"/>
      <c r="AD140" s="365"/>
      <c r="AE140" s="365"/>
      <c r="AF140" s="365"/>
      <c r="AG140" s="36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5"/>
      <c r="AS140" s="195"/>
      <c r="AT140" s="195"/>
      <c r="AU140" s="195"/>
      <c r="AV140" s="195"/>
      <c r="AW140" s="195"/>
      <c r="AX140" s="195"/>
    </row>
    <row r="141" spans="1:50" s="196" customFormat="1" x14ac:dyDescent="0.3">
      <c r="A141" s="380" t="s">
        <v>90</v>
      </c>
      <c r="B141" s="447"/>
      <c r="C141" s="344"/>
      <c r="D141" s="445"/>
      <c r="E141" s="596"/>
      <c r="F141" s="316"/>
      <c r="G141" s="318"/>
      <c r="H141" s="596"/>
      <c r="I141" s="316"/>
      <c r="J141" s="318"/>
      <c r="K141" s="596"/>
      <c r="L141" s="316"/>
      <c r="M141" s="318"/>
      <c r="N141" s="764"/>
      <c r="O141" s="317"/>
      <c r="P141" s="315"/>
      <c r="Q141" s="317"/>
      <c r="R141" s="316"/>
      <c r="S141" s="316"/>
      <c r="T141" s="764"/>
      <c r="U141" s="760"/>
      <c r="V141" s="761"/>
      <c r="W141" s="760"/>
      <c r="X141" s="316"/>
      <c r="Y141" s="760"/>
      <c r="Z141" s="764"/>
      <c r="AA141" s="316"/>
      <c r="AB141" s="318"/>
      <c r="AC141" s="365"/>
      <c r="AD141" s="365"/>
      <c r="AE141" s="365"/>
      <c r="AF141" s="365"/>
      <c r="AG141" s="365"/>
      <c r="AH141" s="195"/>
      <c r="AI141" s="195"/>
      <c r="AJ141" s="195"/>
      <c r="AK141" s="195"/>
      <c r="AL141" s="195"/>
      <c r="AM141" s="195"/>
      <c r="AN141" s="195"/>
      <c r="AO141" s="195"/>
      <c r="AP141" s="195"/>
      <c r="AQ141" s="195"/>
      <c r="AR141" s="195"/>
      <c r="AS141" s="195"/>
      <c r="AT141" s="195"/>
      <c r="AU141" s="195"/>
      <c r="AV141" s="195"/>
      <c r="AW141" s="195"/>
      <c r="AX141" s="195"/>
    </row>
    <row r="142" spans="1:50" s="362" customFormat="1" ht="15" customHeight="1" x14ac:dyDescent="0.3">
      <c r="A142" s="210"/>
      <c r="B142" s="27" t="s">
        <v>896</v>
      </c>
      <c r="C142" s="415" t="s">
        <v>930</v>
      </c>
      <c r="D142" s="437" t="s">
        <v>911</v>
      </c>
      <c r="E142" s="596"/>
      <c r="F142" s="316"/>
      <c r="G142" s="318"/>
      <c r="H142" s="596"/>
      <c r="I142" s="316"/>
      <c r="J142" s="318"/>
      <c r="K142" s="596"/>
      <c r="L142" s="316"/>
      <c r="M142" s="318"/>
      <c r="N142" s="764"/>
      <c r="O142" s="317"/>
      <c r="P142" s="315"/>
      <c r="Q142" s="317"/>
      <c r="R142" s="316"/>
      <c r="S142" s="316"/>
      <c r="T142" s="626"/>
      <c r="U142" s="325"/>
      <c r="V142" s="391"/>
      <c r="W142" s="760"/>
      <c r="X142" s="316"/>
      <c r="Y142" s="761"/>
      <c r="Z142" s="760"/>
      <c r="AA142" s="316"/>
      <c r="AB142" s="318"/>
      <c r="AC142" s="365"/>
      <c r="AD142" s="365"/>
      <c r="AE142" s="365"/>
      <c r="AF142" s="202"/>
      <c r="AG142" s="202"/>
      <c r="AH142" s="188"/>
      <c r="AI142" s="188"/>
    </row>
    <row r="143" spans="1:50" s="362" customFormat="1" ht="15" customHeight="1" x14ac:dyDescent="0.3">
      <c r="A143" s="210"/>
      <c r="B143" s="27" t="s">
        <v>897</v>
      </c>
      <c r="C143" s="415" t="s">
        <v>931</v>
      </c>
      <c r="D143" s="437" t="s">
        <v>912</v>
      </c>
      <c r="E143" s="596"/>
      <c r="F143" s="316"/>
      <c r="G143" s="318"/>
      <c r="H143" s="596"/>
      <c r="I143" s="316"/>
      <c r="J143" s="318"/>
      <c r="K143" s="596"/>
      <c r="L143" s="316"/>
      <c r="M143" s="318"/>
      <c r="N143" s="764"/>
      <c r="O143" s="317"/>
      <c r="P143" s="315"/>
      <c r="Q143" s="317"/>
      <c r="R143" s="316"/>
      <c r="S143" s="316"/>
      <c r="T143" s="626"/>
      <c r="U143" s="325"/>
      <c r="V143" s="391"/>
      <c r="W143" s="760"/>
      <c r="X143" s="316"/>
      <c r="Y143" s="761"/>
      <c r="Z143" s="760"/>
      <c r="AA143" s="316"/>
      <c r="AB143" s="318"/>
      <c r="AC143" s="365"/>
      <c r="AD143" s="365"/>
      <c r="AE143" s="365"/>
      <c r="AF143" s="202"/>
      <c r="AG143" s="202"/>
      <c r="AH143" s="188"/>
      <c r="AI143" s="188"/>
    </row>
    <row r="144" spans="1:50" s="362" customFormat="1" ht="15" customHeight="1" x14ac:dyDescent="0.3">
      <c r="A144" s="376"/>
      <c r="B144" s="375" t="s">
        <v>91</v>
      </c>
      <c r="C144" s="415">
        <v>0.85</v>
      </c>
      <c r="D144" s="437" t="s">
        <v>913</v>
      </c>
      <c r="E144" s="596"/>
      <c r="F144" s="316"/>
      <c r="G144" s="318"/>
      <c r="H144" s="596"/>
      <c r="I144" s="316"/>
      <c r="J144" s="318"/>
      <c r="K144" s="596"/>
      <c r="L144" s="316"/>
      <c r="M144" s="318"/>
      <c r="N144" s="764"/>
      <c r="O144" s="317"/>
      <c r="P144" s="315"/>
      <c r="Q144" s="317"/>
      <c r="R144" s="316"/>
      <c r="S144" s="316"/>
      <c r="T144" s="626"/>
      <c r="U144" s="325"/>
      <c r="V144" s="391"/>
      <c r="W144" s="760"/>
      <c r="X144" s="316"/>
      <c r="Y144" s="761"/>
      <c r="Z144" s="760"/>
      <c r="AA144" s="316"/>
      <c r="AB144" s="318"/>
      <c r="AC144" s="330"/>
      <c r="AD144" s="330"/>
      <c r="AE144" s="330"/>
      <c r="AF144" s="330"/>
      <c r="AG144" s="330"/>
      <c r="AH144" s="188"/>
      <c r="AI144" s="188"/>
    </row>
    <row r="145" spans="1:35" s="362" customFormat="1" x14ac:dyDescent="0.3">
      <c r="A145" s="376"/>
      <c r="B145" s="375" t="s">
        <v>346</v>
      </c>
      <c r="C145" s="415">
        <v>0.77</v>
      </c>
      <c r="D145" s="437" t="s">
        <v>914</v>
      </c>
      <c r="E145" s="596"/>
      <c r="F145" s="316"/>
      <c r="G145" s="318"/>
      <c r="H145" s="596"/>
      <c r="I145" s="316"/>
      <c r="J145" s="318"/>
      <c r="K145" s="596"/>
      <c r="L145" s="316"/>
      <c r="M145" s="318"/>
      <c r="N145" s="764"/>
      <c r="O145" s="317"/>
      <c r="P145" s="315"/>
      <c r="Q145" s="317"/>
      <c r="R145" s="316"/>
      <c r="S145" s="316"/>
      <c r="T145" s="1045"/>
      <c r="U145" s="1050"/>
      <c r="V145" s="1066"/>
      <c r="W145" s="760"/>
      <c r="X145" s="316"/>
      <c r="Y145" s="761"/>
      <c r="Z145" s="760"/>
      <c r="AA145" s="316"/>
      <c r="AB145" s="318"/>
      <c r="AC145" s="330"/>
      <c r="AD145" s="330"/>
      <c r="AE145" s="330"/>
      <c r="AF145" s="330"/>
      <c r="AG145" s="330"/>
      <c r="AH145" s="188"/>
      <c r="AI145" s="188"/>
    </row>
    <row r="146" spans="1:35" s="362" customFormat="1" x14ac:dyDescent="0.3">
      <c r="A146" s="376"/>
      <c r="B146" s="375" t="s">
        <v>1087</v>
      </c>
      <c r="C146" s="416">
        <v>0.18</v>
      </c>
      <c r="D146" s="437" t="s">
        <v>916</v>
      </c>
      <c r="E146" s="596"/>
      <c r="F146" s="316"/>
      <c r="G146" s="318"/>
      <c r="H146" s="596"/>
      <c r="I146" s="316"/>
      <c r="J146" s="318"/>
      <c r="K146" s="596"/>
      <c r="L146" s="316"/>
      <c r="M146" s="318"/>
      <c r="N146" s="764"/>
      <c r="O146" s="317"/>
      <c r="P146" s="315"/>
      <c r="Q146" s="317"/>
      <c r="R146" s="316"/>
      <c r="S146" s="316"/>
      <c r="T146" s="1045"/>
      <c r="U146" s="1050"/>
      <c r="V146" s="1066"/>
      <c r="W146" s="760"/>
      <c r="X146" s="316"/>
      <c r="Y146" s="761"/>
      <c r="Z146" s="760"/>
      <c r="AA146" s="316"/>
      <c r="AB146" s="318"/>
      <c r="AC146" s="330"/>
      <c r="AD146" s="330"/>
      <c r="AE146" s="330"/>
      <c r="AF146" s="330"/>
      <c r="AG146" s="330"/>
    </row>
    <row r="147" spans="1:35" s="362" customFormat="1" x14ac:dyDescent="0.3">
      <c r="A147" s="376"/>
      <c r="B147" s="27" t="s">
        <v>248</v>
      </c>
      <c r="C147" s="410"/>
      <c r="D147" s="437" t="s">
        <v>671</v>
      </c>
      <c r="E147" s="596"/>
      <c r="F147" s="316"/>
      <c r="G147" s="318"/>
      <c r="H147" s="596"/>
      <c r="I147" s="316"/>
      <c r="J147" s="318"/>
      <c r="K147" s="596"/>
      <c r="L147" s="316"/>
      <c r="M147" s="318"/>
      <c r="N147" s="764"/>
      <c r="O147" s="317"/>
      <c r="P147" s="315"/>
      <c r="Q147" s="317"/>
      <c r="R147" s="760"/>
      <c r="S147" s="760"/>
      <c r="T147" s="626"/>
      <c r="U147" s="325"/>
      <c r="V147" s="391"/>
      <c r="W147" s="760"/>
      <c r="X147" s="316"/>
      <c r="Y147" s="761"/>
      <c r="Z147" s="760"/>
      <c r="AA147" s="316"/>
      <c r="AB147" s="318"/>
      <c r="AC147" s="330"/>
      <c r="AD147" s="330"/>
      <c r="AE147" s="330"/>
      <c r="AF147" s="330"/>
      <c r="AG147" s="330"/>
    </row>
    <row r="148" spans="1:35" s="362" customFormat="1" x14ac:dyDescent="0.3">
      <c r="A148" s="376"/>
      <c r="B148" s="27" t="s">
        <v>901</v>
      </c>
      <c r="C148" s="410">
        <v>140</v>
      </c>
      <c r="D148" s="437" t="s">
        <v>915</v>
      </c>
      <c r="E148" s="596"/>
      <c r="F148" s="316"/>
      <c r="G148" s="318"/>
      <c r="H148" s="596"/>
      <c r="I148" s="316"/>
      <c r="J148" s="318"/>
      <c r="K148" s="596"/>
      <c r="L148" s="316"/>
      <c r="M148" s="318"/>
      <c r="N148" s="764"/>
      <c r="O148" s="317"/>
      <c r="P148" s="315"/>
      <c r="Q148" s="317"/>
      <c r="R148" s="316"/>
      <c r="S148" s="316"/>
      <c r="T148" s="626"/>
      <c r="U148" s="325"/>
      <c r="V148" s="391"/>
      <c r="W148" s="760"/>
      <c r="X148" s="316"/>
      <c r="Y148" s="761"/>
      <c r="Z148" s="760"/>
      <c r="AA148" s="316"/>
      <c r="AB148" s="318"/>
      <c r="AC148" s="330"/>
      <c r="AD148" s="330"/>
      <c r="AE148" s="330"/>
      <c r="AF148" s="330"/>
      <c r="AG148" s="330"/>
    </row>
    <row r="149" spans="1:35" s="362" customFormat="1" x14ac:dyDescent="0.3">
      <c r="A149" s="376"/>
      <c r="B149" s="27" t="s">
        <v>905</v>
      </c>
      <c r="C149" s="410" t="s">
        <v>772</v>
      </c>
      <c r="D149" s="437" t="s">
        <v>906</v>
      </c>
      <c r="E149" s="596"/>
      <c r="F149" s="316"/>
      <c r="G149" s="318"/>
      <c r="H149" s="596"/>
      <c r="I149" s="316"/>
      <c r="J149" s="318"/>
      <c r="K149" s="596"/>
      <c r="L149" s="316"/>
      <c r="M149" s="318"/>
      <c r="N149" s="764"/>
      <c r="O149" s="317"/>
      <c r="P149" s="315"/>
      <c r="Q149" s="317"/>
      <c r="R149" s="316"/>
      <c r="S149" s="316"/>
      <c r="T149" s="626"/>
      <c r="U149" s="325"/>
      <c r="V149" s="391"/>
      <c r="W149" s="760"/>
      <c r="X149" s="316"/>
      <c r="Y149" s="761"/>
      <c r="Z149" s="760"/>
      <c r="AA149" s="316"/>
      <c r="AB149" s="318"/>
      <c r="AC149" s="330"/>
      <c r="AD149" s="330"/>
      <c r="AE149" s="330"/>
      <c r="AF149" s="330"/>
      <c r="AG149" s="330"/>
    </row>
    <row r="150" spans="1:35" s="362" customFormat="1" x14ac:dyDescent="0.3">
      <c r="A150" s="376"/>
      <c r="B150" s="27" t="s">
        <v>898</v>
      </c>
      <c r="C150" s="410" t="s">
        <v>187</v>
      </c>
      <c r="D150" s="437" t="s">
        <v>903</v>
      </c>
      <c r="E150" s="596"/>
      <c r="F150" s="316"/>
      <c r="G150" s="318"/>
      <c r="H150" s="596"/>
      <c r="I150" s="316"/>
      <c r="J150" s="318"/>
      <c r="K150" s="596"/>
      <c r="L150" s="316"/>
      <c r="M150" s="318"/>
      <c r="N150" s="764"/>
      <c r="O150" s="317"/>
      <c r="P150" s="315"/>
      <c r="Q150" s="317"/>
      <c r="R150" s="316"/>
      <c r="S150" s="316"/>
      <c r="T150" s="626"/>
      <c r="U150" s="325"/>
      <c r="V150" s="391"/>
      <c r="W150" s="760"/>
      <c r="X150" s="316"/>
      <c r="Y150" s="761"/>
      <c r="Z150" s="760"/>
      <c r="AA150" s="316"/>
      <c r="AB150" s="318"/>
      <c r="AC150" s="330"/>
      <c r="AD150" s="330"/>
      <c r="AE150" s="330"/>
      <c r="AF150" s="330"/>
      <c r="AG150" s="330"/>
    </row>
    <row r="151" spans="1:35" s="362" customFormat="1" x14ac:dyDescent="0.3">
      <c r="A151" s="376"/>
      <c r="B151" s="27" t="s">
        <v>899</v>
      </c>
      <c r="C151" s="410">
        <v>120</v>
      </c>
      <c r="D151" s="437" t="s">
        <v>904</v>
      </c>
      <c r="E151" s="596"/>
      <c r="F151" s="316"/>
      <c r="G151" s="318"/>
      <c r="H151" s="596"/>
      <c r="I151" s="316"/>
      <c r="J151" s="318"/>
      <c r="K151" s="596"/>
      <c r="L151" s="316"/>
      <c r="M151" s="318"/>
      <c r="N151" s="764"/>
      <c r="O151" s="317"/>
      <c r="P151" s="315"/>
      <c r="Q151" s="317"/>
      <c r="R151" s="316"/>
      <c r="S151" s="316"/>
      <c r="T151" s="626"/>
      <c r="U151" s="325"/>
      <c r="V151" s="391"/>
      <c r="W151" s="760"/>
      <c r="X151" s="316"/>
      <c r="Y151" s="761"/>
      <c r="Z151" s="760"/>
      <c r="AA151" s="316"/>
      <c r="AB151" s="318"/>
      <c r="AC151" s="330"/>
      <c r="AD151" s="330"/>
      <c r="AE151" s="330"/>
      <c r="AF151" s="330"/>
      <c r="AG151" s="330"/>
    </row>
    <row r="152" spans="1:35" s="362" customFormat="1" x14ac:dyDescent="0.3">
      <c r="A152" s="376"/>
      <c r="B152" s="27" t="s">
        <v>900</v>
      </c>
      <c r="C152" s="417">
        <v>80000</v>
      </c>
      <c r="D152" s="437" t="s">
        <v>910</v>
      </c>
      <c r="E152" s="596"/>
      <c r="F152" s="316"/>
      <c r="G152" s="318"/>
      <c r="H152" s="596"/>
      <c r="I152" s="316"/>
      <c r="J152" s="318"/>
      <c r="K152" s="596"/>
      <c r="L152" s="316"/>
      <c r="M152" s="318"/>
      <c r="N152" s="764"/>
      <c r="O152" s="317"/>
      <c r="P152" s="315"/>
      <c r="Q152" s="317"/>
      <c r="R152" s="316"/>
      <c r="S152" s="316"/>
      <c r="T152" s="626"/>
      <c r="U152" s="325"/>
      <c r="V152" s="391"/>
      <c r="W152" s="760"/>
      <c r="X152" s="316"/>
      <c r="Y152" s="761"/>
      <c r="Z152" s="760"/>
      <c r="AA152" s="316"/>
      <c r="AB152" s="318"/>
      <c r="AC152" s="330"/>
      <c r="AD152" s="330"/>
      <c r="AE152" s="330"/>
      <c r="AF152" s="330"/>
      <c r="AG152" s="330"/>
    </row>
    <row r="153" spans="1:35" s="362" customFormat="1" x14ac:dyDescent="0.3">
      <c r="A153" s="376"/>
      <c r="B153" s="27" t="s">
        <v>902</v>
      </c>
      <c r="C153" s="410" t="s">
        <v>772</v>
      </c>
      <c r="D153" s="437" t="s">
        <v>907</v>
      </c>
      <c r="E153" s="596"/>
      <c r="F153" s="316"/>
      <c r="G153" s="318"/>
      <c r="H153" s="596"/>
      <c r="I153" s="316"/>
      <c r="J153" s="318"/>
      <c r="K153" s="596"/>
      <c r="L153" s="316"/>
      <c r="M153" s="318"/>
      <c r="N153" s="764"/>
      <c r="O153" s="317"/>
      <c r="P153" s="315"/>
      <c r="Q153" s="317"/>
      <c r="R153" s="316"/>
      <c r="S153" s="316"/>
      <c r="T153" s="626"/>
      <c r="U153" s="325"/>
      <c r="V153" s="391"/>
      <c r="W153" s="760"/>
      <c r="X153" s="316"/>
      <c r="Y153" s="761"/>
      <c r="Z153" s="760"/>
      <c r="AA153" s="316"/>
      <c r="AB153" s="318"/>
      <c r="AC153" s="330"/>
      <c r="AD153" s="330"/>
      <c r="AE153" s="330"/>
      <c r="AF153" s="330"/>
      <c r="AG153" s="330"/>
    </row>
    <row r="154" spans="1:35" s="362" customFormat="1" ht="15" thickBot="1" x14ac:dyDescent="0.35">
      <c r="A154" s="946"/>
      <c r="B154" s="947" t="s">
        <v>909</v>
      </c>
      <c r="C154" s="418">
        <v>1271</v>
      </c>
      <c r="D154" s="633" t="s">
        <v>908</v>
      </c>
      <c r="E154" s="631"/>
      <c r="F154" s="632"/>
      <c r="G154" s="632"/>
      <c r="H154" s="631"/>
      <c r="I154" s="632"/>
      <c r="J154" s="632"/>
      <c r="K154" s="631"/>
      <c r="L154" s="632"/>
      <c r="M154" s="398"/>
      <c r="N154" s="631"/>
      <c r="O154" s="819"/>
      <c r="P154" s="820"/>
      <c r="Q154" s="819"/>
      <c r="R154" s="632"/>
      <c r="S154" s="632"/>
      <c r="T154" s="665"/>
      <c r="U154" s="483"/>
      <c r="V154" s="1067"/>
      <c r="W154" s="632"/>
      <c r="X154" s="632"/>
      <c r="Y154" s="398"/>
      <c r="Z154" s="632"/>
      <c r="AA154" s="632"/>
      <c r="AB154" s="398"/>
      <c r="AC154" s="330"/>
      <c r="AD154" s="330"/>
      <c r="AE154" s="330"/>
      <c r="AF154" s="330"/>
      <c r="AG154" s="330"/>
    </row>
    <row r="155" spans="1:35" x14ac:dyDescent="0.3">
      <c r="B155" s="27"/>
    </row>
    <row r="159" spans="1:35" x14ac:dyDescent="0.3">
      <c r="U159" s="187" t="s">
        <v>329</v>
      </c>
    </row>
  </sheetData>
  <mergeCells count="56">
    <mergeCell ref="T10:V10"/>
    <mergeCell ref="Z10:AB10"/>
    <mergeCell ref="Z12:AB12"/>
    <mergeCell ref="Z13:AB13"/>
    <mergeCell ref="Z14:AB14"/>
    <mergeCell ref="W10:Y10"/>
    <mergeCell ref="W12:Y12"/>
    <mergeCell ref="W13:Y13"/>
    <mergeCell ref="W14:Y14"/>
    <mergeCell ref="O107:O119"/>
    <mergeCell ref="Q107:Q119"/>
    <mergeCell ref="S107:S119"/>
    <mergeCell ref="T12:V12"/>
    <mergeCell ref="N13:S13"/>
    <mergeCell ref="T14:V14"/>
    <mergeCell ref="T13:V13"/>
    <mergeCell ref="N14:S14"/>
    <mergeCell ref="N33:S33"/>
    <mergeCell ref="A33:B33"/>
    <mergeCell ref="G39:G41"/>
    <mergeCell ref="F39:F41"/>
    <mergeCell ref="H14:J14"/>
    <mergeCell ref="K14:M14"/>
    <mergeCell ref="K21:M21"/>
    <mergeCell ref="K24:M24"/>
    <mergeCell ref="K25:M25"/>
    <mergeCell ref="E14:G14"/>
    <mergeCell ref="K16:M16"/>
    <mergeCell ref="K22:M22"/>
    <mergeCell ref="K23:M23"/>
    <mergeCell ref="K28:M28"/>
    <mergeCell ref="K29:M29"/>
    <mergeCell ref="K26:M26"/>
    <mergeCell ref="K27:M27"/>
    <mergeCell ref="E10:G10"/>
    <mergeCell ref="N10:S10"/>
    <mergeCell ref="K20:M20"/>
    <mergeCell ref="K18:M18"/>
    <mergeCell ref="K19:M19"/>
    <mergeCell ref="E13:G13"/>
    <mergeCell ref="H13:J13"/>
    <mergeCell ref="K17:M17"/>
    <mergeCell ref="K13:M13"/>
    <mergeCell ref="E12:G12"/>
    <mergeCell ref="N11:O11"/>
    <mergeCell ref="P11:Q11"/>
    <mergeCell ref="R11:S11"/>
    <mergeCell ref="N12:S12"/>
    <mergeCell ref="K12:M12"/>
    <mergeCell ref="H12:J12"/>
    <mergeCell ref="K32:M32"/>
    <mergeCell ref="K33:M33"/>
    <mergeCell ref="K30:M30"/>
    <mergeCell ref="K31:M31"/>
    <mergeCell ref="H10:J10"/>
    <mergeCell ref="K10:M10"/>
  </mergeCells>
  <conditionalFormatting sqref="E42:G154">
    <cfRule type="expression" dxfId="217" priority="178">
      <formula>$A42&lt;&gt;0</formula>
    </cfRule>
  </conditionalFormatting>
  <conditionalFormatting sqref="E16:G38">
    <cfRule type="expression" dxfId="216" priority="177">
      <formula>$A16&lt;&gt;0</formula>
    </cfRule>
  </conditionalFormatting>
  <conditionalFormatting sqref="H16:J55">
    <cfRule type="expression" dxfId="215" priority="176">
      <formula>$A16&lt;&gt;0</formula>
    </cfRule>
  </conditionalFormatting>
  <conditionalFormatting sqref="H66:J69 I70:J70 H70:H71">
    <cfRule type="expression" dxfId="214" priority="175">
      <formula>$A66&lt;&gt;0</formula>
    </cfRule>
  </conditionalFormatting>
  <conditionalFormatting sqref="H62:J65">
    <cfRule type="expression" dxfId="213" priority="174">
      <formula>$A62&lt;&gt;0</formula>
    </cfRule>
  </conditionalFormatting>
  <conditionalFormatting sqref="H72:J154">
    <cfRule type="expression" dxfId="212" priority="173">
      <formula>$A72&lt;&gt;0</formula>
    </cfRule>
  </conditionalFormatting>
  <conditionalFormatting sqref="K72:M154">
    <cfRule type="expression" dxfId="211" priority="171">
      <formula>$A72&lt;&gt;0</formula>
    </cfRule>
  </conditionalFormatting>
  <conditionalFormatting sqref="K62:M69 L70:M70 K70:K71">
    <cfRule type="expression" dxfId="210" priority="170">
      <formula>$A62&lt;&gt;0</formula>
    </cfRule>
  </conditionalFormatting>
  <conditionalFormatting sqref="K34:M55">
    <cfRule type="expression" dxfId="209" priority="169">
      <formula>$A34&lt;&gt;0</formula>
    </cfRule>
  </conditionalFormatting>
  <conditionalFormatting sqref="W45:Y45 X61:Y61 W106:X106 W50:Y54 W121:Y140 W62:Y72 W81:X81 W56:Y60 W55:X55 W74:Y80 W73:X73 W120:X120 W142:Y154 W141:X141">
    <cfRule type="expression" dxfId="208" priority="168">
      <formula>$A45&lt;&gt;0</formula>
    </cfRule>
  </conditionalFormatting>
  <conditionalFormatting sqref="W16:Y32 W33:X33">
    <cfRule type="expression" dxfId="207" priority="167">
      <formula>$A16&lt;&gt;0</formula>
    </cfRule>
  </conditionalFormatting>
  <conditionalFormatting sqref="N120:S147">
    <cfRule type="expression" dxfId="206" priority="166">
      <formula>$A120&lt;&gt;0</formula>
    </cfRule>
  </conditionalFormatting>
  <conditionalFormatting sqref="N148:S154">
    <cfRule type="expression" dxfId="205" priority="165">
      <formula>$A148&lt;&gt;0</formula>
    </cfRule>
  </conditionalFormatting>
  <conditionalFormatting sqref="N71:S80 P67:S69 N67:O70 N61:S66">
    <cfRule type="expression" dxfId="204" priority="164">
      <formula>$A61&lt;&gt;0</formula>
    </cfRule>
  </conditionalFormatting>
  <conditionalFormatting sqref="N34:S45 N47:S54">
    <cfRule type="expression" dxfId="203" priority="162">
      <formula>$A34&lt;&gt;0</formula>
    </cfRule>
  </conditionalFormatting>
  <conditionalFormatting sqref="N16:S32">
    <cfRule type="expression" dxfId="202" priority="161">
      <formula>$A16&lt;&gt;0</formula>
    </cfRule>
  </conditionalFormatting>
  <conditionalFormatting sqref="S55">
    <cfRule type="expression" dxfId="201" priority="160">
      <formula>$A55&lt;&gt;0</formula>
    </cfRule>
  </conditionalFormatting>
  <conditionalFormatting sqref="N55:R55">
    <cfRule type="expression" dxfId="200" priority="159">
      <formula>$A55&lt;&gt;0</formula>
    </cfRule>
  </conditionalFormatting>
  <conditionalFormatting sqref="T55">
    <cfRule type="expression" dxfId="199" priority="158">
      <formula>$A55&lt;&gt;0</formula>
    </cfRule>
  </conditionalFormatting>
  <conditionalFormatting sqref="U55:V55">
    <cfRule type="expression" dxfId="198" priority="156">
      <formula>$A55&lt;&gt;0</formula>
    </cfRule>
  </conditionalFormatting>
  <conditionalFormatting sqref="T50:T54">
    <cfRule type="expression" dxfId="197" priority="154">
      <formula>$A50&lt;&gt;0</formula>
    </cfRule>
  </conditionalFormatting>
  <conditionalFormatting sqref="U50:V54">
    <cfRule type="expression" dxfId="196" priority="153">
      <formula>$A50&lt;&gt;0</formula>
    </cfRule>
  </conditionalFormatting>
  <conditionalFormatting sqref="T42:T45">
    <cfRule type="expression" dxfId="195" priority="151">
      <formula>$A42&lt;&gt;0</formula>
    </cfRule>
  </conditionalFormatting>
  <conditionalFormatting sqref="U42:V45">
    <cfRule type="expression" dxfId="194" priority="150">
      <formula>$A42&lt;&gt;0</formula>
    </cfRule>
  </conditionalFormatting>
  <conditionalFormatting sqref="T16:T25 T27:T28 T30:T32">
    <cfRule type="expression" dxfId="193" priority="148">
      <formula>$A16&lt;&gt;0</formula>
    </cfRule>
  </conditionalFormatting>
  <conditionalFormatting sqref="U16:V25 U27:V28 U30:V32">
    <cfRule type="expression" dxfId="192" priority="147">
      <formula>$A16&lt;&gt;0</formula>
    </cfRule>
  </conditionalFormatting>
  <conditionalFormatting sqref="T33:V33">
    <cfRule type="expression" dxfId="191" priority="146">
      <formula>$A33&lt;&gt;0</formula>
    </cfRule>
  </conditionalFormatting>
  <conditionalFormatting sqref="T141:V141">
    <cfRule type="expression" dxfId="190" priority="145">
      <formula>$A141&lt;&gt;0</formula>
    </cfRule>
  </conditionalFormatting>
  <conditionalFormatting sqref="T120:V120">
    <cfRule type="expression" dxfId="189" priority="144">
      <formula>$A120&lt;&gt;0</formula>
    </cfRule>
  </conditionalFormatting>
  <conditionalFormatting sqref="T106:V106">
    <cfRule type="expression" dxfId="188" priority="143">
      <formula>$A106&lt;&gt;0</formula>
    </cfRule>
  </conditionalFormatting>
  <conditionalFormatting sqref="T81:V81">
    <cfRule type="expression" dxfId="187" priority="142">
      <formula>$A81&lt;&gt;0</formula>
    </cfRule>
  </conditionalFormatting>
  <conditionalFormatting sqref="T73:V73">
    <cfRule type="expression" dxfId="186" priority="141">
      <formula>$A73&lt;&gt;0</formula>
    </cfRule>
  </conditionalFormatting>
  <conditionalFormatting sqref="N81:R81">
    <cfRule type="expression" dxfId="185" priority="140">
      <formula>$A81&lt;&gt;0</formula>
    </cfRule>
  </conditionalFormatting>
  <conditionalFormatting sqref="S81">
    <cfRule type="expression" dxfId="184" priority="139">
      <formula>$A81&lt;&gt;0</formula>
    </cfRule>
  </conditionalFormatting>
  <conditionalFormatting sqref="Z121:AB140 AA81:AB81 AA62:AB73 AA42:AB60 AA120:AB120 Z142:AB154 AA141:AB141">
    <cfRule type="expression" dxfId="183" priority="137">
      <formula>$A42&lt;&gt;0</formula>
    </cfRule>
  </conditionalFormatting>
  <conditionalFormatting sqref="AA16:AB41">
    <cfRule type="expression" dxfId="182" priority="136">
      <formula>$A16&lt;&gt;0</formula>
    </cfRule>
  </conditionalFormatting>
  <conditionalFormatting sqref="N106:S106">
    <cfRule type="expression" dxfId="181" priority="134">
      <formula>$A106&lt;&gt;0</formula>
    </cfRule>
  </conditionalFormatting>
  <conditionalFormatting sqref="V61">
    <cfRule type="expression" dxfId="180" priority="115">
      <formula>$A61&lt;&gt;0</formula>
    </cfRule>
  </conditionalFormatting>
  <conditionalFormatting sqref="AA74:AB74 AB79:AB80 AA76:AB76 AB77">
    <cfRule type="expression" dxfId="179" priority="112">
      <formula>$A74&lt;&gt;0</formula>
    </cfRule>
  </conditionalFormatting>
  <conditionalFormatting sqref="Z74">
    <cfRule type="expression" dxfId="178" priority="107">
      <formula>$A74&lt;&gt;0</formula>
    </cfRule>
  </conditionalFormatting>
  <conditionalFormatting sqref="AA61:AB61">
    <cfRule type="expression" dxfId="177" priority="109">
      <formula>$A61&lt;&gt;0</formula>
    </cfRule>
  </conditionalFormatting>
  <conditionalFormatting sqref="Z61">
    <cfRule type="expression" dxfId="176" priority="108">
      <formula>$A61&lt;&gt;0</formula>
    </cfRule>
  </conditionalFormatting>
  <conditionalFormatting sqref="AA106:AB107 AB108 AA109 AA111:AB113 AA117:AB117">
    <cfRule type="expression" dxfId="175" priority="106">
      <formula>$A106&lt;&gt;0</formula>
    </cfRule>
  </conditionalFormatting>
  <conditionalFormatting sqref="AA82:AB84 AA99:AB102 AA86:AB95 AA85 AA98">
    <cfRule type="expression" dxfId="174" priority="92">
      <formula>$A82&lt;&gt;0</formula>
    </cfRule>
  </conditionalFormatting>
  <conditionalFormatting sqref="AB103">
    <cfRule type="expression" dxfId="173" priority="91">
      <formula>$A103&lt;&gt;0</formula>
    </cfRule>
  </conditionalFormatting>
  <conditionalFormatting sqref="Y82:Y84 Y86:Y95 Y99:Y105">
    <cfRule type="expression" dxfId="172" priority="90">
      <formula>$A82&lt;&gt;0</formula>
    </cfRule>
  </conditionalFormatting>
  <conditionalFormatting sqref="AB104:AB105">
    <cfRule type="expression" dxfId="171" priority="89">
      <formula>$A104&lt;&gt;0</formula>
    </cfRule>
  </conditionalFormatting>
  <conditionalFormatting sqref="AB109">
    <cfRule type="expression" dxfId="170" priority="85">
      <formula>$A109&lt;&gt;0</formula>
    </cfRule>
  </conditionalFormatting>
  <conditionalFormatting sqref="AB110">
    <cfRule type="expression" dxfId="169" priority="84">
      <formula>$A110&lt;&gt;0</formula>
    </cfRule>
  </conditionalFormatting>
  <conditionalFormatting sqref="AB114:AB115">
    <cfRule type="expression" dxfId="168" priority="83">
      <formula>$A114&lt;&gt;0</formula>
    </cfRule>
  </conditionalFormatting>
  <conditionalFormatting sqref="AB116">
    <cfRule type="expression" dxfId="167" priority="82">
      <formula>$A116&lt;&gt;0</formula>
    </cfRule>
  </conditionalFormatting>
  <conditionalFormatting sqref="W97:AB97">
    <cfRule type="expression" dxfId="166" priority="80">
      <formula>$A97&lt;&gt;0</formula>
    </cfRule>
  </conditionalFormatting>
  <conditionalFormatting sqref="X112">
    <cfRule type="expression" dxfId="165" priority="79">
      <formula>$A112&lt;&gt;0</formula>
    </cfRule>
  </conditionalFormatting>
  <conditionalFormatting sqref="C96:C101">
    <cfRule type="expression" dxfId="164" priority="78">
      <formula>$A96&lt;&gt;0</formula>
    </cfRule>
  </conditionalFormatting>
  <conditionalFormatting sqref="Y96">
    <cfRule type="expression" dxfId="163" priority="77">
      <formula>$A96&lt;&gt;0</formula>
    </cfRule>
  </conditionalFormatting>
  <conditionalFormatting sqref="AA96:AB96">
    <cfRule type="expression" dxfId="162" priority="76">
      <formula>$A96&lt;&gt;0</formula>
    </cfRule>
  </conditionalFormatting>
  <conditionalFormatting sqref="U107 U109 U111:U113 U117:U118">
    <cfRule type="expression" dxfId="161" priority="75">
      <formula>$A107&lt;&gt;0</formula>
    </cfRule>
  </conditionalFormatting>
  <conditionalFormatting sqref="Y85">
    <cfRule type="expression" dxfId="160" priority="69">
      <formula>$A85&lt;&gt;0</formula>
    </cfRule>
  </conditionalFormatting>
  <conditionalFormatting sqref="AB85">
    <cfRule type="expression" dxfId="159" priority="68">
      <formula>$A85&lt;&gt;0</formula>
    </cfRule>
  </conditionalFormatting>
  <conditionalFormatting sqref="AB119">
    <cfRule type="expression" dxfId="158" priority="67">
      <formula>$A119&lt;&gt;0</formula>
    </cfRule>
  </conditionalFormatting>
  <conditionalFormatting sqref="B46">
    <cfRule type="expression" dxfId="157" priority="66">
      <formula>$A46&lt;&gt;0</formula>
    </cfRule>
  </conditionalFormatting>
  <conditionalFormatting sqref="Z78:AB78 Z77:AA77">
    <cfRule type="expression" dxfId="156" priority="65">
      <formula>$A77&lt;&gt;0</formula>
    </cfRule>
  </conditionalFormatting>
  <conditionalFormatting sqref="AA118:AB118">
    <cfRule type="expression" dxfId="155" priority="64">
      <formula>$A118&lt;&gt;0</formula>
    </cfRule>
  </conditionalFormatting>
  <conditionalFormatting sqref="AB75">
    <cfRule type="expression" dxfId="154" priority="63">
      <formula>$A75&lt;&gt;0</formula>
    </cfRule>
  </conditionalFormatting>
  <conditionalFormatting sqref="S104:S105">
    <cfRule type="expression" dxfId="153" priority="55">
      <formula>$A104&lt;&gt;0</formula>
    </cfRule>
  </conditionalFormatting>
  <conditionalFormatting sqref="N107:N119">
    <cfRule type="expression" dxfId="152" priority="54">
      <formula>$A107&lt;&gt;0</formula>
    </cfRule>
  </conditionalFormatting>
  <conditionalFormatting sqref="P107:P119">
    <cfRule type="expression" dxfId="151" priority="51">
      <formula>$A107&lt;&gt;0</formula>
    </cfRule>
  </conditionalFormatting>
  <conditionalFormatting sqref="R107:R119">
    <cfRule type="expression" dxfId="150" priority="50">
      <formula>$A107&lt;&gt;0</formula>
    </cfRule>
  </conditionalFormatting>
  <conditionalFormatting sqref="Z62:Z72">
    <cfRule type="expression" dxfId="149" priority="47">
      <formula>$A62&lt;&gt;0</formula>
    </cfRule>
  </conditionalFormatting>
  <conditionalFormatting sqref="Z56:Z60">
    <cfRule type="expression" dxfId="148" priority="46">
      <formula>$A56&lt;&gt;0</formula>
    </cfRule>
  </conditionalFormatting>
  <conditionalFormatting sqref="Z34:Z54">
    <cfRule type="expression" dxfId="147" priority="45">
      <formula>$A34&lt;&gt;0</formula>
    </cfRule>
  </conditionalFormatting>
  <conditionalFormatting sqref="Z16:Z32">
    <cfRule type="expression" dxfId="146" priority="44">
      <formula>$A16&lt;&gt;0</formula>
    </cfRule>
  </conditionalFormatting>
  <conditionalFormatting sqref="Y107:Y118">
    <cfRule type="expression" dxfId="145" priority="43">
      <formula>$A107&lt;&gt;0</formula>
    </cfRule>
  </conditionalFormatting>
  <conditionalFormatting sqref="N46:S46">
    <cfRule type="expression" dxfId="144" priority="41">
      <formula>$A46&lt;&gt;0</formula>
    </cfRule>
  </conditionalFormatting>
  <conditionalFormatting sqref="Z33">
    <cfRule type="expression" dxfId="143" priority="40">
      <formula>$A33&lt;&gt;0</formula>
    </cfRule>
  </conditionalFormatting>
  <conditionalFormatting sqref="Y33">
    <cfRule type="expression" dxfId="142" priority="39">
      <formula>$A33&lt;&gt;0</formula>
    </cfRule>
  </conditionalFormatting>
  <conditionalFormatting sqref="Z55">
    <cfRule type="expression" dxfId="141" priority="38">
      <formula>$A55&lt;&gt;0</formula>
    </cfRule>
  </conditionalFormatting>
  <conditionalFormatting sqref="Y55">
    <cfRule type="expression" dxfId="140" priority="37">
      <formula>$A55&lt;&gt;0</formula>
    </cfRule>
  </conditionalFormatting>
  <conditionalFormatting sqref="Z73">
    <cfRule type="expression" dxfId="139" priority="36">
      <formula>$A73&lt;&gt;0</formula>
    </cfRule>
  </conditionalFormatting>
  <conditionalFormatting sqref="Y73">
    <cfRule type="expression" dxfId="138" priority="35">
      <formula>$A73&lt;&gt;0</formula>
    </cfRule>
  </conditionalFormatting>
  <conditionalFormatting sqref="Z81">
    <cfRule type="expression" dxfId="137" priority="34">
      <formula>$A81&lt;&gt;0</formula>
    </cfRule>
  </conditionalFormatting>
  <conditionalFormatting sqref="Y81">
    <cfRule type="expression" dxfId="136" priority="33">
      <formula>$A81&lt;&gt;0</formula>
    </cfRule>
  </conditionalFormatting>
  <conditionalFormatting sqref="Z106">
    <cfRule type="expression" dxfId="135" priority="32">
      <formula>$A106&lt;&gt;0</formula>
    </cfRule>
  </conditionalFormatting>
  <conditionalFormatting sqref="Y106">
    <cfRule type="expression" dxfId="134" priority="31">
      <formula>$A106&lt;&gt;0</formula>
    </cfRule>
  </conditionalFormatting>
  <conditionalFormatting sqref="Z120">
    <cfRule type="expression" dxfId="133" priority="30">
      <formula>$A120&lt;&gt;0</formula>
    </cfRule>
  </conditionalFormatting>
  <conditionalFormatting sqref="Y120">
    <cfRule type="expression" dxfId="132" priority="29">
      <formula>$A120&lt;&gt;0</formula>
    </cfRule>
  </conditionalFormatting>
  <conditionalFormatting sqref="Z141">
    <cfRule type="expression" dxfId="131" priority="28">
      <formula>$A141&lt;&gt;0</formula>
    </cfRule>
  </conditionalFormatting>
  <conditionalFormatting sqref="Y141">
    <cfRule type="expression" dxfId="130" priority="27">
      <formula>$A141&lt;&gt;0</formula>
    </cfRule>
  </conditionalFormatting>
  <conditionalFormatting sqref="B38">
    <cfRule type="expression" dxfId="129" priority="17">
      <formula>$A38&lt;&gt;0</formula>
    </cfRule>
  </conditionalFormatting>
  <conditionalFormatting sqref="H57:J60">
    <cfRule type="expression" dxfId="128" priority="16">
      <formula>$A57&lt;&gt;0</formula>
    </cfRule>
  </conditionalFormatting>
  <conditionalFormatting sqref="K57:M60">
    <cfRule type="expression" dxfId="127" priority="15">
      <formula>$A57&lt;&gt;0</formula>
    </cfRule>
  </conditionalFormatting>
  <conditionalFormatting sqref="AA75">
    <cfRule type="expression" dxfId="126" priority="14">
      <formula>$A75&lt;&gt;0</formula>
    </cfRule>
  </conditionalFormatting>
  <conditionalFormatting sqref="X91:X92">
    <cfRule type="expression" dxfId="125" priority="13">
      <formula>$A91&lt;&gt;0</formula>
    </cfRule>
  </conditionalFormatting>
  <conditionalFormatting sqref="N57:S59">
    <cfRule type="expression" dxfId="124" priority="7">
      <formula>$A57&lt;&gt;0</formula>
    </cfRule>
  </conditionalFormatting>
  <conditionalFormatting sqref="B7">
    <cfRule type="expression" dxfId="123" priority="6">
      <formula>$A7&lt;&gt;0</formula>
    </cfRule>
  </conditionalFormatting>
  <conditionalFormatting sqref="H56">
    <cfRule type="expression" dxfId="122" priority="5">
      <formula>$A56&lt;&gt;0</formula>
    </cfRule>
  </conditionalFormatting>
  <conditionalFormatting sqref="K56">
    <cfRule type="expression" dxfId="121" priority="2">
      <formula>$A56&lt;&gt;0</formula>
    </cfRule>
  </conditionalFormatting>
  <conditionalFormatting sqref="I56:J56">
    <cfRule type="expression" dxfId="120" priority="3">
      <formula>$A56&lt;&gt;0</formula>
    </cfRule>
  </conditionalFormatting>
  <conditionalFormatting sqref="L56:M56">
    <cfRule type="expression" dxfId="119" priority="1">
      <formula>$A56&lt;&gt;0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160"/>
  <sheetViews>
    <sheetView zoomScale="70" zoomScaleNormal="70" workbookViewId="0">
      <pane xSplit="4" ySplit="15" topLeftCell="E16" activePane="bottomRight" state="frozen"/>
      <selection activeCell="B61" sqref="B61"/>
      <selection pane="topRight" activeCell="B61" sqref="B61"/>
      <selection pane="bottomLeft" activeCell="B61" sqref="B61"/>
      <selection pane="bottomRight" activeCell="AH20" sqref="AH20"/>
    </sheetView>
  </sheetViews>
  <sheetFormatPr defaultColWidth="9.109375" defaultRowHeight="14.4" x14ac:dyDescent="0.3"/>
  <cols>
    <col min="1" max="1" width="4.5546875" style="303" customWidth="1"/>
    <col min="2" max="2" width="52.6640625" style="303" customWidth="1"/>
    <col min="3" max="3" width="49" style="211" customWidth="1"/>
    <col min="4" max="4" width="48.88671875" style="211" customWidth="1"/>
    <col min="5" max="5" width="38.33203125" style="188" customWidth="1"/>
    <col min="6" max="7" width="30.6640625" style="188" customWidth="1"/>
    <col min="8" max="8" width="38.33203125" style="188" customWidth="1"/>
    <col min="9" max="10" width="30.6640625" style="188" customWidth="1"/>
    <col min="11" max="12" width="22.6640625" style="188" hidden="1" customWidth="1"/>
    <col min="13" max="13" width="23.6640625" style="188" hidden="1" customWidth="1"/>
    <col min="14" max="31" width="22.6640625" style="188" hidden="1" customWidth="1"/>
    <col min="32" max="32" width="33.88671875" style="188" bestFit="1" customWidth="1"/>
    <col min="33" max="33" width="28.88671875" style="188" customWidth="1"/>
    <col min="34" max="34" width="31.6640625" style="188" customWidth="1"/>
    <col min="35" max="35" width="33.109375" style="188" customWidth="1"/>
    <col min="36" max="37" width="28.88671875" style="188" customWidth="1"/>
    <col min="38" max="39" width="9.109375" style="188"/>
    <col min="40" max="16384" width="9.109375" style="310"/>
  </cols>
  <sheetData>
    <row r="1" spans="1:39" x14ac:dyDescent="0.3">
      <c r="B1" s="27"/>
      <c r="C1" s="184"/>
      <c r="D1" s="184"/>
    </row>
    <row r="2" spans="1:39" ht="21" x14ac:dyDescent="0.3">
      <c r="B2" s="299" t="s">
        <v>567</v>
      </c>
      <c r="C2" s="184"/>
      <c r="D2" s="184"/>
    </row>
    <row r="3" spans="1:39" x14ac:dyDescent="0.3">
      <c r="B3" s="920" t="s">
        <v>607</v>
      </c>
      <c r="C3" s="750" t="s">
        <v>611</v>
      </c>
      <c r="D3" s="188"/>
    </row>
    <row r="4" spans="1:39" x14ac:dyDescent="0.3">
      <c r="B4" s="300" t="s">
        <v>564</v>
      </c>
      <c r="C4" s="219" t="s">
        <v>608</v>
      </c>
      <c r="D4" s="219"/>
    </row>
    <row r="5" spans="1:39" x14ac:dyDescent="0.3">
      <c r="B5" s="301" t="s">
        <v>610</v>
      </c>
      <c r="C5" s="312" t="s">
        <v>613</v>
      </c>
      <c r="D5" s="312"/>
    </row>
    <row r="6" spans="1:39" x14ac:dyDescent="0.3">
      <c r="B6" s="302" t="s">
        <v>609</v>
      </c>
      <c r="C6" s="219" t="s">
        <v>612</v>
      </c>
      <c r="D6" s="219"/>
    </row>
    <row r="7" spans="1:39" x14ac:dyDescent="0.3">
      <c r="B7" s="988" t="s">
        <v>1821</v>
      </c>
      <c r="C7" s="303" t="s">
        <v>1822</v>
      </c>
      <c r="D7" s="202"/>
    </row>
    <row r="8" spans="1:39" x14ac:dyDescent="0.3"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</row>
    <row r="9" spans="1:39" ht="15" thickBot="1" x14ac:dyDescent="0.35">
      <c r="K9" s="187"/>
      <c r="L9" s="187"/>
      <c r="M9" s="187"/>
      <c r="N9" s="187"/>
      <c r="O9" s="187"/>
      <c r="Q9" s="187"/>
      <c r="R9" s="187"/>
      <c r="S9" s="187"/>
      <c r="T9" s="187"/>
      <c r="U9" s="187"/>
      <c r="X9" s="187"/>
      <c r="Y9" s="187"/>
      <c r="Z9" s="187"/>
      <c r="AA9" s="187"/>
    </row>
    <row r="10" spans="1:39" s="1102" customFormat="1" ht="21.6" thickBot="1" x14ac:dyDescent="0.45">
      <c r="A10" s="1100"/>
      <c r="B10" s="1101"/>
      <c r="C10" s="1106" t="s">
        <v>926</v>
      </c>
      <c r="D10" s="1107" t="s">
        <v>673</v>
      </c>
      <c r="E10" s="1265" t="s">
        <v>1127</v>
      </c>
      <c r="F10" s="1266"/>
      <c r="G10" s="1267"/>
      <c r="H10" s="1265" t="s">
        <v>1039</v>
      </c>
      <c r="I10" s="1266"/>
      <c r="J10" s="1267"/>
      <c r="K10" s="1275" t="s">
        <v>1937</v>
      </c>
      <c r="L10" s="1276"/>
      <c r="M10" s="1276"/>
      <c r="N10" s="1276"/>
      <c r="O10" s="1276"/>
      <c r="P10" s="1276"/>
      <c r="Q10" s="1276"/>
      <c r="R10" s="1276"/>
      <c r="S10" s="1276"/>
      <c r="T10" s="1276"/>
      <c r="U10" s="1276"/>
      <c r="V10" s="1276"/>
      <c r="W10" s="1276"/>
      <c r="X10" s="1276"/>
      <c r="Y10" s="1276"/>
      <c r="Z10" s="1276"/>
      <c r="AA10" s="1276"/>
      <c r="AB10" s="1277"/>
      <c r="AC10" s="1103" t="s">
        <v>614</v>
      </c>
      <c r="AD10" s="1104"/>
      <c r="AE10" s="1105"/>
      <c r="AF10" s="1265" t="s">
        <v>1499</v>
      </c>
      <c r="AG10" s="1266"/>
      <c r="AH10" s="1266"/>
      <c r="AI10" s="1266"/>
      <c r="AJ10" s="1266"/>
      <c r="AK10" s="1267"/>
      <c r="AL10" s="1101"/>
      <c r="AM10" s="1101"/>
    </row>
    <row r="11" spans="1:39" s="205" customFormat="1" ht="15" thickBot="1" x14ac:dyDescent="0.35">
      <c r="A11" s="350"/>
      <c r="B11" s="305"/>
      <c r="C11" s="405" t="s">
        <v>565</v>
      </c>
      <c r="D11" s="436"/>
      <c r="E11" s="670" t="s">
        <v>305</v>
      </c>
      <c r="F11" s="671" t="s">
        <v>14</v>
      </c>
      <c r="G11" s="672" t="s">
        <v>15</v>
      </c>
      <c r="H11" s="670" t="s">
        <v>305</v>
      </c>
      <c r="I11" s="671" t="s">
        <v>14</v>
      </c>
      <c r="J11" s="673" t="s">
        <v>15</v>
      </c>
      <c r="K11" s="1271" t="s">
        <v>305</v>
      </c>
      <c r="L11" s="1272"/>
      <c r="M11" s="1272"/>
      <c r="N11" s="1272"/>
      <c r="O11" s="1272"/>
      <c r="P11" s="1272"/>
      <c r="Q11" s="1272" t="s">
        <v>14</v>
      </c>
      <c r="R11" s="1272"/>
      <c r="S11" s="1272"/>
      <c r="T11" s="1272"/>
      <c r="U11" s="1272"/>
      <c r="V11" s="1272"/>
      <c r="W11" s="1272" t="s">
        <v>158</v>
      </c>
      <c r="X11" s="1272"/>
      <c r="Y11" s="1272"/>
      <c r="Z11" s="1272"/>
      <c r="AA11" s="1272"/>
      <c r="AB11" s="1273"/>
      <c r="AC11" s="381" t="s">
        <v>305</v>
      </c>
      <c r="AD11" s="309" t="s">
        <v>14</v>
      </c>
      <c r="AE11" s="313" t="s">
        <v>15</v>
      </c>
      <c r="AF11" s="1268" t="s">
        <v>305</v>
      </c>
      <c r="AG11" s="1268"/>
      <c r="AH11" s="1268" t="s">
        <v>14</v>
      </c>
      <c r="AI11" s="1268"/>
      <c r="AJ11" s="1268" t="s">
        <v>15</v>
      </c>
      <c r="AK11" s="1269"/>
      <c r="AL11" s="206"/>
      <c r="AM11" s="206"/>
    </row>
    <row r="12" spans="1:39" ht="21" customHeight="1" x14ac:dyDescent="0.3">
      <c r="A12" s="472" t="s">
        <v>18</v>
      </c>
      <c r="B12" s="459"/>
      <c r="C12" s="463"/>
      <c r="D12" s="464"/>
      <c r="E12" s="1218" t="s">
        <v>40</v>
      </c>
      <c r="F12" s="1219"/>
      <c r="G12" s="1219"/>
      <c r="H12" s="1218" t="s">
        <v>40</v>
      </c>
      <c r="I12" s="1219"/>
      <c r="J12" s="1220"/>
      <c r="K12" s="1218" t="s">
        <v>40</v>
      </c>
      <c r="L12" s="1219"/>
      <c r="M12" s="1219"/>
      <c r="N12" s="1219"/>
      <c r="O12" s="1219"/>
      <c r="P12" s="1278"/>
      <c r="Q12" s="1270" t="s">
        <v>40</v>
      </c>
      <c r="R12" s="1219"/>
      <c r="S12" s="1219"/>
      <c r="T12" s="1219"/>
      <c r="U12" s="1219"/>
      <c r="V12" s="1278"/>
      <c r="W12" s="1270" t="s">
        <v>40</v>
      </c>
      <c r="X12" s="1219"/>
      <c r="Y12" s="1219"/>
      <c r="Z12" s="1219"/>
      <c r="AA12" s="1219"/>
      <c r="AB12" s="1220"/>
      <c r="AC12" s="1274" t="s">
        <v>40</v>
      </c>
      <c r="AD12" s="1274" t="s">
        <v>40</v>
      </c>
      <c r="AE12" s="1274" t="s">
        <v>40</v>
      </c>
      <c r="AF12" s="1270" t="s">
        <v>1381</v>
      </c>
      <c r="AG12" s="1219"/>
      <c r="AH12" s="1219"/>
      <c r="AI12" s="1219"/>
      <c r="AJ12" s="1219"/>
      <c r="AK12" s="1220"/>
    </row>
    <row r="13" spans="1:39" s="303" customFormat="1" x14ac:dyDescent="0.3">
      <c r="A13" s="467" t="s">
        <v>860</v>
      </c>
      <c r="B13" s="447"/>
      <c r="C13" s="473"/>
      <c r="D13" s="454"/>
      <c r="E13" s="1224" t="s">
        <v>861</v>
      </c>
      <c r="F13" s="1225"/>
      <c r="G13" s="1226"/>
      <c r="H13" s="1224" t="s">
        <v>861</v>
      </c>
      <c r="I13" s="1225"/>
      <c r="J13" s="1226"/>
      <c r="K13" s="1224" t="s">
        <v>861</v>
      </c>
      <c r="L13" s="1225"/>
      <c r="M13" s="1225"/>
      <c r="N13" s="1225"/>
      <c r="O13" s="1225"/>
      <c r="P13" s="1242"/>
      <c r="Q13" s="1303" t="s">
        <v>861</v>
      </c>
      <c r="R13" s="1225"/>
      <c r="S13" s="1225"/>
      <c r="T13" s="1225"/>
      <c r="U13" s="1225"/>
      <c r="V13" s="1242"/>
      <c r="W13" s="1225" t="s">
        <v>861</v>
      </c>
      <c r="X13" s="1225"/>
      <c r="Y13" s="1225"/>
      <c r="Z13" s="1225"/>
      <c r="AA13" s="1225"/>
      <c r="AB13" s="1242"/>
      <c r="AF13" s="1224" t="s">
        <v>861</v>
      </c>
      <c r="AG13" s="1225"/>
      <c r="AH13" s="1225"/>
      <c r="AI13" s="1225"/>
      <c r="AJ13" s="1225"/>
      <c r="AK13" s="1226"/>
    </row>
    <row r="14" spans="1:39" x14ac:dyDescent="0.3">
      <c r="A14" s="449" t="s">
        <v>20</v>
      </c>
      <c r="B14" s="454"/>
      <c r="C14" s="465"/>
      <c r="D14" s="466"/>
      <c r="E14" s="1279" t="s">
        <v>21</v>
      </c>
      <c r="F14" s="1280"/>
      <c r="G14" s="1281"/>
      <c r="H14" s="1279" t="s">
        <v>21</v>
      </c>
      <c r="I14" s="1280"/>
      <c r="J14" s="1281"/>
      <c r="K14" s="1279" t="s">
        <v>21</v>
      </c>
      <c r="L14" s="1280"/>
      <c r="M14" s="1280"/>
      <c r="N14" s="1280"/>
      <c r="O14" s="1280"/>
      <c r="P14" s="1304"/>
      <c r="Q14" s="1305" t="s">
        <v>21</v>
      </c>
      <c r="R14" s="1280"/>
      <c r="S14" s="1280"/>
      <c r="T14" s="1280"/>
      <c r="U14" s="1280"/>
      <c r="V14" s="1304"/>
      <c r="W14" s="1280" t="s">
        <v>21</v>
      </c>
      <c r="X14" s="1280"/>
      <c r="Y14" s="1280"/>
      <c r="Z14" s="1280"/>
      <c r="AA14" s="1280"/>
      <c r="AB14" s="1304"/>
      <c r="AC14" s="1287" t="s">
        <v>21</v>
      </c>
      <c r="AD14" s="1287" t="s">
        <v>21</v>
      </c>
      <c r="AE14" s="1287" t="s">
        <v>21</v>
      </c>
      <c r="AF14" s="1279" t="s">
        <v>21</v>
      </c>
      <c r="AG14" s="1280"/>
      <c r="AH14" s="1280"/>
      <c r="AI14" s="1280"/>
      <c r="AJ14" s="1280"/>
      <c r="AK14" s="1281"/>
    </row>
    <row r="15" spans="1:39" s="303" customFormat="1" x14ac:dyDescent="0.3">
      <c r="A15" s="467" t="s">
        <v>859</v>
      </c>
      <c r="B15" s="367"/>
      <c r="C15" s="468"/>
      <c r="D15" s="468"/>
      <c r="E15" s="371"/>
      <c r="F15" s="371"/>
      <c r="G15" s="372"/>
      <c r="H15" s="371"/>
      <c r="I15" s="371"/>
      <c r="J15" s="372"/>
      <c r="K15" s="1284"/>
      <c r="L15" s="1282"/>
      <c r="M15" s="1282"/>
      <c r="N15" s="1282"/>
      <c r="O15" s="1282"/>
      <c r="P15" s="1283"/>
      <c r="Q15" s="1306"/>
      <c r="R15" s="1307"/>
      <c r="S15" s="1307"/>
      <c r="T15" s="1307"/>
      <c r="U15" s="1307"/>
      <c r="V15" s="1308"/>
      <c r="W15" s="1282"/>
      <c r="X15" s="1282"/>
      <c r="Y15" s="1282"/>
      <c r="Z15" s="1282"/>
      <c r="AA15" s="1282"/>
      <c r="AB15" s="1283"/>
      <c r="AF15" s="896" t="s">
        <v>1485</v>
      </c>
      <c r="AG15" s="857" t="s">
        <v>1486</v>
      </c>
      <c r="AH15" s="857" t="s">
        <v>1485</v>
      </c>
      <c r="AI15" s="857" t="s">
        <v>1486</v>
      </c>
      <c r="AJ15" s="857" t="s">
        <v>1485</v>
      </c>
      <c r="AK15" s="858" t="s">
        <v>1486</v>
      </c>
    </row>
    <row r="16" spans="1:39" s="303" customFormat="1" ht="15" customHeight="1" x14ac:dyDescent="0.3">
      <c r="B16" s="374" t="s">
        <v>862</v>
      </c>
      <c r="C16" s="410" t="s">
        <v>947</v>
      </c>
      <c r="D16" s="403"/>
      <c r="E16" s="1215"/>
      <c r="F16" s="1216"/>
      <c r="G16" s="1217"/>
      <c r="H16" s="1215"/>
      <c r="I16" s="1216"/>
      <c r="J16" s="1217"/>
      <c r="K16" s="1215"/>
      <c r="L16" s="1216"/>
      <c r="M16" s="1216"/>
      <c r="N16" s="1216"/>
      <c r="O16" s="1216"/>
      <c r="P16" s="1263"/>
      <c r="Q16" s="1264"/>
      <c r="R16" s="1216"/>
      <c r="S16" s="1216"/>
      <c r="T16" s="1216"/>
      <c r="U16" s="1216"/>
      <c r="V16" s="1263"/>
      <c r="W16" s="1216"/>
      <c r="X16" s="1216"/>
      <c r="Y16" s="1216"/>
      <c r="Z16" s="1216"/>
      <c r="AA16" s="1216"/>
      <c r="AB16" s="1263"/>
      <c r="AF16" s="897"/>
      <c r="AG16" s="317"/>
      <c r="AH16" s="828"/>
      <c r="AI16" s="317"/>
      <c r="AJ16" s="828"/>
      <c r="AK16" s="761"/>
    </row>
    <row r="17" spans="2:37" s="303" customFormat="1" ht="15" customHeight="1" x14ac:dyDescent="0.3">
      <c r="B17" s="27" t="s">
        <v>864</v>
      </c>
      <c r="C17" s="410">
        <v>1.5</v>
      </c>
      <c r="D17" s="403"/>
      <c r="E17" s="1215"/>
      <c r="F17" s="1216"/>
      <c r="G17" s="1217"/>
      <c r="H17" s="1215"/>
      <c r="I17" s="1216"/>
      <c r="J17" s="1217"/>
      <c r="K17" s="1215"/>
      <c r="L17" s="1216"/>
      <c r="M17" s="1216"/>
      <c r="N17" s="1216"/>
      <c r="O17" s="1216"/>
      <c r="P17" s="1263"/>
      <c r="Q17" s="1264"/>
      <c r="R17" s="1216"/>
      <c r="S17" s="1216"/>
      <c r="T17" s="1216"/>
      <c r="U17" s="1216"/>
      <c r="V17" s="1263"/>
      <c r="W17" s="1216"/>
      <c r="X17" s="1216"/>
      <c r="Y17" s="1216"/>
      <c r="Z17" s="1216"/>
      <c r="AA17" s="1216"/>
      <c r="AB17" s="1263"/>
      <c r="AF17" s="897"/>
      <c r="AG17" s="317"/>
      <c r="AH17" s="828"/>
      <c r="AI17" s="317"/>
      <c r="AJ17" s="828"/>
      <c r="AK17" s="761"/>
    </row>
    <row r="18" spans="2:37" s="303" customFormat="1" ht="15" customHeight="1" x14ac:dyDescent="0.3">
      <c r="B18" s="27" t="s">
        <v>865</v>
      </c>
      <c r="C18" s="410" t="s">
        <v>948</v>
      </c>
      <c r="D18" s="403"/>
      <c r="E18" s="1215"/>
      <c r="F18" s="1216"/>
      <c r="G18" s="1217"/>
      <c r="H18" s="1215"/>
      <c r="I18" s="1216"/>
      <c r="J18" s="1217"/>
      <c r="K18" s="1215"/>
      <c r="L18" s="1216"/>
      <c r="M18" s="1216"/>
      <c r="N18" s="1216"/>
      <c r="O18" s="1216"/>
      <c r="P18" s="1263"/>
      <c r="Q18" s="1264"/>
      <c r="R18" s="1216"/>
      <c r="S18" s="1216"/>
      <c r="T18" s="1216"/>
      <c r="U18" s="1216"/>
      <c r="V18" s="1263"/>
      <c r="W18" s="1216"/>
      <c r="X18" s="1216"/>
      <c r="Y18" s="1216"/>
      <c r="Z18" s="1216"/>
      <c r="AA18" s="1216"/>
      <c r="AB18" s="1263"/>
      <c r="AF18" s="897"/>
      <c r="AG18" s="317"/>
      <c r="AH18" s="828"/>
      <c r="AI18" s="317"/>
      <c r="AJ18" s="828"/>
      <c r="AK18" s="761"/>
    </row>
    <row r="19" spans="2:37" s="303" customFormat="1" ht="15" customHeight="1" x14ac:dyDescent="0.3">
      <c r="B19" s="27" t="s">
        <v>881</v>
      </c>
      <c r="C19" s="410">
        <v>0</v>
      </c>
      <c r="D19" s="403"/>
      <c r="E19" s="1215"/>
      <c r="F19" s="1216"/>
      <c r="G19" s="1217"/>
      <c r="H19" s="1215"/>
      <c r="I19" s="1216"/>
      <c r="J19" s="1217"/>
      <c r="K19" s="1215"/>
      <c r="L19" s="1216"/>
      <c r="M19" s="1216"/>
      <c r="N19" s="1216"/>
      <c r="O19" s="1216"/>
      <c r="P19" s="1263"/>
      <c r="Q19" s="1264"/>
      <c r="R19" s="1216"/>
      <c r="S19" s="1216"/>
      <c r="T19" s="1216"/>
      <c r="U19" s="1216"/>
      <c r="V19" s="1263"/>
      <c r="W19" s="1216"/>
      <c r="X19" s="1216"/>
      <c r="Y19" s="1216"/>
      <c r="Z19" s="1216"/>
      <c r="AA19" s="1216"/>
      <c r="AB19" s="1263"/>
      <c r="AF19" s="897"/>
      <c r="AG19" s="317"/>
      <c r="AH19" s="828"/>
      <c r="AI19" s="317"/>
      <c r="AJ19" s="828"/>
      <c r="AK19" s="761"/>
    </row>
    <row r="20" spans="2:37" s="303" customFormat="1" ht="66.75" customHeight="1" x14ac:dyDescent="0.3">
      <c r="B20" s="27" t="s">
        <v>869</v>
      </c>
      <c r="C20" s="410" t="s">
        <v>949</v>
      </c>
      <c r="D20" s="403"/>
      <c r="E20" s="1223"/>
      <c r="F20" s="1216"/>
      <c r="G20" s="1217"/>
      <c r="H20" s="1223"/>
      <c r="I20" s="1216"/>
      <c r="J20" s="1217"/>
      <c r="K20" s="1223"/>
      <c r="L20" s="1289"/>
      <c r="M20" s="1289"/>
      <c r="N20" s="1289"/>
      <c r="O20" s="1289"/>
      <c r="P20" s="1290"/>
      <c r="Q20" s="1288"/>
      <c r="R20" s="1289"/>
      <c r="S20" s="1289"/>
      <c r="T20" s="1289"/>
      <c r="U20" s="1289"/>
      <c r="V20" s="1290"/>
      <c r="W20" s="1289"/>
      <c r="X20" s="1289"/>
      <c r="Y20" s="1289"/>
      <c r="Z20" s="1289"/>
      <c r="AA20" s="1289"/>
      <c r="AB20" s="1290"/>
      <c r="AF20" s="897"/>
      <c r="AG20" s="317"/>
      <c r="AH20" s="828"/>
      <c r="AI20" s="317"/>
      <c r="AJ20" s="828"/>
      <c r="AK20" s="761"/>
    </row>
    <row r="21" spans="2:37" s="303" customFormat="1" x14ac:dyDescent="0.3">
      <c r="B21" s="27" t="s">
        <v>871</v>
      </c>
      <c r="C21" s="410">
        <v>19</v>
      </c>
      <c r="D21" s="403"/>
      <c r="E21" s="1215"/>
      <c r="F21" s="1216"/>
      <c r="G21" s="1217"/>
      <c r="H21" s="1215"/>
      <c r="I21" s="1216"/>
      <c r="J21" s="1217"/>
      <c r="K21" s="1215"/>
      <c r="L21" s="1216"/>
      <c r="M21" s="1216"/>
      <c r="N21" s="1216"/>
      <c r="O21" s="1216"/>
      <c r="P21" s="1263"/>
      <c r="Q21" s="1264"/>
      <c r="R21" s="1216"/>
      <c r="S21" s="1216"/>
      <c r="T21" s="1216"/>
      <c r="U21" s="1216"/>
      <c r="V21" s="1263"/>
      <c r="W21" s="1216"/>
      <c r="X21" s="1216"/>
      <c r="Y21" s="1216"/>
      <c r="Z21" s="1216"/>
      <c r="AA21" s="1216"/>
      <c r="AB21" s="1263"/>
      <c r="AF21" s="897"/>
      <c r="AG21" s="317"/>
      <c r="AH21" s="828"/>
      <c r="AI21" s="317"/>
      <c r="AJ21" s="828"/>
      <c r="AK21" s="761"/>
    </row>
    <row r="22" spans="2:37" s="303" customFormat="1" x14ac:dyDescent="0.3">
      <c r="B22" s="248" t="s">
        <v>872</v>
      </c>
      <c r="C22" s="410">
        <v>9</v>
      </c>
      <c r="D22" s="403"/>
      <c r="E22" s="1215"/>
      <c r="F22" s="1216"/>
      <c r="G22" s="1217"/>
      <c r="H22" s="1215"/>
      <c r="I22" s="1216"/>
      <c r="J22" s="1217"/>
      <c r="K22" s="1215"/>
      <c r="L22" s="1216"/>
      <c r="M22" s="1216"/>
      <c r="N22" s="1216"/>
      <c r="O22" s="1216"/>
      <c r="P22" s="1263"/>
      <c r="Q22" s="1264"/>
      <c r="R22" s="1216"/>
      <c r="S22" s="1216"/>
      <c r="T22" s="1216"/>
      <c r="U22" s="1216"/>
      <c r="V22" s="1263"/>
      <c r="W22" s="1216"/>
      <c r="X22" s="1216"/>
      <c r="Y22" s="1216"/>
      <c r="Z22" s="1216"/>
      <c r="AA22" s="1216"/>
      <c r="AB22" s="1263"/>
      <c r="AF22" s="897"/>
      <c r="AG22" s="317"/>
      <c r="AH22" s="828"/>
      <c r="AI22" s="317"/>
      <c r="AJ22" s="828"/>
      <c r="AK22" s="761"/>
    </row>
    <row r="23" spans="2:37" s="303" customFormat="1" x14ac:dyDescent="0.3">
      <c r="B23" s="248" t="s">
        <v>873</v>
      </c>
      <c r="C23" s="410" t="s">
        <v>880</v>
      </c>
      <c r="D23" s="403"/>
      <c r="E23" s="1215"/>
      <c r="F23" s="1216"/>
      <c r="G23" s="1217"/>
      <c r="H23" s="1215"/>
      <c r="I23" s="1216"/>
      <c r="J23" s="1217"/>
      <c r="K23" s="1215"/>
      <c r="L23" s="1216"/>
      <c r="M23" s="1216"/>
      <c r="N23" s="1216"/>
      <c r="O23" s="1216"/>
      <c r="P23" s="1263"/>
      <c r="Q23" s="1264"/>
      <c r="R23" s="1216"/>
      <c r="S23" s="1216"/>
      <c r="T23" s="1216"/>
      <c r="U23" s="1216"/>
      <c r="V23" s="1263"/>
      <c r="W23" s="1216"/>
      <c r="X23" s="1216"/>
      <c r="Y23" s="1216"/>
      <c r="Z23" s="1216"/>
      <c r="AA23" s="1216"/>
      <c r="AB23" s="1263"/>
      <c r="AF23" s="897"/>
      <c r="AG23" s="317"/>
      <c r="AH23" s="828"/>
      <c r="AI23" s="317"/>
      <c r="AJ23" s="828"/>
      <c r="AK23" s="761"/>
    </row>
    <row r="24" spans="2:37" s="303" customFormat="1" x14ac:dyDescent="0.3">
      <c r="B24" s="248" t="s">
        <v>874</v>
      </c>
      <c r="C24" s="410" t="s">
        <v>951</v>
      </c>
      <c r="D24" s="403"/>
      <c r="E24" s="1215"/>
      <c r="F24" s="1216"/>
      <c r="G24" s="1217"/>
      <c r="H24" s="1215"/>
      <c r="I24" s="1216"/>
      <c r="J24" s="1217"/>
      <c r="K24" s="1215"/>
      <c r="L24" s="1216"/>
      <c r="M24" s="1216"/>
      <c r="N24" s="1216"/>
      <c r="O24" s="1216"/>
      <c r="P24" s="1263"/>
      <c r="Q24" s="1264"/>
      <c r="R24" s="1216"/>
      <c r="S24" s="1216"/>
      <c r="T24" s="1216"/>
      <c r="U24" s="1216"/>
      <c r="V24" s="1263"/>
      <c r="W24" s="1216"/>
      <c r="X24" s="1216"/>
      <c r="Y24" s="1216"/>
      <c r="Z24" s="1216"/>
      <c r="AA24" s="1216"/>
      <c r="AB24" s="1263"/>
      <c r="AF24" s="897"/>
      <c r="AG24" s="317"/>
      <c r="AH24" s="828"/>
      <c r="AI24" s="317"/>
      <c r="AJ24" s="828"/>
      <c r="AK24" s="761"/>
    </row>
    <row r="25" spans="2:37" s="303" customFormat="1" x14ac:dyDescent="0.3">
      <c r="B25" s="248" t="s">
        <v>877</v>
      </c>
      <c r="C25" s="410" t="s">
        <v>950</v>
      </c>
      <c r="D25" s="403"/>
      <c r="E25" s="1215"/>
      <c r="F25" s="1216"/>
      <c r="G25" s="1217"/>
      <c r="H25" s="1215"/>
      <c r="I25" s="1216"/>
      <c r="J25" s="1217"/>
      <c r="K25" s="1215"/>
      <c r="L25" s="1216"/>
      <c r="M25" s="1216"/>
      <c r="N25" s="1216"/>
      <c r="O25" s="1216"/>
      <c r="P25" s="1263"/>
      <c r="Q25" s="1264"/>
      <c r="R25" s="1216"/>
      <c r="S25" s="1216"/>
      <c r="T25" s="1216"/>
      <c r="U25" s="1216"/>
      <c r="V25" s="1263"/>
      <c r="W25" s="1216"/>
      <c r="X25" s="1216"/>
      <c r="Y25" s="1216"/>
      <c r="Z25" s="1216"/>
      <c r="AA25" s="1216"/>
      <c r="AB25" s="1263"/>
      <c r="AF25" s="897"/>
      <c r="AG25" s="317"/>
      <c r="AH25" s="828"/>
      <c r="AI25" s="317"/>
      <c r="AJ25" s="828"/>
      <c r="AK25" s="761"/>
    </row>
    <row r="26" spans="2:37" s="303" customFormat="1" ht="71.25" customHeight="1" x14ac:dyDescent="0.3">
      <c r="B26" s="248" t="s">
        <v>866</v>
      </c>
      <c r="C26" s="586" t="s">
        <v>952</v>
      </c>
      <c r="D26" s="426"/>
      <c r="E26" s="657" t="s">
        <v>958</v>
      </c>
      <c r="F26" s="330" t="s">
        <v>958</v>
      </c>
      <c r="G26" s="217" t="s">
        <v>959</v>
      </c>
      <c r="H26" s="330" t="s">
        <v>1653</v>
      </c>
      <c r="I26" s="330" t="s">
        <v>1653</v>
      </c>
      <c r="J26" s="217" t="s">
        <v>1128</v>
      </c>
      <c r="K26" s="1215"/>
      <c r="L26" s="1216"/>
      <c r="M26" s="1216"/>
      <c r="N26" s="1216"/>
      <c r="O26" s="1216"/>
      <c r="P26" s="1263"/>
      <c r="Q26" s="1264"/>
      <c r="R26" s="1216"/>
      <c r="S26" s="1216"/>
      <c r="T26" s="1216"/>
      <c r="U26" s="1216"/>
      <c r="V26" s="1263"/>
      <c r="W26" s="1216"/>
      <c r="X26" s="1216"/>
      <c r="Y26" s="1216"/>
      <c r="Z26" s="1216"/>
      <c r="AA26" s="1216"/>
      <c r="AB26" s="1263"/>
      <c r="AF26" s="897"/>
      <c r="AG26" s="317"/>
      <c r="AH26" s="828"/>
      <c r="AI26" s="317"/>
      <c r="AJ26" s="828"/>
      <c r="AK26" s="761"/>
    </row>
    <row r="27" spans="2:37" s="303" customFormat="1" ht="45" customHeight="1" x14ac:dyDescent="0.3">
      <c r="B27" s="27" t="s">
        <v>875</v>
      </c>
      <c r="C27" s="410" t="s">
        <v>953</v>
      </c>
      <c r="D27" s="426"/>
      <c r="E27" s="1215"/>
      <c r="F27" s="1216"/>
      <c r="G27" s="1217"/>
      <c r="H27" s="1215"/>
      <c r="I27" s="1216"/>
      <c r="J27" s="1217"/>
      <c r="K27" s="1215"/>
      <c r="L27" s="1216"/>
      <c r="M27" s="1216"/>
      <c r="N27" s="1216"/>
      <c r="O27" s="1216"/>
      <c r="P27" s="1263"/>
      <c r="Q27" s="1264"/>
      <c r="R27" s="1216"/>
      <c r="S27" s="1216"/>
      <c r="T27" s="1216"/>
      <c r="U27" s="1216"/>
      <c r="V27" s="1263"/>
      <c r="W27" s="1216"/>
      <c r="X27" s="1216"/>
      <c r="Y27" s="1216"/>
      <c r="Z27" s="1216"/>
      <c r="AA27" s="1216"/>
      <c r="AB27" s="1263"/>
      <c r="AF27" s="897"/>
      <c r="AG27" s="317"/>
      <c r="AH27" s="828"/>
      <c r="AI27" s="317"/>
      <c r="AJ27" s="828"/>
      <c r="AK27" s="761"/>
    </row>
    <row r="28" spans="2:37" s="303" customFormat="1" x14ac:dyDescent="0.3">
      <c r="B28" s="27" t="s">
        <v>870</v>
      </c>
      <c r="C28" s="582">
        <v>3</v>
      </c>
      <c r="D28" s="426"/>
      <c r="E28" s="1215"/>
      <c r="F28" s="1216"/>
      <c r="G28" s="1217"/>
      <c r="H28" s="316"/>
      <c r="I28" s="316"/>
      <c r="J28" s="318"/>
      <c r="K28" s="1215"/>
      <c r="L28" s="1216"/>
      <c r="M28" s="1216"/>
      <c r="N28" s="1216"/>
      <c r="O28" s="1216"/>
      <c r="P28" s="1263"/>
      <c r="Q28" s="1264"/>
      <c r="R28" s="1216"/>
      <c r="S28" s="1216"/>
      <c r="T28" s="1216"/>
      <c r="U28" s="1216"/>
      <c r="V28" s="1263"/>
      <c r="W28" s="1216"/>
      <c r="X28" s="1216"/>
      <c r="Y28" s="1216"/>
      <c r="Z28" s="1216"/>
      <c r="AA28" s="1216"/>
      <c r="AB28" s="1263"/>
      <c r="AF28" s="897"/>
      <c r="AG28" s="317"/>
      <c r="AH28" s="828"/>
      <c r="AI28" s="317"/>
      <c r="AJ28" s="828"/>
      <c r="AK28" s="761"/>
    </row>
    <row r="29" spans="2:37" s="303" customFormat="1" x14ac:dyDescent="0.3">
      <c r="B29" s="27" t="s">
        <v>867</v>
      </c>
      <c r="C29" s="410" t="s">
        <v>884</v>
      </c>
      <c r="D29" s="403"/>
      <c r="E29" s="1215"/>
      <c r="F29" s="1216"/>
      <c r="G29" s="1217"/>
      <c r="H29" s="1216"/>
      <c r="I29" s="1216"/>
      <c r="J29" s="1217"/>
      <c r="K29" s="1215"/>
      <c r="L29" s="1216"/>
      <c r="M29" s="1216"/>
      <c r="N29" s="1216"/>
      <c r="O29" s="1216"/>
      <c r="P29" s="1263"/>
      <c r="Q29" s="1264"/>
      <c r="R29" s="1216"/>
      <c r="S29" s="1216"/>
      <c r="T29" s="1216"/>
      <c r="U29" s="1216"/>
      <c r="V29" s="1263"/>
      <c r="W29" s="1216"/>
      <c r="X29" s="1216"/>
      <c r="Y29" s="1216"/>
      <c r="Z29" s="1216"/>
      <c r="AA29" s="1216"/>
      <c r="AB29" s="1263"/>
      <c r="AF29" s="897"/>
      <c r="AG29" s="317"/>
      <c r="AH29" s="828"/>
      <c r="AI29" s="317"/>
      <c r="AJ29" s="828"/>
      <c r="AK29" s="761"/>
    </row>
    <row r="30" spans="2:37" s="303" customFormat="1" x14ac:dyDescent="0.3">
      <c r="B30" s="27" t="s">
        <v>890</v>
      </c>
      <c r="C30" s="410" t="s">
        <v>45</v>
      </c>
      <c r="D30" s="403"/>
      <c r="E30" s="1215"/>
      <c r="F30" s="1216"/>
      <c r="G30" s="1217"/>
      <c r="H30" s="1215"/>
      <c r="I30" s="1216"/>
      <c r="J30" s="1217"/>
      <c r="K30" s="1215"/>
      <c r="L30" s="1216"/>
      <c r="M30" s="1216"/>
      <c r="N30" s="1216"/>
      <c r="O30" s="1216"/>
      <c r="P30" s="1263"/>
      <c r="Q30" s="1264"/>
      <c r="R30" s="1216"/>
      <c r="S30" s="1216"/>
      <c r="T30" s="1216"/>
      <c r="U30" s="1216"/>
      <c r="V30" s="1263"/>
      <c r="W30" s="1216"/>
      <c r="X30" s="1216"/>
      <c r="Y30" s="1216"/>
      <c r="Z30" s="1216"/>
      <c r="AA30" s="1216"/>
      <c r="AB30" s="1263"/>
      <c r="AF30" s="897"/>
      <c r="AG30" s="317"/>
      <c r="AH30" s="828"/>
      <c r="AI30" s="317"/>
      <c r="AJ30" s="828"/>
      <c r="AK30" s="761"/>
    </row>
    <row r="31" spans="2:37" s="303" customFormat="1" x14ac:dyDescent="0.3">
      <c r="B31" s="27" t="s">
        <v>876</v>
      </c>
      <c r="C31" s="410" t="s">
        <v>45</v>
      </c>
      <c r="D31" s="403"/>
      <c r="E31" s="1215"/>
      <c r="F31" s="1216"/>
      <c r="G31" s="1217"/>
      <c r="H31" s="1215"/>
      <c r="I31" s="1216"/>
      <c r="J31" s="1217"/>
      <c r="K31" s="1215"/>
      <c r="L31" s="1216"/>
      <c r="M31" s="1216"/>
      <c r="N31" s="1216"/>
      <c r="O31" s="1216"/>
      <c r="P31" s="1263"/>
      <c r="Q31" s="1264"/>
      <c r="R31" s="1216"/>
      <c r="S31" s="1216"/>
      <c r="T31" s="1216"/>
      <c r="U31" s="1216"/>
      <c r="V31" s="1263"/>
      <c r="W31" s="1216"/>
      <c r="X31" s="1216"/>
      <c r="Y31" s="1216"/>
      <c r="Z31" s="1216"/>
      <c r="AA31" s="1216"/>
      <c r="AB31" s="1263"/>
      <c r="AF31" s="897"/>
      <c r="AG31" s="317"/>
      <c r="AH31" s="828"/>
      <c r="AI31" s="317"/>
      <c r="AJ31" s="828"/>
      <c r="AK31" s="761"/>
    </row>
    <row r="32" spans="2:37" s="303" customFormat="1" x14ac:dyDescent="0.3">
      <c r="B32" s="27" t="s">
        <v>868</v>
      </c>
      <c r="C32" s="410" t="s">
        <v>45</v>
      </c>
      <c r="D32" s="403"/>
      <c r="E32" s="1215"/>
      <c r="F32" s="1216"/>
      <c r="G32" s="1217"/>
      <c r="H32" s="1215"/>
      <c r="I32" s="1216"/>
      <c r="J32" s="1217"/>
      <c r="K32" s="1215"/>
      <c r="L32" s="1216"/>
      <c r="M32" s="1216"/>
      <c r="N32" s="1216"/>
      <c r="O32" s="1216"/>
      <c r="P32" s="1263"/>
      <c r="Q32" s="1264"/>
      <c r="R32" s="1216"/>
      <c r="S32" s="1216"/>
      <c r="T32" s="1216"/>
      <c r="U32" s="1216"/>
      <c r="V32" s="1263"/>
      <c r="W32" s="1216"/>
      <c r="X32" s="1216"/>
      <c r="Y32" s="1216"/>
      <c r="Z32" s="1216"/>
      <c r="AA32" s="1216"/>
      <c r="AB32" s="1263"/>
      <c r="AF32" s="897"/>
      <c r="AG32" s="317"/>
      <c r="AH32" s="828"/>
      <c r="AI32" s="317"/>
      <c r="AJ32" s="828"/>
      <c r="AK32" s="761"/>
    </row>
    <row r="33" spans="1:39" x14ac:dyDescent="0.3">
      <c r="A33" s="1285" t="s">
        <v>0</v>
      </c>
      <c r="B33" s="1286"/>
      <c r="C33" s="469"/>
      <c r="D33" s="479"/>
      <c r="E33" s="1297"/>
      <c r="F33" s="1298"/>
      <c r="G33" s="1299"/>
      <c r="H33" s="636"/>
      <c r="I33" s="601"/>
      <c r="J33" s="602"/>
      <c r="K33" s="595"/>
      <c r="L33" s="455"/>
      <c r="M33" s="455"/>
      <c r="N33" s="455"/>
      <c r="O33" s="455"/>
      <c r="P33" s="793"/>
      <c r="Q33" s="795"/>
      <c r="R33" s="455"/>
      <c r="S33" s="455"/>
      <c r="T33" s="455"/>
      <c r="U33" s="455"/>
      <c r="V33" s="793"/>
      <c r="W33" s="455"/>
      <c r="X33" s="455"/>
      <c r="Y33" s="455"/>
      <c r="Z33" s="455"/>
      <c r="AA33" s="455"/>
      <c r="AB33" s="793"/>
      <c r="AC33" s="748"/>
      <c r="AD33" s="307"/>
      <c r="AE33" s="298"/>
      <c r="AF33" s="595"/>
      <c r="AG33" s="455"/>
      <c r="AH33" s="455"/>
      <c r="AI33" s="455"/>
      <c r="AJ33" s="455"/>
      <c r="AK33" s="451"/>
    </row>
    <row r="34" spans="1:39" s="207" customFormat="1" ht="30" customHeight="1" x14ac:dyDescent="0.3">
      <c r="A34" s="4"/>
      <c r="B34" s="212" t="s">
        <v>799</v>
      </c>
      <c r="C34" s="410" t="s">
        <v>937</v>
      </c>
      <c r="D34" s="480"/>
      <c r="E34" s="1215"/>
      <c r="F34" s="1216"/>
      <c r="G34" s="1217"/>
      <c r="H34" s="596"/>
      <c r="I34" s="316"/>
      <c r="J34" s="318"/>
      <c r="K34" s="764"/>
      <c r="L34" s="760"/>
      <c r="M34" s="760"/>
      <c r="N34" s="760"/>
      <c r="O34" s="760"/>
      <c r="P34" s="317"/>
      <c r="Q34" s="315"/>
      <c r="R34" s="760"/>
      <c r="S34" s="760"/>
      <c r="T34" s="760"/>
      <c r="U34" s="760"/>
      <c r="V34" s="317"/>
      <c r="W34" s="760"/>
      <c r="X34" s="760"/>
      <c r="Y34" s="760"/>
      <c r="Z34" s="760"/>
      <c r="AA34" s="760"/>
      <c r="AB34" s="317"/>
      <c r="AC34" s="317"/>
      <c r="AD34" s="314"/>
      <c r="AE34" s="315"/>
      <c r="AF34" s="897"/>
      <c r="AG34" s="317"/>
      <c r="AH34" s="828"/>
      <c r="AI34" s="317"/>
      <c r="AJ34" s="828"/>
      <c r="AK34" s="761"/>
      <c r="AL34" s="308"/>
      <c r="AM34" s="308"/>
    </row>
    <row r="35" spans="1:39" s="207" customFormat="1" ht="12.75" customHeight="1" x14ac:dyDescent="0.3">
      <c r="A35" s="4"/>
      <c r="B35" s="27" t="s">
        <v>5</v>
      </c>
      <c r="C35" s="410">
        <v>6.5000000000000002E-2</v>
      </c>
      <c r="D35" s="480"/>
      <c r="E35" s="1215"/>
      <c r="F35" s="1216"/>
      <c r="G35" s="1217"/>
      <c r="H35" s="596"/>
      <c r="I35" s="316"/>
      <c r="J35" s="318"/>
      <c r="K35" s="764"/>
      <c r="L35" s="760"/>
      <c r="M35" s="760"/>
      <c r="N35" s="760"/>
      <c r="O35" s="760"/>
      <c r="P35" s="317"/>
      <c r="Q35" s="315"/>
      <c r="R35" s="760"/>
      <c r="S35" s="760"/>
      <c r="T35" s="760"/>
      <c r="U35" s="760"/>
      <c r="V35" s="317"/>
      <c r="W35" s="760"/>
      <c r="X35" s="760"/>
      <c r="Y35" s="760"/>
      <c r="Z35" s="760"/>
      <c r="AA35" s="760"/>
      <c r="AB35" s="317"/>
      <c r="AC35" s="317"/>
      <c r="AD35" s="314"/>
      <c r="AE35" s="315"/>
      <c r="AF35" s="897"/>
      <c r="AG35" s="317"/>
      <c r="AH35" s="828"/>
      <c r="AI35" s="317"/>
      <c r="AJ35" s="828"/>
      <c r="AK35" s="761"/>
      <c r="AL35" s="308"/>
      <c r="AM35" s="308"/>
    </row>
    <row r="36" spans="1:39" s="207" customFormat="1" ht="55.2" x14ac:dyDescent="0.3">
      <c r="A36" s="4"/>
      <c r="B36" s="27" t="s">
        <v>6</v>
      </c>
      <c r="C36" s="410" t="s">
        <v>825</v>
      </c>
      <c r="D36" s="480"/>
      <c r="E36" s="1215"/>
      <c r="F36" s="1216"/>
      <c r="G36" s="1217"/>
      <c r="H36" s="596"/>
      <c r="I36" s="316"/>
      <c r="J36" s="318"/>
      <c r="K36" s="764"/>
      <c r="L36" s="760"/>
      <c r="M36" s="760"/>
      <c r="N36" s="760"/>
      <c r="O36" s="760"/>
      <c r="P36" s="317"/>
      <c r="Q36" s="315"/>
      <c r="R36" s="760"/>
      <c r="S36" s="760"/>
      <c r="T36" s="760"/>
      <c r="U36" s="760"/>
      <c r="V36" s="317"/>
      <c r="W36" s="760"/>
      <c r="X36" s="760"/>
      <c r="Y36" s="760"/>
      <c r="Z36" s="760"/>
      <c r="AA36" s="760"/>
      <c r="AB36" s="317"/>
      <c r="AC36" s="317"/>
      <c r="AD36" s="314"/>
      <c r="AE36" s="315"/>
      <c r="AF36" s="897"/>
      <c r="AG36" s="317"/>
      <c r="AH36" s="828"/>
      <c r="AI36" s="317"/>
      <c r="AJ36" s="828"/>
      <c r="AK36" s="761"/>
      <c r="AL36" s="308"/>
      <c r="AM36" s="308"/>
    </row>
    <row r="37" spans="1:39" s="207" customFormat="1" ht="27.6" x14ac:dyDescent="0.3">
      <c r="A37" s="4"/>
      <c r="B37" s="212" t="s">
        <v>1527</v>
      </c>
      <c r="C37" s="412">
        <v>0.63</v>
      </c>
      <c r="D37" s="480"/>
      <c r="E37" s="1215"/>
      <c r="F37" s="1216"/>
      <c r="G37" s="1217"/>
      <c r="H37" s="596"/>
      <c r="I37" s="316"/>
      <c r="J37" s="318"/>
      <c r="K37" s="764"/>
      <c r="L37" s="760"/>
      <c r="M37" s="760"/>
      <c r="N37" s="760"/>
      <c r="O37" s="760"/>
      <c r="P37" s="317"/>
      <c r="Q37" s="315"/>
      <c r="R37" s="760"/>
      <c r="S37" s="760"/>
      <c r="T37" s="760"/>
      <c r="U37" s="760"/>
      <c r="V37" s="317"/>
      <c r="W37" s="760"/>
      <c r="X37" s="760"/>
      <c r="Y37" s="760"/>
      <c r="Z37" s="760"/>
      <c r="AA37" s="760"/>
      <c r="AB37" s="317"/>
      <c r="AC37" s="317"/>
      <c r="AD37" s="314"/>
      <c r="AE37" s="315"/>
      <c r="AF37" s="897"/>
      <c r="AG37" s="317"/>
      <c r="AH37" s="828"/>
      <c r="AI37" s="317"/>
      <c r="AJ37" s="828"/>
      <c r="AK37" s="761"/>
      <c r="AL37" s="308"/>
      <c r="AM37" s="308"/>
    </row>
    <row r="38" spans="1:39" s="207" customFormat="1" ht="27.6" x14ac:dyDescent="0.3">
      <c r="A38" s="4"/>
      <c r="B38" s="212" t="s">
        <v>1528</v>
      </c>
      <c r="C38" s="410">
        <v>0.75</v>
      </c>
      <c r="D38" s="480"/>
      <c r="E38" s="1215"/>
      <c r="F38" s="1216"/>
      <c r="G38" s="1217"/>
      <c r="H38" s="596"/>
      <c r="I38" s="316"/>
      <c r="J38" s="318"/>
      <c r="K38" s="764"/>
      <c r="L38" s="760"/>
      <c r="M38" s="760"/>
      <c r="N38" s="760"/>
      <c r="O38" s="760"/>
      <c r="P38" s="317"/>
      <c r="Q38" s="315"/>
      <c r="R38" s="760"/>
      <c r="S38" s="760"/>
      <c r="T38" s="760"/>
      <c r="U38" s="760"/>
      <c r="V38" s="317"/>
      <c r="W38" s="760"/>
      <c r="X38" s="760"/>
      <c r="Y38" s="760"/>
      <c r="Z38" s="760"/>
      <c r="AA38" s="760"/>
      <c r="AB38" s="317"/>
      <c r="AC38" s="317"/>
      <c r="AD38" s="314"/>
      <c r="AE38" s="315"/>
      <c r="AF38" s="897"/>
      <c r="AG38" s="317"/>
      <c r="AH38" s="828"/>
      <c r="AI38" s="317"/>
      <c r="AJ38" s="828"/>
      <c r="AK38" s="761"/>
      <c r="AL38" s="308"/>
      <c r="AM38" s="308"/>
    </row>
    <row r="39" spans="1:39" s="207" customFormat="1" ht="12.75" customHeight="1" x14ac:dyDescent="0.3">
      <c r="A39" s="4"/>
      <c r="B39" s="27" t="s">
        <v>2</v>
      </c>
      <c r="C39" s="410" t="s">
        <v>574</v>
      </c>
      <c r="D39" s="480"/>
      <c r="E39" s="1215"/>
      <c r="F39" s="1216"/>
      <c r="G39" s="1217"/>
      <c r="H39" s="596"/>
      <c r="I39" s="316"/>
      <c r="J39" s="318"/>
      <c r="K39" s="764"/>
      <c r="L39" s="760"/>
      <c r="M39" s="760"/>
      <c r="N39" s="760"/>
      <c r="O39" s="760"/>
      <c r="P39" s="317"/>
      <c r="Q39" s="315"/>
      <c r="R39" s="760"/>
      <c r="S39" s="760"/>
      <c r="T39" s="760"/>
      <c r="U39" s="760"/>
      <c r="V39" s="317"/>
      <c r="W39" s="760"/>
      <c r="X39" s="760"/>
      <c r="Y39" s="760"/>
      <c r="Z39" s="760"/>
      <c r="AA39" s="760"/>
      <c r="AB39" s="317"/>
      <c r="AC39" s="317"/>
      <c r="AD39" s="314"/>
      <c r="AE39" s="315"/>
      <c r="AF39" s="897"/>
      <c r="AG39" s="317"/>
      <c r="AH39" s="828"/>
      <c r="AI39" s="317"/>
      <c r="AJ39" s="828"/>
      <c r="AK39" s="761"/>
      <c r="AL39" s="308"/>
      <c r="AM39" s="308"/>
    </row>
    <row r="40" spans="1:39" s="207" customFormat="1" ht="12.75" customHeight="1" x14ac:dyDescent="0.3">
      <c r="A40" s="4"/>
      <c r="B40" s="27" t="s">
        <v>3</v>
      </c>
      <c r="C40" s="410">
        <v>6.8000000000000005E-2</v>
      </c>
      <c r="D40" s="480"/>
      <c r="E40" s="1215"/>
      <c r="F40" s="1216"/>
      <c r="G40" s="1217"/>
      <c r="H40" s="596"/>
      <c r="I40" s="316"/>
      <c r="J40" s="318"/>
      <c r="K40" s="764"/>
      <c r="L40" s="760"/>
      <c r="M40" s="760"/>
      <c r="N40" s="760"/>
      <c r="O40" s="760"/>
      <c r="P40" s="317"/>
      <c r="Q40" s="315"/>
      <c r="R40" s="760"/>
      <c r="S40" s="760"/>
      <c r="T40" s="760"/>
      <c r="U40" s="760"/>
      <c r="V40" s="317"/>
      <c r="W40" s="760"/>
      <c r="X40" s="760"/>
      <c r="Y40" s="760"/>
      <c r="Z40" s="760"/>
      <c r="AA40" s="760"/>
      <c r="AB40" s="317"/>
      <c r="AC40" s="317"/>
      <c r="AD40" s="314"/>
      <c r="AE40" s="315"/>
      <c r="AF40" s="897"/>
      <c r="AG40" s="317"/>
      <c r="AH40" s="828"/>
      <c r="AI40" s="317"/>
      <c r="AJ40" s="828"/>
      <c r="AK40" s="761"/>
      <c r="AL40" s="308"/>
      <c r="AM40" s="308"/>
    </row>
    <row r="41" spans="1:39" s="207" customFormat="1" ht="132.75" customHeight="1" x14ac:dyDescent="0.3">
      <c r="A41" s="4"/>
      <c r="B41" s="27" t="s">
        <v>1</v>
      </c>
      <c r="C41" s="410" t="s">
        <v>826</v>
      </c>
      <c r="D41" s="480"/>
      <c r="E41" s="1215"/>
      <c r="F41" s="1216"/>
      <c r="G41" s="1217"/>
      <c r="H41" s="596"/>
      <c r="I41" s="316"/>
      <c r="J41" s="318"/>
      <c r="K41" s="764"/>
      <c r="L41" s="760"/>
      <c r="M41" s="760"/>
      <c r="N41" s="760"/>
      <c r="O41" s="760"/>
      <c r="P41" s="317"/>
      <c r="Q41" s="315"/>
      <c r="R41" s="760"/>
      <c r="S41" s="760"/>
      <c r="T41" s="760"/>
      <c r="U41" s="760"/>
      <c r="V41" s="317"/>
      <c r="W41" s="760"/>
      <c r="X41" s="760"/>
      <c r="Y41" s="760"/>
      <c r="Z41" s="760"/>
      <c r="AA41" s="760"/>
      <c r="AB41" s="317"/>
      <c r="AC41" s="317"/>
      <c r="AD41" s="314"/>
      <c r="AE41" s="315"/>
      <c r="AF41" s="897"/>
      <c r="AG41" s="317"/>
      <c r="AH41" s="828"/>
      <c r="AI41" s="317"/>
      <c r="AJ41" s="828"/>
      <c r="AK41" s="761"/>
      <c r="AL41" s="308"/>
      <c r="AM41" s="308"/>
    </row>
    <row r="42" spans="1:39" s="207" customFormat="1" ht="15" customHeight="1" x14ac:dyDescent="0.3">
      <c r="A42" s="4"/>
      <c r="B42" s="27" t="s">
        <v>9</v>
      </c>
      <c r="C42" s="410" t="s">
        <v>796</v>
      </c>
      <c r="D42" s="480"/>
      <c r="E42" s="1215"/>
      <c r="F42" s="1216"/>
      <c r="G42" s="1217"/>
      <c r="H42" s="596"/>
      <c r="I42" s="316"/>
      <c r="J42" s="318"/>
      <c r="K42" s="764"/>
      <c r="L42" s="760"/>
      <c r="M42" s="760"/>
      <c r="N42" s="760"/>
      <c r="O42" s="760"/>
      <c r="P42" s="317"/>
      <c r="Q42" s="315"/>
      <c r="R42" s="760"/>
      <c r="S42" s="760"/>
      <c r="T42" s="760"/>
      <c r="U42" s="760"/>
      <c r="V42" s="317"/>
      <c r="W42" s="760"/>
      <c r="X42" s="760"/>
      <c r="Y42" s="760"/>
      <c r="Z42" s="760"/>
      <c r="AA42" s="760"/>
      <c r="AB42" s="317"/>
      <c r="AC42" s="317"/>
      <c r="AD42" s="314"/>
      <c r="AE42" s="315"/>
      <c r="AF42" s="897"/>
      <c r="AG42" s="317"/>
      <c r="AH42" s="828"/>
      <c r="AI42" s="317"/>
      <c r="AJ42" s="828"/>
      <c r="AK42" s="761"/>
      <c r="AL42" s="308"/>
      <c r="AM42" s="308"/>
    </row>
    <row r="43" spans="1:39" s="207" customFormat="1" ht="15" customHeight="1" x14ac:dyDescent="0.3">
      <c r="A43" s="4"/>
      <c r="B43" s="27" t="s">
        <v>97</v>
      </c>
      <c r="C43" s="410" t="s">
        <v>45</v>
      </c>
      <c r="D43" s="480"/>
      <c r="E43" s="1215"/>
      <c r="F43" s="1216"/>
      <c r="G43" s="1217"/>
      <c r="H43" s="596"/>
      <c r="I43" s="316"/>
      <c r="J43" s="318"/>
      <c r="K43" s="764"/>
      <c r="L43" s="760"/>
      <c r="M43" s="760"/>
      <c r="N43" s="760"/>
      <c r="O43" s="760"/>
      <c r="P43" s="317"/>
      <c r="Q43" s="315"/>
      <c r="R43" s="760"/>
      <c r="S43" s="760"/>
      <c r="T43" s="760"/>
      <c r="U43" s="760"/>
      <c r="V43" s="317"/>
      <c r="W43" s="760"/>
      <c r="X43" s="760"/>
      <c r="Y43" s="760"/>
      <c r="Z43" s="760"/>
      <c r="AA43" s="760"/>
      <c r="AB43" s="317"/>
      <c r="AC43" s="317"/>
      <c r="AD43" s="314"/>
      <c r="AE43" s="315"/>
      <c r="AF43" s="897"/>
      <c r="AG43" s="317"/>
      <c r="AH43" s="828"/>
      <c r="AI43" s="317"/>
      <c r="AJ43" s="828"/>
      <c r="AK43" s="761"/>
      <c r="AL43" s="308"/>
      <c r="AM43" s="308"/>
    </row>
    <row r="44" spans="1:39" s="207" customFormat="1" ht="13.8" x14ac:dyDescent="0.3">
      <c r="A44" s="4"/>
      <c r="B44" s="212" t="s">
        <v>10</v>
      </c>
      <c r="C44" s="410" t="s">
        <v>45</v>
      </c>
      <c r="D44" s="480"/>
      <c r="E44" s="1215"/>
      <c r="F44" s="1216"/>
      <c r="G44" s="1217"/>
      <c r="H44" s="596"/>
      <c r="I44" s="316"/>
      <c r="J44" s="318"/>
      <c r="K44" s="764"/>
      <c r="L44" s="760"/>
      <c r="M44" s="760"/>
      <c r="N44" s="760"/>
      <c r="O44" s="760"/>
      <c r="P44" s="317"/>
      <c r="Q44" s="315"/>
      <c r="R44" s="760"/>
      <c r="S44" s="760"/>
      <c r="T44" s="760"/>
      <c r="U44" s="760"/>
      <c r="V44" s="317"/>
      <c r="W44" s="760"/>
      <c r="X44" s="760"/>
      <c r="Y44" s="760"/>
      <c r="Z44" s="760"/>
      <c r="AA44" s="760"/>
      <c r="AB44" s="317"/>
      <c r="AC44" s="317"/>
      <c r="AD44" s="314"/>
      <c r="AE44" s="315"/>
      <c r="AF44" s="897"/>
      <c r="AG44" s="317"/>
      <c r="AH44" s="828"/>
      <c r="AI44" s="317"/>
      <c r="AJ44" s="828"/>
      <c r="AK44" s="761"/>
      <c r="AL44" s="308"/>
      <c r="AM44" s="308"/>
    </row>
    <row r="45" spans="1:39" s="207" customFormat="1" ht="41.4" x14ac:dyDescent="0.3">
      <c r="A45" s="4"/>
      <c r="B45" s="212" t="s">
        <v>858</v>
      </c>
      <c r="C45" s="410" t="s">
        <v>954</v>
      </c>
      <c r="D45" s="480"/>
      <c r="E45" s="1215"/>
      <c r="F45" s="1216"/>
      <c r="G45" s="1217"/>
      <c r="H45" s="596"/>
      <c r="I45" s="316"/>
      <c r="J45" s="318"/>
      <c r="K45" s="764"/>
      <c r="L45" s="760"/>
      <c r="M45" s="760"/>
      <c r="N45" s="760"/>
      <c r="O45" s="760"/>
      <c r="P45" s="317"/>
      <c r="Q45" s="315"/>
      <c r="R45" s="760"/>
      <c r="S45" s="760"/>
      <c r="T45" s="760"/>
      <c r="U45" s="760"/>
      <c r="V45" s="317"/>
      <c r="W45" s="760"/>
      <c r="X45" s="760"/>
      <c r="Y45" s="760"/>
      <c r="Z45" s="760"/>
      <c r="AA45" s="760"/>
      <c r="AB45" s="317"/>
      <c r="AC45" s="317"/>
      <c r="AD45" s="314"/>
      <c r="AE45" s="315"/>
      <c r="AF45" s="897"/>
      <c r="AG45" s="317"/>
      <c r="AH45" s="828"/>
      <c r="AI45" s="317"/>
      <c r="AJ45" s="828"/>
      <c r="AK45" s="761"/>
      <c r="AL45" s="308"/>
      <c r="AM45" s="308"/>
    </row>
    <row r="46" spans="1:39" s="207" customFormat="1" ht="12.75" customHeight="1" x14ac:dyDescent="0.3">
      <c r="A46" s="4"/>
      <c r="B46" s="27" t="s">
        <v>1294</v>
      </c>
      <c r="C46" s="410" t="s">
        <v>187</v>
      </c>
      <c r="D46" s="480"/>
      <c r="E46" s="1215"/>
      <c r="F46" s="1216"/>
      <c r="G46" s="1217"/>
      <c r="H46" s="596"/>
      <c r="I46" s="316"/>
      <c r="J46" s="318"/>
      <c r="K46" s="764"/>
      <c r="L46" s="760"/>
      <c r="M46" s="760"/>
      <c r="N46" s="760"/>
      <c r="O46" s="760"/>
      <c r="P46" s="317"/>
      <c r="Q46" s="315"/>
      <c r="R46" s="760"/>
      <c r="S46" s="760"/>
      <c r="T46" s="760"/>
      <c r="U46" s="760"/>
      <c r="V46" s="317"/>
      <c r="W46" s="760"/>
      <c r="X46" s="760"/>
      <c r="Y46" s="760"/>
      <c r="Z46" s="760"/>
      <c r="AA46" s="760"/>
      <c r="AB46" s="317"/>
      <c r="AC46" s="317"/>
      <c r="AD46" s="314"/>
      <c r="AE46" s="315"/>
      <c r="AF46" s="897"/>
      <c r="AG46" s="317"/>
      <c r="AH46" s="828"/>
      <c r="AI46" s="317"/>
      <c r="AJ46" s="828"/>
      <c r="AK46" s="761"/>
      <c r="AL46" s="308"/>
      <c r="AM46" s="308"/>
    </row>
    <row r="47" spans="1:39" s="207" customFormat="1" ht="76.5" customHeight="1" x14ac:dyDescent="0.3">
      <c r="A47" s="4"/>
      <c r="B47" s="27" t="s">
        <v>11</v>
      </c>
      <c r="C47" s="412" t="s">
        <v>575</v>
      </c>
      <c r="D47" s="480"/>
      <c r="E47" s="1215"/>
      <c r="F47" s="1216"/>
      <c r="G47" s="1217"/>
      <c r="H47" s="596"/>
      <c r="I47" s="316"/>
      <c r="J47" s="318"/>
      <c r="K47" s="764"/>
      <c r="L47" s="760"/>
      <c r="M47" s="760"/>
      <c r="N47" s="760"/>
      <c r="O47" s="760"/>
      <c r="P47" s="317"/>
      <c r="Q47" s="315"/>
      <c r="R47" s="760"/>
      <c r="S47" s="760"/>
      <c r="T47" s="760"/>
      <c r="U47" s="760"/>
      <c r="V47" s="317"/>
      <c r="W47" s="760"/>
      <c r="X47" s="760"/>
      <c r="Y47" s="760"/>
      <c r="Z47" s="760"/>
      <c r="AA47" s="760"/>
      <c r="AB47" s="317"/>
      <c r="AC47" s="317"/>
      <c r="AD47" s="314"/>
      <c r="AE47" s="315"/>
      <c r="AF47" s="897"/>
      <c r="AG47" s="317"/>
      <c r="AH47" s="828"/>
      <c r="AI47" s="317"/>
      <c r="AJ47" s="828"/>
      <c r="AK47" s="761"/>
      <c r="AL47" s="308"/>
      <c r="AM47" s="308"/>
    </row>
    <row r="48" spans="1:39" s="207" customFormat="1" ht="76.5" customHeight="1" x14ac:dyDescent="0.3">
      <c r="A48" s="4"/>
      <c r="B48" s="27" t="s">
        <v>12</v>
      </c>
      <c r="C48" s="412" t="s">
        <v>576</v>
      </c>
      <c r="D48" s="480"/>
      <c r="E48" s="1215"/>
      <c r="F48" s="1216"/>
      <c r="G48" s="1217"/>
      <c r="H48" s="596"/>
      <c r="I48" s="316"/>
      <c r="J48" s="318"/>
      <c r="K48" s="764"/>
      <c r="L48" s="760"/>
      <c r="M48" s="760"/>
      <c r="N48" s="760"/>
      <c r="O48" s="760"/>
      <c r="P48" s="317"/>
      <c r="Q48" s="315"/>
      <c r="R48" s="760"/>
      <c r="S48" s="760"/>
      <c r="T48" s="760"/>
      <c r="U48" s="760"/>
      <c r="V48" s="317"/>
      <c r="W48" s="760"/>
      <c r="X48" s="760"/>
      <c r="Y48" s="760"/>
      <c r="Z48" s="760"/>
      <c r="AA48" s="760"/>
      <c r="AB48" s="317"/>
      <c r="AC48" s="317"/>
      <c r="AD48" s="314"/>
      <c r="AE48" s="315"/>
      <c r="AF48" s="897"/>
      <c r="AG48" s="317"/>
      <c r="AH48" s="828"/>
      <c r="AI48" s="317"/>
      <c r="AJ48" s="828"/>
      <c r="AK48" s="761"/>
      <c r="AL48" s="308"/>
      <c r="AM48" s="308"/>
    </row>
    <row r="49" spans="1:39" s="207" customFormat="1" ht="63.75" customHeight="1" x14ac:dyDescent="0.3">
      <c r="A49" s="4"/>
      <c r="B49" s="27" t="s">
        <v>13</v>
      </c>
      <c r="C49" s="412" t="s">
        <v>577</v>
      </c>
      <c r="D49" s="480"/>
      <c r="E49" s="1215"/>
      <c r="F49" s="1216"/>
      <c r="G49" s="1217"/>
      <c r="H49" s="596"/>
      <c r="I49" s="316"/>
      <c r="J49" s="318"/>
      <c r="K49" s="764"/>
      <c r="L49" s="760"/>
      <c r="M49" s="760"/>
      <c r="N49" s="760"/>
      <c r="O49" s="760"/>
      <c r="P49" s="317"/>
      <c r="Q49" s="315"/>
      <c r="R49" s="760"/>
      <c r="S49" s="760"/>
      <c r="T49" s="760"/>
      <c r="U49" s="760"/>
      <c r="V49" s="317"/>
      <c r="W49" s="760"/>
      <c r="X49" s="760"/>
      <c r="Y49" s="760"/>
      <c r="Z49" s="760"/>
      <c r="AA49" s="760"/>
      <c r="AB49" s="317"/>
      <c r="AC49" s="317"/>
      <c r="AD49" s="314"/>
      <c r="AE49" s="315"/>
      <c r="AF49" s="897"/>
      <c r="AG49" s="317"/>
      <c r="AH49" s="828"/>
      <c r="AI49" s="317"/>
      <c r="AJ49" s="828"/>
      <c r="AK49" s="761"/>
      <c r="AL49" s="308"/>
      <c r="AM49" s="308"/>
    </row>
    <row r="50" spans="1:39" ht="15" customHeight="1" x14ac:dyDescent="0.3">
      <c r="A50" s="4"/>
      <c r="B50" s="27" t="s">
        <v>47</v>
      </c>
      <c r="C50" s="410" t="s">
        <v>49</v>
      </c>
      <c r="D50" s="427"/>
      <c r="E50" s="1215"/>
      <c r="F50" s="1216"/>
      <c r="G50" s="1217"/>
      <c r="H50" s="596"/>
      <c r="I50" s="316"/>
      <c r="J50" s="318"/>
      <c r="K50" s="764"/>
      <c r="L50" s="760"/>
      <c r="M50" s="760"/>
      <c r="N50" s="760"/>
      <c r="O50" s="760"/>
      <c r="P50" s="317"/>
      <c r="Q50" s="315"/>
      <c r="R50" s="760"/>
      <c r="S50" s="760"/>
      <c r="T50" s="760"/>
      <c r="U50" s="760"/>
      <c r="V50" s="317"/>
      <c r="W50" s="760"/>
      <c r="X50" s="760"/>
      <c r="Y50" s="760"/>
      <c r="Z50" s="760"/>
      <c r="AA50" s="760"/>
      <c r="AB50" s="317"/>
      <c r="AC50" s="317"/>
      <c r="AD50" s="314"/>
      <c r="AE50" s="315"/>
      <c r="AF50" s="897"/>
      <c r="AG50" s="317"/>
      <c r="AH50" s="828"/>
      <c r="AI50" s="317"/>
      <c r="AJ50" s="828"/>
      <c r="AK50" s="761"/>
    </row>
    <row r="51" spans="1:39" x14ac:dyDescent="0.3">
      <c r="B51" s="27" t="s">
        <v>42</v>
      </c>
      <c r="C51" s="410" t="s">
        <v>45</v>
      </c>
      <c r="D51" s="427"/>
      <c r="E51" s="1215"/>
      <c r="F51" s="1216"/>
      <c r="G51" s="1217"/>
      <c r="H51" s="596"/>
      <c r="I51" s="316"/>
      <c r="J51" s="318"/>
      <c r="K51" s="597"/>
      <c r="L51" s="320"/>
      <c r="M51" s="320"/>
      <c r="N51" s="320"/>
      <c r="O51" s="320"/>
      <c r="P51" s="321"/>
      <c r="Q51" s="319"/>
      <c r="R51" s="320"/>
      <c r="S51" s="320"/>
      <c r="T51" s="320"/>
      <c r="U51" s="320"/>
      <c r="V51" s="321"/>
      <c r="W51" s="320"/>
      <c r="X51" s="320"/>
      <c r="Y51" s="320"/>
      <c r="Z51" s="320"/>
      <c r="AA51" s="320"/>
      <c r="AB51" s="321"/>
      <c r="AC51" s="326"/>
      <c r="AD51" s="322"/>
      <c r="AE51" s="323"/>
      <c r="AF51" s="898"/>
      <c r="AG51" s="321"/>
      <c r="AH51" s="834"/>
      <c r="AI51" s="321"/>
      <c r="AJ51" s="834"/>
      <c r="AK51" s="324"/>
    </row>
    <row r="52" spans="1:39" x14ac:dyDescent="0.3">
      <c r="B52" s="27" t="s">
        <v>43</v>
      </c>
      <c r="C52" s="410" t="s">
        <v>45</v>
      </c>
      <c r="D52" s="427"/>
      <c r="E52" s="1215"/>
      <c r="F52" s="1216"/>
      <c r="G52" s="1217"/>
      <c r="H52" s="596"/>
      <c r="I52" s="316"/>
      <c r="J52" s="318"/>
      <c r="K52" s="597"/>
      <c r="L52" s="320"/>
      <c r="M52" s="320"/>
      <c r="N52" s="320"/>
      <c r="O52" s="320"/>
      <c r="P52" s="321"/>
      <c r="Q52" s="319"/>
      <c r="R52" s="320"/>
      <c r="S52" s="320"/>
      <c r="T52" s="320"/>
      <c r="U52" s="320"/>
      <c r="V52" s="321"/>
      <c r="W52" s="320"/>
      <c r="X52" s="320"/>
      <c r="Y52" s="320"/>
      <c r="Z52" s="320"/>
      <c r="AA52" s="320"/>
      <c r="AB52" s="321"/>
      <c r="AC52" s="326"/>
      <c r="AD52" s="322"/>
      <c r="AE52" s="323"/>
      <c r="AF52" s="898"/>
      <c r="AG52" s="321"/>
      <c r="AH52" s="834"/>
      <c r="AI52" s="321"/>
      <c r="AJ52" s="834"/>
      <c r="AK52" s="324"/>
    </row>
    <row r="53" spans="1:39" x14ac:dyDescent="0.3">
      <c r="B53" s="27" t="s">
        <v>44</v>
      </c>
      <c r="C53" s="410" t="s">
        <v>45</v>
      </c>
      <c r="D53" s="427"/>
      <c r="E53" s="1215"/>
      <c r="F53" s="1216"/>
      <c r="G53" s="1217"/>
      <c r="H53" s="596"/>
      <c r="I53" s="316"/>
      <c r="J53" s="318"/>
      <c r="K53" s="597"/>
      <c r="L53" s="320"/>
      <c r="M53" s="320"/>
      <c r="N53" s="320"/>
      <c r="O53" s="320"/>
      <c r="P53" s="321"/>
      <c r="Q53" s="319"/>
      <c r="R53" s="320"/>
      <c r="S53" s="320"/>
      <c r="T53" s="320"/>
      <c r="U53" s="320"/>
      <c r="V53" s="321"/>
      <c r="W53" s="320"/>
      <c r="X53" s="320"/>
      <c r="Y53" s="320"/>
      <c r="Z53" s="320"/>
      <c r="AA53" s="320"/>
      <c r="AB53" s="321"/>
      <c r="AC53" s="326"/>
      <c r="AD53" s="322"/>
      <c r="AE53" s="323"/>
      <c r="AF53" s="898"/>
      <c r="AG53" s="321"/>
      <c r="AH53" s="834"/>
      <c r="AI53" s="321"/>
      <c r="AJ53" s="834"/>
      <c r="AK53" s="324"/>
    </row>
    <row r="54" spans="1:39" x14ac:dyDescent="0.3">
      <c r="B54" s="27" t="s">
        <v>315</v>
      </c>
      <c r="C54" s="410" t="s">
        <v>1016</v>
      </c>
      <c r="D54" s="427"/>
      <c r="E54" s="1215"/>
      <c r="F54" s="1216"/>
      <c r="G54" s="1217"/>
      <c r="H54" s="596"/>
      <c r="I54" s="316"/>
      <c r="J54" s="318"/>
      <c r="K54" s="814"/>
      <c r="L54" s="815"/>
      <c r="M54" s="815"/>
      <c r="N54" s="815"/>
      <c r="O54" s="815"/>
      <c r="P54" s="817"/>
      <c r="Q54" s="818"/>
      <c r="R54" s="815"/>
      <c r="S54" s="815"/>
      <c r="T54" s="815"/>
      <c r="U54" s="815"/>
      <c r="V54" s="817"/>
      <c r="W54" s="815"/>
      <c r="X54" s="815"/>
      <c r="Y54" s="815"/>
      <c r="Z54" s="815"/>
      <c r="AA54" s="815"/>
      <c r="AB54" s="817"/>
      <c r="AC54" s="326"/>
      <c r="AD54" s="322"/>
      <c r="AE54" s="323"/>
      <c r="AF54" s="899"/>
      <c r="AG54" s="817"/>
      <c r="AH54" s="835"/>
      <c r="AI54" s="817"/>
      <c r="AJ54" s="835"/>
      <c r="AK54" s="816"/>
    </row>
    <row r="55" spans="1:39" x14ac:dyDescent="0.3">
      <c r="A55" s="467" t="s">
        <v>59</v>
      </c>
      <c r="B55" s="447"/>
      <c r="C55" s="470"/>
      <c r="D55" s="481"/>
      <c r="E55" s="1297"/>
      <c r="F55" s="1298"/>
      <c r="G55" s="1299"/>
      <c r="H55" s="636"/>
      <c r="I55" s="601"/>
      <c r="J55" s="602"/>
      <c r="K55" s="595"/>
      <c r="L55" s="455"/>
      <c r="M55" s="455"/>
      <c r="N55" s="455"/>
      <c r="O55" s="455"/>
      <c r="P55" s="793"/>
      <c r="Q55" s="795"/>
      <c r="R55" s="455"/>
      <c r="S55" s="455"/>
      <c r="T55" s="455"/>
      <c r="U55" s="455"/>
      <c r="V55" s="793"/>
      <c r="W55" s="455"/>
      <c r="X55" s="455"/>
      <c r="Y55" s="455"/>
      <c r="Z55" s="455"/>
      <c r="AA55" s="455"/>
      <c r="AB55" s="793"/>
      <c r="AC55" s="326"/>
      <c r="AD55" s="322"/>
      <c r="AE55" s="323"/>
      <c r="AF55" s="595"/>
      <c r="AG55" s="455"/>
      <c r="AH55" s="455"/>
      <c r="AI55" s="455"/>
      <c r="AJ55" s="455"/>
      <c r="AK55" s="451"/>
    </row>
    <row r="56" spans="1:39" s="213" customFormat="1" ht="92.25" customHeight="1" x14ac:dyDescent="0.3">
      <c r="A56" s="303"/>
      <c r="B56" s="27" t="s">
        <v>134</v>
      </c>
      <c r="C56" s="410" t="s">
        <v>569</v>
      </c>
      <c r="D56" s="427" t="s">
        <v>664</v>
      </c>
      <c r="E56" s="1215"/>
      <c r="F56" s="1216"/>
      <c r="G56" s="1217"/>
      <c r="H56" s="597"/>
      <c r="I56" s="320"/>
      <c r="J56" s="324"/>
      <c r="K56" s="660" t="s">
        <v>601</v>
      </c>
      <c r="L56" s="202" t="s">
        <v>599</v>
      </c>
      <c r="M56" s="202" t="s">
        <v>1501</v>
      </c>
      <c r="N56" s="202" t="s">
        <v>600</v>
      </c>
      <c r="O56" s="202" t="s">
        <v>598</v>
      </c>
      <c r="P56" s="378" t="s">
        <v>597</v>
      </c>
      <c r="Q56" s="347" t="s">
        <v>601</v>
      </c>
      <c r="R56" s="202" t="s">
        <v>599</v>
      </c>
      <c r="S56" s="202" t="s">
        <v>1501</v>
      </c>
      <c r="T56" s="202" t="s">
        <v>600</v>
      </c>
      <c r="U56" s="202" t="s">
        <v>598</v>
      </c>
      <c r="V56" s="378" t="s">
        <v>597</v>
      </c>
      <c r="W56" s="202" t="s">
        <v>601</v>
      </c>
      <c r="X56" s="202" t="s">
        <v>599</v>
      </c>
      <c r="Y56" s="202" t="s">
        <v>1501</v>
      </c>
      <c r="Z56" s="202" t="s">
        <v>600</v>
      </c>
      <c r="AA56" s="202" t="s">
        <v>598</v>
      </c>
      <c r="AB56" s="378" t="s">
        <v>597</v>
      </c>
      <c r="AC56" s="317"/>
      <c r="AD56" s="314"/>
      <c r="AE56" s="315"/>
      <c r="AF56" s="897"/>
      <c r="AG56" s="317"/>
      <c r="AH56" s="828"/>
      <c r="AI56" s="317"/>
      <c r="AJ56" s="828"/>
      <c r="AK56" s="761"/>
      <c r="AL56" s="214"/>
      <c r="AM56" s="214"/>
    </row>
    <row r="57" spans="1:39" s="208" customFormat="1" ht="15" customHeight="1" x14ac:dyDescent="0.3">
      <c r="A57" s="303"/>
      <c r="B57" s="340" t="s">
        <v>50</v>
      </c>
      <c r="C57" s="410" t="s">
        <v>1748</v>
      </c>
      <c r="D57" s="427" t="s">
        <v>665</v>
      </c>
      <c r="E57" s="1215"/>
      <c r="F57" s="1216"/>
      <c r="G57" s="1217"/>
      <c r="H57" s="597"/>
      <c r="I57" s="320"/>
      <c r="J57" s="324"/>
      <c r="K57" s="627" t="s">
        <v>1747</v>
      </c>
      <c r="L57" s="365" t="s">
        <v>1748</v>
      </c>
      <c r="M57" s="365" t="s">
        <v>1748</v>
      </c>
      <c r="N57" s="365" t="s">
        <v>1776</v>
      </c>
      <c r="O57" s="365" t="s">
        <v>1748</v>
      </c>
      <c r="P57" s="365" t="s">
        <v>1776</v>
      </c>
      <c r="Q57" s="364" t="s">
        <v>1747</v>
      </c>
      <c r="R57" s="365" t="s">
        <v>1748</v>
      </c>
      <c r="S57" s="365" t="s">
        <v>1748</v>
      </c>
      <c r="T57" s="365" t="s">
        <v>1776</v>
      </c>
      <c r="U57" s="365" t="s">
        <v>1748</v>
      </c>
      <c r="V57" s="748" t="s">
        <v>1776</v>
      </c>
      <c r="W57" s="365" t="s">
        <v>1747</v>
      </c>
      <c r="X57" s="365" t="s">
        <v>1748</v>
      </c>
      <c r="Y57" s="365" t="s">
        <v>1748</v>
      </c>
      <c r="Z57" s="365" t="s">
        <v>1776</v>
      </c>
      <c r="AA57" s="365" t="s">
        <v>1748</v>
      </c>
      <c r="AB57" s="748" t="s">
        <v>1776</v>
      </c>
      <c r="AC57" s="317"/>
      <c r="AD57" s="314"/>
      <c r="AE57" s="315"/>
      <c r="AF57" s="897"/>
      <c r="AG57" s="317"/>
      <c r="AH57" s="828"/>
      <c r="AI57" s="317"/>
      <c r="AJ57" s="828"/>
      <c r="AK57" s="761"/>
      <c r="AL57" s="188"/>
      <c r="AM57" s="188"/>
    </row>
    <row r="58" spans="1:39" s="208" customFormat="1" ht="15" customHeight="1" x14ac:dyDescent="0.3">
      <c r="A58" s="356"/>
      <c r="B58" s="27" t="s">
        <v>51</v>
      </c>
      <c r="C58" s="410" t="s">
        <v>1064</v>
      </c>
      <c r="D58" s="427" t="s">
        <v>666</v>
      </c>
      <c r="E58" s="1215"/>
      <c r="F58" s="1216"/>
      <c r="G58" s="1217"/>
      <c r="H58" s="597"/>
      <c r="I58" s="320"/>
      <c r="J58" s="324"/>
      <c r="K58" s="627" t="s">
        <v>126</v>
      </c>
      <c r="L58" s="365" t="s">
        <v>126</v>
      </c>
      <c r="M58" s="365" t="s">
        <v>126</v>
      </c>
      <c r="N58" s="365" t="s">
        <v>142</v>
      </c>
      <c r="O58" s="365" t="s">
        <v>126</v>
      </c>
      <c r="P58" s="748" t="s">
        <v>126</v>
      </c>
      <c r="Q58" s="364" t="s">
        <v>126</v>
      </c>
      <c r="R58" s="365" t="s">
        <v>126</v>
      </c>
      <c r="S58" s="365" t="s">
        <v>126</v>
      </c>
      <c r="T58" s="365" t="s">
        <v>142</v>
      </c>
      <c r="U58" s="365" t="s">
        <v>126</v>
      </c>
      <c r="V58" s="748" t="s">
        <v>126</v>
      </c>
      <c r="W58" s="365" t="s">
        <v>126</v>
      </c>
      <c r="X58" s="365" t="s">
        <v>126</v>
      </c>
      <c r="Y58" s="365" t="s">
        <v>126</v>
      </c>
      <c r="Z58" s="365" t="s">
        <v>142</v>
      </c>
      <c r="AA58" s="365" t="s">
        <v>126</v>
      </c>
      <c r="AB58" s="748" t="s">
        <v>126</v>
      </c>
      <c r="AC58" s="317"/>
      <c r="AD58" s="314"/>
      <c r="AE58" s="315"/>
      <c r="AF58" s="897"/>
      <c r="AG58" s="317"/>
      <c r="AH58" s="828"/>
      <c r="AI58" s="317"/>
      <c r="AJ58" s="828"/>
      <c r="AK58" s="761"/>
      <c r="AL58" s="188"/>
      <c r="AM58" s="188"/>
    </row>
    <row r="59" spans="1:39" x14ac:dyDescent="0.3">
      <c r="A59" s="356"/>
      <c r="B59" s="27" t="s">
        <v>52</v>
      </c>
      <c r="C59" s="410" t="s">
        <v>1066</v>
      </c>
      <c r="D59" s="427" t="s">
        <v>667</v>
      </c>
      <c r="E59" s="1215"/>
      <c r="F59" s="1216"/>
      <c r="G59" s="1217"/>
      <c r="H59" s="597"/>
      <c r="I59" s="320"/>
      <c r="J59" s="324"/>
      <c r="K59" s="627" t="s">
        <v>143</v>
      </c>
      <c r="L59" s="365" t="s">
        <v>143</v>
      </c>
      <c r="M59" s="365" t="s">
        <v>143</v>
      </c>
      <c r="N59" s="365" t="s">
        <v>144</v>
      </c>
      <c r="O59" s="365" t="s">
        <v>126</v>
      </c>
      <c r="P59" s="748" t="s">
        <v>126</v>
      </c>
      <c r="Q59" s="364" t="s">
        <v>143</v>
      </c>
      <c r="R59" s="365" t="s">
        <v>143</v>
      </c>
      <c r="S59" s="365" t="s">
        <v>143</v>
      </c>
      <c r="T59" s="365" t="s">
        <v>144</v>
      </c>
      <c r="U59" s="365" t="s">
        <v>126</v>
      </c>
      <c r="V59" s="748" t="s">
        <v>126</v>
      </c>
      <c r="W59" s="365" t="s">
        <v>143</v>
      </c>
      <c r="X59" s="365" t="s">
        <v>143</v>
      </c>
      <c r="Y59" s="365" t="s">
        <v>143</v>
      </c>
      <c r="Z59" s="365" t="s">
        <v>144</v>
      </c>
      <c r="AA59" s="365" t="s">
        <v>126</v>
      </c>
      <c r="AB59" s="748" t="s">
        <v>126</v>
      </c>
      <c r="AC59" s="317"/>
      <c r="AD59" s="314"/>
      <c r="AE59" s="315"/>
      <c r="AF59" s="897"/>
      <c r="AG59" s="317"/>
      <c r="AH59" s="828"/>
      <c r="AI59" s="317"/>
      <c r="AJ59" s="828"/>
      <c r="AK59" s="761"/>
    </row>
    <row r="60" spans="1:39" x14ac:dyDescent="0.3">
      <c r="B60" s="27" t="s">
        <v>140</v>
      </c>
      <c r="C60" s="410" t="s">
        <v>128</v>
      </c>
      <c r="D60" s="427" t="s">
        <v>668</v>
      </c>
      <c r="E60" s="1215"/>
      <c r="F60" s="1216"/>
      <c r="G60" s="1217"/>
      <c r="H60" s="597"/>
      <c r="I60" s="320"/>
      <c r="J60" s="324"/>
      <c r="K60" s="627" t="s">
        <v>320</v>
      </c>
      <c r="L60" s="365" t="s">
        <v>146</v>
      </c>
      <c r="M60" s="365" t="s">
        <v>146</v>
      </c>
      <c r="N60" s="365" t="s">
        <v>145</v>
      </c>
      <c r="O60" s="365" t="s">
        <v>147</v>
      </c>
      <c r="P60" s="748" t="s">
        <v>148</v>
      </c>
      <c r="Q60" s="364" t="s">
        <v>145</v>
      </c>
      <c r="R60" s="365" t="s">
        <v>146</v>
      </c>
      <c r="S60" s="365" t="s">
        <v>146</v>
      </c>
      <c r="T60" s="365" t="s">
        <v>145</v>
      </c>
      <c r="U60" s="365" t="s">
        <v>147</v>
      </c>
      <c r="V60" s="748" t="s">
        <v>148</v>
      </c>
      <c r="W60" s="365" t="s">
        <v>145</v>
      </c>
      <c r="X60" s="365" t="s">
        <v>146</v>
      </c>
      <c r="Y60" s="365" t="s">
        <v>146</v>
      </c>
      <c r="Z60" s="365" t="s">
        <v>145</v>
      </c>
      <c r="AA60" s="365" t="s">
        <v>147</v>
      </c>
      <c r="AB60" s="748" t="s">
        <v>148</v>
      </c>
      <c r="AC60" s="317"/>
      <c r="AD60" s="314"/>
      <c r="AE60" s="315"/>
      <c r="AF60" s="897"/>
      <c r="AG60" s="317"/>
      <c r="AH60" s="828"/>
      <c r="AI60" s="317"/>
      <c r="AJ60" s="828"/>
      <c r="AK60" s="761"/>
    </row>
    <row r="61" spans="1:39" ht="69" x14ac:dyDescent="0.3">
      <c r="B61" s="27" t="s">
        <v>53</v>
      </c>
      <c r="C61" s="410" t="s">
        <v>570</v>
      </c>
      <c r="D61" s="427" t="s">
        <v>662</v>
      </c>
      <c r="E61" s="1215"/>
      <c r="F61" s="1216"/>
      <c r="G61" s="1217"/>
      <c r="H61" s="597"/>
      <c r="I61" s="320"/>
      <c r="J61" s="324"/>
      <c r="K61" s="627" t="s">
        <v>161</v>
      </c>
      <c r="L61" s="365" t="s">
        <v>145</v>
      </c>
      <c r="M61" s="365" t="s">
        <v>149</v>
      </c>
      <c r="N61" s="365" t="s">
        <v>136</v>
      </c>
      <c r="O61" s="365" t="s">
        <v>148</v>
      </c>
      <c r="P61" s="748" t="s">
        <v>1749</v>
      </c>
      <c r="Q61" s="364" t="s">
        <v>161</v>
      </c>
      <c r="R61" s="365" t="s">
        <v>145</v>
      </c>
      <c r="S61" s="365" t="s">
        <v>149</v>
      </c>
      <c r="T61" s="365" t="s">
        <v>136</v>
      </c>
      <c r="U61" s="365" t="s">
        <v>148</v>
      </c>
      <c r="V61" s="748" t="s">
        <v>1749</v>
      </c>
      <c r="W61" s="365" t="s">
        <v>136</v>
      </c>
      <c r="X61" s="365" t="s">
        <v>136</v>
      </c>
      <c r="Y61" s="365" t="s">
        <v>149</v>
      </c>
      <c r="Z61" s="365" t="s">
        <v>136</v>
      </c>
      <c r="AA61" s="365" t="s">
        <v>150</v>
      </c>
      <c r="AB61" s="748" t="s">
        <v>1749</v>
      </c>
      <c r="AC61" s="317"/>
      <c r="AD61" s="314"/>
      <c r="AE61" s="315"/>
      <c r="AF61" s="897"/>
      <c r="AG61" s="317"/>
      <c r="AH61" s="828"/>
      <c r="AI61" s="317"/>
      <c r="AJ61" s="828"/>
      <c r="AK61" s="761"/>
    </row>
    <row r="62" spans="1:39" ht="55.2" x14ac:dyDescent="0.3">
      <c r="B62" s="27" t="s">
        <v>1660</v>
      </c>
      <c r="C62" s="410" t="s">
        <v>1661</v>
      </c>
      <c r="D62" s="427" t="s">
        <v>1019</v>
      </c>
      <c r="E62" s="1215"/>
      <c r="F62" s="1216"/>
      <c r="G62" s="1217"/>
      <c r="H62" s="597"/>
      <c r="I62" s="320"/>
      <c r="J62" s="324"/>
      <c r="K62" s="627" t="s">
        <v>1664</v>
      </c>
      <c r="L62" s="202" t="s">
        <v>1891</v>
      </c>
      <c r="M62" s="202" t="s">
        <v>1836</v>
      </c>
      <c r="N62" s="365" t="s">
        <v>1664</v>
      </c>
      <c r="O62" s="202" t="s">
        <v>1839</v>
      </c>
      <c r="P62" s="365" t="s">
        <v>1664</v>
      </c>
      <c r="Q62" s="627" t="s">
        <v>1664</v>
      </c>
      <c r="R62" s="202" t="s">
        <v>1891</v>
      </c>
      <c r="S62" s="202" t="s">
        <v>1836</v>
      </c>
      <c r="T62" s="365" t="s">
        <v>1664</v>
      </c>
      <c r="U62" s="202" t="s">
        <v>1839</v>
      </c>
      <c r="V62" s="365" t="s">
        <v>1664</v>
      </c>
      <c r="W62" s="323"/>
      <c r="X62" s="325"/>
      <c r="Y62" s="325"/>
      <c r="Z62" s="325"/>
      <c r="AA62" s="325"/>
      <c r="AB62" s="326"/>
      <c r="AC62" s="317"/>
      <c r="AD62" s="314"/>
      <c r="AE62" s="315"/>
      <c r="AF62" s="897"/>
      <c r="AG62" s="317"/>
      <c r="AH62" s="828"/>
      <c r="AI62" s="317"/>
      <c r="AJ62" s="828"/>
      <c r="AK62" s="761"/>
    </row>
    <row r="63" spans="1:39" s="948" customFormat="1" ht="69" x14ac:dyDescent="0.3">
      <c r="A63" s="303"/>
      <c r="B63" s="27" t="s">
        <v>1659</v>
      </c>
      <c r="C63" s="582" t="s">
        <v>1661</v>
      </c>
      <c r="D63" s="427"/>
      <c r="E63" s="949"/>
      <c r="F63" s="950"/>
      <c r="G63" s="951"/>
      <c r="H63" s="597"/>
      <c r="I63" s="320"/>
      <c r="J63" s="324"/>
      <c r="K63" s="627" t="s">
        <v>1662</v>
      </c>
      <c r="L63" s="202" t="s">
        <v>1892</v>
      </c>
      <c r="M63" s="202" t="s">
        <v>1837</v>
      </c>
      <c r="N63" s="365" t="s">
        <v>129</v>
      </c>
      <c r="O63" s="202" t="s">
        <v>1838</v>
      </c>
      <c r="P63" s="748" t="s">
        <v>129</v>
      </c>
      <c r="Q63" s="627" t="s">
        <v>1662</v>
      </c>
      <c r="R63" s="202" t="s">
        <v>1892</v>
      </c>
      <c r="S63" s="202" t="s">
        <v>1837</v>
      </c>
      <c r="T63" s="365" t="s">
        <v>129</v>
      </c>
      <c r="U63" s="202" t="s">
        <v>1838</v>
      </c>
      <c r="V63" s="748" t="s">
        <v>129</v>
      </c>
      <c r="W63" s="325"/>
      <c r="X63" s="325"/>
      <c r="Y63" s="325"/>
      <c r="Z63" s="325"/>
      <c r="AA63" s="325"/>
      <c r="AB63" s="326"/>
      <c r="AC63" s="317"/>
      <c r="AD63" s="314"/>
      <c r="AE63" s="315"/>
      <c r="AF63" s="897"/>
      <c r="AG63" s="317"/>
      <c r="AH63" s="828"/>
      <c r="AI63" s="317"/>
      <c r="AJ63" s="828"/>
      <c r="AK63" s="761"/>
      <c r="AL63" s="750"/>
      <c r="AM63" s="750"/>
    </row>
    <row r="64" spans="1:39" s="1033" customFormat="1" ht="69" x14ac:dyDescent="0.3">
      <c r="A64" s="303"/>
      <c r="B64" s="27" t="s">
        <v>1852</v>
      </c>
      <c r="C64" s="582" t="s">
        <v>1853</v>
      </c>
      <c r="D64" s="427"/>
      <c r="E64" s="1034"/>
      <c r="F64" s="1035"/>
      <c r="G64" s="1036"/>
      <c r="H64" s="597"/>
      <c r="I64" s="320"/>
      <c r="J64" s="324"/>
      <c r="K64" s="626"/>
      <c r="L64" s="202" t="s">
        <v>1854</v>
      </c>
      <c r="M64" s="655"/>
      <c r="N64" s="325"/>
      <c r="O64" s="655"/>
      <c r="P64" s="326"/>
      <c r="Q64" s="626"/>
      <c r="R64" s="202" t="s">
        <v>761</v>
      </c>
      <c r="S64" s="655"/>
      <c r="T64" s="325"/>
      <c r="U64" s="655"/>
      <c r="V64" s="326"/>
      <c r="W64" s="325"/>
      <c r="X64" s="325"/>
      <c r="Y64" s="325"/>
      <c r="Z64" s="325"/>
      <c r="AA64" s="325"/>
      <c r="AB64" s="325"/>
      <c r="AC64" s="317"/>
      <c r="AD64" s="314"/>
      <c r="AE64" s="315"/>
      <c r="AF64" s="897"/>
      <c r="AG64" s="317"/>
      <c r="AH64" s="828"/>
      <c r="AI64" s="317"/>
      <c r="AJ64" s="828"/>
      <c r="AK64" s="761"/>
      <c r="AL64" s="750"/>
      <c r="AM64" s="750"/>
    </row>
    <row r="65" spans="1:39" s="948" customFormat="1" ht="69" x14ac:dyDescent="0.3">
      <c r="A65" s="303"/>
      <c r="B65" s="27" t="s">
        <v>1665</v>
      </c>
      <c r="C65" s="582" t="s">
        <v>1661</v>
      </c>
      <c r="D65" s="427"/>
      <c r="E65" s="949"/>
      <c r="F65" s="950"/>
      <c r="G65" s="951"/>
      <c r="H65" s="597"/>
      <c r="I65" s="320"/>
      <c r="J65" s="324"/>
      <c r="K65" s="1294" t="s">
        <v>1663</v>
      </c>
      <c r="L65" s="1295"/>
      <c r="M65" s="1295"/>
      <c r="N65" s="1295"/>
      <c r="O65" s="1295"/>
      <c r="P65" s="1296"/>
      <c r="Q65" s="1294" t="s">
        <v>1663</v>
      </c>
      <c r="R65" s="1295"/>
      <c r="S65" s="1295"/>
      <c r="T65" s="1295"/>
      <c r="U65" s="1295"/>
      <c r="V65" s="1296"/>
      <c r="W65" s="365" t="s">
        <v>1668</v>
      </c>
      <c r="X65" s="365" t="s">
        <v>1666</v>
      </c>
      <c r="Y65" s="202" t="s">
        <v>1667</v>
      </c>
      <c r="Z65" s="365" t="s">
        <v>1669</v>
      </c>
      <c r="AA65" s="202" t="s">
        <v>1670</v>
      </c>
      <c r="AB65" s="365" t="s">
        <v>1669</v>
      </c>
      <c r="AC65" s="317"/>
      <c r="AD65" s="314"/>
      <c r="AE65" s="315"/>
      <c r="AF65" s="897"/>
      <c r="AG65" s="317"/>
      <c r="AH65" s="828"/>
      <c r="AI65" s="317"/>
      <c r="AJ65" s="828"/>
      <c r="AK65" s="761"/>
      <c r="AL65" s="750"/>
      <c r="AM65" s="750"/>
    </row>
    <row r="66" spans="1:39" s="208" customFormat="1" ht="15" customHeight="1" x14ac:dyDescent="0.3">
      <c r="A66" s="356"/>
      <c r="B66" s="27" t="s">
        <v>847</v>
      </c>
      <c r="C66" s="410" t="s">
        <v>850</v>
      </c>
      <c r="D66" s="427"/>
      <c r="E66" s="1215"/>
      <c r="F66" s="1216"/>
      <c r="G66" s="1217"/>
      <c r="H66" s="597"/>
      <c r="I66" s="320"/>
      <c r="J66" s="324"/>
      <c r="K66" s="626"/>
      <c r="L66" s="325"/>
      <c r="M66" s="325"/>
      <c r="N66" s="325"/>
      <c r="O66" s="325"/>
      <c r="P66" s="326"/>
      <c r="Q66" s="323"/>
      <c r="R66" s="325"/>
      <c r="S66" s="325"/>
      <c r="T66" s="325"/>
      <c r="U66" s="325"/>
      <c r="V66" s="326"/>
      <c r="W66" s="325"/>
      <c r="X66" s="325"/>
      <c r="Y66" s="325"/>
      <c r="Z66" s="325"/>
      <c r="AA66" s="325"/>
      <c r="AB66" s="326"/>
      <c r="AC66" s="317"/>
      <c r="AD66" s="314"/>
      <c r="AE66" s="315"/>
      <c r="AF66" s="897"/>
      <c r="AG66" s="317"/>
      <c r="AH66" s="828"/>
      <c r="AI66" s="317"/>
      <c r="AJ66" s="828"/>
      <c r="AK66" s="761"/>
      <c r="AL66" s="188"/>
      <c r="AM66" s="188"/>
    </row>
    <row r="67" spans="1:39" x14ac:dyDescent="0.3">
      <c r="B67" s="27" t="s">
        <v>848</v>
      </c>
      <c r="C67" s="410" t="s">
        <v>772</v>
      </c>
      <c r="D67" s="427" t="s">
        <v>672</v>
      </c>
      <c r="E67" s="1215"/>
      <c r="F67" s="1216"/>
      <c r="G67" s="1217"/>
      <c r="H67" s="597"/>
      <c r="I67" s="320"/>
      <c r="J67" s="324"/>
      <c r="K67" s="626"/>
      <c r="L67" s="325"/>
      <c r="M67" s="325"/>
      <c r="N67" s="325"/>
      <c r="O67" s="325"/>
      <c r="P67" s="326"/>
      <c r="Q67" s="323"/>
      <c r="R67" s="325"/>
      <c r="S67" s="325"/>
      <c r="T67" s="325"/>
      <c r="U67" s="325"/>
      <c r="V67" s="326"/>
      <c r="W67" s="325"/>
      <c r="X67" s="325"/>
      <c r="Y67" s="325"/>
      <c r="Z67" s="325"/>
      <c r="AA67" s="325"/>
      <c r="AB67" s="326"/>
      <c r="AC67" s="317"/>
      <c r="AD67" s="314"/>
      <c r="AE67" s="315"/>
      <c r="AF67" s="897"/>
      <c r="AG67" s="317"/>
      <c r="AH67" s="828"/>
      <c r="AI67" s="317"/>
      <c r="AJ67" s="828"/>
      <c r="AK67" s="761"/>
    </row>
    <row r="68" spans="1:39" x14ac:dyDescent="0.3">
      <c r="B68" s="27" t="s">
        <v>878</v>
      </c>
      <c r="C68" s="410" t="s">
        <v>882</v>
      </c>
      <c r="D68" s="427"/>
      <c r="E68" s="1215"/>
      <c r="F68" s="1216"/>
      <c r="G68" s="1217"/>
      <c r="H68" s="597"/>
      <c r="I68" s="320"/>
      <c r="J68" s="324"/>
      <c r="K68" s="626"/>
      <c r="L68" s="325"/>
      <c r="M68" s="325"/>
      <c r="N68" s="325"/>
      <c r="O68" s="325"/>
      <c r="P68" s="326"/>
      <c r="Q68" s="323"/>
      <c r="R68" s="325"/>
      <c r="S68" s="325"/>
      <c r="T68" s="325"/>
      <c r="U68" s="325"/>
      <c r="V68" s="326"/>
      <c r="W68" s="325"/>
      <c r="X68" s="325"/>
      <c r="Y68" s="325"/>
      <c r="Z68" s="325"/>
      <c r="AA68" s="325"/>
      <c r="AB68" s="326"/>
      <c r="AC68" s="317"/>
      <c r="AD68" s="314"/>
      <c r="AE68" s="315"/>
      <c r="AF68" s="897"/>
      <c r="AG68" s="317"/>
      <c r="AH68" s="828"/>
      <c r="AI68" s="317"/>
      <c r="AJ68" s="828"/>
      <c r="AK68" s="761"/>
    </row>
    <row r="69" spans="1:39" s="362" customFormat="1" x14ac:dyDescent="0.3">
      <c r="A69" s="303"/>
      <c r="B69" s="27" t="s">
        <v>137</v>
      </c>
      <c r="C69" s="410" t="s">
        <v>45</v>
      </c>
      <c r="D69" s="427"/>
      <c r="E69" s="1215"/>
      <c r="F69" s="1216"/>
      <c r="G69" s="1217"/>
      <c r="H69" s="597"/>
      <c r="I69" s="320"/>
      <c r="J69" s="324"/>
      <c r="K69" s="626"/>
      <c r="L69" s="325"/>
      <c r="M69" s="325"/>
      <c r="N69" s="325"/>
      <c r="O69" s="325"/>
      <c r="P69" s="326"/>
      <c r="Q69" s="323"/>
      <c r="R69" s="325"/>
      <c r="S69" s="325"/>
      <c r="T69" s="325"/>
      <c r="U69" s="325"/>
      <c r="V69" s="326"/>
      <c r="W69" s="325"/>
      <c r="X69" s="325"/>
      <c r="Y69" s="325"/>
      <c r="Z69" s="325"/>
      <c r="AA69" s="325"/>
      <c r="AB69" s="326"/>
      <c r="AC69" s="317"/>
      <c r="AD69" s="314"/>
      <c r="AE69" s="315"/>
      <c r="AF69" s="897"/>
      <c r="AG69" s="317"/>
      <c r="AH69" s="828"/>
      <c r="AI69" s="317"/>
      <c r="AJ69" s="828"/>
      <c r="AK69" s="761"/>
      <c r="AL69" s="188"/>
      <c r="AM69" s="188"/>
    </row>
    <row r="70" spans="1:39" ht="96" customHeight="1" x14ac:dyDescent="0.3">
      <c r="B70" s="27" t="s">
        <v>54</v>
      </c>
      <c r="C70" s="410"/>
      <c r="D70" s="427" t="s">
        <v>669</v>
      </c>
      <c r="E70" s="1215"/>
      <c r="F70" s="1216"/>
      <c r="G70" s="1217"/>
      <c r="H70" s="597"/>
      <c r="I70" s="320"/>
      <c r="J70" s="324"/>
      <c r="K70" s="626"/>
      <c r="L70" s="325"/>
      <c r="M70" s="325"/>
      <c r="N70" s="325"/>
      <c r="O70" s="325"/>
      <c r="P70" s="326"/>
      <c r="Q70" s="364" t="s">
        <v>810</v>
      </c>
      <c r="R70" s="365" t="s">
        <v>808</v>
      </c>
      <c r="S70" s="365" t="s">
        <v>809</v>
      </c>
      <c r="T70" s="365" t="s">
        <v>586</v>
      </c>
      <c r="U70" s="202" t="s">
        <v>811</v>
      </c>
      <c r="V70" s="748" t="s">
        <v>810</v>
      </c>
      <c r="W70" s="365" t="s">
        <v>810</v>
      </c>
      <c r="X70" s="365" t="s">
        <v>808</v>
      </c>
      <c r="Y70" s="365" t="s">
        <v>809</v>
      </c>
      <c r="Z70" s="365" t="s">
        <v>586</v>
      </c>
      <c r="AA70" s="202" t="s">
        <v>811</v>
      </c>
      <c r="AB70" s="748" t="s">
        <v>810</v>
      </c>
      <c r="AC70" s="317"/>
      <c r="AD70" s="314"/>
      <c r="AE70" s="315"/>
      <c r="AF70" s="897"/>
      <c r="AG70" s="317"/>
      <c r="AH70" s="828"/>
      <c r="AI70" s="317"/>
      <c r="AJ70" s="828"/>
      <c r="AK70" s="761"/>
    </row>
    <row r="71" spans="1:39" ht="76.5" customHeight="1" x14ac:dyDescent="0.3">
      <c r="B71" s="27" t="s">
        <v>130</v>
      </c>
      <c r="C71" s="410"/>
      <c r="D71" s="427" t="s">
        <v>670</v>
      </c>
      <c r="E71" s="1215"/>
      <c r="F71" s="1216"/>
      <c r="G71" s="1217"/>
      <c r="H71" s="597"/>
      <c r="I71" s="320"/>
      <c r="J71" s="324"/>
      <c r="K71" s="626"/>
      <c r="L71" s="325"/>
      <c r="M71" s="325"/>
      <c r="N71" s="325"/>
      <c r="O71" s="325"/>
      <c r="P71" s="326"/>
      <c r="Q71" s="364" t="s">
        <v>803</v>
      </c>
      <c r="R71" s="365" t="s">
        <v>806</v>
      </c>
      <c r="S71" s="365" t="s">
        <v>807</v>
      </c>
      <c r="T71" s="365" t="s">
        <v>587</v>
      </c>
      <c r="U71" s="202" t="s">
        <v>812</v>
      </c>
      <c r="V71" s="748" t="s">
        <v>803</v>
      </c>
      <c r="W71" s="365" t="s">
        <v>803</v>
      </c>
      <c r="X71" s="365" t="s">
        <v>806</v>
      </c>
      <c r="Y71" s="365" t="s">
        <v>807</v>
      </c>
      <c r="Z71" s="365" t="s">
        <v>587</v>
      </c>
      <c r="AA71" s="202" t="s">
        <v>812</v>
      </c>
      <c r="AB71" s="748" t="s">
        <v>803</v>
      </c>
      <c r="AC71" s="317"/>
      <c r="AD71" s="314"/>
      <c r="AE71" s="315"/>
      <c r="AF71" s="897"/>
      <c r="AG71" s="317"/>
      <c r="AH71" s="828"/>
      <c r="AI71" s="317"/>
      <c r="AJ71" s="828"/>
      <c r="AK71" s="761"/>
    </row>
    <row r="72" spans="1:39" ht="55.2" x14ac:dyDescent="0.3">
      <c r="B72" s="27" t="s">
        <v>55</v>
      </c>
      <c r="C72" s="410"/>
      <c r="D72" s="427" t="s">
        <v>663</v>
      </c>
      <c r="E72" s="1215"/>
      <c r="F72" s="1216"/>
      <c r="G72" s="1217"/>
      <c r="H72" s="597"/>
      <c r="I72" s="320"/>
      <c r="J72" s="324"/>
      <c r="K72" s="626"/>
      <c r="L72" s="325"/>
      <c r="M72" s="325"/>
      <c r="N72" s="325"/>
      <c r="O72" s="325"/>
      <c r="P72" s="326"/>
      <c r="Q72" s="364" t="s">
        <v>804</v>
      </c>
      <c r="R72" s="365" t="s">
        <v>805</v>
      </c>
      <c r="S72" s="365" t="s">
        <v>615</v>
      </c>
      <c r="T72" s="365" t="s">
        <v>588</v>
      </c>
      <c r="U72" s="202" t="s">
        <v>813</v>
      </c>
      <c r="V72" s="748" t="s">
        <v>804</v>
      </c>
      <c r="W72" s="365" t="s">
        <v>804</v>
      </c>
      <c r="X72" s="365" t="s">
        <v>805</v>
      </c>
      <c r="Y72" s="365" t="s">
        <v>615</v>
      </c>
      <c r="Z72" s="365" t="s">
        <v>588</v>
      </c>
      <c r="AA72" s="202" t="s">
        <v>813</v>
      </c>
      <c r="AB72" s="748" t="s">
        <v>804</v>
      </c>
      <c r="AC72" s="317"/>
      <c r="AD72" s="314"/>
      <c r="AE72" s="315"/>
      <c r="AF72" s="897"/>
      <c r="AG72" s="317"/>
      <c r="AH72" s="828"/>
      <c r="AI72" s="317"/>
      <c r="AJ72" s="828"/>
      <c r="AK72" s="761"/>
    </row>
    <row r="73" spans="1:39" x14ac:dyDescent="0.3">
      <c r="B73" s="27" t="s">
        <v>854</v>
      </c>
      <c r="C73" s="410"/>
      <c r="D73" s="427" t="s">
        <v>672</v>
      </c>
      <c r="E73" s="1215"/>
      <c r="F73" s="1216"/>
      <c r="G73" s="1217"/>
      <c r="H73" s="597"/>
      <c r="I73" s="320"/>
      <c r="J73" s="324"/>
      <c r="K73" s="626"/>
      <c r="L73" s="325"/>
      <c r="M73" s="325"/>
      <c r="N73" s="325"/>
      <c r="O73" s="325"/>
      <c r="P73" s="326"/>
      <c r="Q73" s="323"/>
      <c r="R73" s="325"/>
      <c r="S73" s="325"/>
      <c r="T73" s="325"/>
      <c r="U73" s="325"/>
      <c r="V73" s="326"/>
      <c r="W73" s="325"/>
      <c r="X73" s="325"/>
      <c r="Y73" s="325"/>
      <c r="Z73" s="325"/>
      <c r="AA73" s="325"/>
      <c r="AB73" s="326"/>
      <c r="AC73" s="317"/>
      <c r="AD73" s="314"/>
      <c r="AE73" s="315"/>
      <c r="AF73" s="897"/>
      <c r="AG73" s="317"/>
      <c r="AH73" s="828"/>
      <c r="AI73" s="317"/>
      <c r="AJ73" s="828"/>
      <c r="AK73" s="761"/>
    </row>
    <row r="74" spans="1:39" s="999" customFormat="1" x14ac:dyDescent="0.3">
      <c r="A74" s="467" t="s">
        <v>299</v>
      </c>
      <c r="B74" s="449"/>
      <c r="C74" s="471"/>
      <c r="D74" s="481"/>
      <c r="E74" s="1300"/>
      <c r="F74" s="1301"/>
      <c r="G74" s="1302"/>
      <c r="H74" s="1016"/>
      <c r="I74" s="1017"/>
      <c r="J74" s="1018"/>
      <c r="K74" s="595"/>
      <c r="L74" s="455"/>
      <c r="M74" s="455"/>
      <c r="N74" s="455"/>
      <c r="O74" s="455"/>
      <c r="P74" s="793"/>
      <c r="Q74" s="795"/>
      <c r="R74" s="455"/>
      <c r="S74" s="455"/>
      <c r="T74" s="455"/>
      <c r="U74" s="455"/>
      <c r="V74" s="793"/>
      <c r="W74" s="455"/>
      <c r="X74" s="455"/>
      <c r="Y74" s="455"/>
      <c r="Z74" s="455"/>
      <c r="AA74" s="455"/>
      <c r="AB74" s="793"/>
      <c r="AC74" s="326"/>
      <c r="AD74" s="322"/>
      <c r="AE74" s="323"/>
      <c r="AF74" s="1056"/>
      <c r="AG74" s="1057"/>
      <c r="AH74" s="1058"/>
      <c r="AI74" s="1057"/>
      <c r="AJ74" s="1058"/>
      <c r="AK74" s="1052"/>
    </row>
    <row r="75" spans="1:39" s="999" customFormat="1" ht="15" customHeight="1" x14ac:dyDescent="0.3">
      <c r="A75" s="1070"/>
      <c r="B75" s="341" t="s">
        <v>408</v>
      </c>
      <c r="C75" s="586" t="s">
        <v>1010</v>
      </c>
      <c r="D75" s="426" t="s">
        <v>837</v>
      </c>
      <c r="E75" s="1260"/>
      <c r="F75" s="1261"/>
      <c r="G75" s="1262"/>
      <c r="H75" s="1019"/>
      <c r="I75" s="1020"/>
      <c r="J75" s="1021"/>
      <c r="K75" s="626"/>
      <c r="L75" s="325"/>
      <c r="M75" s="325"/>
      <c r="N75" s="325"/>
      <c r="O75" s="325"/>
      <c r="P75" s="326"/>
      <c r="Q75" s="323"/>
      <c r="R75" s="325"/>
      <c r="S75" s="325"/>
      <c r="T75" s="325"/>
      <c r="U75" s="325"/>
      <c r="V75" s="326"/>
      <c r="W75" s="320"/>
      <c r="X75" s="320"/>
      <c r="Y75" s="320"/>
      <c r="Z75" s="320"/>
      <c r="AA75" s="320"/>
      <c r="AB75" s="321"/>
      <c r="AC75" s="326"/>
      <c r="AD75" s="322"/>
      <c r="AE75" s="323"/>
      <c r="AF75" s="899"/>
      <c r="AG75" s="1048"/>
      <c r="AH75" s="835"/>
      <c r="AI75" s="1048"/>
      <c r="AJ75" s="835"/>
      <c r="AK75" s="1043"/>
    </row>
    <row r="76" spans="1:39" s="999" customFormat="1" x14ac:dyDescent="0.3">
      <c r="A76" s="1070"/>
      <c r="B76" s="27" t="s">
        <v>835</v>
      </c>
      <c r="C76" s="586" t="s">
        <v>1011</v>
      </c>
      <c r="D76" s="426" t="s">
        <v>834</v>
      </c>
      <c r="E76" s="1260"/>
      <c r="F76" s="1261"/>
      <c r="G76" s="1262"/>
      <c r="H76" s="1019"/>
      <c r="I76" s="1020"/>
      <c r="J76" s="1021"/>
      <c r="K76" s="626"/>
      <c r="L76" s="325"/>
      <c r="M76" s="325"/>
      <c r="N76" s="325"/>
      <c r="O76" s="325"/>
      <c r="P76" s="326"/>
      <c r="Q76" s="323"/>
      <c r="R76" s="325"/>
      <c r="S76" s="325"/>
      <c r="T76" s="325"/>
      <c r="U76" s="325"/>
      <c r="V76" s="326"/>
      <c r="W76" s="320"/>
      <c r="X76" s="320"/>
      <c r="Y76" s="320"/>
      <c r="Z76" s="320"/>
      <c r="AA76" s="320"/>
      <c r="AB76" s="321"/>
      <c r="AC76" s="326"/>
      <c r="AD76" s="322"/>
      <c r="AE76" s="323"/>
      <c r="AF76" s="899"/>
      <c r="AG76" s="1048"/>
      <c r="AH76" s="835"/>
      <c r="AI76" s="1048"/>
      <c r="AJ76" s="835"/>
      <c r="AK76" s="1043"/>
    </row>
    <row r="77" spans="1:39" s="999" customFormat="1" ht="27.6" x14ac:dyDescent="0.3">
      <c r="A77" s="1070"/>
      <c r="B77" s="27" t="s">
        <v>300</v>
      </c>
      <c r="C77" s="586" t="s">
        <v>1017</v>
      </c>
      <c r="D77" s="426" t="s">
        <v>831</v>
      </c>
      <c r="E77" s="1260"/>
      <c r="F77" s="1261"/>
      <c r="G77" s="1262"/>
      <c r="H77" s="1019"/>
      <c r="I77" s="1020"/>
      <c r="J77" s="1021"/>
      <c r="K77" s="626"/>
      <c r="L77" s="325"/>
      <c r="M77" s="325"/>
      <c r="N77" s="325"/>
      <c r="O77" s="325"/>
      <c r="P77" s="326"/>
      <c r="Q77" s="323"/>
      <c r="R77" s="325"/>
      <c r="S77" s="325"/>
      <c r="T77" s="325"/>
      <c r="U77" s="325"/>
      <c r="V77" s="326"/>
      <c r="W77" s="320"/>
      <c r="X77" s="320"/>
      <c r="Y77" s="320"/>
      <c r="Z77" s="320"/>
      <c r="AA77" s="320"/>
      <c r="AB77" s="321"/>
      <c r="AC77" s="326"/>
      <c r="AD77" s="322"/>
      <c r="AE77" s="323"/>
      <c r="AF77" s="899"/>
      <c r="AG77" s="1048"/>
      <c r="AH77" s="835"/>
      <c r="AI77" s="1048"/>
      <c r="AJ77" s="835"/>
      <c r="AK77" s="1043"/>
    </row>
    <row r="78" spans="1:39" s="999" customFormat="1" x14ac:dyDescent="0.3">
      <c r="A78" s="1070"/>
      <c r="B78" s="27" t="s">
        <v>475</v>
      </c>
      <c r="C78" s="586" t="s">
        <v>45</v>
      </c>
      <c r="D78" s="426" t="s">
        <v>832</v>
      </c>
      <c r="E78" s="1260"/>
      <c r="F78" s="1261"/>
      <c r="G78" s="1262"/>
      <c r="H78" s="1019"/>
      <c r="I78" s="1020"/>
      <c r="J78" s="1021"/>
      <c r="K78" s="626"/>
      <c r="L78" s="325"/>
      <c r="M78" s="325"/>
      <c r="N78" s="325"/>
      <c r="O78" s="325"/>
      <c r="P78" s="326"/>
      <c r="Q78" s="323"/>
      <c r="R78" s="325"/>
      <c r="S78" s="325"/>
      <c r="T78" s="325"/>
      <c r="U78" s="325"/>
      <c r="V78" s="326"/>
      <c r="W78" s="320"/>
      <c r="X78" s="320"/>
      <c r="Y78" s="320"/>
      <c r="Z78" s="320"/>
      <c r="AA78" s="320"/>
      <c r="AB78" s="321"/>
      <c r="AC78" s="326"/>
      <c r="AD78" s="322"/>
      <c r="AE78" s="323"/>
      <c r="AF78" s="899"/>
      <c r="AG78" s="1048"/>
      <c r="AH78" s="835"/>
      <c r="AI78" s="1048"/>
      <c r="AJ78" s="835"/>
      <c r="AK78" s="1043"/>
    </row>
    <row r="79" spans="1:39" s="999" customFormat="1" x14ac:dyDescent="0.3">
      <c r="A79" s="1070"/>
      <c r="B79" s="27" t="s">
        <v>476</v>
      </c>
      <c r="C79" s="586" t="s">
        <v>45</v>
      </c>
      <c r="D79" s="426" t="s">
        <v>833</v>
      </c>
      <c r="E79" s="1260"/>
      <c r="F79" s="1261"/>
      <c r="G79" s="1262"/>
      <c r="H79" s="1019"/>
      <c r="I79" s="1020"/>
      <c r="J79" s="1021"/>
      <c r="K79" s="626"/>
      <c r="L79" s="325"/>
      <c r="M79" s="325"/>
      <c r="N79" s="325"/>
      <c r="O79" s="325"/>
      <c r="P79" s="326"/>
      <c r="Q79" s="323"/>
      <c r="R79" s="325"/>
      <c r="S79" s="325"/>
      <c r="T79" s="325"/>
      <c r="U79" s="325"/>
      <c r="V79" s="326"/>
      <c r="W79" s="320"/>
      <c r="X79" s="320"/>
      <c r="Y79" s="320"/>
      <c r="Z79" s="320"/>
      <c r="AA79" s="320"/>
      <c r="AB79" s="321"/>
      <c r="AC79" s="326"/>
      <c r="AD79" s="322"/>
      <c r="AE79" s="323"/>
      <c r="AF79" s="899"/>
      <c r="AG79" s="1048"/>
      <c r="AH79" s="835"/>
      <c r="AI79" s="1048"/>
      <c r="AJ79" s="835"/>
      <c r="AK79" s="1043"/>
    </row>
    <row r="80" spans="1:39" s="999" customFormat="1" x14ac:dyDescent="0.3">
      <c r="A80" s="1070"/>
      <c r="B80" s="27" t="s">
        <v>301</v>
      </c>
      <c r="C80" s="586" t="s">
        <v>1016</v>
      </c>
      <c r="D80" s="427"/>
      <c r="E80" s="1260"/>
      <c r="F80" s="1261"/>
      <c r="G80" s="1262"/>
      <c r="H80" s="1019"/>
      <c r="I80" s="1020"/>
      <c r="J80" s="1021"/>
      <c r="K80" s="626"/>
      <c r="L80" s="325"/>
      <c r="M80" s="325"/>
      <c r="N80" s="325"/>
      <c r="O80" s="325"/>
      <c r="P80" s="326"/>
      <c r="Q80" s="323"/>
      <c r="R80" s="325"/>
      <c r="S80" s="325"/>
      <c r="T80" s="325"/>
      <c r="U80" s="325"/>
      <c r="V80" s="326"/>
      <c r="W80" s="320"/>
      <c r="X80" s="320"/>
      <c r="Y80" s="320"/>
      <c r="Z80" s="320"/>
      <c r="AA80" s="320"/>
      <c r="AB80" s="321"/>
      <c r="AC80" s="326"/>
      <c r="AD80" s="322"/>
      <c r="AE80" s="323"/>
      <c r="AF80" s="899"/>
      <c r="AG80" s="1048"/>
      <c r="AH80" s="835"/>
      <c r="AI80" s="1048"/>
      <c r="AJ80" s="835"/>
      <c r="AK80" s="1043"/>
    </row>
    <row r="81" spans="1:39" s="999" customFormat="1" x14ac:dyDescent="0.3">
      <c r="A81" s="1070"/>
      <c r="B81" s="27" t="s">
        <v>302</v>
      </c>
      <c r="C81" s="586" t="s">
        <v>1016</v>
      </c>
      <c r="D81" s="427"/>
      <c r="E81" s="1260"/>
      <c r="F81" s="1261"/>
      <c r="G81" s="1262"/>
      <c r="H81" s="1019"/>
      <c r="I81" s="1020"/>
      <c r="J81" s="1021"/>
      <c r="K81" s="626"/>
      <c r="L81" s="325"/>
      <c r="M81" s="325"/>
      <c r="N81" s="325"/>
      <c r="O81" s="325"/>
      <c r="P81" s="326"/>
      <c r="Q81" s="323"/>
      <c r="R81" s="325"/>
      <c r="S81" s="325"/>
      <c r="T81" s="325"/>
      <c r="U81" s="325"/>
      <c r="V81" s="326"/>
      <c r="W81" s="320"/>
      <c r="X81" s="320"/>
      <c r="Y81" s="320"/>
      <c r="Z81" s="320"/>
      <c r="AA81" s="320"/>
      <c r="AB81" s="321"/>
      <c r="AC81" s="326"/>
      <c r="AD81" s="322"/>
      <c r="AE81" s="323"/>
      <c r="AF81" s="899"/>
      <c r="AG81" s="1048"/>
      <c r="AH81" s="835"/>
      <c r="AI81" s="1048"/>
      <c r="AJ81" s="835"/>
      <c r="AK81" s="1043"/>
    </row>
    <row r="82" spans="1:39" s="207" customFormat="1" x14ac:dyDescent="0.3">
      <c r="A82" s="467" t="s">
        <v>63</v>
      </c>
      <c r="B82" s="447"/>
      <c r="C82" s="470"/>
      <c r="D82" s="481"/>
      <c r="E82" s="1297"/>
      <c r="F82" s="1298"/>
      <c r="G82" s="1299"/>
      <c r="H82" s="636"/>
      <c r="I82" s="601"/>
      <c r="J82" s="602"/>
      <c r="K82" s="595"/>
      <c r="L82" s="455"/>
      <c r="M82" s="455"/>
      <c r="N82" s="455"/>
      <c r="O82" s="455"/>
      <c r="P82" s="793"/>
      <c r="Q82" s="795"/>
      <c r="R82" s="455"/>
      <c r="S82" s="455"/>
      <c r="T82" s="455"/>
      <c r="U82" s="455"/>
      <c r="V82" s="793"/>
      <c r="W82" s="1044"/>
      <c r="X82" s="1044"/>
      <c r="Y82" s="1044"/>
      <c r="Z82" s="1044"/>
      <c r="AA82" s="1044"/>
      <c r="AB82" s="1049"/>
      <c r="AC82" s="326"/>
      <c r="AD82" s="322"/>
      <c r="AE82" s="323"/>
      <c r="AF82" s="900" t="s">
        <v>135</v>
      </c>
      <c r="AG82" s="1049" t="s">
        <v>763</v>
      </c>
      <c r="AH82" s="836" t="s">
        <v>135</v>
      </c>
      <c r="AI82" s="1049" t="s">
        <v>763</v>
      </c>
      <c r="AJ82" s="836" t="s">
        <v>135</v>
      </c>
      <c r="AK82" s="913" t="s">
        <v>763</v>
      </c>
      <c r="AL82" s="308"/>
      <c r="AM82" s="308"/>
    </row>
    <row r="83" spans="1:39" s="207" customFormat="1" ht="27.6" x14ac:dyDescent="0.3">
      <c r="A83" s="4"/>
      <c r="B83" s="27" t="s">
        <v>64</v>
      </c>
      <c r="C83" s="415" t="s">
        <v>215</v>
      </c>
      <c r="D83" s="427"/>
      <c r="E83" s="1215"/>
      <c r="F83" s="1216"/>
      <c r="G83" s="1217"/>
      <c r="H83" s="597"/>
      <c r="I83" s="316"/>
      <c r="J83" s="318"/>
      <c r="K83" s="626"/>
      <c r="L83" s="325"/>
      <c r="M83" s="325"/>
      <c r="N83" s="325"/>
      <c r="O83" s="325"/>
      <c r="P83" s="326"/>
      <c r="Q83" s="323"/>
      <c r="R83" s="325"/>
      <c r="S83" s="325"/>
      <c r="T83" s="325"/>
      <c r="U83" s="325"/>
      <c r="V83" s="326"/>
      <c r="W83" s="325"/>
      <c r="X83" s="325"/>
      <c r="Y83" s="325"/>
      <c r="Z83" s="325"/>
      <c r="AA83" s="1050"/>
      <c r="AB83" s="1051"/>
      <c r="AC83" s="317"/>
      <c r="AD83" s="314"/>
      <c r="AE83" s="315"/>
      <c r="AF83" s="901" t="s">
        <v>215</v>
      </c>
      <c r="AG83" s="985" t="s">
        <v>982</v>
      </c>
      <c r="AH83" s="837" t="s">
        <v>215</v>
      </c>
      <c r="AI83" s="985" t="s">
        <v>982</v>
      </c>
      <c r="AJ83" s="837" t="s">
        <v>764</v>
      </c>
      <c r="AK83" s="753" t="s">
        <v>1751</v>
      </c>
      <c r="AL83" s="308"/>
      <c r="AM83" s="308"/>
    </row>
    <row r="84" spans="1:39" s="207" customFormat="1" ht="54.75" customHeight="1" x14ac:dyDescent="0.3">
      <c r="A84" s="4"/>
      <c r="B84" s="27" t="s">
        <v>192</v>
      </c>
      <c r="C84" s="415" t="s">
        <v>169</v>
      </c>
      <c r="D84" s="427"/>
      <c r="E84" s="1215"/>
      <c r="F84" s="1216"/>
      <c r="G84" s="1217"/>
      <c r="H84" s="597"/>
      <c r="I84" s="316"/>
      <c r="J84" s="318"/>
      <c r="K84" s="764"/>
      <c r="L84" s="760"/>
      <c r="M84" s="760"/>
      <c r="N84" s="760"/>
      <c r="O84" s="760"/>
      <c r="P84" s="317"/>
      <c r="Q84" s="315"/>
      <c r="R84" s="760"/>
      <c r="S84" s="760"/>
      <c r="T84" s="760"/>
      <c r="U84" s="760"/>
      <c r="V84" s="317"/>
      <c r="W84" s="1050"/>
      <c r="X84" s="1050"/>
      <c r="Y84" s="1050"/>
      <c r="Z84" s="1050"/>
      <c r="AA84" s="1050"/>
      <c r="AB84" s="1051"/>
      <c r="AC84" s="317"/>
      <c r="AD84" s="314"/>
      <c r="AE84" s="315"/>
      <c r="AF84" s="901" t="s">
        <v>198</v>
      </c>
      <c r="AG84" s="748" t="s">
        <v>49</v>
      </c>
      <c r="AH84" s="825" t="s">
        <v>761</v>
      </c>
      <c r="AI84" s="985" t="s">
        <v>761</v>
      </c>
      <c r="AJ84" s="825" t="s">
        <v>198</v>
      </c>
      <c r="AK84" s="753" t="s">
        <v>49</v>
      </c>
      <c r="AL84" s="308"/>
      <c r="AM84" s="308"/>
    </row>
    <row r="85" spans="1:39" s="207" customFormat="1" ht="13.8" x14ac:dyDescent="0.3">
      <c r="A85" s="4"/>
      <c r="B85" s="27" t="s">
        <v>193</v>
      </c>
      <c r="C85" s="415" t="s">
        <v>178</v>
      </c>
      <c r="D85" s="427"/>
      <c r="E85" s="1215"/>
      <c r="F85" s="1216"/>
      <c r="G85" s="1217"/>
      <c r="H85" s="597"/>
      <c r="I85" s="316"/>
      <c r="J85" s="318"/>
      <c r="K85" s="764"/>
      <c r="L85" s="760"/>
      <c r="M85" s="760"/>
      <c r="N85" s="760"/>
      <c r="O85" s="760"/>
      <c r="P85" s="317"/>
      <c r="Q85" s="315"/>
      <c r="R85" s="760"/>
      <c r="S85" s="760"/>
      <c r="T85" s="760"/>
      <c r="U85" s="760"/>
      <c r="V85" s="317"/>
      <c r="W85" s="1050"/>
      <c r="X85" s="1050"/>
      <c r="Y85" s="1050"/>
      <c r="Z85" s="1050"/>
      <c r="AA85" s="1050"/>
      <c r="AB85" s="1051"/>
      <c r="AC85" s="317"/>
      <c r="AD85" s="314"/>
      <c r="AE85" s="315"/>
      <c r="AF85" s="902" t="s">
        <v>178</v>
      </c>
      <c r="AG85" s="748" t="s">
        <v>182</v>
      </c>
      <c r="AH85" s="825" t="s">
        <v>761</v>
      </c>
      <c r="AI85" s="202" t="s">
        <v>761</v>
      </c>
      <c r="AJ85" s="825" t="s">
        <v>178</v>
      </c>
      <c r="AK85" s="753" t="s">
        <v>178</v>
      </c>
      <c r="AL85" s="308"/>
      <c r="AM85" s="308"/>
    </row>
    <row r="86" spans="1:39" s="207" customFormat="1" ht="55.2" x14ac:dyDescent="0.3">
      <c r="A86" s="4"/>
      <c r="B86" s="27" t="s">
        <v>72</v>
      </c>
      <c r="C86" s="415" t="s">
        <v>45</v>
      </c>
      <c r="D86" s="427"/>
      <c r="E86" s="1215"/>
      <c r="F86" s="1216"/>
      <c r="G86" s="1217"/>
      <c r="H86" s="597"/>
      <c r="I86" s="316"/>
      <c r="J86" s="318"/>
      <c r="K86" s="764"/>
      <c r="L86" s="760"/>
      <c r="M86" s="760"/>
      <c r="N86" s="760"/>
      <c r="O86" s="760"/>
      <c r="P86" s="317"/>
      <c r="Q86" s="315"/>
      <c r="R86" s="760"/>
      <c r="S86" s="760"/>
      <c r="T86" s="760"/>
      <c r="U86" s="760"/>
      <c r="V86" s="317"/>
      <c r="W86" s="1050"/>
      <c r="X86" s="1050"/>
      <c r="Y86" s="1050"/>
      <c r="Z86" s="1050"/>
      <c r="AA86" s="1050"/>
      <c r="AB86" s="1051"/>
      <c r="AC86" s="317"/>
      <c r="AD86" s="314"/>
      <c r="AE86" s="315"/>
      <c r="AF86" s="901" t="s">
        <v>45</v>
      </c>
      <c r="AG86" s="985" t="s">
        <v>1893</v>
      </c>
      <c r="AH86" s="825" t="s">
        <v>45</v>
      </c>
      <c r="AI86" s="202" t="s">
        <v>761</v>
      </c>
      <c r="AJ86" s="830" t="s">
        <v>45</v>
      </c>
      <c r="AK86" s="833" t="s">
        <v>45</v>
      </c>
      <c r="AL86" s="308"/>
      <c r="AM86" s="308"/>
    </row>
    <row r="87" spans="1:39" s="207" customFormat="1" ht="59.25" customHeight="1" x14ac:dyDescent="0.3">
      <c r="A87" s="4"/>
      <c r="B87" s="27" t="s">
        <v>73</v>
      </c>
      <c r="C87" s="415" t="s">
        <v>45</v>
      </c>
      <c r="D87" s="427"/>
      <c r="E87" s="1215"/>
      <c r="F87" s="1216"/>
      <c r="G87" s="1217"/>
      <c r="H87" s="597"/>
      <c r="I87" s="316"/>
      <c r="J87" s="318"/>
      <c r="K87" s="764"/>
      <c r="L87" s="760"/>
      <c r="M87" s="760"/>
      <c r="N87" s="760"/>
      <c r="O87" s="760"/>
      <c r="P87" s="317"/>
      <c r="Q87" s="315"/>
      <c r="R87" s="760"/>
      <c r="S87" s="760"/>
      <c r="T87" s="760"/>
      <c r="U87" s="760"/>
      <c r="V87" s="317"/>
      <c r="W87" s="1050"/>
      <c r="X87" s="1050"/>
      <c r="Y87" s="1050"/>
      <c r="Z87" s="1050"/>
      <c r="AA87" s="1050"/>
      <c r="AB87" s="1051"/>
      <c r="AC87" s="317"/>
      <c r="AD87" s="314"/>
      <c r="AE87" s="315"/>
      <c r="AF87" s="903" t="s">
        <v>45</v>
      </c>
      <c r="AG87" s="845" t="s">
        <v>45</v>
      </c>
      <c r="AH87" s="825" t="s">
        <v>45</v>
      </c>
      <c r="AI87" s="202" t="s">
        <v>45</v>
      </c>
      <c r="AJ87" s="830" t="s">
        <v>45</v>
      </c>
      <c r="AK87" s="833" t="s">
        <v>45</v>
      </c>
      <c r="AL87" s="308"/>
      <c r="AM87" s="308"/>
    </row>
    <row r="88" spans="1:39" s="207" customFormat="1" ht="25.5" customHeight="1" x14ac:dyDescent="0.3">
      <c r="A88" s="4"/>
      <c r="B88" s="27" t="s">
        <v>323</v>
      </c>
      <c r="C88" s="415" t="s">
        <v>45</v>
      </c>
      <c r="D88" s="427"/>
      <c r="E88" s="1215"/>
      <c r="F88" s="1216"/>
      <c r="G88" s="1217"/>
      <c r="H88" s="597"/>
      <c r="I88" s="316"/>
      <c r="J88" s="318"/>
      <c r="K88" s="764"/>
      <c r="L88" s="760"/>
      <c r="M88" s="760"/>
      <c r="N88" s="760"/>
      <c r="O88" s="760"/>
      <c r="P88" s="317"/>
      <c r="Q88" s="315"/>
      <c r="R88" s="760"/>
      <c r="S88" s="760"/>
      <c r="T88" s="760"/>
      <c r="U88" s="760"/>
      <c r="V88" s="317"/>
      <c r="W88" s="1050"/>
      <c r="X88" s="1050"/>
      <c r="Y88" s="1050"/>
      <c r="Z88" s="1050"/>
      <c r="AA88" s="1050"/>
      <c r="AB88" s="1051"/>
      <c r="AC88" s="317"/>
      <c r="AD88" s="314"/>
      <c r="AE88" s="315"/>
      <c r="AF88" s="904" t="s">
        <v>45</v>
      </c>
      <c r="AG88" s="985" t="s">
        <v>45</v>
      </c>
      <c r="AH88" s="825" t="s">
        <v>45</v>
      </c>
      <c r="AI88" s="202" t="s">
        <v>45</v>
      </c>
      <c r="AJ88" s="830" t="s">
        <v>760</v>
      </c>
      <c r="AK88" s="833" t="s">
        <v>765</v>
      </c>
      <c r="AL88" s="308"/>
      <c r="AM88" s="308"/>
    </row>
    <row r="89" spans="1:39" s="207" customFormat="1" ht="93.75" customHeight="1" x14ac:dyDescent="0.3">
      <c r="A89" s="4"/>
      <c r="B89" s="27" t="s">
        <v>243</v>
      </c>
      <c r="C89" s="415" t="s">
        <v>962</v>
      </c>
      <c r="D89" s="427"/>
      <c r="E89" s="1215"/>
      <c r="F89" s="1216"/>
      <c r="G89" s="1217"/>
      <c r="H89" s="597"/>
      <c r="I89" s="316"/>
      <c r="J89" s="318"/>
      <c r="K89" s="764"/>
      <c r="L89" s="760"/>
      <c r="M89" s="760"/>
      <c r="N89" s="760"/>
      <c r="O89" s="760"/>
      <c r="P89" s="317"/>
      <c r="Q89" s="315"/>
      <c r="R89" s="760"/>
      <c r="S89" s="760"/>
      <c r="T89" s="760"/>
      <c r="U89" s="760"/>
      <c r="V89" s="317"/>
      <c r="W89" s="1050"/>
      <c r="X89" s="1050"/>
      <c r="Y89" s="1050"/>
      <c r="Z89" s="1050"/>
      <c r="AA89" s="1050"/>
      <c r="AB89" s="1051"/>
      <c r="AC89" s="317"/>
      <c r="AD89" s="314"/>
      <c r="AE89" s="315"/>
      <c r="AF89" s="901" t="s">
        <v>617</v>
      </c>
      <c r="AG89" s="985" t="s">
        <v>617</v>
      </c>
      <c r="AH89" s="837" t="s">
        <v>617</v>
      </c>
      <c r="AI89" s="202" t="s">
        <v>617</v>
      </c>
      <c r="AJ89" s="830" t="s">
        <v>1111</v>
      </c>
      <c r="AK89" s="833" t="s">
        <v>1111</v>
      </c>
      <c r="AL89" s="308"/>
      <c r="AM89" s="308"/>
    </row>
    <row r="90" spans="1:39" s="207" customFormat="1" ht="27.6" x14ac:dyDescent="0.3">
      <c r="A90" s="392"/>
      <c r="B90" s="379" t="s">
        <v>840</v>
      </c>
      <c r="C90" s="415" t="s">
        <v>240</v>
      </c>
      <c r="D90" s="427"/>
      <c r="E90" s="1215"/>
      <c r="F90" s="1216"/>
      <c r="G90" s="1217"/>
      <c r="H90" s="597"/>
      <c r="I90" s="316"/>
      <c r="J90" s="318"/>
      <c r="K90" s="764"/>
      <c r="L90" s="760"/>
      <c r="M90" s="760"/>
      <c r="N90" s="760"/>
      <c r="O90" s="760"/>
      <c r="P90" s="317"/>
      <c r="Q90" s="315"/>
      <c r="R90" s="760"/>
      <c r="S90" s="760"/>
      <c r="T90" s="760"/>
      <c r="U90" s="760"/>
      <c r="V90" s="317"/>
      <c r="W90" s="1050"/>
      <c r="X90" s="1050"/>
      <c r="Y90" s="1050"/>
      <c r="Z90" s="1050"/>
      <c r="AA90" s="1050"/>
      <c r="AB90" s="1051"/>
      <c r="AC90" s="317"/>
      <c r="AD90" s="314"/>
      <c r="AE90" s="315"/>
      <c r="AF90" s="904" t="s">
        <v>1563</v>
      </c>
      <c r="AG90" s="669" t="s">
        <v>769</v>
      </c>
      <c r="AH90" s="837" t="s">
        <v>761</v>
      </c>
      <c r="AI90" s="985" t="s">
        <v>761</v>
      </c>
      <c r="AJ90" s="838" t="s">
        <v>1370</v>
      </c>
      <c r="AK90" s="833" t="s">
        <v>1564</v>
      </c>
      <c r="AL90" s="308"/>
      <c r="AM90" s="308"/>
    </row>
    <row r="91" spans="1:39" s="207" customFormat="1" ht="55.2" x14ac:dyDescent="0.3">
      <c r="A91" s="4"/>
      <c r="B91" s="27" t="s">
        <v>67</v>
      </c>
      <c r="C91" s="438" t="s">
        <v>963</v>
      </c>
      <c r="D91" s="427"/>
      <c r="E91" s="1215"/>
      <c r="F91" s="1216"/>
      <c r="G91" s="1217"/>
      <c r="H91" s="597"/>
      <c r="I91" s="316"/>
      <c r="J91" s="318"/>
      <c r="K91" s="764"/>
      <c r="L91" s="760"/>
      <c r="M91" s="760"/>
      <c r="N91" s="760"/>
      <c r="O91" s="760"/>
      <c r="P91" s="317"/>
      <c r="Q91" s="315"/>
      <c r="R91" s="760"/>
      <c r="S91" s="760"/>
      <c r="T91" s="760"/>
      <c r="U91" s="760"/>
      <c r="V91" s="317"/>
      <c r="W91" s="1050"/>
      <c r="X91" s="1050"/>
      <c r="Y91" s="1050"/>
      <c r="Z91" s="1050"/>
      <c r="AA91" s="1050"/>
      <c r="AB91" s="1051"/>
      <c r="AC91" s="317"/>
      <c r="AD91" s="314"/>
      <c r="AE91" s="315"/>
      <c r="AF91" s="901" t="s">
        <v>1329</v>
      </c>
      <c r="AG91" s="985" t="s">
        <v>1213</v>
      </c>
      <c r="AH91" s="837" t="s">
        <v>761</v>
      </c>
      <c r="AI91" s="985" t="s">
        <v>761</v>
      </c>
      <c r="AJ91" s="825" t="s">
        <v>1329</v>
      </c>
      <c r="AK91" s="753" t="s">
        <v>1894</v>
      </c>
      <c r="AL91" s="308"/>
      <c r="AM91" s="308"/>
    </row>
    <row r="92" spans="1:39" s="207" customFormat="1" ht="27.6" x14ac:dyDescent="0.3">
      <c r="A92" s="4"/>
      <c r="B92" s="27" t="s">
        <v>68</v>
      </c>
      <c r="C92" s="415" t="s">
        <v>578</v>
      </c>
      <c r="D92" s="427"/>
      <c r="E92" s="1215"/>
      <c r="F92" s="1216"/>
      <c r="G92" s="1217"/>
      <c r="H92" s="597"/>
      <c r="I92" s="316"/>
      <c r="J92" s="318"/>
      <c r="K92" s="764"/>
      <c r="L92" s="760"/>
      <c r="M92" s="760"/>
      <c r="N92" s="760"/>
      <c r="O92" s="760"/>
      <c r="P92" s="317"/>
      <c r="Q92" s="315"/>
      <c r="R92" s="760"/>
      <c r="S92" s="760"/>
      <c r="T92" s="760"/>
      <c r="U92" s="760"/>
      <c r="V92" s="317"/>
      <c r="W92" s="1050"/>
      <c r="X92" s="1050"/>
      <c r="Y92" s="1050"/>
      <c r="Z92" s="1050"/>
      <c r="AA92" s="1050"/>
      <c r="AB92" s="1051"/>
      <c r="AC92" s="317"/>
      <c r="AD92" s="314"/>
      <c r="AE92" s="315"/>
      <c r="AF92" s="902" t="s">
        <v>578</v>
      </c>
      <c r="AG92" s="748" t="s">
        <v>49</v>
      </c>
      <c r="AH92" s="824" t="s">
        <v>761</v>
      </c>
      <c r="AI92" s="748" t="s">
        <v>761</v>
      </c>
      <c r="AJ92" s="825" t="s">
        <v>1136</v>
      </c>
      <c r="AK92" s="753" t="s">
        <v>1136</v>
      </c>
      <c r="AL92" s="308"/>
      <c r="AM92" s="308"/>
    </row>
    <row r="93" spans="1:39" s="207" customFormat="1" ht="27.6" x14ac:dyDescent="0.3">
      <c r="A93" s="4"/>
      <c r="B93" s="27" t="s">
        <v>69</v>
      </c>
      <c r="C93" s="415" t="s">
        <v>955</v>
      </c>
      <c r="D93" s="427"/>
      <c r="E93" s="1215"/>
      <c r="F93" s="1216"/>
      <c r="G93" s="1217"/>
      <c r="H93" s="597"/>
      <c r="I93" s="316"/>
      <c r="J93" s="318"/>
      <c r="K93" s="764"/>
      <c r="L93" s="760"/>
      <c r="M93" s="760"/>
      <c r="N93" s="760"/>
      <c r="O93" s="760"/>
      <c r="P93" s="317"/>
      <c r="Q93" s="315"/>
      <c r="R93" s="760"/>
      <c r="S93" s="760"/>
      <c r="T93" s="760"/>
      <c r="U93" s="760"/>
      <c r="V93" s="317"/>
      <c r="W93" s="1050"/>
      <c r="X93" s="1050"/>
      <c r="Y93" s="1050"/>
      <c r="Z93" s="1050"/>
      <c r="AA93" s="1050"/>
      <c r="AB93" s="1051"/>
      <c r="AC93" s="317"/>
      <c r="AD93" s="314"/>
      <c r="AE93" s="315"/>
      <c r="AF93" s="901" t="s">
        <v>330</v>
      </c>
      <c r="AG93" s="748" t="s">
        <v>45</v>
      </c>
      <c r="AH93" s="825" t="s">
        <v>761</v>
      </c>
      <c r="AI93" s="748" t="s">
        <v>761</v>
      </c>
      <c r="AJ93" s="825" t="s">
        <v>1137</v>
      </c>
      <c r="AK93" s="753" t="s">
        <v>1137</v>
      </c>
      <c r="AL93" s="308"/>
      <c r="AM93" s="308"/>
    </row>
    <row r="94" spans="1:39" s="207" customFormat="1" ht="309.75" customHeight="1" x14ac:dyDescent="0.3">
      <c r="A94" s="4"/>
      <c r="B94" s="27" t="s">
        <v>891</v>
      </c>
      <c r="C94" s="415" t="s">
        <v>957</v>
      </c>
      <c r="D94" s="427"/>
      <c r="E94" s="1215"/>
      <c r="F94" s="1216"/>
      <c r="G94" s="1217"/>
      <c r="H94" s="597"/>
      <c r="I94" s="316"/>
      <c r="J94" s="318"/>
      <c r="K94" s="764"/>
      <c r="L94" s="760"/>
      <c r="M94" s="760"/>
      <c r="N94" s="760"/>
      <c r="O94" s="760"/>
      <c r="P94" s="317"/>
      <c r="Q94" s="315"/>
      <c r="R94" s="760"/>
      <c r="S94" s="760"/>
      <c r="T94" s="760"/>
      <c r="U94" s="760"/>
      <c r="V94" s="317"/>
      <c r="W94" s="1050"/>
      <c r="X94" s="1050"/>
      <c r="Y94" s="1050"/>
      <c r="Z94" s="1050"/>
      <c r="AA94" s="1050"/>
      <c r="AB94" s="1051"/>
      <c r="AC94" s="317"/>
      <c r="AD94" s="314"/>
      <c r="AE94" s="315"/>
      <c r="AF94" s="901"/>
      <c r="AG94" s="202" t="s">
        <v>1443</v>
      </c>
      <c r="AH94" s="825" t="s">
        <v>1970</v>
      </c>
      <c r="AI94" s="202" t="s">
        <v>1443</v>
      </c>
      <c r="AJ94" s="825" t="s">
        <v>1973</v>
      </c>
      <c r="AK94" s="753" t="s">
        <v>1971</v>
      </c>
      <c r="AL94" s="308"/>
      <c r="AM94" s="308"/>
    </row>
    <row r="95" spans="1:39" s="207" customFormat="1" ht="199.5" customHeight="1" x14ac:dyDescent="0.3">
      <c r="A95" s="4"/>
      <c r="B95" s="27" t="s">
        <v>312</v>
      </c>
      <c r="C95" s="415" t="s">
        <v>956</v>
      </c>
      <c r="D95" s="427"/>
      <c r="E95" s="1215"/>
      <c r="F95" s="1216"/>
      <c r="G95" s="1217"/>
      <c r="H95" s="597"/>
      <c r="I95" s="316"/>
      <c r="J95" s="318"/>
      <c r="K95" s="764"/>
      <c r="L95" s="760"/>
      <c r="M95" s="760"/>
      <c r="N95" s="760"/>
      <c r="O95" s="760"/>
      <c r="P95" s="317"/>
      <c r="Q95" s="315"/>
      <c r="R95" s="760"/>
      <c r="S95" s="760"/>
      <c r="T95" s="760"/>
      <c r="U95" s="760"/>
      <c r="V95" s="317"/>
      <c r="W95" s="1050"/>
      <c r="X95" s="1050"/>
      <c r="Y95" s="1050"/>
      <c r="Z95" s="1050"/>
      <c r="AA95" s="1050"/>
      <c r="AB95" s="1051"/>
      <c r="AC95" s="317"/>
      <c r="AD95" s="314"/>
      <c r="AE95" s="315"/>
      <c r="AF95" s="901"/>
      <c r="AG95" s="202" t="s">
        <v>1442</v>
      </c>
      <c r="AH95" s="825" t="s">
        <v>1972</v>
      </c>
      <c r="AI95" s="202" t="s">
        <v>1483</v>
      </c>
      <c r="AJ95" s="825" t="s">
        <v>1974</v>
      </c>
      <c r="AK95" s="753"/>
      <c r="AL95" s="308"/>
      <c r="AM95" s="308"/>
    </row>
    <row r="96" spans="1:39" s="207" customFormat="1" ht="13.8" x14ac:dyDescent="0.3">
      <c r="A96" s="4"/>
      <c r="B96" s="27" t="s">
        <v>70</v>
      </c>
      <c r="C96" s="415" t="s">
        <v>238</v>
      </c>
      <c r="D96" s="427"/>
      <c r="E96" s="1215"/>
      <c r="F96" s="1216"/>
      <c r="G96" s="1217"/>
      <c r="H96" s="597"/>
      <c r="I96" s="316"/>
      <c r="J96" s="318"/>
      <c r="K96" s="764"/>
      <c r="L96" s="760"/>
      <c r="M96" s="760"/>
      <c r="N96" s="760"/>
      <c r="O96" s="760"/>
      <c r="P96" s="317"/>
      <c r="Q96" s="315"/>
      <c r="R96" s="760"/>
      <c r="S96" s="760"/>
      <c r="T96" s="760"/>
      <c r="U96" s="760"/>
      <c r="V96" s="317"/>
      <c r="W96" s="1050"/>
      <c r="X96" s="1050"/>
      <c r="Y96" s="1050"/>
      <c r="Z96" s="1050"/>
      <c r="AA96" s="1050"/>
      <c r="AB96" s="1051"/>
      <c r="AC96" s="317"/>
      <c r="AD96" s="314"/>
      <c r="AE96" s="315"/>
      <c r="AF96" s="902" t="s">
        <v>238</v>
      </c>
      <c r="AG96" s="365" t="s">
        <v>186</v>
      </c>
      <c r="AH96" s="825" t="s">
        <v>761</v>
      </c>
      <c r="AI96" s="365" t="s">
        <v>761</v>
      </c>
      <c r="AJ96" s="824" t="s">
        <v>238</v>
      </c>
      <c r="AK96" s="754" t="s">
        <v>238</v>
      </c>
      <c r="AL96" s="308"/>
      <c r="AM96" s="308"/>
    </row>
    <row r="97" spans="1:39" s="207" customFormat="1" ht="55.2" x14ac:dyDescent="0.3">
      <c r="A97" s="4"/>
      <c r="B97" s="27" t="s">
        <v>842</v>
      </c>
      <c r="C97" s="415" t="s">
        <v>1113</v>
      </c>
      <c r="D97" s="427"/>
      <c r="E97" s="1215"/>
      <c r="F97" s="1216"/>
      <c r="G97" s="1217"/>
      <c r="H97" s="597"/>
      <c r="I97" s="316"/>
      <c r="J97" s="318"/>
      <c r="K97" s="764"/>
      <c r="L97" s="760"/>
      <c r="M97" s="760"/>
      <c r="N97" s="760"/>
      <c r="O97" s="760"/>
      <c r="P97" s="317"/>
      <c r="Q97" s="315"/>
      <c r="R97" s="760"/>
      <c r="S97" s="760"/>
      <c r="T97" s="760"/>
      <c r="U97" s="760"/>
      <c r="V97" s="317"/>
      <c r="W97" s="1050"/>
      <c r="X97" s="1050"/>
      <c r="Y97" s="1050"/>
      <c r="Z97" s="1050"/>
      <c r="AA97" s="1050"/>
      <c r="AB97" s="1051"/>
      <c r="AC97" s="317"/>
      <c r="AD97" s="314"/>
      <c r="AE97" s="315"/>
      <c r="AF97" s="902" t="s">
        <v>771</v>
      </c>
      <c r="AG97" s="365" t="s">
        <v>771</v>
      </c>
      <c r="AH97" s="825" t="s">
        <v>761</v>
      </c>
      <c r="AI97" s="202" t="s">
        <v>1149</v>
      </c>
      <c r="AJ97" s="826" t="s">
        <v>45</v>
      </c>
      <c r="AK97" s="752" t="s">
        <v>45</v>
      </c>
      <c r="AL97" s="308"/>
      <c r="AM97" s="308"/>
    </row>
    <row r="98" spans="1:39" s="207" customFormat="1" ht="13.8" x14ac:dyDescent="0.3">
      <c r="A98" s="4"/>
      <c r="B98" s="27" t="s">
        <v>841</v>
      </c>
      <c r="C98" s="415" t="s">
        <v>772</v>
      </c>
      <c r="D98" s="427"/>
      <c r="E98" s="1215"/>
      <c r="F98" s="1216"/>
      <c r="G98" s="1217"/>
      <c r="H98" s="597"/>
      <c r="I98" s="316"/>
      <c r="J98" s="318"/>
      <c r="K98" s="764"/>
      <c r="L98" s="760"/>
      <c r="M98" s="760"/>
      <c r="N98" s="760"/>
      <c r="O98" s="760"/>
      <c r="P98" s="317"/>
      <c r="Q98" s="315"/>
      <c r="R98" s="760"/>
      <c r="S98" s="760"/>
      <c r="T98" s="760"/>
      <c r="U98" s="760"/>
      <c r="V98" s="317"/>
      <c r="W98" s="1050"/>
      <c r="X98" s="1050"/>
      <c r="Y98" s="1050"/>
      <c r="Z98" s="1050"/>
      <c r="AA98" s="1050"/>
      <c r="AB98" s="1051"/>
      <c r="AC98" s="317"/>
      <c r="AD98" s="314"/>
      <c r="AE98" s="315"/>
      <c r="AF98" s="902" t="s">
        <v>771</v>
      </c>
      <c r="AG98" s="365" t="s">
        <v>771</v>
      </c>
      <c r="AH98" s="825" t="s">
        <v>761</v>
      </c>
      <c r="AI98" s="365" t="s">
        <v>761</v>
      </c>
      <c r="AJ98" s="826" t="s">
        <v>45</v>
      </c>
      <c r="AK98" s="752" t="s">
        <v>45</v>
      </c>
      <c r="AL98" s="308"/>
      <c r="AM98" s="308"/>
    </row>
    <row r="99" spans="1:39" x14ac:dyDescent="0.3">
      <c r="A99" s="4"/>
      <c r="B99" s="27" t="s">
        <v>71</v>
      </c>
      <c r="C99" s="582" t="s">
        <v>772</v>
      </c>
      <c r="D99" s="427"/>
      <c r="E99" s="1215"/>
      <c r="F99" s="1216"/>
      <c r="G99" s="1217"/>
      <c r="H99" s="597"/>
      <c r="I99" s="316"/>
      <c r="J99" s="318"/>
      <c r="K99" s="764"/>
      <c r="L99" s="760"/>
      <c r="M99" s="760"/>
      <c r="N99" s="760"/>
      <c r="O99" s="760"/>
      <c r="P99" s="317"/>
      <c r="Q99" s="315"/>
      <c r="R99" s="760"/>
      <c r="S99" s="760"/>
      <c r="T99" s="760"/>
      <c r="U99" s="760"/>
      <c r="V99" s="317"/>
      <c r="W99" s="1050"/>
      <c r="X99" s="1050"/>
      <c r="Y99" s="1050"/>
      <c r="Z99" s="1050"/>
      <c r="AA99" s="1050"/>
      <c r="AB99" s="1051"/>
      <c r="AC99" s="317"/>
      <c r="AD99" s="314"/>
      <c r="AE99" s="315"/>
      <c r="AF99" s="911"/>
      <c r="AG99" s="325"/>
      <c r="AH99" s="839"/>
      <c r="AI99" s="325"/>
      <c r="AJ99" s="839"/>
      <c r="AK99" s="329"/>
    </row>
    <row r="100" spans="1:39" x14ac:dyDescent="0.3">
      <c r="B100" s="27" t="s">
        <v>131</v>
      </c>
      <c r="C100" s="582" t="s">
        <v>1112</v>
      </c>
      <c r="D100" s="427"/>
      <c r="E100" s="1215"/>
      <c r="F100" s="1216"/>
      <c r="G100" s="1217"/>
      <c r="H100" s="597"/>
      <c r="I100" s="316"/>
      <c r="J100" s="318"/>
      <c r="K100" s="764"/>
      <c r="L100" s="760"/>
      <c r="M100" s="760"/>
      <c r="N100" s="760"/>
      <c r="O100" s="760"/>
      <c r="P100" s="317"/>
      <c r="Q100" s="315"/>
      <c r="R100" s="760"/>
      <c r="S100" s="760"/>
      <c r="T100" s="760"/>
      <c r="U100" s="760"/>
      <c r="V100" s="317"/>
      <c r="W100" s="1050"/>
      <c r="X100" s="1050"/>
      <c r="Y100" s="1050"/>
      <c r="Z100" s="1050"/>
      <c r="AA100" s="216"/>
      <c r="AB100" s="821"/>
      <c r="AC100" s="317"/>
      <c r="AD100" s="314"/>
      <c r="AE100" s="315"/>
      <c r="AF100" s="902" t="s">
        <v>771</v>
      </c>
      <c r="AG100" s="365" t="s">
        <v>771</v>
      </c>
      <c r="AH100" s="830" t="s">
        <v>616</v>
      </c>
      <c r="AI100" s="202" t="s">
        <v>1373</v>
      </c>
      <c r="AJ100" s="830" t="s">
        <v>616</v>
      </c>
      <c r="AK100" s="753" t="s">
        <v>1373</v>
      </c>
    </row>
    <row r="101" spans="1:39" x14ac:dyDescent="0.3">
      <c r="A101" s="311"/>
      <c r="B101" s="379" t="s">
        <v>960</v>
      </c>
      <c r="C101" s="584" t="s">
        <v>772</v>
      </c>
      <c r="D101" s="427"/>
      <c r="E101" s="1215"/>
      <c r="F101" s="1216"/>
      <c r="G101" s="1217"/>
      <c r="H101" s="597"/>
      <c r="I101" s="316"/>
      <c r="J101" s="318"/>
      <c r="K101" s="627" t="s">
        <v>772</v>
      </c>
      <c r="L101" s="365" t="s">
        <v>772</v>
      </c>
      <c r="M101" s="365" t="s">
        <v>772</v>
      </c>
      <c r="N101" s="365" t="s">
        <v>772</v>
      </c>
      <c r="O101" s="365" t="s">
        <v>772</v>
      </c>
      <c r="P101" s="365" t="s">
        <v>772</v>
      </c>
      <c r="Q101" s="364" t="s">
        <v>1119</v>
      </c>
      <c r="R101" s="365" t="s">
        <v>1118</v>
      </c>
      <c r="S101" s="365" t="s">
        <v>845</v>
      </c>
      <c r="T101" s="365" t="s">
        <v>1120</v>
      </c>
      <c r="U101" s="365" t="s">
        <v>845</v>
      </c>
      <c r="V101" s="748" t="s">
        <v>1119</v>
      </c>
      <c r="W101" s="365" t="s">
        <v>1119</v>
      </c>
      <c r="X101" s="365" t="s">
        <v>1118</v>
      </c>
      <c r="Y101" s="365" t="s">
        <v>845</v>
      </c>
      <c r="Z101" s="365" t="s">
        <v>1120</v>
      </c>
      <c r="AA101" s="365" t="s">
        <v>845</v>
      </c>
      <c r="AB101" s="985" t="s">
        <v>1119</v>
      </c>
      <c r="AC101" s="317"/>
      <c r="AD101" s="314"/>
      <c r="AE101" s="315"/>
      <c r="AF101" s="902" t="s">
        <v>771</v>
      </c>
      <c r="AG101" s="365" t="s">
        <v>771</v>
      </c>
      <c r="AH101" s="831" t="s">
        <v>845</v>
      </c>
      <c r="AI101" s="365" t="s">
        <v>1374</v>
      </c>
      <c r="AJ101" s="831" t="s">
        <v>845</v>
      </c>
      <c r="AK101" s="754" t="s">
        <v>1374</v>
      </c>
    </row>
    <row r="102" spans="1:39" x14ac:dyDescent="0.3">
      <c r="A102" s="311"/>
      <c r="B102" s="379" t="s">
        <v>961</v>
      </c>
      <c r="C102" s="584" t="s">
        <v>772</v>
      </c>
      <c r="D102" s="427"/>
      <c r="E102" s="1215"/>
      <c r="F102" s="1216"/>
      <c r="G102" s="1217"/>
      <c r="H102" s="597"/>
      <c r="I102" s="316"/>
      <c r="J102" s="318"/>
      <c r="K102" s="627" t="s">
        <v>772</v>
      </c>
      <c r="L102" s="365" t="s">
        <v>772</v>
      </c>
      <c r="M102" s="365" t="s">
        <v>772</v>
      </c>
      <c r="N102" s="365" t="s">
        <v>772</v>
      </c>
      <c r="O102" s="365" t="s">
        <v>772</v>
      </c>
      <c r="P102" s="365" t="s">
        <v>772</v>
      </c>
      <c r="Q102" s="364" t="s">
        <v>1121</v>
      </c>
      <c r="R102" s="365" t="s">
        <v>1117</v>
      </c>
      <c r="S102" s="365" t="s">
        <v>846</v>
      </c>
      <c r="T102" s="365" t="s">
        <v>1122</v>
      </c>
      <c r="U102" s="365" t="s">
        <v>846</v>
      </c>
      <c r="V102" s="748" t="s">
        <v>1121</v>
      </c>
      <c r="W102" s="365" t="s">
        <v>1121</v>
      </c>
      <c r="X102" s="365" t="s">
        <v>1117</v>
      </c>
      <c r="Y102" s="365" t="s">
        <v>846</v>
      </c>
      <c r="Z102" s="365" t="s">
        <v>1122</v>
      </c>
      <c r="AA102" s="365" t="s">
        <v>846</v>
      </c>
      <c r="AB102" s="985" t="s">
        <v>1121</v>
      </c>
      <c r="AC102" s="317"/>
      <c r="AD102" s="314"/>
      <c r="AE102" s="315"/>
      <c r="AF102" s="902" t="s">
        <v>771</v>
      </c>
      <c r="AG102" s="365" t="s">
        <v>771</v>
      </c>
      <c r="AH102" s="831" t="s">
        <v>846</v>
      </c>
      <c r="AI102" s="365" t="s">
        <v>1375</v>
      </c>
      <c r="AJ102" s="831" t="s">
        <v>846</v>
      </c>
      <c r="AK102" s="754" t="s">
        <v>1375</v>
      </c>
    </row>
    <row r="103" spans="1:39" x14ac:dyDescent="0.3">
      <c r="B103" s="27" t="s">
        <v>211</v>
      </c>
      <c r="C103" s="415" t="s">
        <v>239</v>
      </c>
      <c r="D103" s="427"/>
      <c r="E103" s="1215"/>
      <c r="F103" s="1216"/>
      <c r="G103" s="1217"/>
      <c r="H103" s="597"/>
      <c r="I103" s="316"/>
      <c r="J103" s="318"/>
      <c r="K103" s="626"/>
      <c r="L103" s="325"/>
      <c r="M103" s="325"/>
      <c r="N103" s="325"/>
      <c r="O103" s="325"/>
      <c r="P103" s="326"/>
      <c r="Q103" s="323"/>
      <c r="R103" s="325"/>
      <c r="S103" s="325"/>
      <c r="T103" s="325"/>
      <c r="U103" s="325"/>
      <c r="V103" s="326"/>
      <c r="W103" s="325"/>
      <c r="X103" s="325"/>
      <c r="Y103" s="325"/>
      <c r="Z103" s="325"/>
      <c r="AA103" s="325"/>
      <c r="AB103" s="821"/>
      <c r="AC103" s="317"/>
      <c r="AD103" s="314"/>
      <c r="AE103" s="315"/>
      <c r="AF103" s="902" t="s">
        <v>239</v>
      </c>
      <c r="AG103" s="365" t="s">
        <v>45</v>
      </c>
      <c r="AH103" s="825" t="s">
        <v>761</v>
      </c>
      <c r="AI103" s="365" t="s">
        <v>761</v>
      </c>
      <c r="AJ103" s="825" t="s">
        <v>212</v>
      </c>
      <c r="AK103" s="752" t="s">
        <v>45</v>
      </c>
    </row>
    <row r="104" spans="1:39" x14ac:dyDescent="0.3">
      <c r="B104" s="27" t="s">
        <v>213</v>
      </c>
      <c r="C104" s="415" t="s">
        <v>190</v>
      </c>
      <c r="D104" s="427"/>
      <c r="E104" s="1215"/>
      <c r="F104" s="1216"/>
      <c r="G104" s="1217"/>
      <c r="H104" s="597"/>
      <c r="I104" s="316"/>
      <c r="J104" s="318"/>
      <c r="K104" s="626"/>
      <c r="L104" s="325"/>
      <c r="M104" s="325"/>
      <c r="N104" s="325"/>
      <c r="O104" s="325"/>
      <c r="P104" s="326"/>
      <c r="Q104" s="323"/>
      <c r="R104" s="325"/>
      <c r="S104" s="325"/>
      <c r="T104" s="325"/>
      <c r="U104" s="325"/>
      <c r="V104" s="326"/>
      <c r="W104" s="325"/>
      <c r="X104" s="325"/>
      <c r="Y104" s="325"/>
      <c r="Z104" s="325"/>
      <c r="AA104" s="325"/>
      <c r="AB104" s="326"/>
      <c r="AC104" s="317"/>
      <c r="AD104" s="314"/>
      <c r="AE104" s="315"/>
      <c r="AF104" s="902" t="s">
        <v>190</v>
      </c>
      <c r="AG104" s="365" t="s">
        <v>45</v>
      </c>
      <c r="AH104" s="825" t="s">
        <v>761</v>
      </c>
      <c r="AI104" s="365" t="s">
        <v>761</v>
      </c>
      <c r="AJ104" s="825" t="s">
        <v>190</v>
      </c>
      <c r="AK104" s="752" t="s">
        <v>45</v>
      </c>
    </row>
    <row r="105" spans="1:39" ht="15" customHeight="1" x14ac:dyDescent="0.3">
      <c r="B105" s="27" t="s">
        <v>370</v>
      </c>
      <c r="C105" s="415" t="s">
        <v>45</v>
      </c>
      <c r="D105" s="427"/>
      <c r="E105" s="1215"/>
      <c r="F105" s="1216"/>
      <c r="G105" s="1217"/>
      <c r="H105" s="597"/>
      <c r="I105" s="316"/>
      <c r="J105" s="318"/>
      <c r="K105" s="626"/>
      <c r="L105" s="325"/>
      <c r="M105" s="325"/>
      <c r="N105" s="325"/>
      <c r="O105" s="325"/>
      <c r="P105" s="326"/>
      <c r="Q105" s="323"/>
      <c r="R105" s="325"/>
      <c r="S105" s="325"/>
      <c r="T105" s="325"/>
      <c r="U105" s="325"/>
      <c r="V105" s="326"/>
      <c r="W105" s="325"/>
      <c r="X105" s="325"/>
      <c r="Y105" s="325"/>
      <c r="Z105" s="325"/>
      <c r="AA105" s="325"/>
      <c r="AB105" s="326"/>
      <c r="AC105" s="317"/>
      <c r="AD105" s="314"/>
      <c r="AE105" s="315"/>
      <c r="AF105" s="902" t="s">
        <v>772</v>
      </c>
      <c r="AG105" s="365" t="s">
        <v>45</v>
      </c>
      <c r="AH105" s="825" t="s">
        <v>761</v>
      </c>
      <c r="AI105" s="365" t="s">
        <v>761</v>
      </c>
      <c r="AJ105" s="825" t="s">
        <v>758</v>
      </c>
      <c r="AK105" s="752" t="s">
        <v>45</v>
      </c>
    </row>
    <row r="106" spans="1:39" s="207" customFormat="1" ht="15" customHeight="1" x14ac:dyDescent="0.3">
      <c r="A106" s="303"/>
      <c r="B106" s="27" t="s">
        <v>214</v>
      </c>
      <c r="C106" s="415" t="s">
        <v>45</v>
      </c>
      <c r="D106" s="427"/>
      <c r="E106" s="1215"/>
      <c r="F106" s="1216"/>
      <c r="G106" s="1217"/>
      <c r="H106" s="597"/>
      <c r="I106" s="316"/>
      <c r="J106" s="318"/>
      <c r="K106" s="626"/>
      <c r="L106" s="325"/>
      <c r="M106" s="325"/>
      <c r="N106" s="325"/>
      <c r="O106" s="325"/>
      <c r="P106" s="326"/>
      <c r="Q106" s="323"/>
      <c r="R106" s="325"/>
      <c r="S106" s="325"/>
      <c r="T106" s="325"/>
      <c r="U106" s="325"/>
      <c r="V106" s="326"/>
      <c r="W106" s="325"/>
      <c r="X106" s="325"/>
      <c r="Y106" s="325"/>
      <c r="Z106" s="325"/>
      <c r="AA106" s="325"/>
      <c r="AB106" s="326"/>
      <c r="AC106" s="317"/>
      <c r="AD106" s="314"/>
      <c r="AE106" s="315"/>
      <c r="AF106" s="902" t="s">
        <v>772</v>
      </c>
      <c r="AG106" s="365" t="s">
        <v>45</v>
      </c>
      <c r="AH106" s="825" t="s">
        <v>761</v>
      </c>
      <c r="AI106" s="365" t="s">
        <v>761</v>
      </c>
      <c r="AJ106" s="825" t="s">
        <v>45</v>
      </c>
      <c r="AK106" s="752" t="s">
        <v>45</v>
      </c>
      <c r="AL106" s="308"/>
      <c r="AM106" s="308"/>
    </row>
    <row r="107" spans="1:39" s="207" customFormat="1" ht="15" customHeight="1" x14ac:dyDescent="0.3">
      <c r="A107" s="474" t="s">
        <v>74</v>
      </c>
      <c r="B107" s="475"/>
      <c r="C107" s="470"/>
      <c r="D107" s="481"/>
      <c r="E107" s="1297"/>
      <c r="F107" s="1298"/>
      <c r="G107" s="1299"/>
      <c r="H107" s="447"/>
      <c r="I107" s="634"/>
      <c r="J107" s="635"/>
      <c r="K107" s="595"/>
      <c r="L107" s="455"/>
      <c r="M107" s="455"/>
      <c r="N107" s="455"/>
      <c r="O107" s="455"/>
      <c r="P107" s="793"/>
      <c r="Q107" s="795"/>
      <c r="R107" s="455"/>
      <c r="S107" s="455"/>
      <c r="T107" s="455"/>
      <c r="U107" s="455"/>
      <c r="V107" s="793"/>
      <c r="W107" s="455"/>
      <c r="X107" s="455"/>
      <c r="Y107" s="455"/>
      <c r="Z107" s="455"/>
      <c r="AA107" s="455"/>
      <c r="AB107" s="793"/>
      <c r="AC107" s="317"/>
      <c r="AD107" s="314"/>
      <c r="AE107" s="315"/>
      <c r="AF107" s="905"/>
      <c r="AG107" s="455"/>
      <c r="AH107" s="823"/>
      <c r="AI107" s="455"/>
      <c r="AJ107" s="823"/>
      <c r="AK107" s="451"/>
      <c r="AL107" s="308"/>
      <c r="AM107" s="308"/>
    </row>
    <row r="108" spans="1:39" s="209" customFormat="1" ht="15" customHeight="1" x14ac:dyDescent="0.3">
      <c r="A108" s="4"/>
      <c r="B108" s="27" t="s">
        <v>75</v>
      </c>
      <c r="C108" s="416">
        <v>1</v>
      </c>
      <c r="D108" s="427"/>
      <c r="E108" s="1215"/>
      <c r="F108" s="1216"/>
      <c r="G108" s="1217"/>
      <c r="H108" s="320"/>
      <c r="I108" s="316"/>
      <c r="J108" s="318"/>
      <c r="K108" s="626"/>
      <c r="L108" s="325"/>
      <c r="M108" s="325"/>
      <c r="N108" s="325"/>
      <c r="O108" s="325"/>
      <c r="P108" s="326"/>
      <c r="Q108" s="323"/>
      <c r="R108" s="325"/>
      <c r="S108" s="325"/>
      <c r="T108" s="325"/>
      <c r="U108" s="325"/>
      <c r="V108" s="326"/>
      <c r="W108" s="325"/>
      <c r="X108" s="325"/>
      <c r="Y108" s="325"/>
      <c r="Z108" s="325"/>
      <c r="AA108" s="325"/>
      <c r="AB108" s="326"/>
      <c r="AC108" s="317"/>
      <c r="AD108" s="314"/>
      <c r="AE108" s="315"/>
      <c r="AF108" s="902">
        <v>2</v>
      </c>
      <c r="AG108" s="1293" t="s">
        <v>768</v>
      </c>
      <c r="AH108" s="825" t="s">
        <v>761</v>
      </c>
      <c r="AI108" s="1293" t="s">
        <v>768</v>
      </c>
      <c r="AJ108" s="824">
        <v>2</v>
      </c>
      <c r="AK108" s="1292" t="s">
        <v>768</v>
      </c>
      <c r="AL108" s="308"/>
      <c r="AM108" s="308"/>
    </row>
    <row r="109" spans="1:39" s="207" customFormat="1" ht="13.8" x14ac:dyDescent="0.3">
      <c r="A109" s="357"/>
      <c r="B109" s="27" t="s">
        <v>219</v>
      </c>
      <c r="C109" s="476">
        <v>2887320</v>
      </c>
      <c r="D109" s="427"/>
      <c r="E109" s="1215"/>
      <c r="F109" s="1216"/>
      <c r="G109" s="1217"/>
      <c r="H109" s="320"/>
      <c r="I109" s="316"/>
      <c r="J109" s="318"/>
      <c r="K109" s="626"/>
      <c r="L109" s="325"/>
      <c r="M109" s="325"/>
      <c r="N109" s="325"/>
      <c r="O109" s="325"/>
      <c r="P109" s="326"/>
      <c r="Q109" s="323"/>
      <c r="R109" s="325"/>
      <c r="S109" s="325"/>
      <c r="T109" s="325"/>
      <c r="U109" s="325"/>
      <c r="V109" s="326"/>
      <c r="W109" s="325"/>
      <c r="X109" s="325"/>
      <c r="Y109" s="325"/>
      <c r="Z109" s="325"/>
      <c r="AA109" s="325"/>
      <c r="AB109" s="326"/>
      <c r="AC109" s="317"/>
      <c r="AD109" s="314"/>
      <c r="AE109" s="315"/>
      <c r="AF109" s="918">
        <v>2887230</v>
      </c>
      <c r="AG109" s="1293"/>
      <c r="AH109" s="825" t="s">
        <v>761</v>
      </c>
      <c r="AI109" s="1293"/>
      <c r="AJ109" s="825" t="s">
        <v>770</v>
      </c>
      <c r="AK109" s="1292"/>
      <c r="AL109" s="308"/>
      <c r="AM109" s="308"/>
    </row>
    <row r="110" spans="1:39" s="207" customFormat="1" ht="15" x14ac:dyDescent="0.3">
      <c r="A110" s="4"/>
      <c r="B110" s="27" t="s">
        <v>76</v>
      </c>
      <c r="C110" s="415">
        <v>0.8</v>
      </c>
      <c r="D110" s="427"/>
      <c r="E110" s="1215"/>
      <c r="F110" s="1216"/>
      <c r="G110" s="1217"/>
      <c r="H110" s="320"/>
      <c r="I110" s="316"/>
      <c r="J110" s="318"/>
      <c r="K110" s="626"/>
      <c r="L110" s="325"/>
      <c r="M110" s="325"/>
      <c r="N110" s="325"/>
      <c r="O110" s="325"/>
      <c r="P110" s="326"/>
      <c r="Q110" s="323"/>
      <c r="R110" s="325"/>
      <c r="S110" s="325"/>
      <c r="T110" s="325"/>
      <c r="U110" s="325"/>
      <c r="V110" s="326"/>
      <c r="W110" s="325"/>
      <c r="X110" s="325"/>
      <c r="Y110" s="325"/>
      <c r="Z110" s="325"/>
      <c r="AA110" s="325"/>
      <c r="AB110" s="326"/>
      <c r="AC110" s="317"/>
      <c r="AD110" s="314"/>
      <c r="AE110" s="315"/>
      <c r="AF110" s="906" t="s">
        <v>1565</v>
      </c>
      <c r="AG110" s="1293"/>
      <c r="AH110" s="825" t="s">
        <v>761</v>
      </c>
      <c r="AI110" s="1291"/>
      <c r="AJ110" s="832" t="s">
        <v>1491</v>
      </c>
      <c r="AK110" s="1292"/>
      <c r="AL110" s="308"/>
      <c r="AM110" s="308"/>
    </row>
    <row r="111" spans="1:39" s="207" customFormat="1" ht="15" customHeight="1" x14ac:dyDescent="0.3">
      <c r="A111" s="4"/>
      <c r="B111" s="27" t="s">
        <v>77</v>
      </c>
      <c r="C111" s="415" t="s">
        <v>171</v>
      </c>
      <c r="D111" s="427"/>
      <c r="E111" s="1215"/>
      <c r="F111" s="1216"/>
      <c r="G111" s="1217"/>
      <c r="H111" s="320"/>
      <c r="I111" s="316"/>
      <c r="J111" s="318"/>
      <c r="K111" s="626"/>
      <c r="L111" s="325"/>
      <c r="M111" s="325"/>
      <c r="N111" s="325"/>
      <c r="O111" s="325"/>
      <c r="P111" s="326"/>
      <c r="Q111" s="323"/>
      <c r="R111" s="325"/>
      <c r="S111" s="325"/>
      <c r="T111" s="325"/>
      <c r="U111" s="325"/>
      <c r="V111" s="326"/>
      <c r="W111" s="325"/>
      <c r="X111" s="325"/>
      <c r="Y111" s="325"/>
      <c r="Z111" s="325"/>
      <c r="AA111" s="325"/>
      <c r="AB111" s="326"/>
      <c r="AC111" s="317"/>
      <c r="AD111" s="314"/>
      <c r="AE111" s="315"/>
      <c r="AF111" s="902" t="s">
        <v>171</v>
      </c>
      <c r="AG111" s="1291"/>
      <c r="AH111" s="825" t="s">
        <v>761</v>
      </c>
      <c r="AI111" s="1291"/>
      <c r="AJ111" s="826" t="s">
        <v>171</v>
      </c>
      <c r="AK111" s="1292"/>
      <c r="AL111" s="308"/>
      <c r="AM111" s="308"/>
    </row>
    <row r="112" spans="1:39" s="207" customFormat="1" ht="15" customHeight="1" x14ac:dyDescent="0.3">
      <c r="A112" s="4"/>
      <c r="B112" s="27" t="s">
        <v>78</v>
      </c>
      <c r="C112" s="416">
        <v>0</v>
      </c>
      <c r="D112" s="427"/>
      <c r="E112" s="1215"/>
      <c r="F112" s="1216"/>
      <c r="G112" s="1217"/>
      <c r="H112" s="320"/>
      <c r="I112" s="316"/>
      <c r="J112" s="318"/>
      <c r="K112" s="626"/>
      <c r="L112" s="325"/>
      <c r="M112" s="325"/>
      <c r="N112" s="325"/>
      <c r="O112" s="325"/>
      <c r="P112" s="326"/>
      <c r="Q112" s="323"/>
      <c r="R112" s="325"/>
      <c r="S112" s="325"/>
      <c r="T112" s="325"/>
      <c r="U112" s="325"/>
      <c r="V112" s="326"/>
      <c r="W112" s="325"/>
      <c r="X112" s="325"/>
      <c r="Y112" s="325"/>
      <c r="Z112" s="325"/>
      <c r="AA112" s="325"/>
      <c r="AB112" s="326"/>
      <c r="AC112" s="317"/>
      <c r="AD112" s="314"/>
      <c r="AE112" s="315"/>
      <c r="AF112" s="906">
        <v>0</v>
      </c>
      <c r="AG112" s="1291"/>
      <c r="AH112" s="825" t="s">
        <v>761</v>
      </c>
      <c r="AI112" s="1291"/>
      <c r="AJ112" s="832">
        <v>0</v>
      </c>
      <c r="AK112" s="1292"/>
      <c r="AL112" s="308"/>
      <c r="AM112" s="308"/>
    </row>
    <row r="113" spans="1:39" s="209" customFormat="1" ht="15" customHeight="1" x14ac:dyDescent="0.3">
      <c r="A113" s="4"/>
      <c r="B113" s="27" t="s">
        <v>80</v>
      </c>
      <c r="C113" s="415" t="s">
        <v>772</v>
      </c>
      <c r="D113" s="427"/>
      <c r="E113" s="1215"/>
      <c r="F113" s="1216"/>
      <c r="G113" s="1217"/>
      <c r="H113" s="320"/>
      <c r="I113" s="316"/>
      <c r="J113" s="318"/>
      <c r="K113" s="626"/>
      <c r="L113" s="325"/>
      <c r="M113" s="325"/>
      <c r="N113" s="325"/>
      <c r="O113" s="325"/>
      <c r="P113" s="326"/>
      <c r="Q113" s="323"/>
      <c r="R113" s="325"/>
      <c r="S113" s="325"/>
      <c r="T113" s="325"/>
      <c r="U113" s="325"/>
      <c r="V113" s="326"/>
      <c r="W113" s="325"/>
      <c r="X113" s="325"/>
      <c r="Y113" s="325"/>
      <c r="Z113" s="325"/>
      <c r="AA113" s="325"/>
      <c r="AB113" s="326"/>
      <c r="AC113" s="317"/>
      <c r="AD113" s="314"/>
      <c r="AE113" s="315"/>
      <c r="AF113" s="902" t="s">
        <v>771</v>
      </c>
      <c r="AG113" s="1291"/>
      <c r="AH113" s="826" t="s">
        <v>1298</v>
      </c>
      <c r="AI113" s="1291"/>
      <c r="AJ113" s="826" t="s">
        <v>1298</v>
      </c>
      <c r="AK113" s="1292"/>
      <c r="AL113" s="308"/>
      <c r="AM113" s="308"/>
    </row>
    <row r="114" spans="1:39" s="207" customFormat="1" ht="15" customHeight="1" x14ac:dyDescent="0.3">
      <c r="A114" s="357"/>
      <c r="B114" s="27" t="s">
        <v>79</v>
      </c>
      <c r="C114" s="415">
        <v>0.25</v>
      </c>
      <c r="D114" s="427"/>
      <c r="E114" s="1215"/>
      <c r="F114" s="1216"/>
      <c r="G114" s="1217"/>
      <c r="H114" s="320"/>
      <c r="I114" s="316"/>
      <c r="J114" s="318"/>
      <c r="K114" s="626"/>
      <c r="L114" s="325"/>
      <c r="M114" s="325"/>
      <c r="N114" s="325"/>
      <c r="O114" s="325"/>
      <c r="P114" s="326"/>
      <c r="Q114" s="323"/>
      <c r="R114" s="325"/>
      <c r="S114" s="325"/>
      <c r="T114" s="325"/>
      <c r="U114" s="325"/>
      <c r="V114" s="326"/>
      <c r="W114" s="325"/>
      <c r="X114" s="325"/>
      <c r="Y114" s="325"/>
      <c r="Z114" s="325"/>
      <c r="AA114" s="325"/>
      <c r="AB114" s="326"/>
      <c r="AC114" s="317"/>
      <c r="AD114" s="314"/>
      <c r="AE114" s="315"/>
      <c r="AF114" s="906">
        <v>0.25</v>
      </c>
      <c r="AG114" s="1291"/>
      <c r="AH114" s="825" t="s">
        <v>761</v>
      </c>
      <c r="AI114" s="1291"/>
      <c r="AJ114" s="832">
        <v>0.25</v>
      </c>
      <c r="AK114" s="1292"/>
      <c r="AL114" s="308"/>
      <c r="AM114" s="308"/>
    </row>
    <row r="115" spans="1:39" s="207" customFormat="1" ht="15" customHeight="1" x14ac:dyDescent="0.3">
      <c r="A115" s="4"/>
      <c r="B115" s="27" t="s">
        <v>174</v>
      </c>
      <c r="C115" s="415" t="s">
        <v>975</v>
      </c>
      <c r="D115" s="427"/>
      <c r="E115" s="1215"/>
      <c r="F115" s="1216"/>
      <c r="G115" s="1217"/>
      <c r="H115" s="320"/>
      <c r="I115" s="316"/>
      <c r="J115" s="318"/>
      <c r="K115" s="626"/>
      <c r="L115" s="325"/>
      <c r="M115" s="325"/>
      <c r="N115" s="325"/>
      <c r="O115" s="325"/>
      <c r="P115" s="326"/>
      <c r="Q115" s="323"/>
      <c r="R115" s="325"/>
      <c r="S115" s="325"/>
      <c r="T115" s="325"/>
      <c r="U115" s="325"/>
      <c r="V115" s="326"/>
      <c r="W115" s="325"/>
      <c r="X115" s="325"/>
      <c r="Y115" s="325"/>
      <c r="Z115" s="325"/>
      <c r="AA115" s="325"/>
      <c r="AB115" s="326"/>
      <c r="AC115" s="317"/>
      <c r="AD115" s="314"/>
      <c r="AE115" s="315"/>
      <c r="AF115" s="902" t="s">
        <v>175</v>
      </c>
      <c r="AG115" s="1291"/>
      <c r="AH115" s="825" t="s">
        <v>761</v>
      </c>
      <c r="AI115" s="1291"/>
      <c r="AJ115" s="826" t="s">
        <v>776</v>
      </c>
      <c r="AK115" s="1292"/>
      <c r="AL115" s="308"/>
      <c r="AM115" s="308"/>
    </row>
    <row r="116" spans="1:39" s="207" customFormat="1" ht="15" customHeight="1" x14ac:dyDescent="0.3">
      <c r="A116" s="4"/>
      <c r="B116" s="27" t="s">
        <v>173</v>
      </c>
      <c r="C116" s="415" t="s">
        <v>976</v>
      </c>
      <c r="D116" s="427"/>
      <c r="E116" s="1215"/>
      <c r="F116" s="1216"/>
      <c r="G116" s="1217"/>
      <c r="H116" s="320"/>
      <c r="I116" s="316"/>
      <c r="J116" s="318"/>
      <c r="K116" s="626"/>
      <c r="L116" s="325"/>
      <c r="M116" s="325"/>
      <c r="N116" s="325"/>
      <c r="O116" s="325"/>
      <c r="P116" s="326"/>
      <c r="Q116" s="323"/>
      <c r="R116" s="325"/>
      <c r="S116" s="325"/>
      <c r="T116" s="325"/>
      <c r="U116" s="325"/>
      <c r="V116" s="326"/>
      <c r="W116" s="325"/>
      <c r="X116" s="325"/>
      <c r="Y116" s="325"/>
      <c r="Z116" s="325"/>
      <c r="AA116" s="325"/>
      <c r="AB116" s="326"/>
      <c r="AC116" s="317"/>
      <c r="AD116" s="314"/>
      <c r="AE116" s="315"/>
      <c r="AF116" s="902" t="s">
        <v>944</v>
      </c>
      <c r="AG116" s="1291"/>
      <c r="AH116" s="825" t="s">
        <v>761</v>
      </c>
      <c r="AI116" s="1291"/>
      <c r="AJ116" s="825" t="s">
        <v>944</v>
      </c>
      <c r="AK116" s="1292"/>
      <c r="AL116" s="308"/>
      <c r="AM116" s="308"/>
    </row>
    <row r="117" spans="1:39" s="207" customFormat="1" ht="42.75" customHeight="1" x14ac:dyDescent="0.3">
      <c r="A117" s="4"/>
      <c r="B117" s="27" t="s">
        <v>88</v>
      </c>
      <c r="C117" s="415" t="s">
        <v>945</v>
      </c>
      <c r="D117" s="427"/>
      <c r="E117" s="1215"/>
      <c r="F117" s="1216"/>
      <c r="G117" s="1217"/>
      <c r="H117" s="320"/>
      <c r="I117" s="316"/>
      <c r="J117" s="318"/>
      <c r="K117" s="626"/>
      <c r="L117" s="325"/>
      <c r="M117" s="325"/>
      <c r="N117" s="325"/>
      <c r="O117" s="325"/>
      <c r="P117" s="326"/>
      <c r="Q117" s="323"/>
      <c r="R117" s="325"/>
      <c r="S117" s="325"/>
      <c r="T117" s="325"/>
      <c r="U117" s="325"/>
      <c r="V117" s="326"/>
      <c r="W117" s="325"/>
      <c r="X117" s="325"/>
      <c r="Y117" s="325"/>
      <c r="Z117" s="325"/>
      <c r="AA117" s="325"/>
      <c r="AB117" s="326"/>
      <c r="AC117" s="317"/>
      <c r="AD117" s="314"/>
      <c r="AE117" s="315"/>
      <c r="AF117" s="901" t="s">
        <v>1448</v>
      </c>
      <c r="AG117" s="1291"/>
      <c r="AH117" s="825" t="s">
        <v>761</v>
      </c>
      <c r="AI117" s="1291"/>
      <c r="AJ117" s="825" t="s">
        <v>1968</v>
      </c>
      <c r="AK117" s="1292"/>
      <c r="AL117" s="308"/>
      <c r="AM117" s="308"/>
    </row>
    <row r="118" spans="1:39" s="207" customFormat="1" ht="126" customHeight="1" x14ac:dyDescent="0.3">
      <c r="A118" s="4"/>
      <c r="B118" s="27" t="s">
        <v>1020</v>
      </c>
      <c r="C118" s="415" t="s">
        <v>1209</v>
      </c>
      <c r="D118" s="427"/>
      <c r="E118" s="1215"/>
      <c r="F118" s="1216"/>
      <c r="G118" s="1217"/>
      <c r="H118" s="320"/>
      <c r="I118" s="316"/>
      <c r="J118" s="318"/>
      <c r="K118" s="626"/>
      <c r="L118" s="325"/>
      <c r="M118" s="325"/>
      <c r="N118" s="325"/>
      <c r="O118" s="325"/>
      <c r="P118" s="326"/>
      <c r="Q118" s="323"/>
      <c r="R118" s="325"/>
      <c r="S118" s="325"/>
      <c r="T118" s="325"/>
      <c r="U118" s="325"/>
      <c r="V118" s="326"/>
      <c r="W118" s="325"/>
      <c r="X118" s="325"/>
      <c r="Y118" s="325"/>
      <c r="Z118" s="325"/>
      <c r="AA118" s="325"/>
      <c r="AB118" s="326"/>
      <c r="AC118" s="317"/>
      <c r="AD118" s="314"/>
      <c r="AE118" s="315"/>
      <c r="AF118" s="901" t="s">
        <v>1895</v>
      </c>
      <c r="AG118" s="1291"/>
      <c r="AH118" s="825" t="s">
        <v>1896</v>
      </c>
      <c r="AI118" s="1291"/>
      <c r="AJ118" s="826" t="s">
        <v>1208</v>
      </c>
      <c r="AK118" s="1292"/>
      <c r="AL118"/>
      <c r="AM118" s="308"/>
    </row>
    <row r="119" spans="1:39" s="207" customFormat="1" ht="27.6" x14ac:dyDescent="0.3">
      <c r="A119" s="4"/>
      <c r="B119" s="27" t="s">
        <v>89</v>
      </c>
      <c r="C119" s="477">
        <v>0.89500000000000002</v>
      </c>
      <c r="D119" s="427"/>
      <c r="E119" s="1215"/>
      <c r="F119" s="1216"/>
      <c r="G119" s="1217"/>
      <c r="H119" s="320"/>
      <c r="I119" s="316"/>
      <c r="J119" s="318"/>
      <c r="K119" s="626"/>
      <c r="L119" s="325"/>
      <c r="M119" s="325"/>
      <c r="N119" s="325"/>
      <c r="O119" s="325"/>
      <c r="P119" s="326"/>
      <c r="Q119" s="323"/>
      <c r="R119" s="325"/>
      <c r="S119" s="325"/>
      <c r="T119" s="325"/>
      <c r="U119" s="325"/>
      <c r="V119" s="326"/>
      <c r="W119" s="325"/>
      <c r="X119" s="325"/>
      <c r="Y119" s="325"/>
      <c r="Z119" s="325"/>
      <c r="AA119" s="325"/>
      <c r="AB119" s="326"/>
      <c r="AC119" s="317"/>
      <c r="AD119" s="314"/>
      <c r="AE119" s="315"/>
      <c r="AF119" s="907">
        <v>0.89500000000000002</v>
      </c>
      <c r="AG119" s="1291"/>
      <c r="AH119" s="825" t="s">
        <v>761</v>
      </c>
      <c r="AI119" s="1291"/>
      <c r="AJ119" s="826" t="s">
        <v>1752</v>
      </c>
      <c r="AK119" s="1292"/>
      <c r="AL119" s="308"/>
      <c r="AM119" s="308"/>
    </row>
    <row r="120" spans="1:39" s="207" customFormat="1" ht="15" customHeight="1" x14ac:dyDescent="0.3">
      <c r="A120" s="4"/>
      <c r="B120" s="27" t="s">
        <v>200</v>
      </c>
      <c r="C120" s="415" t="s">
        <v>772</v>
      </c>
      <c r="D120" s="427"/>
      <c r="E120" s="1215"/>
      <c r="F120" s="1216"/>
      <c r="G120" s="1217"/>
      <c r="H120" s="320"/>
      <c r="I120" s="316"/>
      <c r="J120" s="318"/>
      <c r="K120" s="626"/>
      <c r="L120" s="325"/>
      <c r="M120" s="325"/>
      <c r="N120" s="325"/>
      <c r="O120" s="325"/>
      <c r="P120" s="326"/>
      <c r="Q120" s="323"/>
      <c r="R120" s="325"/>
      <c r="S120" s="325"/>
      <c r="T120" s="325"/>
      <c r="U120" s="325"/>
      <c r="V120" s="326"/>
      <c r="W120" s="325"/>
      <c r="X120" s="325"/>
      <c r="Y120" s="325"/>
      <c r="Z120" s="325"/>
      <c r="AA120" s="325"/>
      <c r="AB120" s="326"/>
      <c r="AC120" s="317"/>
      <c r="AD120" s="314"/>
      <c r="AE120" s="315"/>
      <c r="AF120" s="902" t="s">
        <v>771</v>
      </c>
      <c r="AG120" s="1291"/>
      <c r="AH120" s="825" t="s">
        <v>190</v>
      </c>
      <c r="AI120" s="1291"/>
      <c r="AJ120" s="826" t="s">
        <v>190</v>
      </c>
      <c r="AK120" s="1292"/>
      <c r="AL120" s="308"/>
      <c r="AM120" s="308"/>
    </row>
    <row r="121" spans="1:39" s="207" customFormat="1" ht="15" customHeight="1" x14ac:dyDescent="0.3">
      <c r="A121" s="454" t="s">
        <v>81</v>
      </c>
      <c r="B121" s="447"/>
      <c r="C121" s="470"/>
      <c r="D121" s="481"/>
      <c r="E121" s="1297"/>
      <c r="F121" s="1298"/>
      <c r="G121" s="1299"/>
      <c r="H121" s="447"/>
      <c r="I121" s="634"/>
      <c r="J121" s="635"/>
      <c r="K121" s="595"/>
      <c r="L121" s="455"/>
      <c r="M121" s="455"/>
      <c r="N121" s="455"/>
      <c r="O121" s="455"/>
      <c r="P121" s="793"/>
      <c r="Q121" s="796"/>
      <c r="R121" s="452"/>
      <c r="S121" s="452"/>
      <c r="T121" s="452"/>
      <c r="U121" s="452"/>
      <c r="V121" s="797"/>
      <c r="W121" s="452"/>
      <c r="X121" s="452"/>
      <c r="Y121" s="452"/>
      <c r="Z121" s="452"/>
      <c r="AA121" s="452"/>
      <c r="AB121" s="797"/>
      <c r="AC121" s="317"/>
      <c r="AD121" s="314"/>
      <c r="AE121" s="315"/>
      <c r="AF121" s="908"/>
      <c r="AG121" s="452"/>
      <c r="AH121" s="452"/>
      <c r="AI121" s="452"/>
      <c r="AJ121" s="452"/>
      <c r="AK121" s="451"/>
      <c r="AL121" s="308"/>
      <c r="AM121" s="308"/>
    </row>
    <row r="122" spans="1:39" s="207" customFormat="1" ht="193.2" x14ac:dyDescent="0.3">
      <c r="A122" s="4"/>
      <c r="B122" s="27" t="s">
        <v>82</v>
      </c>
      <c r="C122" s="415" t="s">
        <v>226</v>
      </c>
      <c r="D122" s="427"/>
      <c r="E122" s="1215"/>
      <c r="F122" s="1216"/>
      <c r="G122" s="1217"/>
      <c r="H122" s="320"/>
      <c r="I122" s="316"/>
      <c r="J122" s="318"/>
      <c r="K122" s="626"/>
      <c r="L122" s="325"/>
      <c r="M122" s="325"/>
      <c r="N122" s="325"/>
      <c r="O122" s="325"/>
      <c r="P122" s="326"/>
      <c r="Q122" s="323"/>
      <c r="R122" s="325"/>
      <c r="S122" s="325"/>
      <c r="T122" s="325"/>
      <c r="U122" s="325"/>
      <c r="V122" s="326"/>
      <c r="W122" s="325"/>
      <c r="X122" s="325"/>
      <c r="Y122" s="325"/>
      <c r="Z122" s="325"/>
      <c r="AA122" s="325"/>
      <c r="AB122" s="326"/>
      <c r="AC122" s="317"/>
      <c r="AD122" s="314"/>
      <c r="AE122" s="315"/>
      <c r="AF122" s="901" t="s">
        <v>226</v>
      </c>
      <c r="AG122" s="1291" t="s">
        <v>766</v>
      </c>
      <c r="AH122" s="825" t="s">
        <v>761</v>
      </c>
      <c r="AI122" s="1291" t="s">
        <v>766</v>
      </c>
      <c r="AJ122" s="825" t="s">
        <v>1680</v>
      </c>
      <c r="AK122" s="1292" t="s">
        <v>766</v>
      </c>
      <c r="AL122" s="308"/>
      <c r="AM122" s="308"/>
    </row>
    <row r="123" spans="1:39" s="207" customFormat="1" ht="15" customHeight="1" x14ac:dyDescent="0.3">
      <c r="A123" s="4"/>
      <c r="B123" s="27" t="s">
        <v>83</v>
      </c>
      <c r="C123" s="415" t="s">
        <v>418</v>
      </c>
      <c r="D123" s="427"/>
      <c r="E123" s="1215"/>
      <c r="F123" s="1216"/>
      <c r="G123" s="1217"/>
      <c r="H123" s="320"/>
      <c r="I123" s="316"/>
      <c r="J123" s="318"/>
      <c r="K123" s="626"/>
      <c r="L123" s="325"/>
      <c r="M123" s="325"/>
      <c r="N123" s="325"/>
      <c r="O123" s="325"/>
      <c r="P123" s="326"/>
      <c r="Q123" s="323"/>
      <c r="R123" s="325"/>
      <c r="S123" s="325"/>
      <c r="T123" s="325"/>
      <c r="U123" s="325"/>
      <c r="V123" s="326"/>
      <c r="W123" s="325"/>
      <c r="X123" s="325"/>
      <c r="Y123" s="325"/>
      <c r="Z123" s="325"/>
      <c r="AA123" s="325"/>
      <c r="AB123" s="326"/>
      <c r="AC123" s="317"/>
      <c r="AD123" s="314"/>
      <c r="AE123" s="315"/>
      <c r="AF123" s="902" t="s">
        <v>418</v>
      </c>
      <c r="AG123" s="1291"/>
      <c r="AH123" s="825" t="s">
        <v>761</v>
      </c>
      <c r="AI123" s="1291"/>
      <c r="AJ123" s="825" t="s">
        <v>428</v>
      </c>
      <c r="AK123" s="1292"/>
      <c r="AL123" s="308"/>
      <c r="AM123" s="308"/>
    </row>
    <row r="124" spans="1:39" s="207" customFormat="1" ht="15" customHeight="1" x14ac:dyDescent="0.3">
      <c r="A124" s="4"/>
      <c r="B124" s="27" t="s">
        <v>84</v>
      </c>
      <c r="C124" s="415" t="s">
        <v>218</v>
      </c>
      <c r="D124" s="427"/>
      <c r="E124" s="1215"/>
      <c r="F124" s="1216"/>
      <c r="G124" s="1217"/>
      <c r="H124" s="320"/>
      <c r="I124" s="316"/>
      <c r="J124" s="318"/>
      <c r="K124" s="626"/>
      <c r="L124" s="325"/>
      <c r="M124" s="325"/>
      <c r="N124" s="325"/>
      <c r="O124" s="325"/>
      <c r="P124" s="326"/>
      <c r="Q124" s="323"/>
      <c r="R124" s="325"/>
      <c r="S124" s="325"/>
      <c r="T124" s="325"/>
      <c r="U124" s="325"/>
      <c r="V124" s="326"/>
      <c r="W124" s="325"/>
      <c r="X124" s="325"/>
      <c r="Y124" s="325"/>
      <c r="Z124" s="325"/>
      <c r="AA124" s="325"/>
      <c r="AB124" s="326"/>
      <c r="AC124" s="317"/>
      <c r="AD124" s="314"/>
      <c r="AE124" s="315"/>
      <c r="AF124" s="902" t="s">
        <v>218</v>
      </c>
      <c r="AG124" s="1291"/>
      <c r="AH124" s="825" t="s">
        <v>761</v>
      </c>
      <c r="AI124" s="1291"/>
      <c r="AJ124" s="825" t="s">
        <v>218</v>
      </c>
      <c r="AK124" s="1292"/>
      <c r="AL124" s="308"/>
      <c r="AM124" s="308"/>
    </row>
    <row r="125" spans="1:39" s="207" customFormat="1" ht="15" customHeight="1" x14ac:dyDescent="0.3">
      <c r="A125" s="4"/>
      <c r="B125" s="27" t="s">
        <v>310</v>
      </c>
      <c r="C125" s="415" t="s">
        <v>45</v>
      </c>
      <c r="D125" s="427"/>
      <c r="E125" s="1215"/>
      <c r="F125" s="1216"/>
      <c r="G125" s="1217"/>
      <c r="H125" s="320"/>
      <c r="I125" s="316"/>
      <c r="J125" s="318"/>
      <c r="K125" s="626"/>
      <c r="L125" s="325"/>
      <c r="M125" s="325"/>
      <c r="N125" s="325"/>
      <c r="O125" s="325"/>
      <c r="P125" s="326"/>
      <c r="Q125" s="323"/>
      <c r="R125" s="325"/>
      <c r="S125" s="325"/>
      <c r="T125" s="325"/>
      <c r="U125" s="325"/>
      <c r="V125" s="326"/>
      <c r="W125" s="325"/>
      <c r="X125" s="325"/>
      <c r="Y125" s="325"/>
      <c r="Z125" s="325"/>
      <c r="AA125" s="325"/>
      <c r="AB125" s="326"/>
      <c r="AC125" s="317"/>
      <c r="AD125" s="314"/>
      <c r="AE125" s="315"/>
      <c r="AF125" s="902" t="s">
        <v>190</v>
      </c>
      <c r="AG125" s="1291"/>
      <c r="AH125" s="825" t="s">
        <v>761</v>
      </c>
      <c r="AI125" s="1291"/>
      <c r="AJ125" s="825">
        <v>1.1499999999999999</v>
      </c>
      <c r="AK125" s="1292"/>
      <c r="AL125" s="308"/>
      <c r="AM125" s="308"/>
    </row>
    <row r="126" spans="1:39" s="207" customFormat="1" ht="15" customHeight="1" x14ac:dyDescent="0.3">
      <c r="A126" s="4"/>
      <c r="B126" s="27" t="s">
        <v>997</v>
      </c>
      <c r="C126" s="415" t="s">
        <v>1021</v>
      </c>
      <c r="D126" s="427"/>
      <c r="E126" s="1215"/>
      <c r="F126" s="1216"/>
      <c r="G126" s="1217"/>
      <c r="H126" s="320"/>
      <c r="I126" s="316"/>
      <c r="J126" s="318"/>
      <c r="K126" s="626"/>
      <c r="L126" s="325"/>
      <c r="M126" s="325"/>
      <c r="N126" s="325"/>
      <c r="O126" s="325"/>
      <c r="P126" s="326"/>
      <c r="Q126" s="323"/>
      <c r="R126" s="325"/>
      <c r="S126" s="325"/>
      <c r="T126" s="325"/>
      <c r="U126" s="325"/>
      <c r="V126" s="326"/>
      <c r="W126" s="325"/>
      <c r="X126" s="325"/>
      <c r="Y126" s="325"/>
      <c r="Z126" s="325"/>
      <c r="AA126" s="325"/>
      <c r="AB126" s="326"/>
      <c r="AC126" s="317"/>
      <c r="AD126" s="314"/>
      <c r="AE126" s="315"/>
      <c r="AF126" s="902" t="s">
        <v>1021</v>
      </c>
      <c r="AG126" s="1291"/>
      <c r="AH126" s="825" t="s">
        <v>761</v>
      </c>
      <c r="AI126" s="1291"/>
      <c r="AJ126" s="825" t="s">
        <v>774</v>
      </c>
      <c r="AK126" s="1292"/>
      <c r="AL126" s="308"/>
      <c r="AM126" s="308"/>
    </row>
    <row r="127" spans="1:39" s="207" customFormat="1" ht="40.5" customHeight="1" x14ac:dyDescent="0.3">
      <c r="A127" s="4"/>
      <c r="B127" s="27" t="s">
        <v>85</v>
      </c>
      <c r="C127" s="415" t="s">
        <v>455</v>
      </c>
      <c r="D127" s="427"/>
      <c r="E127" s="1215"/>
      <c r="F127" s="1216"/>
      <c r="G127" s="1217"/>
      <c r="H127" s="320"/>
      <c r="I127" s="316"/>
      <c r="J127" s="318"/>
      <c r="K127" s="626"/>
      <c r="L127" s="325"/>
      <c r="M127" s="325"/>
      <c r="N127" s="325"/>
      <c r="O127" s="325"/>
      <c r="P127" s="326"/>
      <c r="Q127" s="323"/>
      <c r="R127" s="325"/>
      <c r="S127" s="325"/>
      <c r="T127" s="325"/>
      <c r="U127" s="325"/>
      <c r="V127" s="326"/>
      <c r="W127" s="325"/>
      <c r="X127" s="325"/>
      <c r="Y127" s="325"/>
      <c r="Z127" s="325"/>
      <c r="AA127" s="325"/>
      <c r="AB127" s="326"/>
      <c r="AC127" s="317"/>
      <c r="AD127" s="314"/>
      <c r="AE127" s="315"/>
      <c r="AF127" s="901" t="s">
        <v>1897</v>
      </c>
      <c r="AG127" s="1291"/>
      <c r="AH127" s="825" t="s">
        <v>761</v>
      </c>
      <c r="AI127" s="1291"/>
      <c r="AJ127" s="825" t="s">
        <v>777</v>
      </c>
      <c r="AK127" s="1292"/>
      <c r="AL127" s="308"/>
      <c r="AM127" s="308"/>
    </row>
    <row r="128" spans="1:39" s="209" customFormat="1" ht="13.8" x14ac:dyDescent="0.3">
      <c r="A128" s="4"/>
      <c r="B128" s="27" t="s">
        <v>433</v>
      </c>
      <c r="C128" s="415" t="s">
        <v>456</v>
      </c>
      <c r="D128" s="427"/>
      <c r="E128" s="1215"/>
      <c r="F128" s="1216"/>
      <c r="G128" s="1217"/>
      <c r="H128" s="320"/>
      <c r="I128" s="316"/>
      <c r="J128" s="318"/>
      <c r="K128" s="626"/>
      <c r="L128" s="325"/>
      <c r="M128" s="325"/>
      <c r="N128" s="325"/>
      <c r="O128" s="325"/>
      <c r="P128" s="326"/>
      <c r="Q128" s="323"/>
      <c r="R128" s="325"/>
      <c r="S128" s="325"/>
      <c r="T128" s="325"/>
      <c r="U128" s="325"/>
      <c r="V128" s="326"/>
      <c r="W128" s="325"/>
      <c r="X128" s="325"/>
      <c r="Y128" s="325"/>
      <c r="Z128" s="325"/>
      <c r="AA128" s="325"/>
      <c r="AB128" s="326"/>
      <c r="AC128" s="317"/>
      <c r="AD128" s="314"/>
      <c r="AE128" s="315"/>
      <c r="AF128" s="902" t="s">
        <v>1750</v>
      </c>
      <c r="AG128" s="1291"/>
      <c r="AH128" s="825" t="s">
        <v>761</v>
      </c>
      <c r="AI128" s="1291"/>
      <c r="AJ128" s="825" t="s">
        <v>45</v>
      </c>
      <c r="AK128" s="1292"/>
      <c r="AL128" s="308"/>
      <c r="AM128" s="308"/>
    </row>
    <row r="129" spans="1:39" s="209" customFormat="1" ht="13.8" x14ac:dyDescent="0.3">
      <c r="A129" s="357"/>
      <c r="B129" s="27" t="s">
        <v>220</v>
      </c>
      <c r="C129" s="415">
        <v>0.1</v>
      </c>
      <c r="D129" s="427"/>
      <c r="E129" s="1215"/>
      <c r="F129" s="1216"/>
      <c r="G129" s="1217"/>
      <c r="H129" s="320"/>
      <c r="I129" s="316"/>
      <c r="J129" s="318"/>
      <c r="K129" s="626"/>
      <c r="L129" s="325"/>
      <c r="M129" s="325"/>
      <c r="N129" s="325"/>
      <c r="O129" s="325"/>
      <c r="P129" s="326"/>
      <c r="Q129" s="323"/>
      <c r="R129" s="325"/>
      <c r="S129" s="325"/>
      <c r="T129" s="325"/>
      <c r="U129" s="325"/>
      <c r="V129" s="326"/>
      <c r="W129" s="325"/>
      <c r="X129" s="325"/>
      <c r="Y129" s="325"/>
      <c r="Z129" s="325"/>
      <c r="AA129" s="325"/>
      <c r="AB129" s="326"/>
      <c r="AC129" s="317"/>
      <c r="AD129" s="314"/>
      <c r="AE129" s="315"/>
      <c r="AF129" s="906">
        <v>0.1</v>
      </c>
      <c r="AG129" s="1291"/>
      <c r="AH129" s="825" t="s">
        <v>761</v>
      </c>
      <c r="AI129" s="1291"/>
      <c r="AJ129" s="832" t="s">
        <v>1566</v>
      </c>
      <c r="AK129" s="1292"/>
      <c r="AL129" s="308"/>
      <c r="AM129" s="308"/>
    </row>
    <row r="130" spans="1:39" s="209" customFormat="1" ht="27.6" x14ac:dyDescent="0.3">
      <c r="A130" s="357"/>
      <c r="B130" s="27" t="s">
        <v>221</v>
      </c>
      <c r="C130" s="415" t="s">
        <v>772</v>
      </c>
      <c r="D130" s="427"/>
      <c r="E130" s="1215"/>
      <c r="F130" s="1216"/>
      <c r="G130" s="1217"/>
      <c r="H130" s="320"/>
      <c r="I130" s="316"/>
      <c r="J130" s="318"/>
      <c r="K130" s="626"/>
      <c r="L130" s="325"/>
      <c r="M130" s="325"/>
      <c r="N130" s="325"/>
      <c r="O130" s="325"/>
      <c r="P130" s="326"/>
      <c r="Q130" s="323"/>
      <c r="R130" s="325"/>
      <c r="S130" s="325"/>
      <c r="T130" s="325"/>
      <c r="U130" s="325"/>
      <c r="V130" s="326"/>
      <c r="W130" s="325"/>
      <c r="X130" s="325"/>
      <c r="Y130" s="325"/>
      <c r="Z130" s="325"/>
      <c r="AA130" s="325"/>
      <c r="AB130" s="326"/>
      <c r="AC130" s="317"/>
      <c r="AD130" s="314"/>
      <c r="AE130" s="315"/>
      <c r="AF130" s="906" t="s">
        <v>771</v>
      </c>
      <c r="AG130" s="1291"/>
      <c r="AH130" s="825" t="s">
        <v>1502</v>
      </c>
      <c r="AI130" s="1291"/>
      <c r="AJ130" s="832" t="s">
        <v>1504</v>
      </c>
      <c r="AK130" s="1292"/>
      <c r="AL130" s="308"/>
      <c r="AM130" s="308"/>
    </row>
    <row r="131" spans="1:39" s="207" customFormat="1" ht="55.2" x14ac:dyDescent="0.3">
      <c r="A131" s="357"/>
      <c r="B131" s="27" t="s">
        <v>222</v>
      </c>
      <c r="C131" s="415" t="s">
        <v>772</v>
      </c>
      <c r="D131" s="427"/>
      <c r="E131" s="1215"/>
      <c r="F131" s="1216"/>
      <c r="G131" s="1217"/>
      <c r="H131" s="320"/>
      <c r="I131" s="316"/>
      <c r="J131" s="318"/>
      <c r="K131" s="626"/>
      <c r="L131" s="325"/>
      <c r="M131" s="325"/>
      <c r="N131" s="325"/>
      <c r="O131" s="325"/>
      <c r="P131" s="326"/>
      <c r="Q131" s="323"/>
      <c r="R131" s="325"/>
      <c r="S131" s="325"/>
      <c r="T131" s="325"/>
      <c r="U131" s="325"/>
      <c r="V131" s="326"/>
      <c r="W131" s="325"/>
      <c r="X131" s="325"/>
      <c r="Y131" s="325"/>
      <c r="Z131" s="325"/>
      <c r="AA131" s="325"/>
      <c r="AB131" s="326"/>
      <c r="AC131" s="317"/>
      <c r="AD131" s="314"/>
      <c r="AE131" s="315"/>
      <c r="AF131" s="906" t="s">
        <v>771</v>
      </c>
      <c r="AG131" s="1291"/>
      <c r="AH131" s="832" t="s">
        <v>1503</v>
      </c>
      <c r="AI131" s="1291"/>
      <c r="AJ131" s="832" t="s">
        <v>1504</v>
      </c>
      <c r="AK131" s="1292"/>
      <c r="AL131" s="308"/>
      <c r="AM131" s="308"/>
    </row>
    <row r="132" spans="1:39" s="207" customFormat="1" ht="15" customHeight="1" x14ac:dyDescent="0.3">
      <c r="A132" s="4"/>
      <c r="B132" s="27" t="s">
        <v>223</v>
      </c>
      <c r="C132" s="415" t="s">
        <v>459</v>
      </c>
      <c r="D132" s="427"/>
      <c r="E132" s="1215"/>
      <c r="F132" s="1216"/>
      <c r="G132" s="1217"/>
      <c r="H132" s="320"/>
      <c r="I132" s="316"/>
      <c r="J132" s="318"/>
      <c r="K132" s="626"/>
      <c r="L132" s="325"/>
      <c r="M132" s="325"/>
      <c r="N132" s="325"/>
      <c r="O132" s="325"/>
      <c r="P132" s="326"/>
      <c r="Q132" s="323"/>
      <c r="R132" s="325"/>
      <c r="S132" s="325"/>
      <c r="T132" s="325"/>
      <c r="U132" s="325"/>
      <c r="V132" s="326"/>
      <c r="W132" s="325"/>
      <c r="X132" s="325"/>
      <c r="Y132" s="325"/>
      <c r="Z132" s="325"/>
      <c r="AA132" s="325"/>
      <c r="AB132" s="326"/>
      <c r="AC132" s="317"/>
      <c r="AD132" s="314"/>
      <c r="AE132" s="315"/>
      <c r="AF132" s="902" t="s">
        <v>1446</v>
      </c>
      <c r="AG132" s="1291"/>
      <c r="AH132" s="824" t="s">
        <v>761</v>
      </c>
      <c r="AI132" s="1291"/>
      <c r="AJ132" s="825" t="s">
        <v>775</v>
      </c>
      <c r="AK132" s="1292"/>
      <c r="AL132" s="308"/>
      <c r="AM132" s="308"/>
    </row>
    <row r="133" spans="1:39" s="207" customFormat="1" ht="15" customHeight="1" x14ac:dyDescent="0.3">
      <c r="A133" s="4"/>
      <c r="B133" s="27" t="s">
        <v>224</v>
      </c>
      <c r="C133" s="415" t="s">
        <v>460</v>
      </c>
      <c r="D133" s="427"/>
      <c r="E133" s="1215"/>
      <c r="F133" s="1216"/>
      <c r="G133" s="1217"/>
      <c r="H133" s="320"/>
      <c r="I133" s="316"/>
      <c r="J133" s="318"/>
      <c r="K133" s="626"/>
      <c r="L133" s="325"/>
      <c r="M133" s="325"/>
      <c r="N133" s="325"/>
      <c r="O133" s="325"/>
      <c r="P133" s="326"/>
      <c r="Q133" s="323"/>
      <c r="R133" s="325"/>
      <c r="S133" s="325"/>
      <c r="T133" s="325"/>
      <c r="U133" s="325"/>
      <c r="V133" s="326"/>
      <c r="W133" s="325"/>
      <c r="X133" s="325"/>
      <c r="Y133" s="325"/>
      <c r="Z133" s="325"/>
      <c r="AA133" s="325"/>
      <c r="AB133" s="326"/>
      <c r="AC133" s="317"/>
      <c r="AD133" s="314"/>
      <c r="AE133" s="315"/>
      <c r="AF133" s="902" t="s">
        <v>351</v>
      </c>
      <c r="AG133" s="1291"/>
      <c r="AH133" s="824" t="s">
        <v>761</v>
      </c>
      <c r="AI133" s="1291"/>
      <c r="AJ133" s="825" t="s">
        <v>351</v>
      </c>
      <c r="AK133" s="1292"/>
      <c r="AL133" s="308"/>
      <c r="AM133" s="308"/>
    </row>
    <row r="134" spans="1:39" s="207" customFormat="1" ht="15" customHeight="1" x14ac:dyDescent="0.3">
      <c r="A134" s="4"/>
      <c r="B134" s="27" t="s">
        <v>86</v>
      </c>
      <c r="C134" s="415" t="s">
        <v>228</v>
      </c>
      <c r="D134" s="427"/>
      <c r="E134" s="1215"/>
      <c r="F134" s="1216"/>
      <c r="G134" s="1217"/>
      <c r="H134" s="320"/>
      <c r="I134" s="316"/>
      <c r="J134" s="318"/>
      <c r="K134" s="626"/>
      <c r="L134" s="325"/>
      <c r="M134" s="325"/>
      <c r="N134" s="325"/>
      <c r="O134" s="325"/>
      <c r="P134" s="326"/>
      <c r="Q134" s="323"/>
      <c r="R134" s="325"/>
      <c r="S134" s="325"/>
      <c r="T134" s="325"/>
      <c r="U134" s="325"/>
      <c r="V134" s="326"/>
      <c r="W134" s="325"/>
      <c r="X134" s="325"/>
      <c r="Y134" s="325"/>
      <c r="Z134" s="325"/>
      <c r="AA134" s="325"/>
      <c r="AB134" s="326"/>
      <c r="AC134" s="317"/>
      <c r="AD134" s="314"/>
      <c r="AE134" s="315"/>
      <c r="AF134" s="902" t="s">
        <v>1001</v>
      </c>
      <c r="AG134" s="1291"/>
      <c r="AH134" s="825" t="s">
        <v>761</v>
      </c>
      <c r="AI134" s="1291"/>
      <c r="AJ134" s="824" t="s">
        <v>1001</v>
      </c>
      <c r="AK134" s="1292"/>
      <c r="AL134" s="308"/>
      <c r="AM134" s="308"/>
    </row>
    <row r="135" spans="1:39" s="207" customFormat="1" ht="15" customHeight="1" x14ac:dyDescent="0.3">
      <c r="A135" s="4"/>
      <c r="B135" s="27" t="s">
        <v>93</v>
      </c>
      <c r="C135" s="415" t="s">
        <v>461</v>
      </c>
      <c r="D135" s="427"/>
      <c r="E135" s="1215"/>
      <c r="F135" s="1216"/>
      <c r="G135" s="1217"/>
      <c r="H135" s="320"/>
      <c r="I135" s="316"/>
      <c r="J135" s="318"/>
      <c r="K135" s="626"/>
      <c r="L135" s="325"/>
      <c r="M135" s="325"/>
      <c r="N135" s="325"/>
      <c r="O135" s="325"/>
      <c r="P135" s="326"/>
      <c r="Q135" s="323"/>
      <c r="R135" s="325"/>
      <c r="S135" s="325"/>
      <c r="T135" s="325"/>
      <c r="U135" s="325"/>
      <c r="V135" s="326"/>
      <c r="W135" s="325"/>
      <c r="X135" s="325"/>
      <c r="Y135" s="325"/>
      <c r="Z135" s="325"/>
      <c r="AA135" s="325"/>
      <c r="AB135" s="326"/>
      <c r="AC135" s="317"/>
      <c r="AD135" s="314"/>
      <c r="AE135" s="315"/>
      <c r="AF135" s="902" t="s">
        <v>1494</v>
      </c>
      <c r="AG135" s="1291"/>
      <c r="AH135" s="825" t="s">
        <v>761</v>
      </c>
      <c r="AI135" s="1291"/>
      <c r="AJ135" s="825" t="s">
        <v>1494</v>
      </c>
      <c r="AK135" s="1292"/>
      <c r="AL135" s="308"/>
      <c r="AM135" s="308"/>
    </row>
    <row r="136" spans="1:39" s="209" customFormat="1" ht="42" customHeight="1" x14ac:dyDescent="0.3">
      <c r="A136" s="4"/>
      <c r="B136" s="27" t="s">
        <v>87</v>
      </c>
      <c r="C136" s="415" t="s">
        <v>463</v>
      </c>
      <c r="D136" s="427"/>
      <c r="E136" s="1215"/>
      <c r="F136" s="1216"/>
      <c r="G136" s="1217"/>
      <c r="H136" s="320"/>
      <c r="I136" s="316"/>
      <c r="J136" s="318"/>
      <c r="K136" s="626"/>
      <c r="L136" s="325"/>
      <c r="M136" s="325"/>
      <c r="N136" s="325"/>
      <c r="O136" s="325"/>
      <c r="P136" s="326"/>
      <c r="Q136" s="323"/>
      <c r="R136" s="325"/>
      <c r="S136" s="325"/>
      <c r="T136" s="325"/>
      <c r="U136" s="325"/>
      <c r="V136" s="326"/>
      <c r="W136" s="325"/>
      <c r="X136" s="325"/>
      <c r="Y136" s="325"/>
      <c r="Z136" s="325"/>
      <c r="AA136" s="325"/>
      <c r="AB136" s="326"/>
      <c r="AC136" s="317"/>
      <c r="AD136" s="314"/>
      <c r="AE136" s="315"/>
      <c r="AF136" s="901" t="s">
        <v>1898</v>
      </c>
      <c r="AG136" s="1291"/>
      <c r="AH136" s="825" t="s">
        <v>761</v>
      </c>
      <c r="AI136" s="1291"/>
      <c r="AJ136" s="825" t="s">
        <v>1899</v>
      </c>
      <c r="AK136" s="1292"/>
      <c r="AL136" s="308"/>
      <c r="AM136" s="308"/>
    </row>
    <row r="137" spans="1:39" s="207" customFormat="1" ht="13.8" x14ac:dyDescent="0.3">
      <c r="A137" s="357"/>
      <c r="B137" s="27" t="s">
        <v>229</v>
      </c>
      <c r="C137" s="415" t="s">
        <v>230</v>
      </c>
      <c r="D137" s="427"/>
      <c r="E137" s="1215"/>
      <c r="F137" s="1216"/>
      <c r="G137" s="1217"/>
      <c r="H137" s="320"/>
      <c r="I137" s="316"/>
      <c r="J137" s="318"/>
      <c r="K137" s="626"/>
      <c r="L137" s="325"/>
      <c r="M137" s="325"/>
      <c r="N137" s="325"/>
      <c r="O137" s="325"/>
      <c r="P137" s="326"/>
      <c r="Q137" s="323"/>
      <c r="R137" s="325"/>
      <c r="S137" s="325"/>
      <c r="T137" s="325"/>
      <c r="U137" s="325"/>
      <c r="V137" s="326"/>
      <c r="W137" s="325"/>
      <c r="X137" s="325"/>
      <c r="Y137" s="325"/>
      <c r="Z137" s="325"/>
      <c r="AA137" s="325"/>
      <c r="AB137" s="326"/>
      <c r="AC137" s="317"/>
      <c r="AD137" s="314"/>
      <c r="AE137" s="315"/>
      <c r="AF137" s="902" t="s">
        <v>230</v>
      </c>
      <c r="AG137" s="1291"/>
      <c r="AH137" s="825" t="s">
        <v>761</v>
      </c>
      <c r="AI137" s="1291"/>
      <c r="AJ137" s="825" t="s">
        <v>230</v>
      </c>
      <c r="AK137" s="1292"/>
      <c r="AL137" s="308"/>
      <c r="AM137" s="308"/>
    </row>
    <row r="138" spans="1:39" s="207" customFormat="1" ht="48" customHeight="1" x14ac:dyDescent="0.3">
      <c r="A138" s="4"/>
      <c r="B138" s="27" t="s">
        <v>233</v>
      </c>
      <c r="C138" s="415" t="s">
        <v>231</v>
      </c>
      <c r="D138" s="427"/>
      <c r="E138" s="1215"/>
      <c r="F138" s="1216"/>
      <c r="G138" s="1217"/>
      <c r="H138" s="320"/>
      <c r="I138" s="316"/>
      <c r="J138" s="318"/>
      <c r="K138" s="626"/>
      <c r="L138" s="325"/>
      <c r="M138" s="325"/>
      <c r="N138" s="325"/>
      <c r="O138" s="325"/>
      <c r="P138" s="326"/>
      <c r="Q138" s="323"/>
      <c r="R138" s="325"/>
      <c r="S138" s="325"/>
      <c r="T138" s="325"/>
      <c r="U138" s="325"/>
      <c r="V138" s="326"/>
      <c r="W138" s="325"/>
      <c r="X138" s="325"/>
      <c r="Y138" s="325"/>
      <c r="Z138" s="325"/>
      <c r="AA138" s="325"/>
      <c r="AB138" s="326"/>
      <c r="AC138" s="317"/>
      <c r="AD138" s="314"/>
      <c r="AE138" s="315"/>
      <c r="AF138" s="909" t="s">
        <v>773</v>
      </c>
      <c r="AG138" s="1291"/>
      <c r="AH138" s="825" t="s">
        <v>761</v>
      </c>
      <c r="AI138" s="1291"/>
      <c r="AJ138" s="826" t="s">
        <v>773</v>
      </c>
      <c r="AK138" s="1292"/>
      <c r="AL138" s="308"/>
      <c r="AM138" s="308"/>
    </row>
    <row r="139" spans="1:39" s="207" customFormat="1" ht="27.6" x14ac:dyDescent="0.3">
      <c r="A139" s="4"/>
      <c r="B139" s="27" t="s">
        <v>234</v>
      </c>
      <c r="C139" s="415" t="s">
        <v>232</v>
      </c>
      <c r="D139" s="427"/>
      <c r="E139" s="1215"/>
      <c r="F139" s="1216"/>
      <c r="G139" s="1217"/>
      <c r="H139" s="320"/>
      <c r="I139" s="316"/>
      <c r="J139" s="318"/>
      <c r="K139" s="626"/>
      <c r="L139" s="325"/>
      <c r="M139" s="325"/>
      <c r="N139" s="325"/>
      <c r="O139" s="325"/>
      <c r="P139" s="326"/>
      <c r="Q139" s="323"/>
      <c r="R139" s="325"/>
      <c r="S139" s="325"/>
      <c r="T139" s="325"/>
      <c r="U139" s="325"/>
      <c r="V139" s="326"/>
      <c r="W139" s="325"/>
      <c r="X139" s="325"/>
      <c r="Y139" s="325"/>
      <c r="Z139" s="325"/>
      <c r="AA139" s="325"/>
      <c r="AB139" s="326"/>
      <c r="AC139" s="317"/>
      <c r="AD139" s="314"/>
      <c r="AE139" s="315"/>
      <c r="AF139" s="901" t="s">
        <v>1900</v>
      </c>
      <c r="AG139" s="1291"/>
      <c r="AH139" s="825" t="s">
        <v>761</v>
      </c>
      <c r="AI139" s="1291"/>
      <c r="AJ139" s="825" t="s">
        <v>1901</v>
      </c>
      <c r="AK139" s="1292"/>
      <c r="AL139" s="308"/>
      <c r="AM139" s="308"/>
    </row>
    <row r="140" spans="1:39" s="207" customFormat="1" ht="27.6" x14ac:dyDescent="0.3">
      <c r="A140" s="4"/>
      <c r="B140" s="27" t="s">
        <v>235</v>
      </c>
      <c r="C140" s="415">
        <v>0.9</v>
      </c>
      <c r="D140" s="427"/>
      <c r="E140" s="1215"/>
      <c r="F140" s="1216"/>
      <c r="G140" s="1217"/>
      <c r="H140" s="320"/>
      <c r="I140" s="316"/>
      <c r="J140" s="318"/>
      <c r="K140" s="626"/>
      <c r="L140" s="325"/>
      <c r="M140" s="325"/>
      <c r="N140" s="325"/>
      <c r="O140" s="325"/>
      <c r="P140" s="326"/>
      <c r="Q140" s="323"/>
      <c r="R140" s="325"/>
      <c r="S140" s="325"/>
      <c r="T140" s="325"/>
      <c r="U140" s="325"/>
      <c r="V140" s="326"/>
      <c r="W140" s="325"/>
      <c r="X140" s="325"/>
      <c r="Y140" s="325"/>
      <c r="Z140" s="325"/>
      <c r="AA140" s="325"/>
      <c r="AB140" s="326"/>
      <c r="AC140" s="317"/>
      <c r="AD140" s="314"/>
      <c r="AE140" s="315"/>
      <c r="AF140" s="903" t="s">
        <v>1447</v>
      </c>
      <c r="AG140" s="1291"/>
      <c r="AH140" s="825" t="s">
        <v>761</v>
      </c>
      <c r="AI140" s="1291"/>
      <c r="AJ140" s="826" t="s">
        <v>1753</v>
      </c>
      <c r="AK140" s="1292"/>
      <c r="AL140" s="308"/>
      <c r="AM140" s="308"/>
    </row>
    <row r="141" spans="1:39" s="207" customFormat="1" ht="28.5" customHeight="1" x14ac:dyDescent="0.3">
      <c r="A141" s="4"/>
      <c r="B141" s="27" t="s">
        <v>236</v>
      </c>
      <c r="C141" s="478" t="s">
        <v>464</v>
      </c>
      <c r="D141" s="427"/>
      <c r="E141" s="1215"/>
      <c r="F141" s="1216"/>
      <c r="G141" s="1217"/>
      <c r="H141" s="320"/>
      <c r="I141" s="316"/>
      <c r="J141" s="318"/>
      <c r="K141" s="626"/>
      <c r="L141" s="325"/>
      <c r="M141" s="325"/>
      <c r="N141" s="325"/>
      <c r="O141" s="325"/>
      <c r="P141" s="326"/>
      <c r="Q141" s="323"/>
      <c r="R141" s="325"/>
      <c r="S141" s="325"/>
      <c r="T141" s="325"/>
      <c r="U141" s="325"/>
      <c r="V141" s="326"/>
      <c r="W141" s="325"/>
      <c r="X141" s="325"/>
      <c r="Y141" s="325"/>
      <c r="Z141" s="325"/>
      <c r="AA141" s="325"/>
      <c r="AB141" s="326"/>
      <c r="AC141" s="317"/>
      <c r="AD141" s="314"/>
      <c r="AE141" s="315"/>
      <c r="AF141" s="901" t="s">
        <v>1484</v>
      </c>
      <c r="AG141" s="1291"/>
      <c r="AH141" s="825" t="s">
        <v>1484</v>
      </c>
      <c r="AI141" s="1291"/>
      <c r="AJ141" s="826" t="s">
        <v>354</v>
      </c>
      <c r="AK141" s="1292"/>
      <c r="AL141" s="308"/>
      <c r="AM141" s="308"/>
    </row>
    <row r="142" spans="1:39" ht="15" customHeight="1" x14ac:dyDescent="0.3">
      <c r="A142" s="454" t="s">
        <v>90</v>
      </c>
      <c r="B142" s="447"/>
      <c r="C142" s="462"/>
      <c r="D142" s="482"/>
      <c r="E142" s="1297"/>
      <c r="F142" s="1298"/>
      <c r="G142" s="1299"/>
      <c r="H142" s="455"/>
      <c r="I142" s="455"/>
      <c r="J142" s="451"/>
      <c r="K142" s="595"/>
      <c r="L142" s="455"/>
      <c r="M142" s="455"/>
      <c r="N142" s="455"/>
      <c r="O142" s="455"/>
      <c r="P142" s="793"/>
      <c r="Q142" s="795"/>
      <c r="R142" s="455"/>
      <c r="S142" s="455"/>
      <c r="T142" s="455"/>
      <c r="U142" s="455"/>
      <c r="V142" s="793"/>
      <c r="W142" s="455"/>
      <c r="X142" s="455"/>
      <c r="Y142" s="455"/>
      <c r="Z142" s="455"/>
      <c r="AA142" s="455"/>
      <c r="AB142" s="793"/>
      <c r="AC142" s="748"/>
      <c r="AD142" s="1041"/>
      <c r="AE142" s="364"/>
      <c r="AF142" s="910"/>
      <c r="AG142" s="797"/>
      <c r="AH142" s="882"/>
      <c r="AI142" s="797"/>
      <c r="AJ142" s="883"/>
      <c r="AK142" s="884"/>
    </row>
    <row r="143" spans="1:39" s="362" customFormat="1" ht="15" customHeight="1" x14ac:dyDescent="0.3">
      <c r="A143" s="210"/>
      <c r="B143" s="27" t="s">
        <v>896</v>
      </c>
      <c r="C143" s="415" t="s">
        <v>930</v>
      </c>
      <c r="D143" s="427" t="s">
        <v>911</v>
      </c>
      <c r="E143" s="1215"/>
      <c r="F143" s="1216"/>
      <c r="G143" s="1217"/>
      <c r="H143" s="1215"/>
      <c r="I143" s="1216"/>
      <c r="J143" s="1217"/>
      <c r="K143" s="626"/>
      <c r="L143" s="325"/>
      <c r="M143" s="325"/>
      <c r="N143" s="325"/>
      <c r="O143" s="325"/>
      <c r="P143" s="326"/>
      <c r="Q143" s="323"/>
      <c r="R143" s="325"/>
      <c r="S143" s="325"/>
      <c r="T143" s="325"/>
      <c r="U143" s="325"/>
      <c r="V143" s="326"/>
      <c r="W143" s="325"/>
      <c r="X143" s="325"/>
      <c r="Y143" s="325"/>
      <c r="Z143" s="325"/>
      <c r="AA143" s="1050"/>
      <c r="AB143" s="1051"/>
      <c r="AC143" s="748"/>
      <c r="AD143" s="1041"/>
      <c r="AE143" s="364"/>
      <c r="AF143" s="911"/>
      <c r="AG143" s="326"/>
      <c r="AH143" s="827"/>
      <c r="AI143" s="326"/>
      <c r="AJ143" s="839"/>
      <c r="AK143" s="329"/>
      <c r="AL143" s="188"/>
      <c r="AM143" s="188"/>
    </row>
    <row r="144" spans="1:39" s="362" customFormat="1" ht="15" customHeight="1" x14ac:dyDescent="0.3">
      <c r="A144" s="210"/>
      <c r="B144" s="27" t="s">
        <v>897</v>
      </c>
      <c r="C144" s="415" t="s">
        <v>931</v>
      </c>
      <c r="D144" s="427" t="s">
        <v>912</v>
      </c>
      <c r="E144" s="1215"/>
      <c r="F144" s="1216"/>
      <c r="G144" s="1217"/>
      <c r="H144" s="1215"/>
      <c r="I144" s="1216"/>
      <c r="J144" s="1217"/>
      <c r="K144" s="626"/>
      <c r="L144" s="325"/>
      <c r="M144" s="325"/>
      <c r="N144" s="325"/>
      <c r="O144" s="325"/>
      <c r="P144" s="326"/>
      <c r="Q144" s="323"/>
      <c r="R144" s="325"/>
      <c r="S144" s="325"/>
      <c r="T144" s="325"/>
      <c r="U144" s="325"/>
      <c r="V144" s="326"/>
      <c r="W144" s="325"/>
      <c r="X144" s="325"/>
      <c r="Y144" s="325"/>
      <c r="Z144" s="325"/>
      <c r="AA144" s="1050"/>
      <c r="AB144" s="1051"/>
      <c r="AC144" s="748"/>
      <c r="AD144" s="1041"/>
      <c r="AE144" s="364"/>
      <c r="AF144" s="911"/>
      <c r="AG144" s="326"/>
      <c r="AH144" s="827"/>
      <c r="AI144" s="326"/>
      <c r="AJ144" s="839"/>
      <c r="AK144" s="329"/>
      <c r="AL144" s="188"/>
      <c r="AM144" s="188"/>
    </row>
    <row r="145" spans="1:39" ht="15" customHeight="1" x14ac:dyDescent="0.3">
      <c r="A145" s="376"/>
      <c r="B145" s="375" t="s">
        <v>91</v>
      </c>
      <c r="C145" s="415">
        <v>0.85</v>
      </c>
      <c r="D145" s="427" t="s">
        <v>913</v>
      </c>
      <c r="E145" s="1215"/>
      <c r="F145" s="1216"/>
      <c r="G145" s="1217"/>
      <c r="H145" s="1215"/>
      <c r="I145" s="1216"/>
      <c r="J145" s="1217"/>
      <c r="K145" s="626"/>
      <c r="L145" s="325"/>
      <c r="M145" s="325"/>
      <c r="N145" s="325"/>
      <c r="O145" s="325"/>
      <c r="P145" s="326"/>
      <c r="Q145" s="323"/>
      <c r="R145" s="325"/>
      <c r="S145" s="325"/>
      <c r="T145" s="325"/>
      <c r="U145" s="325"/>
      <c r="V145" s="326"/>
      <c r="W145" s="325"/>
      <c r="X145" s="325"/>
      <c r="Y145" s="325"/>
      <c r="Z145" s="325"/>
      <c r="AA145" s="1050"/>
      <c r="AB145" s="1051"/>
      <c r="AC145" s="748">
        <v>0.78</v>
      </c>
      <c r="AD145" s="1041">
        <v>0.78</v>
      </c>
      <c r="AE145" s="364">
        <v>0.78</v>
      </c>
      <c r="AF145" s="897"/>
      <c r="AG145" s="317"/>
      <c r="AH145" s="828"/>
      <c r="AI145" s="317"/>
      <c r="AJ145" s="828"/>
      <c r="AK145" s="761"/>
    </row>
    <row r="146" spans="1:39" ht="15" customHeight="1" x14ac:dyDescent="0.3">
      <c r="A146" s="376"/>
      <c r="B146" s="375" t="s">
        <v>346</v>
      </c>
      <c r="C146" s="416">
        <v>0.77</v>
      </c>
      <c r="D146" s="427" t="s">
        <v>914</v>
      </c>
      <c r="E146" s="1215"/>
      <c r="F146" s="1216"/>
      <c r="G146" s="1217"/>
      <c r="H146" s="1215"/>
      <c r="I146" s="1216"/>
      <c r="J146" s="1217"/>
      <c r="K146" s="626"/>
      <c r="L146" s="325"/>
      <c r="M146" s="325"/>
      <c r="N146" s="325"/>
      <c r="O146" s="325"/>
      <c r="P146" s="326"/>
      <c r="Q146" s="323"/>
      <c r="R146" s="325"/>
      <c r="S146" s="325"/>
      <c r="T146" s="325"/>
      <c r="U146" s="325"/>
      <c r="V146" s="326"/>
      <c r="W146" s="325"/>
      <c r="X146" s="325"/>
      <c r="Y146" s="325"/>
      <c r="Z146" s="325"/>
      <c r="AA146" s="1050"/>
      <c r="AB146" s="1051"/>
      <c r="AC146" s="748" t="s">
        <v>45</v>
      </c>
      <c r="AD146" s="1041" t="s">
        <v>45</v>
      </c>
      <c r="AE146" s="364" t="s">
        <v>45</v>
      </c>
      <c r="AF146" s="897"/>
      <c r="AG146" s="317"/>
      <c r="AH146" s="828"/>
      <c r="AI146" s="317"/>
      <c r="AJ146" s="828"/>
      <c r="AK146" s="761"/>
    </row>
    <row r="147" spans="1:39" ht="15" customHeight="1" x14ac:dyDescent="0.3">
      <c r="A147" s="376"/>
      <c r="B147" s="375" t="s">
        <v>1087</v>
      </c>
      <c r="C147" s="416">
        <v>0.18</v>
      </c>
      <c r="D147" s="427" t="s">
        <v>916</v>
      </c>
      <c r="E147" s="1215"/>
      <c r="F147" s="1216"/>
      <c r="G147" s="1217"/>
      <c r="H147" s="1215"/>
      <c r="I147" s="1216"/>
      <c r="J147" s="1217"/>
      <c r="K147" s="660">
        <v>0.18</v>
      </c>
      <c r="L147" s="202">
        <v>0.24</v>
      </c>
      <c r="M147" s="202">
        <v>0.18</v>
      </c>
      <c r="N147" s="202">
        <v>0.09</v>
      </c>
      <c r="O147" s="202">
        <v>0</v>
      </c>
      <c r="P147" s="985">
        <v>0.09</v>
      </c>
      <c r="Q147" s="347">
        <v>0.18</v>
      </c>
      <c r="R147" s="202">
        <v>0.24</v>
      </c>
      <c r="S147" s="202">
        <v>0.18</v>
      </c>
      <c r="T147" s="202">
        <v>0.09</v>
      </c>
      <c r="U147" s="202">
        <v>0</v>
      </c>
      <c r="V147" s="985">
        <v>0.09</v>
      </c>
      <c r="W147" s="202">
        <v>0.18</v>
      </c>
      <c r="X147" s="202">
        <v>0.24</v>
      </c>
      <c r="Y147" s="202">
        <v>0.18</v>
      </c>
      <c r="Z147" s="202">
        <v>0.09</v>
      </c>
      <c r="AA147" s="202">
        <v>0</v>
      </c>
      <c r="AB147" s="985">
        <v>0.09</v>
      </c>
      <c r="AC147" s="748" t="s">
        <v>249</v>
      </c>
      <c r="AD147" s="1041" t="s">
        <v>249</v>
      </c>
      <c r="AE147" s="364" t="s">
        <v>249</v>
      </c>
      <c r="AF147" s="897"/>
      <c r="AG147" s="317"/>
      <c r="AH147" s="828"/>
      <c r="AI147" s="317"/>
      <c r="AJ147" s="828"/>
      <c r="AK147" s="761"/>
      <c r="AL147" s="310"/>
      <c r="AM147" s="310"/>
    </row>
    <row r="148" spans="1:39" ht="15" customHeight="1" x14ac:dyDescent="0.3">
      <c r="A148" s="376"/>
      <c r="B148" s="27" t="s">
        <v>248</v>
      </c>
      <c r="C148" s="410"/>
      <c r="D148" s="427" t="s">
        <v>671</v>
      </c>
      <c r="E148" s="1215"/>
      <c r="F148" s="1216"/>
      <c r="G148" s="1217"/>
      <c r="H148" s="1215"/>
      <c r="I148" s="1216"/>
      <c r="J148" s="1217"/>
      <c r="K148" s="626"/>
      <c r="L148" s="325"/>
      <c r="M148" s="325"/>
      <c r="N148" s="325"/>
      <c r="O148" s="325"/>
      <c r="P148" s="326"/>
      <c r="Q148" s="364" t="s">
        <v>1123</v>
      </c>
      <c r="R148" s="365" t="s">
        <v>1126</v>
      </c>
      <c r="S148" s="365" t="s">
        <v>1124</v>
      </c>
      <c r="T148" s="365" t="s">
        <v>1125</v>
      </c>
      <c r="U148" s="365" t="s">
        <v>1124</v>
      </c>
      <c r="V148" s="748" t="s">
        <v>1123</v>
      </c>
      <c r="W148" s="365" t="s">
        <v>1123</v>
      </c>
      <c r="X148" s="365" t="s">
        <v>1126</v>
      </c>
      <c r="Y148" s="365" t="s">
        <v>1124</v>
      </c>
      <c r="Z148" s="365" t="s">
        <v>1125</v>
      </c>
      <c r="AA148" s="365" t="s">
        <v>1124</v>
      </c>
      <c r="AB148" s="985" t="s">
        <v>1123</v>
      </c>
      <c r="AC148" s="748" t="s">
        <v>135</v>
      </c>
      <c r="AD148" s="1041" t="s">
        <v>135</v>
      </c>
      <c r="AE148" s="364" t="s">
        <v>135</v>
      </c>
      <c r="AF148" s="897"/>
      <c r="AG148" s="317"/>
      <c r="AH148" s="828"/>
      <c r="AI148" s="317"/>
      <c r="AJ148" s="828"/>
      <c r="AK148" s="761"/>
      <c r="AL148" s="310"/>
      <c r="AM148" s="310"/>
    </row>
    <row r="149" spans="1:39" s="362" customFormat="1" ht="15" customHeight="1" x14ac:dyDescent="0.3">
      <c r="A149" s="376"/>
      <c r="B149" s="27" t="s">
        <v>901</v>
      </c>
      <c r="C149" s="410">
        <v>500</v>
      </c>
      <c r="D149" s="427" t="s">
        <v>915</v>
      </c>
      <c r="E149" s="1215"/>
      <c r="F149" s="1216"/>
      <c r="G149" s="1217"/>
      <c r="H149" s="1215"/>
      <c r="I149" s="1216"/>
      <c r="J149" s="1217"/>
      <c r="K149" s="626"/>
      <c r="L149" s="325"/>
      <c r="M149" s="325"/>
      <c r="N149" s="325"/>
      <c r="O149" s="325"/>
      <c r="P149" s="326"/>
      <c r="Q149" s="323"/>
      <c r="R149" s="325"/>
      <c r="S149" s="325"/>
      <c r="T149" s="325"/>
      <c r="U149" s="325"/>
      <c r="V149" s="326"/>
      <c r="W149" s="325"/>
      <c r="X149" s="325"/>
      <c r="Y149" s="325"/>
      <c r="Z149" s="325"/>
      <c r="AA149" s="1050"/>
      <c r="AB149" s="1051"/>
      <c r="AC149" s="748"/>
      <c r="AD149" s="1041"/>
      <c r="AE149" s="364"/>
      <c r="AF149" s="897"/>
      <c r="AG149" s="317"/>
      <c r="AH149" s="828"/>
      <c r="AI149" s="317"/>
      <c r="AJ149" s="828"/>
      <c r="AK149" s="761"/>
    </row>
    <row r="150" spans="1:39" s="362" customFormat="1" ht="15" customHeight="1" x14ac:dyDescent="0.3">
      <c r="A150" s="376"/>
      <c r="B150" s="27" t="s">
        <v>905</v>
      </c>
      <c r="C150" s="410" t="s">
        <v>772</v>
      </c>
      <c r="D150" s="427" t="s">
        <v>906</v>
      </c>
      <c r="E150" s="1215"/>
      <c r="F150" s="1216"/>
      <c r="G150" s="1217"/>
      <c r="H150" s="1215"/>
      <c r="I150" s="1216"/>
      <c r="J150" s="1217"/>
      <c r="K150" s="626"/>
      <c r="L150" s="325"/>
      <c r="M150" s="325"/>
      <c r="N150" s="325"/>
      <c r="O150" s="325"/>
      <c r="P150" s="326"/>
      <c r="Q150" s="323"/>
      <c r="R150" s="325"/>
      <c r="S150" s="325"/>
      <c r="T150" s="325"/>
      <c r="U150" s="325"/>
      <c r="V150" s="326"/>
      <c r="W150" s="325"/>
      <c r="X150" s="325"/>
      <c r="Y150" s="325"/>
      <c r="Z150" s="325"/>
      <c r="AA150" s="1050"/>
      <c r="AB150" s="1051"/>
      <c r="AC150" s="748"/>
      <c r="AD150" s="1041"/>
      <c r="AE150" s="364"/>
      <c r="AF150" s="897"/>
      <c r="AG150" s="317"/>
      <c r="AH150" s="828"/>
      <c r="AI150" s="317"/>
      <c r="AJ150" s="828"/>
      <c r="AK150" s="761"/>
    </row>
    <row r="151" spans="1:39" s="362" customFormat="1" ht="15" customHeight="1" x14ac:dyDescent="0.3">
      <c r="A151" s="376"/>
      <c r="B151" s="27" t="s">
        <v>898</v>
      </c>
      <c r="C151" s="410" t="s">
        <v>187</v>
      </c>
      <c r="D151" s="427" t="s">
        <v>903</v>
      </c>
      <c r="E151" s="1215"/>
      <c r="F151" s="1216"/>
      <c r="G151" s="1217"/>
      <c r="H151" s="1215"/>
      <c r="I151" s="1216"/>
      <c r="J151" s="1217"/>
      <c r="K151" s="626"/>
      <c r="L151" s="325"/>
      <c r="M151" s="325"/>
      <c r="N151" s="325"/>
      <c r="O151" s="325"/>
      <c r="P151" s="326"/>
      <c r="Q151" s="323"/>
      <c r="R151" s="325"/>
      <c r="S151" s="325"/>
      <c r="T151" s="325"/>
      <c r="U151" s="325"/>
      <c r="V151" s="326"/>
      <c r="W151" s="325"/>
      <c r="X151" s="325"/>
      <c r="Y151" s="325"/>
      <c r="Z151" s="325"/>
      <c r="AA151" s="1050"/>
      <c r="AB151" s="1051"/>
      <c r="AC151" s="748"/>
      <c r="AD151" s="1041"/>
      <c r="AE151" s="364"/>
      <c r="AF151" s="897"/>
      <c r="AG151" s="317"/>
      <c r="AH151" s="828"/>
      <c r="AI151" s="317"/>
      <c r="AJ151" s="828"/>
      <c r="AK151" s="761"/>
    </row>
    <row r="152" spans="1:39" s="362" customFormat="1" ht="15" customHeight="1" x14ac:dyDescent="0.3">
      <c r="A152" s="376"/>
      <c r="B152" s="27" t="s">
        <v>899</v>
      </c>
      <c r="C152" s="410">
        <v>180</v>
      </c>
      <c r="D152" s="427" t="s">
        <v>904</v>
      </c>
      <c r="E152" s="1215"/>
      <c r="F152" s="1216"/>
      <c r="G152" s="1217"/>
      <c r="H152" s="1215"/>
      <c r="I152" s="1216"/>
      <c r="J152" s="1217"/>
      <c r="K152" s="626"/>
      <c r="L152" s="325"/>
      <c r="M152" s="325"/>
      <c r="N152" s="325"/>
      <c r="O152" s="325"/>
      <c r="P152" s="326"/>
      <c r="Q152" s="323"/>
      <c r="R152" s="325"/>
      <c r="S152" s="325"/>
      <c r="T152" s="325"/>
      <c r="U152" s="325"/>
      <c r="V152" s="326"/>
      <c r="W152" s="325"/>
      <c r="X152" s="325"/>
      <c r="Y152" s="325"/>
      <c r="Z152" s="325"/>
      <c r="AA152" s="1050"/>
      <c r="AB152" s="1051"/>
      <c r="AC152" s="748"/>
      <c r="AD152" s="1041"/>
      <c r="AE152" s="364"/>
      <c r="AF152" s="897"/>
      <c r="AG152" s="317"/>
      <c r="AH152" s="828"/>
      <c r="AI152" s="317"/>
      <c r="AJ152" s="828"/>
      <c r="AK152" s="761"/>
    </row>
    <row r="153" spans="1:39" s="362" customFormat="1" ht="15" customHeight="1" x14ac:dyDescent="0.3">
      <c r="A153" s="376"/>
      <c r="B153" s="27" t="s">
        <v>900</v>
      </c>
      <c r="C153" s="417">
        <v>250000</v>
      </c>
      <c r="D153" s="427" t="s">
        <v>910</v>
      </c>
      <c r="E153" s="1215"/>
      <c r="F153" s="1216"/>
      <c r="G153" s="1217"/>
      <c r="H153" s="1215"/>
      <c r="I153" s="1216"/>
      <c r="J153" s="1217"/>
      <c r="K153" s="626"/>
      <c r="L153" s="325"/>
      <c r="M153" s="325"/>
      <c r="N153" s="325"/>
      <c r="O153" s="325"/>
      <c r="P153" s="326"/>
      <c r="Q153" s="323"/>
      <c r="R153" s="325"/>
      <c r="S153" s="325"/>
      <c r="T153" s="325"/>
      <c r="U153" s="325"/>
      <c r="V153" s="326"/>
      <c r="W153" s="325"/>
      <c r="X153" s="325"/>
      <c r="Y153" s="325"/>
      <c r="Z153" s="325"/>
      <c r="AA153" s="325"/>
      <c r="AB153" s="1051"/>
      <c r="AC153" s="748"/>
      <c r="AD153" s="1041"/>
      <c r="AE153" s="364"/>
      <c r="AF153" s="897"/>
      <c r="AG153" s="317"/>
      <c r="AH153" s="828"/>
      <c r="AI153" s="317"/>
      <c r="AJ153" s="828"/>
      <c r="AK153" s="761"/>
    </row>
    <row r="154" spans="1:39" s="362" customFormat="1" ht="15" customHeight="1" x14ac:dyDescent="0.3">
      <c r="A154" s="376"/>
      <c r="B154" s="27" t="s">
        <v>902</v>
      </c>
      <c r="C154" s="410" t="s">
        <v>772</v>
      </c>
      <c r="D154" s="427" t="s">
        <v>907</v>
      </c>
      <c r="E154" s="1215"/>
      <c r="F154" s="1216"/>
      <c r="G154" s="1217"/>
      <c r="H154" s="1215"/>
      <c r="I154" s="1216"/>
      <c r="J154" s="1217"/>
      <c r="K154" s="626"/>
      <c r="L154" s="325"/>
      <c r="M154" s="325"/>
      <c r="N154" s="325"/>
      <c r="O154" s="325"/>
      <c r="P154" s="326"/>
      <c r="Q154" s="323"/>
      <c r="R154" s="325"/>
      <c r="S154" s="325"/>
      <c r="T154" s="325"/>
      <c r="U154" s="325"/>
      <c r="V154" s="326"/>
      <c r="W154" s="325"/>
      <c r="X154" s="325"/>
      <c r="Y154" s="325"/>
      <c r="Z154" s="325"/>
      <c r="AA154" s="1050"/>
      <c r="AB154" s="1051"/>
      <c r="AC154" s="748"/>
      <c r="AD154" s="1041"/>
      <c r="AE154" s="364"/>
      <c r="AF154" s="897"/>
      <c r="AG154" s="317"/>
      <c r="AH154" s="828"/>
      <c r="AI154" s="317"/>
      <c r="AJ154" s="828"/>
      <c r="AK154" s="761"/>
    </row>
    <row r="155" spans="1:39" s="362" customFormat="1" ht="15" customHeight="1" thickBot="1" x14ac:dyDescent="0.35">
      <c r="A155" s="946"/>
      <c r="B155" s="947" t="s">
        <v>909</v>
      </c>
      <c r="C155" s="457">
        <v>4538</v>
      </c>
      <c r="D155" s="428" t="s">
        <v>908</v>
      </c>
      <c r="E155" s="1257"/>
      <c r="F155" s="1258"/>
      <c r="G155" s="1259"/>
      <c r="H155" s="1257"/>
      <c r="I155" s="1258"/>
      <c r="J155" s="1259"/>
      <c r="K155" s="665"/>
      <c r="L155" s="483"/>
      <c r="M155" s="483"/>
      <c r="N155" s="483"/>
      <c r="O155" s="483"/>
      <c r="P155" s="794"/>
      <c r="Q155" s="798"/>
      <c r="R155" s="483"/>
      <c r="S155" s="483"/>
      <c r="T155" s="483"/>
      <c r="U155" s="483"/>
      <c r="V155" s="794"/>
      <c r="W155" s="483"/>
      <c r="X155" s="483"/>
      <c r="Y155" s="483"/>
      <c r="Z155" s="483"/>
      <c r="AA155" s="484"/>
      <c r="AB155" s="822"/>
      <c r="AC155" s="748"/>
      <c r="AD155" s="1041"/>
      <c r="AE155" s="364"/>
      <c r="AF155" s="912"/>
      <c r="AG155" s="819"/>
      <c r="AH155" s="829"/>
      <c r="AI155" s="819"/>
      <c r="AJ155" s="829"/>
      <c r="AK155" s="398"/>
    </row>
    <row r="156" spans="1:39" x14ac:dyDescent="0.3">
      <c r="B156" s="27"/>
    </row>
    <row r="158" spans="1:39" x14ac:dyDescent="0.3">
      <c r="C158" s="202"/>
      <c r="D158" s="202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</row>
    <row r="159" spans="1:39" s="362" customFormat="1" ht="17.25" customHeight="1" x14ac:dyDescent="0.3">
      <c r="A159" s="303"/>
      <c r="B159" s="303"/>
      <c r="C159" s="386"/>
      <c r="D159" s="387"/>
      <c r="E159" s="341"/>
      <c r="F159" s="341"/>
      <c r="G159" s="341"/>
      <c r="H159" s="341"/>
      <c r="I159" s="341"/>
      <c r="J159" s="341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219"/>
      <c r="AM159" s="188"/>
    </row>
    <row r="160" spans="1:39" x14ac:dyDescent="0.3">
      <c r="C160" s="202"/>
      <c r="D160" s="202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</row>
  </sheetData>
  <mergeCells count="257">
    <mergeCell ref="AF13:AK13"/>
    <mergeCell ref="E142:G142"/>
    <mergeCell ref="E121:G121"/>
    <mergeCell ref="E107:G107"/>
    <mergeCell ref="E82:G82"/>
    <mergeCell ref="E74:G74"/>
    <mergeCell ref="E55:G55"/>
    <mergeCell ref="E33:G33"/>
    <mergeCell ref="K20:P20"/>
    <mergeCell ref="E24:G24"/>
    <mergeCell ref="H23:J23"/>
    <mergeCell ref="H24:J24"/>
    <mergeCell ref="W30:AB30"/>
    <mergeCell ref="K13:P13"/>
    <mergeCell ref="Q13:V13"/>
    <mergeCell ref="W13:AB13"/>
    <mergeCell ref="K14:P14"/>
    <mergeCell ref="Q14:V14"/>
    <mergeCell ref="W14:AB14"/>
    <mergeCell ref="Q15:V15"/>
    <mergeCell ref="Q16:V16"/>
    <mergeCell ref="Q22:V22"/>
    <mergeCell ref="Q24:V24"/>
    <mergeCell ref="Q25:V25"/>
    <mergeCell ref="H143:J143"/>
    <mergeCell ref="H144:J144"/>
    <mergeCell ref="H145:J145"/>
    <mergeCell ref="H146:J146"/>
    <mergeCell ref="AG122:AG141"/>
    <mergeCell ref="H22:J22"/>
    <mergeCell ref="K22:P22"/>
    <mergeCell ref="K21:P21"/>
    <mergeCell ref="K16:P16"/>
    <mergeCell ref="K24:P24"/>
    <mergeCell ref="K23:P23"/>
    <mergeCell ref="Q30:V30"/>
    <mergeCell ref="W24:AB24"/>
    <mergeCell ref="W25:AB25"/>
    <mergeCell ref="W27:AB27"/>
    <mergeCell ref="W28:AB28"/>
    <mergeCell ref="Q28:V28"/>
    <mergeCell ref="Q29:V29"/>
    <mergeCell ref="W16:AB16"/>
    <mergeCell ref="W17:AB17"/>
    <mergeCell ref="W18:AB18"/>
    <mergeCell ref="W19:AB19"/>
    <mergeCell ref="K65:P65"/>
    <mergeCell ref="Q65:V65"/>
    <mergeCell ref="Q26:V26"/>
    <mergeCell ref="W26:AB26"/>
    <mergeCell ref="W29:AB29"/>
    <mergeCell ref="Q27:V27"/>
    <mergeCell ref="E27:G27"/>
    <mergeCell ref="H27:J27"/>
    <mergeCell ref="Q23:V23"/>
    <mergeCell ref="AI122:AI141"/>
    <mergeCell ref="AK122:AK141"/>
    <mergeCell ref="AG108:AG120"/>
    <mergeCell ref="AI108:AI120"/>
    <mergeCell ref="AK108:AK120"/>
    <mergeCell ref="K28:P28"/>
    <mergeCell ref="K27:P27"/>
    <mergeCell ref="E25:G25"/>
    <mergeCell ref="H25:J25"/>
    <mergeCell ref="K26:P26"/>
    <mergeCell ref="K25:P25"/>
    <mergeCell ref="H30:J30"/>
    <mergeCell ref="K30:P30"/>
    <mergeCell ref="K29:P29"/>
    <mergeCell ref="E28:G28"/>
    <mergeCell ref="E29:G29"/>
    <mergeCell ref="H29:J29"/>
    <mergeCell ref="A33:B33"/>
    <mergeCell ref="E32:G32"/>
    <mergeCell ref="H32:J32"/>
    <mergeCell ref="K32:P32"/>
    <mergeCell ref="E21:G21"/>
    <mergeCell ref="H21:J21"/>
    <mergeCell ref="E23:G23"/>
    <mergeCell ref="AC14:AE14"/>
    <mergeCell ref="AF14:AK14"/>
    <mergeCell ref="K19:P19"/>
    <mergeCell ref="K18:P18"/>
    <mergeCell ref="K17:P17"/>
    <mergeCell ref="E22:G22"/>
    <mergeCell ref="E20:G20"/>
    <mergeCell ref="H20:J20"/>
    <mergeCell ref="W22:AB22"/>
    <mergeCell ref="W23:AB23"/>
    <mergeCell ref="Q17:V17"/>
    <mergeCell ref="Q18:V18"/>
    <mergeCell ref="Q19:V19"/>
    <mergeCell ref="Q20:V20"/>
    <mergeCell ref="Q21:V21"/>
    <mergeCell ref="W20:AB20"/>
    <mergeCell ref="W21:AB21"/>
    <mergeCell ref="W15:AB15"/>
    <mergeCell ref="K15:P15"/>
    <mergeCell ref="E10:G10"/>
    <mergeCell ref="E12:G12"/>
    <mergeCell ref="H10:J10"/>
    <mergeCell ref="E13:G13"/>
    <mergeCell ref="H13:J13"/>
    <mergeCell ref="E17:G17"/>
    <mergeCell ref="H17:J17"/>
    <mergeCell ref="E19:G19"/>
    <mergeCell ref="H19:J19"/>
    <mergeCell ref="E18:G18"/>
    <mergeCell ref="H18:J18"/>
    <mergeCell ref="E16:G16"/>
    <mergeCell ref="H16:J16"/>
    <mergeCell ref="H12:J12"/>
    <mergeCell ref="H14:J14"/>
    <mergeCell ref="E14:G14"/>
    <mergeCell ref="AF10:AK10"/>
    <mergeCell ref="AF11:AG11"/>
    <mergeCell ref="AH11:AI11"/>
    <mergeCell ref="AJ11:AK11"/>
    <mergeCell ref="AF12:AK12"/>
    <mergeCell ref="K11:P11"/>
    <mergeCell ref="Q11:V11"/>
    <mergeCell ref="W11:AB11"/>
    <mergeCell ref="AC12:AE12"/>
    <mergeCell ref="K10:AB10"/>
    <mergeCell ref="Q12:V12"/>
    <mergeCell ref="W12:AB12"/>
    <mergeCell ref="K12:P12"/>
    <mergeCell ref="E30:G30"/>
    <mergeCell ref="E36:G36"/>
    <mergeCell ref="E37:G37"/>
    <mergeCell ref="E38:G38"/>
    <mergeCell ref="E39:G39"/>
    <mergeCell ref="E40:G40"/>
    <mergeCell ref="E41:G41"/>
    <mergeCell ref="W31:AB31"/>
    <mergeCell ref="W32:AB32"/>
    <mergeCell ref="Q32:V32"/>
    <mergeCell ref="Q31:V31"/>
    <mergeCell ref="E31:G31"/>
    <mergeCell ref="H31:J31"/>
    <mergeCell ref="E34:G34"/>
    <mergeCell ref="E35:G35"/>
    <mergeCell ref="K31:P31"/>
    <mergeCell ref="E51:G51"/>
    <mergeCell ref="E52:G52"/>
    <mergeCell ref="E53:G53"/>
    <mergeCell ref="E54:G54"/>
    <mergeCell ref="E56:G56"/>
    <mergeCell ref="E57:G57"/>
    <mergeCell ref="E58:G58"/>
    <mergeCell ref="E59:G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60:G60"/>
    <mergeCell ref="E61:G61"/>
    <mergeCell ref="E62:G62"/>
    <mergeCell ref="E66:G66"/>
    <mergeCell ref="E67:G67"/>
    <mergeCell ref="E68:G68"/>
    <mergeCell ref="E69:G69"/>
    <mergeCell ref="E70:G70"/>
    <mergeCell ref="E71:G71"/>
    <mergeCell ref="E81:G81"/>
    <mergeCell ref="E83:G83"/>
    <mergeCell ref="E84:G84"/>
    <mergeCell ref="E85:G85"/>
    <mergeCell ref="E86:G86"/>
    <mergeCell ref="E87:G87"/>
    <mergeCell ref="E88:G88"/>
    <mergeCell ref="E89:G89"/>
    <mergeCell ref="E72:G72"/>
    <mergeCell ref="E73:G73"/>
    <mergeCell ref="E75:G75"/>
    <mergeCell ref="E76:G76"/>
    <mergeCell ref="E77:G77"/>
    <mergeCell ref="E78:G78"/>
    <mergeCell ref="E79:G79"/>
    <mergeCell ref="E80:G80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  <mergeCell ref="E122:G122"/>
    <mergeCell ref="E123:G123"/>
    <mergeCell ref="E124:G124"/>
    <mergeCell ref="E125:G125"/>
    <mergeCell ref="E135:G135"/>
    <mergeCell ref="E136:G136"/>
    <mergeCell ref="E137:G137"/>
    <mergeCell ref="E138:G138"/>
    <mergeCell ref="E139:G139"/>
    <mergeCell ref="E140:G140"/>
    <mergeCell ref="E141:G141"/>
    <mergeCell ref="E143:G143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H147:J147"/>
    <mergeCell ref="H148:J148"/>
    <mergeCell ref="H149:J149"/>
    <mergeCell ref="H150:J150"/>
    <mergeCell ref="H151:J151"/>
    <mergeCell ref="H152:J152"/>
    <mergeCell ref="H153:J153"/>
    <mergeCell ref="H154:J154"/>
    <mergeCell ref="H155:J155"/>
  </mergeCells>
  <conditionalFormatting sqref="C99:C100">
    <cfRule type="expression" dxfId="118" priority="25">
      <formula>$A99&lt;&gt;0</formula>
    </cfRule>
  </conditionalFormatting>
  <conditionalFormatting sqref="B46">
    <cfRule type="expression" dxfId="117" priority="24">
      <formula>$A46&lt;&gt;0</formula>
    </cfRule>
  </conditionalFormatting>
  <conditionalFormatting sqref="B38">
    <cfRule type="expression" dxfId="116" priority="2">
      <formula>$A38&lt;&gt;0</formula>
    </cfRule>
  </conditionalFormatting>
  <conditionalFormatting sqref="B7">
    <cfRule type="expression" dxfId="115" priority="1">
      <formula>$A7&lt;&gt;0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Y155"/>
  <sheetViews>
    <sheetView zoomScale="55" zoomScaleNormal="55" workbookViewId="0">
      <pane xSplit="4" ySplit="14" topLeftCell="E78" activePane="bottomRight" state="frozen"/>
      <selection activeCell="B61" sqref="B61"/>
      <selection pane="topRight" activeCell="B61" sqref="B61"/>
      <selection pane="bottomLeft" activeCell="B61" sqref="B61"/>
      <selection pane="bottomRight" activeCell="D10" sqref="D10"/>
    </sheetView>
  </sheetViews>
  <sheetFormatPr defaultColWidth="9.109375" defaultRowHeight="14.4" x14ac:dyDescent="0.3"/>
  <cols>
    <col min="1" max="1" width="4.5546875" style="303" customWidth="1"/>
    <col min="2" max="2" width="53.44140625" style="303" bestFit="1" customWidth="1"/>
    <col min="3" max="4" width="44.33203125" style="308" customWidth="1"/>
    <col min="5" max="7" width="45.6640625" style="188" customWidth="1"/>
    <col min="8" max="10" width="45.88671875" style="188" customWidth="1"/>
    <col min="11" max="11" width="9.109375" style="188"/>
    <col min="12" max="39" width="9.109375" style="187"/>
    <col min="40" max="16384" width="9.109375" style="189"/>
  </cols>
  <sheetData>
    <row r="1" spans="1:39" x14ac:dyDescent="0.3">
      <c r="B1" s="27"/>
      <c r="K1" s="187"/>
    </row>
    <row r="2" spans="1:39" ht="21" x14ac:dyDescent="0.3">
      <c r="B2" s="299" t="s">
        <v>567</v>
      </c>
      <c r="C2" s="184"/>
      <c r="D2" s="184"/>
      <c r="K2" s="187"/>
    </row>
    <row r="3" spans="1:39" ht="15" customHeight="1" x14ac:dyDescent="0.3">
      <c r="B3" s="920" t="s">
        <v>607</v>
      </c>
      <c r="C3" s="188" t="s">
        <v>611</v>
      </c>
      <c r="D3" s="188"/>
      <c r="K3" s="187"/>
    </row>
    <row r="4" spans="1:39" x14ac:dyDescent="0.3">
      <c r="B4" s="300" t="s">
        <v>564</v>
      </c>
      <c r="C4" s="219" t="s">
        <v>608</v>
      </c>
      <c r="D4" s="219"/>
      <c r="K4" s="187"/>
    </row>
    <row r="5" spans="1:39" x14ac:dyDescent="0.3">
      <c r="B5" s="301" t="s">
        <v>610</v>
      </c>
      <c r="C5" s="210" t="s">
        <v>613</v>
      </c>
      <c r="D5" s="210"/>
      <c r="K5" s="187"/>
    </row>
    <row r="6" spans="1:39" x14ac:dyDescent="0.3">
      <c r="B6" s="302" t="s">
        <v>609</v>
      </c>
      <c r="C6" s="219" t="s">
        <v>612</v>
      </c>
      <c r="D6" s="219"/>
      <c r="K6" s="187"/>
    </row>
    <row r="7" spans="1:39" ht="18" x14ac:dyDescent="0.3">
      <c r="B7" s="988" t="s">
        <v>1821</v>
      </c>
      <c r="C7" s="303" t="s">
        <v>1822</v>
      </c>
      <c r="D7" s="227"/>
      <c r="K7" s="187"/>
    </row>
    <row r="8" spans="1:39" x14ac:dyDescent="0.3">
      <c r="E8" s="219"/>
      <c r="F8" s="219"/>
      <c r="K8" s="187"/>
    </row>
    <row r="9" spans="1:39" ht="15" thickBot="1" x14ac:dyDescent="0.35">
      <c r="K9" s="187"/>
    </row>
    <row r="10" spans="1:39" s="191" customFormat="1" ht="21.6" thickBot="1" x14ac:dyDescent="0.35">
      <c r="A10" s="349"/>
      <c r="B10" s="304"/>
      <c r="C10" s="435" t="s">
        <v>927</v>
      </c>
      <c r="D10" s="435" t="s">
        <v>673</v>
      </c>
      <c r="E10" s="1314" t="s">
        <v>1938</v>
      </c>
      <c r="F10" s="1314"/>
      <c r="G10" s="1314"/>
      <c r="H10" s="1314" t="s">
        <v>1939</v>
      </c>
      <c r="I10" s="1314"/>
      <c r="J10" s="1314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</row>
    <row r="11" spans="1:39" s="193" customFormat="1" ht="15" thickBot="1" x14ac:dyDescent="0.35">
      <c r="A11" s="350"/>
      <c r="B11" s="393"/>
      <c r="C11" s="485" t="s">
        <v>565</v>
      </c>
      <c r="D11" s="486"/>
      <c r="E11" s="331" t="s">
        <v>305</v>
      </c>
      <c r="F11" s="246" t="s">
        <v>14</v>
      </c>
      <c r="G11" s="332" t="s">
        <v>15</v>
      </c>
      <c r="H11" s="247" t="s">
        <v>305</v>
      </c>
      <c r="I11" s="247" t="s">
        <v>14</v>
      </c>
      <c r="J11" s="757" t="s">
        <v>15</v>
      </c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</row>
    <row r="12" spans="1:39" x14ac:dyDescent="0.3">
      <c r="A12" s="472" t="s">
        <v>18</v>
      </c>
      <c r="B12" s="447"/>
      <c r="C12" s="469" t="s">
        <v>329</v>
      </c>
      <c r="D12" s="489"/>
      <c r="E12" s="1256" t="s">
        <v>28</v>
      </c>
      <c r="F12" s="1243"/>
      <c r="G12" s="1244" t="s">
        <v>28</v>
      </c>
      <c r="H12" s="1256" t="s">
        <v>361</v>
      </c>
      <c r="I12" s="1243"/>
      <c r="J12" s="1244"/>
      <c r="K12" s="187"/>
    </row>
    <row r="13" spans="1:39" s="303" customFormat="1" x14ac:dyDescent="0.3">
      <c r="A13" s="467" t="s">
        <v>860</v>
      </c>
      <c r="B13" s="447"/>
      <c r="C13" s="473"/>
      <c r="D13" s="384"/>
      <c r="E13" s="1224" t="s">
        <v>861</v>
      </c>
      <c r="F13" s="1225"/>
      <c r="G13" s="1226"/>
      <c r="H13" s="1224" t="s">
        <v>861</v>
      </c>
      <c r="I13" s="1225"/>
      <c r="J13" s="1226"/>
      <c r="K13" s="388"/>
      <c r="L13" s="388"/>
      <c r="M13" s="388"/>
      <c r="N13" s="388"/>
      <c r="O13" s="388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</row>
    <row r="14" spans="1:39" x14ac:dyDescent="0.3">
      <c r="A14" s="449" t="s">
        <v>20</v>
      </c>
      <c r="B14" s="454"/>
      <c r="C14" s="465"/>
      <c r="D14" s="489"/>
      <c r="E14" s="1256" t="s">
        <v>24</v>
      </c>
      <c r="F14" s="1243"/>
      <c r="G14" s="1244" t="s">
        <v>24</v>
      </c>
      <c r="H14" s="1256" t="s">
        <v>362</v>
      </c>
      <c r="I14" s="1243"/>
      <c r="J14" s="1244"/>
      <c r="K14" s="388"/>
    </row>
    <row r="15" spans="1:39" s="303" customFormat="1" x14ac:dyDescent="0.3">
      <c r="A15" s="380" t="s">
        <v>859</v>
      </c>
      <c r="B15" s="367"/>
      <c r="C15" s="368"/>
      <c r="D15" s="490"/>
      <c r="E15" s="493"/>
      <c r="F15" s="371"/>
      <c r="G15" s="372"/>
      <c r="H15" s="371"/>
      <c r="I15" s="371"/>
      <c r="J15" s="372"/>
      <c r="K15" s="388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1313"/>
      <c r="X15" s="1313"/>
      <c r="Y15" s="1313"/>
      <c r="Z15" s="1313"/>
      <c r="AA15" s="1313"/>
      <c r="AB15" s="1313"/>
    </row>
    <row r="16" spans="1:39" s="303" customFormat="1" x14ac:dyDescent="0.3">
      <c r="B16" s="374" t="s">
        <v>862</v>
      </c>
      <c r="C16" s="410" t="s">
        <v>964</v>
      </c>
      <c r="D16" s="403"/>
      <c r="E16" s="1215"/>
      <c r="F16" s="1216"/>
      <c r="G16" s="1217"/>
      <c r="H16" s="1216"/>
      <c r="I16" s="1216"/>
      <c r="J16" s="1217"/>
      <c r="K16" s="388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1274"/>
      <c r="X16" s="1274"/>
      <c r="Y16" s="1274"/>
      <c r="Z16" s="1274"/>
      <c r="AA16" s="1274"/>
      <c r="AB16" s="1274"/>
    </row>
    <row r="17" spans="2:28" s="303" customFormat="1" x14ac:dyDescent="0.3">
      <c r="B17" s="27" t="s">
        <v>864</v>
      </c>
      <c r="C17" s="410">
        <v>3</v>
      </c>
      <c r="D17" s="403"/>
      <c r="E17" s="1215"/>
      <c r="F17" s="1216"/>
      <c r="G17" s="1217"/>
      <c r="H17" s="1215"/>
      <c r="I17" s="1216"/>
      <c r="J17" s="1217"/>
      <c r="K17" s="388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1274"/>
      <c r="X17" s="1274"/>
      <c r="Y17" s="1274"/>
      <c r="Z17" s="1274"/>
      <c r="AA17" s="1274"/>
      <c r="AB17" s="1274"/>
    </row>
    <row r="18" spans="2:28" s="303" customFormat="1" x14ac:dyDescent="0.3">
      <c r="B18" s="27" t="s">
        <v>865</v>
      </c>
      <c r="C18" s="410">
        <v>4</v>
      </c>
      <c r="D18" s="403"/>
      <c r="E18" s="1215"/>
      <c r="F18" s="1216"/>
      <c r="G18" s="1217"/>
      <c r="H18" s="1215"/>
      <c r="I18" s="1216"/>
      <c r="J18" s="1217"/>
      <c r="K18" s="388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</row>
    <row r="19" spans="2:28" s="303" customFormat="1" x14ac:dyDescent="0.3">
      <c r="B19" s="27" t="s">
        <v>881</v>
      </c>
      <c r="C19" s="410">
        <v>0</v>
      </c>
      <c r="D19" s="403"/>
      <c r="E19" s="1215"/>
      <c r="F19" s="1216"/>
      <c r="G19" s="1217"/>
      <c r="H19" s="1215"/>
      <c r="I19" s="1216"/>
      <c r="J19" s="1217"/>
      <c r="K19" s="388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</row>
    <row r="20" spans="2:28" s="303" customFormat="1" ht="96.6" x14ac:dyDescent="0.3">
      <c r="B20" s="27" t="s">
        <v>869</v>
      </c>
      <c r="C20" s="410" t="s">
        <v>966</v>
      </c>
      <c r="D20" s="403"/>
      <c r="E20" s="1223"/>
      <c r="F20" s="1216"/>
      <c r="G20" s="1217"/>
      <c r="H20" s="1223"/>
      <c r="I20" s="1216"/>
      <c r="J20" s="1217"/>
      <c r="K20" s="388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</row>
    <row r="21" spans="2:28" s="303" customFormat="1" x14ac:dyDescent="0.3">
      <c r="B21" s="27" t="s">
        <v>871</v>
      </c>
      <c r="C21" s="410" t="s">
        <v>967</v>
      </c>
      <c r="D21" s="403"/>
      <c r="E21" s="1215"/>
      <c r="F21" s="1216"/>
      <c r="G21" s="1217"/>
      <c r="H21" s="1215"/>
      <c r="I21" s="1216"/>
      <c r="J21" s="1217"/>
      <c r="K21" s="388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</row>
    <row r="22" spans="2:28" s="303" customFormat="1" x14ac:dyDescent="0.3">
      <c r="B22" s="248" t="s">
        <v>872</v>
      </c>
      <c r="C22" s="410" t="s">
        <v>967</v>
      </c>
      <c r="D22" s="403"/>
      <c r="E22" s="1215"/>
      <c r="F22" s="1216"/>
      <c r="G22" s="1217"/>
      <c r="H22" s="1215"/>
      <c r="I22" s="1216"/>
      <c r="J22" s="1217"/>
      <c r="K22" s="388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</row>
    <row r="23" spans="2:28" s="303" customFormat="1" x14ac:dyDescent="0.3">
      <c r="B23" s="248" t="s">
        <v>873</v>
      </c>
      <c r="C23" s="410" t="s">
        <v>880</v>
      </c>
      <c r="D23" s="403"/>
      <c r="E23" s="1215"/>
      <c r="F23" s="1216"/>
      <c r="G23" s="1217"/>
      <c r="H23" s="1215"/>
      <c r="I23" s="1216"/>
      <c r="J23" s="1217"/>
      <c r="K23" s="388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</row>
    <row r="24" spans="2:28" s="303" customFormat="1" x14ac:dyDescent="0.3">
      <c r="B24" s="248" t="s">
        <v>874</v>
      </c>
      <c r="C24" s="410" t="s">
        <v>951</v>
      </c>
      <c r="D24" s="403"/>
      <c r="E24" s="1215"/>
      <c r="F24" s="1216"/>
      <c r="G24" s="1217"/>
      <c r="H24" s="1215"/>
      <c r="I24" s="1216"/>
      <c r="J24" s="1217"/>
      <c r="K24" s="388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</row>
    <row r="25" spans="2:28" s="303" customFormat="1" x14ac:dyDescent="0.3">
      <c r="B25" s="248" t="s">
        <v>877</v>
      </c>
      <c r="C25" s="410" t="s">
        <v>880</v>
      </c>
      <c r="D25" s="403"/>
      <c r="E25" s="1215"/>
      <c r="F25" s="1216"/>
      <c r="G25" s="1217"/>
      <c r="H25" s="1215"/>
      <c r="I25" s="1216"/>
      <c r="J25" s="1217"/>
      <c r="K25" s="388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</row>
    <row r="26" spans="2:28" s="303" customFormat="1" ht="69" x14ac:dyDescent="0.3">
      <c r="B26" s="248" t="s">
        <v>866</v>
      </c>
      <c r="C26" s="410" t="s">
        <v>917</v>
      </c>
      <c r="D26" s="403"/>
      <c r="E26" s="1215"/>
      <c r="F26" s="1216"/>
      <c r="G26" s="1217"/>
      <c r="H26" s="1309"/>
      <c r="I26" s="1310"/>
      <c r="J26" s="1311"/>
      <c r="K26" s="388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</row>
    <row r="27" spans="2:28" s="303" customFormat="1" ht="27.6" x14ac:dyDescent="0.3">
      <c r="B27" s="27" t="s">
        <v>875</v>
      </c>
      <c r="C27" s="410" t="s">
        <v>953</v>
      </c>
      <c r="D27" s="403"/>
      <c r="E27" s="1215"/>
      <c r="F27" s="1216"/>
      <c r="G27" s="1217"/>
      <c r="H27" s="1215"/>
      <c r="I27" s="1216"/>
      <c r="J27" s="1217"/>
      <c r="K27" s="388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</row>
    <row r="28" spans="2:28" s="303" customFormat="1" x14ac:dyDescent="0.3">
      <c r="B28" s="27" t="s">
        <v>870</v>
      </c>
      <c r="C28" s="410" t="s">
        <v>968</v>
      </c>
      <c r="D28" s="403"/>
      <c r="E28" s="1215"/>
      <c r="F28" s="1216"/>
      <c r="G28" s="1217"/>
      <c r="H28" s="1215"/>
      <c r="I28" s="1216"/>
      <c r="J28" s="1217"/>
      <c r="K28" s="388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</row>
    <row r="29" spans="2:28" s="303" customFormat="1" x14ac:dyDescent="0.3">
      <c r="B29" s="27" t="s">
        <v>867</v>
      </c>
      <c r="C29" s="410" t="s">
        <v>965</v>
      </c>
      <c r="D29" s="403"/>
      <c r="E29" s="1215"/>
      <c r="F29" s="1216"/>
      <c r="G29" s="1217"/>
      <c r="H29" s="1215"/>
      <c r="I29" s="1216"/>
      <c r="J29" s="1217"/>
      <c r="K29" s="388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</row>
    <row r="30" spans="2:28" s="303" customFormat="1" x14ac:dyDescent="0.3">
      <c r="B30" s="27" t="s">
        <v>890</v>
      </c>
      <c r="C30" s="410" t="s">
        <v>45</v>
      </c>
      <c r="D30" s="403"/>
      <c r="E30" s="1215"/>
      <c r="F30" s="1216"/>
      <c r="G30" s="1217"/>
      <c r="H30" s="1215"/>
      <c r="I30" s="1216"/>
      <c r="J30" s="1217"/>
      <c r="K30" s="388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</row>
    <row r="31" spans="2:28" s="303" customFormat="1" x14ac:dyDescent="0.3">
      <c r="B31" s="27" t="s">
        <v>876</v>
      </c>
      <c r="C31" s="410" t="s">
        <v>45</v>
      </c>
      <c r="D31" s="403"/>
      <c r="E31" s="1215"/>
      <c r="F31" s="1216"/>
      <c r="G31" s="1217"/>
      <c r="H31" s="1215"/>
      <c r="I31" s="1216"/>
      <c r="J31" s="1217"/>
      <c r="K31" s="388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</row>
    <row r="32" spans="2:28" s="303" customFormat="1" x14ac:dyDescent="0.3">
      <c r="B32" s="27" t="s">
        <v>868</v>
      </c>
      <c r="C32" s="410" t="s">
        <v>45</v>
      </c>
      <c r="D32" s="403"/>
      <c r="E32" s="1215"/>
      <c r="F32" s="1216"/>
      <c r="G32" s="1217"/>
      <c r="H32" s="1215"/>
      <c r="I32" s="1216"/>
      <c r="J32" s="1217"/>
      <c r="K32" s="388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</row>
    <row r="33" spans="1:39" x14ac:dyDescent="0.3">
      <c r="A33" s="1285" t="s">
        <v>0</v>
      </c>
      <c r="B33" s="1286"/>
      <c r="C33" s="494"/>
      <c r="D33" s="491"/>
      <c r="E33" s="595"/>
      <c r="F33" s="455"/>
      <c r="G33" s="451"/>
      <c r="H33" s="595"/>
      <c r="I33" s="455"/>
      <c r="J33" s="451"/>
      <c r="K33" s="388"/>
    </row>
    <row r="34" spans="1:39" s="196" customFormat="1" ht="69.599999999999994" thickBot="1" x14ac:dyDescent="0.35">
      <c r="A34" s="4"/>
      <c r="B34" s="212" t="s">
        <v>799</v>
      </c>
      <c r="C34" s="409" t="s">
        <v>937</v>
      </c>
      <c r="D34" s="423" t="s">
        <v>817</v>
      </c>
      <c r="E34" s="225" t="s">
        <v>1094</v>
      </c>
      <c r="F34" s="306" t="s">
        <v>1094</v>
      </c>
      <c r="G34" s="338" t="s">
        <v>1095</v>
      </c>
      <c r="H34" s="871"/>
      <c r="I34" s="872"/>
      <c r="J34" s="873"/>
      <c r="K34" s="388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</row>
    <row r="35" spans="1:39" s="196" customFormat="1" ht="28.2" thickBot="1" x14ac:dyDescent="0.35">
      <c r="A35" s="4"/>
      <c r="B35" s="27" t="s">
        <v>5</v>
      </c>
      <c r="C35" s="410">
        <f>E35</f>
        <v>5.5E-2</v>
      </c>
      <c r="D35" s="423" t="s">
        <v>651</v>
      </c>
      <c r="E35" s="225">
        <v>5.5E-2</v>
      </c>
      <c r="F35" s="306">
        <v>5.5E-2</v>
      </c>
      <c r="G35" s="338" t="s">
        <v>618</v>
      </c>
      <c r="H35" s="871"/>
      <c r="I35" s="872"/>
      <c r="J35" s="873"/>
      <c r="K35" s="388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</row>
    <row r="36" spans="1:39" s="196" customFormat="1" ht="97.2" thickBot="1" x14ac:dyDescent="0.35">
      <c r="A36" s="4"/>
      <c r="B36" s="27" t="s">
        <v>6</v>
      </c>
      <c r="C36" s="410" t="s">
        <v>1567</v>
      </c>
      <c r="D36" s="423" t="s">
        <v>674</v>
      </c>
      <c r="E36" s="225" t="s">
        <v>1568</v>
      </c>
      <c r="F36" s="306" t="s">
        <v>1568</v>
      </c>
      <c r="G36" s="338" t="s">
        <v>820</v>
      </c>
      <c r="H36" s="871"/>
      <c r="I36" s="872"/>
      <c r="J36" s="873"/>
      <c r="K36" s="388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</row>
    <row r="37" spans="1:39" s="196" customFormat="1" ht="55.8" thickBot="1" x14ac:dyDescent="0.35">
      <c r="A37" s="4"/>
      <c r="B37" s="212" t="s">
        <v>1527</v>
      </c>
      <c r="C37" s="410">
        <v>0.6</v>
      </c>
      <c r="D37" s="423" t="s">
        <v>652</v>
      </c>
      <c r="E37" s="353" t="s">
        <v>1532</v>
      </c>
      <c r="F37" s="339" t="s">
        <v>1532</v>
      </c>
      <c r="G37" s="338" t="s">
        <v>1535</v>
      </c>
      <c r="H37" s="871"/>
      <c r="I37" s="872"/>
      <c r="J37" s="873"/>
      <c r="K37" s="388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</row>
    <row r="38" spans="1:39" s="196" customFormat="1" ht="55.8" thickBot="1" x14ac:dyDescent="0.35">
      <c r="A38" s="4"/>
      <c r="B38" s="212" t="s">
        <v>1528</v>
      </c>
      <c r="C38" s="410" t="str">
        <f t="shared" ref="C38:C49" si="0">E38</f>
        <v>0.70
(0.70)</v>
      </c>
      <c r="D38" s="423" t="s">
        <v>653</v>
      </c>
      <c r="E38" s="353" t="s">
        <v>1533</v>
      </c>
      <c r="F38" s="339" t="s">
        <v>1533</v>
      </c>
      <c r="G38" s="338" t="s">
        <v>1536</v>
      </c>
      <c r="H38" s="871"/>
      <c r="I38" s="872"/>
      <c r="J38" s="873"/>
      <c r="K38" s="388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</row>
    <row r="39" spans="1:39" s="196" customFormat="1" ht="12.75" customHeight="1" thickBot="1" x14ac:dyDescent="0.35">
      <c r="A39" s="4"/>
      <c r="B39" s="27" t="s">
        <v>2</v>
      </c>
      <c r="C39" s="410" t="str">
        <f t="shared" si="0"/>
        <v>MetalFrameWall</v>
      </c>
      <c r="D39" s="423" t="s">
        <v>818</v>
      </c>
      <c r="E39" s="135" t="s">
        <v>800</v>
      </c>
      <c r="F39" s="307" t="s">
        <v>800</v>
      </c>
      <c r="G39" s="338" t="s">
        <v>800</v>
      </c>
      <c r="H39" s="871"/>
      <c r="I39" s="872"/>
      <c r="J39" s="873"/>
      <c r="K39" s="388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</row>
    <row r="40" spans="1:39" s="196" customFormat="1" ht="28.2" thickBot="1" x14ac:dyDescent="0.35">
      <c r="A40" s="4"/>
      <c r="B40" s="27" t="s">
        <v>3</v>
      </c>
      <c r="C40" s="410">
        <v>8.2000000000000003E-2</v>
      </c>
      <c r="D40" s="423" t="s">
        <v>654</v>
      </c>
      <c r="E40" s="225">
        <v>8.2000000000000003E-2</v>
      </c>
      <c r="F40" s="306">
        <v>8.2000000000000003E-2</v>
      </c>
      <c r="G40" s="338" t="s">
        <v>619</v>
      </c>
      <c r="H40" s="871"/>
      <c r="I40" s="872"/>
      <c r="J40" s="873"/>
      <c r="K40" s="388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</row>
    <row r="41" spans="1:39" s="196" customFormat="1" ht="261.75" customHeight="1" thickBot="1" x14ac:dyDescent="0.35">
      <c r="A41" s="4"/>
      <c r="B41" s="27" t="s">
        <v>1</v>
      </c>
      <c r="C41" s="410" t="s">
        <v>1569</v>
      </c>
      <c r="D41" s="423" t="s">
        <v>674</v>
      </c>
      <c r="E41" s="225" t="s">
        <v>1570</v>
      </c>
      <c r="F41" s="126" t="s">
        <v>1570</v>
      </c>
      <c r="G41" s="338" t="s">
        <v>1096</v>
      </c>
      <c r="H41" s="871"/>
      <c r="I41" s="872"/>
      <c r="J41" s="873"/>
      <c r="K41" s="388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</row>
    <row r="42" spans="1:39" s="196" customFormat="1" ht="27" thickBot="1" x14ac:dyDescent="0.35">
      <c r="A42" s="4"/>
      <c r="B42" s="27" t="s">
        <v>9</v>
      </c>
      <c r="C42" s="410" t="str">
        <f t="shared" si="0"/>
        <v>MassFloor</v>
      </c>
      <c r="D42" s="423" t="s">
        <v>819</v>
      </c>
      <c r="E42" s="135" t="s">
        <v>814</v>
      </c>
      <c r="F42" s="307" t="s">
        <v>814</v>
      </c>
      <c r="G42" s="338" t="s">
        <v>596</v>
      </c>
      <c r="H42" s="871"/>
      <c r="I42" s="872"/>
      <c r="J42" s="873"/>
      <c r="K42" s="388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</row>
    <row r="43" spans="1:39" s="196" customFormat="1" ht="15" thickBot="1" x14ac:dyDescent="0.35">
      <c r="A43" s="4"/>
      <c r="B43" s="27" t="s">
        <v>97</v>
      </c>
      <c r="C43" s="410">
        <v>5.8000000000000003E-2</v>
      </c>
      <c r="D43" s="423" t="s">
        <v>655</v>
      </c>
      <c r="E43" s="225">
        <v>5.8000000000000003E-2</v>
      </c>
      <c r="F43" s="306">
        <v>5.8000000000000003E-2</v>
      </c>
      <c r="G43" s="338" t="s">
        <v>822</v>
      </c>
      <c r="H43" s="871"/>
      <c r="I43" s="872"/>
      <c r="J43" s="873"/>
      <c r="K43" s="388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</row>
    <row r="44" spans="1:39" s="196" customFormat="1" ht="97.2" thickBot="1" x14ac:dyDescent="0.35">
      <c r="A44" s="4"/>
      <c r="B44" s="212" t="s">
        <v>10</v>
      </c>
      <c r="C44" s="410" t="s">
        <v>1571</v>
      </c>
      <c r="D44" s="423" t="s">
        <v>674</v>
      </c>
      <c r="E44" s="225" t="s">
        <v>1572</v>
      </c>
      <c r="F44" s="126" t="s">
        <v>1572</v>
      </c>
      <c r="G44" s="338" t="s">
        <v>821</v>
      </c>
      <c r="H44" s="871"/>
      <c r="I44" s="872"/>
      <c r="J44" s="873"/>
      <c r="K44" s="388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</row>
    <row r="45" spans="1:39" s="196" customFormat="1" ht="42" thickBot="1" x14ac:dyDescent="0.35">
      <c r="A45" s="4"/>
      <c r="B45" s="212" t="s">
        <v>858</v>
      </c>
      <c r="C45" s="410" t="str">
        <f t="shared" si="0"/>
        <v>NA</v>
      </c>
      <c r="D45" s="423" t="s">
        <v>656</v>
      </c>
      <c r="E45" s="135" t="s">
        <v>45</v>
      </c>
      <c r="F45" s="307" t="s">
        <v>45</v>
      </c>
      <c r="G45" s="338" t="s">
        <v>45</v>
      </c>
      <c r="H45" s="871"/>
      <c r="I45" s="872"/>
      <c r="J45" s="873"/>
      <c r="K45" s="388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</row>
    <row r="46" spans="1:39" s="196" customFormat="1" ht="12.75" customHeight="1" thickBot="1" x14ac:dyDescent="0.35">
      <c r="A46" s="4"/>
      <c r="B46" s="27" t="s">
        <v>1294</v>
      </c>
      <c r="C46" s="410" t="str">
        <f t="shared" si="0"/>
        <v>FixedWindow and OperableWindow</v>
      </c>
      <c r="D46" s="423" t="s">
        <v>657</v>
      </c>
      <c r="E46" s="225" t="s">
        <v>815</v>
      </c>
      <c r="F46" s="306" t="s">
        <v>815</v>
      </c>
      <c r="G46" s="338" t="s">
        <v>815</v>
      </c>
      <c r="H46" s="871"/>
      <c r="I46" s="872"/>
      <c r="J46" s="873"/>
      <c r="K46" s="388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</row>
    <row r="47" spans="1:39" s="196" customFormat="1" ht="15" thickBot="1" x14ac:dyDescent="0.35">
      <c r="A47" s="4"/>
      <c r="B47" s="27" t="s">
        <v>11</v>
      </c>
      <c r="C47" s="410" t="str">
        <f t="shared" si="0"/>
        <v>Fixed-0.25, Operable-0.42</v>
      </c>
      <c r="D47" s="423" t="s">
        <v>658</v>
      </c>
      <c r="E47" s="225" t="s">
        <v>622</v>
      </c>
      <c r="F47" s="306" t="s">
        <v>622</v>
      </c>
      <c r="G47" s="366" t="s">
        <v>252</v>
      </c>
      <c r="H47" s="871"/>
      <c r="I47" s="872"/>
      <c r="J47" s="873"/>
      <c r="K47" s="388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</row>
    <row r="48" spans="1:39" s="196" customFormat="1" ht="15" thickBot="1" x14ac:dyDescent="0.35">
      <c r="A48" s="4"/>
      <c r="B48" s="27" t="s">
        <v>12</v>
      </c>
      <c r="C48" s="410" t="str">
        <f t="shared" si="0"/>
        <v>Fixed-0.20, Operable-0.18</v>
      </c>
      <c r="D48" s="423" t="s">
        <v>659</v>
      </c>
      <c r="E48" s="225" t="s">
        <v>254</v>
      </c>
      <c r="F48" s="306" t="s">
        <v>254</v>
      </c>
      <c r="G48" s="366" t="s">
        <v>250</v>
      </c>
      <c r="H48" s="871"/>
      <c r="I48" s="872"/>
      <c r="J48" s="873"/>
      <c r="K48" s="388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</row>
    <row r="49" spans="1:51" s="196" customFormat="1" ht="15" thickBot="1" x14ac:dyDescent="0.35">
      <c r="A49" s="4"/>
      <c r="B49" s="27" t="s">
        <v>13</v>
      </c>
      <c r="C49" s="410" t="str">
        <f t="shared" si="0"/>
        <v>Fixed-0.47, Operable-0.35</v>
      </c>
      <c r="D49" s="423" t="s">
        <v>660</v>
      </c>
      <c r="E49" s="225" t="s">
        <v>255</v>
      </c>
      <c r="F49" s="306" t="s">
        <v>255</v>
      </c>
      <c r="G49" s="430" t="s">
        <v>251</v>
      </c>
      <c r="H49" s="871"/>
      <c r="I49" s="872"/>
      <c r="J49" s="873"/>
      <c r="K49" s="388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</row>
    <row r="50" spans="1:51" s="196" customFormat="1" ht="12.75" customHeight="1" x14ac:dyDescent="0.3">
      <c r="A50" s="4"/>
      <c r="B50" s="27" t="s">
        <v>47</v>
      </c>
      <c r="C50" s="410" t="s">
        <v>45</v>
      </c>
      <c r="D50" s="426"/>
      <c r="E50" s="861"/>
      <c r="F50" s="862"/>
      <c r="G50" s="863"/>
      <c r="H50" s="871"/>
      <c r="I50" s="872"/>
      <c r="J50" s="873"/>
      <c r="K50" s="388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</row>
    <row r="51" spans="1:51" x14ac:dyDescent="0.3">
      <c r="B51" s="27" t="s">
        <v>42</v>
      </c>
      <c r="C51" s="410" t="s">
        <v>45</v>
      </c>
      <c r="D51" s="426"/>
      <c r="E51" s="861"/>
      <c r="F51" s="862"/>
      <c r="G51" s="864"/>
      <c r="H51" s="871"/>
      <c r="I51" s="872"/>
      <c r="J51" s="873"/>
      <c r="K51" s="388"/>
    </row>
    <row r="52" spans="1:51" x14ac:dyDescent="0.3">
      <c r="B52" s="27" t="s">
        <v>43</v>
      </c>
      <c r="C52" s="410" t="s">
        <v>45</v>
      </c>
      <c r="D52" s="426"/>
      <c r="E52" s="861"/>
      <c r="F52" s="862"/>
      <c r="G52" s="864"/>
      <c r="H52" s="871"/>
      <c r="I52" s="872"/>
      <c r="J52" s="873"/>
      <c r="K52" s="388"/>
    </row>
    <row r="53" spans="1:51" ht="15.75" customHeight="1" x14ac:dyDescent="0.3">
      <c r="B53" s="27" t="s">
        <v>44</v>
      </c>
      <c r="C53" s="410" t="s">
        <v>45</v>
      </c>
      <c r="D53" s="426"/>
      <c r="E53" s="861"/>
      <c r="F53" s="862"/>
      <c r="G53" s="864"/>
      <c r="H53" s="871"/>
      <c r="I53" s="872"/>
      <c r="J53" s="873"/>
      <c r="K53" s="388"/>
    </row>
    <row r="54" spans="1:51" ht="27.6" x14ac:dyDescent="0.3">
      <c r="B54" s="27" t="s">
        <v>315</v>
      </c>
      <c r="C54" s="410" t="s">
        <v>1016</v>
      </c>
      <c r="D54" s="426"/>
      <c r="E54" s="861"/>
      <c r="F54" s="862"/>
      <c r="G54" s="864"/>
      <c r="H54" s="871"/>
      <c r="I54" s="872"/>
      <c r="J54" s="873"/>
      <c r="K54" s="388"/>
    </row>
    <row r="55" spans="1:51" x14ac:dyDescent="0.3">
      <c r="A55" s="467" t="s">
        <v>59</v>
      </c>
      <c r="B55" s="447"/>
      <c r="C55" s="471"/>
      <c r="D55" s="492"/>
      <c r="E55" s="636"/>
      <c r="F55" s="601"/>
      <c r="G55" s="602"/>
      <c r="H55" s="636"/>
      <c r="I55" s="859"/>
      <c r="J55" s="860"/>
      <c r="K55" s="388"/>
    </row>
    <row r="56" spans="1:51" ht="27.6" x14ac:dyDescent="0.3">
      <c r="B56" s="27" t="s">
        <v>134</v>
      </c>
      <c r="C56" s="410" t="s">
        <v>589</v>
      </c>
      <c r="D56" s="426"/>
      <c r="E56" s="865"/>
      <c r="F56" s="866"/>
      <c r="G56" s="867"/>
      <c r="H56" s="871"/>
      <c r="I56" s="872"/>
      <c r="J56" s="873"/>
      <c r="K56" s="388"/>
    </row>
    <row r="57" spans="1:51" ht="27.6" x14ac:dyDescent="0.3">
      <c r="B57" s="340" t="s">
        <v>50</v>
      </c>
      <c r="C57" s="410" t="s">
        <v>974</v>
      </c>
      <c r="D57" s="426"/>
      <c r="E57" s="868"/>
      <c r="F57" s="869"/>
      <c r="G57" s="870"/>
      <c r="H57" s="871"/>
      <c r="I57" s="872"/>
      <c r="J57" s="873"/>
      <c r="K57" s="388"/>
    </row>
    <row r="58" spans="1:51" s="198" customFormat="1" ht="27.6" x14ac:dyDescent="0.3">
      <c r="A58" s="356"/>
      <c r="B58" s="27" t="s">
        <v>51</v>
      </c>
      <c r="C58" s="410" t="s">
        <v>1067</v>
      </c>
      <c r="D58" s="426"/>
      <c r="E58" s="868"/>
      <c r="F58" s="869"/>
      <c r="G58" s="870"/>
      <c r="H58" s="871"/>
      <c r="I58" s="872"/>
      <c r="J58" s="873"/>
      <c r="K58" s="388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</row>
    <row r="59" spans="1:51" s="198" customFormat="1" ht="27.6" x14ac:dyDescent="0.3">
      <c r="A59" s="356"/>
      <c r="B59" s="27" t="s">
        <v>52</v>
      </c>
      <c r="C59" s="410" t="s">
        <v>1068</v>
      </c>
      <c r="D59" s="426"/>
      <c r="E59" s="868"/>
      <c r="F59" s="869"/>
      <c r="G59" s="870"/>
      <c r="H59" s="871"/>
      <c r="I59" s="872"/>
      <c r="J59" s="873"/>
      <c r="K59" s="388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</row>
    <row r="60" spans="1:51" ht="27.6" x14ac:dyDescent="0.3">
      <c r="B60" s="27" t="s">
        <v>140</v>
      </c>
      <c r="C60" s="410" t="s">
        <v>592</v>
      </c>
      <c r="D60" s="426"/>
      <c r="E60" s="868"/>
      <c r="F60" s="869"/>
      <c r="G60" s="870"/>
      <c r="H60" s="871"/>
      <c r="I60" s="872"/>
      <c r="J60" s="873"/>
      <c r="K60" s="388"/>
    </row>
    <row r="61" spans="1:51" ht="27.6" x14ac:dyDescent="0.3">
      <c r="B61" s="27" t="s">
        <v>53</v>
      </c>
      <c r="C61" s="410" t="s">
        <v>590</v>
      </c>
      <c r="D61" s="426"/>
      <c r="E61" s="868"/>
      <c r="F61" s="869"/>
      <c r="G61" s="870"/>
      <c r="H61" s="871"/>
      <c r="I61" s="872"/>
      <c r="J61" s="873"/>
      <c r="K61" s="388"/>
    </row>
    <row r="62" spans="1:51" s="969" customFormat="1" ht="69" x14ac:dyDescent="0.3">
      <c r="A62" s="303"/>
      <c r="B62" s="27" t="s">
        <v>1660</v>
      </c>
      <c r="C62" s="582" t="s">
        <v>1661</v>
      </c>
      <c r="D62" s="427" t="s">
        <v>1019</v>
      </c>
      <c r="E62" s="747" t="s">
        <v>1840</v>
      </c>
      <c r="F62" s="968" t="s">
        <v>761</v>
      </c>
      <c r="G62" s="870"/>
      <c r="H62" s="747" t="s">
        <v>1826</v>
      </c>
      <c r="I62" s="968" t="s">
        <v>761</v>
      </c>
      <c r="J62" s="873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8"/>
      <c r="AH62" s="388"/>
      <c r="AI62" s="388"/>
      <c r="AJ62" s="388"/>
      <c r="AK62" s="388"/>
      <c r="AL62" s="388"/>
      <c r="AM62" s="388"/>
      <c r="AN62" s="388"/>
      <c r="AO62" s="388"/>
      <c r="AP62" s="388"/>
      <c r="AQ62" s="388"/>
      <c r="AR62" s="388"/>
      <c r="AS62" s="388"/>
      <c r="AT62" s="388"/>
      <c r="AU62" s="388"/>
      <c r="AV62" s="388"/>
      <c r="AW62" s="388"/>
      <c r="AX62" s="388"/>
      <c r="AY62" s="388"/>
    </row>
    <row r="63" spans="1:51" s="969" customFormat="1" ht="41.4" x14ac:dyDescent="0.3">
      <c r="A63" s="303"/>
      <c r="B63" s="27" t="s">
        <v>1659</v>
      </c>
      <c r="C63" s="582" t="s">
        <v>1661</v>
      </c>
      <c r="D63" s="427"/>
      <c r="E63" s="747" t="s">
        <v>1758</v>
      </c>
      <c r="F63" s="968" t="s">
        <v>761</v>
      </c>
      <c r="G63" s="870"/>
      <c r="H63" s="747" t="s">
        <v>1758</v>
      </c>
      <c r="I63" s="968" t="s">
        <v>761</v>
      </c>
      <c r="J63" s="873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8"/>
      <c r="AO63" s="388"/>
      <c r="AP63" s="388"/>
      <c r="AQ63" s="388"/>
      <c r="AR63" s="388"/>
      <c r="AS63" s="388"/>
      <c r="AT63" s="388"/>
      <c r="AU63" s="388"/>
      <c r="AV63" s="388"/>
      <c r="AW63" s="388"/>
      <c r="AX63" s="388"/>
      <c r="AY63" s="388"/>
    </row>
    <row r="64" spans="1:51" ht="177" customHeight="1" x14ac:dyDescent="0.3">
      <c r="B64" s="27" t="s">
        <v>1665</v>
      </c>
      <c r="C64" s="410" t="s">
        <v>591</v>
      </c>
      <c r="D64" s="426"/>
      <c r="E64" s="657" t="s">
        <v>1844</v>
      </c>
      <c r="F64" s="986" t="s">
        <v>761</v>
      </c>
      <c r="G64" s="753" t="s">
        <v>1843</v>
      </c>
      <c r="H64" s="657" t="s">
        <v>1841</v>
      </c>
      <c r="I64" s="986" t="s">
        <v>761</v>
      </c>
      <c r="J64" s="753" t="s">
        <v>1842</v>
      </c>
      <c r="K64" s="187"/>
    </row>
    <row r="65" spans="1:39" x14ac:dyDescent="0.3">
      <c r="A65" s="356"/>
      <c r="B65" s="27" t="s">
        <v>847</v>
      </c>
      <c r="C65" s="410">
        <v>4.48E-2</v>
      </c>
      <c r="D65" s="426"/>
      <c r="E65" s="868"/>
      <c r="F65" s="869"/>
      <c r="G65" s="870"/>
      <c r="H65" s="871"/>
      <c r="I65" s="872"/>
      <c r="J65" s="873"/>
      <c r="K65" s="187"/>
    </row>
    <row r="66" spans="1:39" ht="15" customHeight="1" x14ac:dyDescent="0.3">
      <c r="B66" s="27" t="s">
        <v>848</v>
      </c>
      <c r="C66" s="410" t="s">
        <v>190</v>
      </c>
      <c r="D66" s="426"/>
      <c r="E66" s="868"/>
      <c r="F66" s="869"/>
      <c r="G66" s="870"/>
      <c r="H66" s="871"/>
      <c r="I66" s="872"/>
      <c r="J66" s="873"/>
      <c r="K66" s="187"/>
    </row>
    <row r="67" spans="1:39" s="198" customFormat="1" ht="15" customHeight="1" x14ac:dyDescent="0.3">
      <c r="A67" s="303"/>
      <c r="B67" s="27" t="s">
        <v>878</v>
      </c>
      <c r="C67" s="410" t="s">
        <v>882</v>
      </c>
      <c r="D67" s="426"/>
      <c r="E67" s="868"/>
      <c r="F67" s="869"/>
      <c r="G67" s="870"/>
      <c r="H67" s="871"/>
      <c r="I67" s="872"/>
      <c r="J67" s="873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</row>
    <row r="68" spans="1:39" ht="15" customHeight="1" x14ac:dyDescent="0.3">
      <c r="B68" s="27" t="s">
        <v>137</v>
      </c>
      <c r="C68" s="410" t="s">
        <v>45</v>
      </c>
      <c r="D68" s="426"/>
      <c r="E68" s="868"/>
      <c r="F68" s="869"/>
      <c r="G68" s="870"/>
      <c r="H68" s="871"/>
      <c r="I68" s="872"/>
      <c r="J68" s="873"/>
      <c r="K68" s="187"/>
    </row>
    <row r="69" spans="1:39" x14ac:dyDescent="0.3">
      <c r="B69" s="27" t="s">
        <v>54</v>
      </c>
      <c r="C69" s="410"/>
      <c r="D69" s="426"/>
      <c r="E69" s="868"/>
      <c r="F69" s="869"/>
      <c r="G69" s="870"/>
      <c r="H69" s="871"/>
      <c r="I69" s="872"/>
      <c r="J69" s="873"/>
      <c r="K69" s="187"/>
    </row>
    <row r="70" spans="1:39" x14ac:dyDescent="0.3">
      <c r="B70" s="27" t="s">
        <v>130</v>
      </c>
      <c r="C70" s="410"/>
      <c r="D70" s="426"/>
      <c r="E70" s="868"/>
      <c r="F70" s="869"/>
      <c r="G70" s="870"/>
      <c r="H70" s="871"/>
      <c r="I70" s="872"/>
      <c r="J70" s="873"/>
      <c r="K70" s="187"/>
    </row>
    <row r="71" spans="1:39" x14ac:dyDescent="0.3">
      <c r="B71" s="27" t="s">
        <v>55</v>
      </c>
      <c r="C71" s="410"/>
      <c r="D71" s="426"/>
      <c r="E71" s="868"/>
      <c r="F71" s="869"/>
      <c r="G71" s="870"/>
      <c r="H71" s="871"/>
      <c r="I71" s="872"/>
      <c r="J71" s="873"/>
      <c r="K71" s="187"/>
    </row>
    <row r="72" spans="1:39" ht="15" customHeight="1" x14ac:dyDescent="0.3">
      <c r="B72" s="27" t="s">
        <v>854</v>
      </c>
      <c r="C72" s="410"/>
      <c r="D72" s="426"/>
      <c r="E72" s="868"/>
      <c r="F72" s="869"/>
      <c r="G72" s="870"/>
      <c r="H72" s="871"/>
      <c r="I72" s="872"/>
      <c r="J72" s="873"/>
      <c r="K72" s="187"/>
    </row>
    <row r="73" spans="1:39" s="1011" customFormat="1" ht="15" customHeight="1" x14ac:dyDescent="0.3">
      <c r="A73" s="1001" t="s">
        <v>299</v>
      </c>
      <c r="B73" s="1002"/>
      <c r="C73" s="1003"/>
      <c r="D73" s="1004"/>
      <c r="E73" s="1005"/>
      <c r="F73" s="1006"/>
      <c r="G73" s="1007"/>
      <c r="H73" s="1008"/>
      <c r="I73" s="1009"/>
      <c r="J73" s="1010"/>
    </row>
    <row r="74" spans="1:39" s="1011" customFormat="1" ht="41.4" x14ac:dyDescent="0.3">
      <c r="A74" s="989"/>
      <c r="B74" s="1012" t="s">
        <v>408</v>
      </c>
      <c r="C74" s="997" t="s">
        <v>1022</v>
      </c>
      <c r="D74" s="995" t="s">
        <v>837</v>
      </c>
      <c r="E74" s="1013"/>
      <c r="F74" s="1014"/>
      <c r="G74" s="1015"/>
      <c r="H74" s="1013"/>
      <c r="I74" s="1014"/>
      <c r="J74" s="1015"/>
    </row>
    <row r="75" spans="1:39" s="1011" customFormat="1" ht="15" customHeight="1" x14ac:dyDescent="0.3">
      <c r="A75" s="989"/>
      <c r="B75" s="996" t="s">
        <v>835</v>
      </c>
      <c r="C75" s="997" t="s">
        <v>1014</v>
      </c>
      <c r="D75" s="995" t="s">
        <v>834</v>
      </c>
      <c r="E75" s="1013"/>
      <c r="F75" s="1014"/>
      <c r="G75" s="1015"/>
      <c r="H75" s="1013"/>
      <c r="I75" s="1014"/>
      <c r="J75" s="1015"/>
    </row>
    <row r="76" spans="1:39" s="1011" customFormat="1" ht="27.6" x14ac:dyDescent="0.3">
      <c r="A76" s="989"/>
      <c r="B76" s="996" t="s">
        <v>300</v>
      </c>
      <c r="C76" s="997" t="s">
        <v>1017</v>
      </c>
      <c r="D76" s="995" t="s">
        <v>831</v>
      </c>
      <c r="E76" s="1013"/>
      <c r="F76" s="1014"/>
      <c r="G76" s="1015"/>
      <c r="H76" s="1013"/>
      <c r="I76" s="1014"/>
      <c r="J76" s="1015"/>
    </row>
    <row r="77" spans="1:39" s="1011" customFormat="1" ht="27.6" x14ac:dyDescent="0.3">
      <c r="A77" s="989"/>
      <c r="B77" s="996" t="s">
        <v>475</v>
      </c>
      <c r="C77" s="997" t="s">
        <v>1015</v>
      </c>
      <c r="D77" s="995" t="s">
        <v>832</v>
      </c>
      <c r="E77" s="1013"/>
      <c r="F77" s="1014"/>
      <c r="G77" s="1015"/>
      <c r="H77" s="1013"/>
      <c r="I77" s="1014"/>
      <c r="J77" s="1015"/>
    </row>
    <row r="78" spans="1:39" s="1011" customFormat="1" x14ac:dyDescent="0.3">
      <c r="A78" s="989"/>
      <c r="B78" s="996" t="s">
        <v>476</v>
      </c>
      <c r="C78" s="997" t="s">
        <v>45</v>
      </c>
      <c r="D78" s="995" t="s">
        <v>833</v>
      </c>
      <c r="E78" s="1013"/>
      <c r="F78" s="1014"/>
      <c r="G78" s="1015"/>
      <c r="H78" s="1013"/>
      <c r="I78" s="1014"/>
      <c r="J78" s="1015"/>
    </row>
    <row r="79" spans="1:39" s="1011" customFormat="1" ht="27.6" x14ac:dyDescent="0.3">
      <c r="A79" s="989"/>
      <c r="B79" s="996" t="s">
        <v>301</v>
      </c>
      <c r="C79" s="997" t="s">
        <v>1016</v>
      </c>
      <c r="D79" s="995"/>
      <c r="E79" s="1013"/>
      <c r="F79" s="1014"/>
      <c r="G79" s="1015"/>
      <c r="H79" s="1013"/>
      <c r="I79" s="1014"/>
      <c r="J79" s="1015"/>
    </row>
    <row r="80" spans="1:39" s="1011" customFormat="1" ht="27.6" x14ac:dyDescent="0.3">
      <c r="A80" s="989"/>
      <c r="B80" s="996" t="s">
        <v>302</v>
      </c>
      <c r="C80" s="997" t="s">
        <v>1016</v>
      </c>
      <c r="D80" s="995"/>
      <c r="E80" s="1013"/>
      <c r="F80" s="1014"/>
      <c r="G80" s="1015"/>
      <c r="H80" s="1013"/>
      <c r="I80" s="1014"/>
      <c r="J80" s="1015"/>
    </row>
    <row r="81" spans="1:39" x14ac:dyDescent="0.3">
      <c r="A81" s="467" t="s">
        <v>63</v>
      </c>
      <c r="B81" s="447"/>
      <c r="C81" s="471"/>
      <c r="D81" s="492"/>
      <c r="E81" s="636"/>
      <c r="F81" s="601"/>
      <c r="G81" s="487"/>
      <c r="H81" s="636"/>
      <c r="I81" s="859"/>
      <c r="J81" s="860"/>
      <c r="K81" s="187"/>
    </row>
    <row r="82" spans="1:39" s="196" customFormat="1" ht="138" x14ac:dyDescent="0.3">
      <c r="A82" s="4"/>
      <c r="B82" s="27" t="s">
        <v>64</v>
      </c>
      <c r="C82" s="974" t="s">
        <v>1695</v>
      </c>
      <c r="D82" s="426"/>
      <c r="E82" s="347" t="s">
        <v>1727</v>
      </c>
      <c r="F82" s="364" t="s">
        <v>761</v>
      </c>
      <c r="G82" s="953" t="s">
        <v>1692</v>
      </c>
      <c r="H82" s="347" t="s">
        <v>1693</v>
      </c>
      <c r="I82" s="298" t="s">
        <v>761</v>
      </c>
      <c r="J82" s="875" t="s">
        <v>1694</v>
      </c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</row>
    <row r="83" spans="1:39" s="196" customFormat="1" ht="138" x14ac:dyDescent="0.3">
      <c r="A83" s="4"/>
      <c r="B83" s="27" t="s">
        <v>192</v>
      </c>
      <c r="C83" s="974" t="s">
        <v>1696</v>
      </c>
      <c r="D83" s="426"/>
      <c r="E83" s="347" t="s">
        <v>1728</v>
      </c>
      <c r="F83" s="364" t="s">
        <v>761</v>
      </c>
      <c r="G83" s="953" t="s">
        <v>1722</v>
      </c>
      <c r="H83" s="347" t="s">
        <v>1761</v>
      </c>
      <c r="I83" s="298" t="s">
        <v>761</v>
      </c>
      <c r="J83" s="875" t="s">
        <v>1716</v>
      </c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</row>
    <row r="84" spans="1:39" s="196" customFormat="1" ht="138" x14ac:dyDescent="0.3">
      <c r="A84" s="4"/>
      <c r="B84" s="27" t="s">
        <v>193</v>
      </c>
      <c r="C84" s="974" t="s">
        <v>1697</v>
      </c>
      <c r="D84" s="426"/>
      <c r="E84" s="347" t="s">
        <v>1729</v>
      </c>
      <c r="F84" s="364" t="s">
        <v>761</v>
      </c>
      <c r="G84" s="953" t="s">
        <v>1723</v>
      </c>
      <c r="H84" s="347" t="s">
        <v>1707</v>
      </c>
      <c r="I84" s="298" t="s">
        <v>761</v>
      </c>
      <c r="J84" s="875" t="s">
        <v>1717</v>
      </c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</row>
    <row r="85" spans="1:39" s="196" customFormat="1" ht="170.4" x14ac:dyDescent="0.3">
      <c r="A85" s="4"/>
      <c r="B85" s="27" t="s">
        <v>72</v>
      </c>
      <c r="C85" s="974" t="s">
        <v>972</v>
      </c>
      <c r="D85" s="426"/>
      <c r="E85" s="347" t="s">
        <v>1754</v>
      </c>
      <c r="F85" s="364" t="s">
        <v>761</v>
      </c>
      <c r="G85" s="953" t="s">
        <v>1779</v>
      </c>
      <c r="H85" s="347" t="s">
        <v>1762</v>
      </c>
      <c r="I85" s="298" t="s">
        <v>761</v>
      </c>
      <c r="J85" s="361" t="s">
        <v>1779</v>
      </c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</row>
    <row r="86" spans="1:39" s="196" customFormat="1" ht="165.6" x14ac:dyDescent="0.3">
      <c r="A86" s="4"/>
      <c r="B86" s="27" t="s">
        <v>73</v>
      </c>
      <c r="C86" s="974" t="s">
        <v>45</v>
      </c>
      <c r="D86" s="426"/>
      <c r="E86" s="327" t="s">
        <v>1726</v>
      </c>
      <c r="F86" s="364" t="s">
        <v>761</v>
      </c>
      <c r="G86" s="953" t="s">
        <v>45</v>
      </c>
      <c r="H86" s="327" t="s">
        <v>1902</v>
      </c>
      <c r="I86" s="298" t="s">
        <v>761</v>
      </c>
      <c r="J86" s="361" t="s">
        <v>45</v>
      </c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</row>
    <row r="87" spans="1:39" s="196" customFormat="1" ht="27.6" x14ac:dyDescent="0.3">
      <c r="A87" s="4"/>
      <c r="B87" s="27" t="s">
        <v>323</v>
      </c>
      <c r="C87" s="974" t="s">
        <v>45</v>
      </c>
      <c r="D87" s="426"/>
      <c r="E87" s="347" t="s">
        <v>45</v>
      </c>
      <c r="F87" s="364" t="s">
        <v>761</v>
      </c>
      <c r="G87" s="953" t="s">
        <v>1489</v>
      </c>
      <c r="H87" s="108" t="s">
        <v>45</v>
      </c>
      <c r="I87" s="298" t="s">
        <v>761</v>
      </c>
      <c r="J87" s="361" t="s">
        <v>1489</v>
      </c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</row>
    <row r="88" spans="1:39" s="196" customFormat="1" ht="82.8" x14ac:dyDescent="0.3">
      <c r="A88" s="4"/>
      <c r="B88" s="27" t="s">
        <v>243</v>
      </c>
      <c r="C88" s="974" t="s">
        <v>617</v>
      </c>
      <c r="D88" s="426"/>
      <c r="E88" s="347" t="s">
        <v>45</v>
      </c>
      <c r="F88" s="364" t="s">
        <v>761</v>
      </c>
      <c r="G88" s="953" t="s">
        <v>1111</v>
      </c>
      <c r="H88" s="108" t="s">
        <v>45</v>
      </c>
      <c r="I88" s="298" t="s">
        <v>761</v>
      </c>
      <c r="J88" s="875" t="s">
        <v>1111</v>
      </c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</row>
    <row r="89" spans="1:39" s="196" customFormat="1" ht="124.2" x14ac:dyDescent="0.3">
      <c r="A89" s="392"/>
      <c r="B89" s="379" t="s">
        <v>840</v>
      </c>
      <c r="C89" s="974" t="s">
        <v>759</v>
      </c>
      <c r="D89" s="426"/>
      <c r="E89" s="347" t="s">
        <v>1730</v>
      </c>
      <c r="F89" s="364" t="s">
        <v>761</v>
      </c>
      <c r="G89" s="953" t="s">
        <v>1724</v>
      </c>
      <c r="H89" s="108" t="s">
        <v>1725</v>
      </c>
      <c r="I89" s="298" t="s">
        <v>761</v>
      </c>
      <c r="J89" s="875" t="s">
        <v>1725</v>
      </c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</row>
    <row r="90" spans="1:39" s="196" customFormat="1" ht="41.4" x14ac:dyDescent="0.3">
      <c r="A90" s="4"/>
      <c r="B90" s="27" t="s">
        <v>67</v>
      </c>
      <c r="C90" s="974" t="s">
        <v>963</v>
      </c>
      <c r="D90" s="426"/>
      <c r="E90" s="347" t="s">
        <v>1698</v>
      </c>
      <c r="F90" s="364" t="s">
        <v>761</v>
      </c>
      <c r="G90" s="953" t="s">
        <v>1698</v>
      </c>
      <c r="H90" s="347" t="s">
        <v>1708</v>
      </c>
      <c r="I90" s="298" t="s">
        <v>761</v>
      </c>
      <c r="J90" s="875" t="s">
        <v>1708</v>
      </c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</row>
    <row r="91" spans="1:39" s="196" customFormat="1" ht="94.5" customHeight="1" x14ac:dyDescent="0.3">
      <c r="A91" s="4"/>
      <c r="B91" s="27" t="s">
        <v>68</v>
      </c>
      <c r="C91" s="975" t="s">
        <v>578</v>
      </c>
      <c r="D91" s="426"/>
      <c r="E91" s="347" t="s">
        <v>1731</v>
      </c>
      <c r="F91" s="364" t="s">
        <v>761</v>
      </c>
      <c r="G91" s="953" t="s">
        <v>1702</v>
      </c>
      <c r="H91" s="108" t="s">
        <v>1709</v>
      </c>
      <c r="I91" s="298" t="s">
        <v>761</v>
      </c>
      <c r="J91" s="875" t="s">
        <v>1718</v>
      </c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</row>
    <row r="92" spans="1:39" s="196" customFormat="1" ht="68.25" customHeight="1" x14ac:dyDescent="0.3">
      <c r="A92" s="4"/>
      <c r="B92" s="27" t="s">
        <v>69</v>
      </c>
      <c r="C92" s="975" t="s">
        <v>969</v>
      </c>
      <c r="D92" s="426"/>
      <c r="E92" s="347" t="s">
        <v>1732</v>
      </c>
      <c r="F92" s="963" t="s">
        <v>761</v>
      </c>
      <c r="G92" s="964" t="s">
        <v>1703</v>
      </c>
      <c r="H92" s="108" t="s">
        <v>1710</v>
      </c>
      <c r="I92" s="298" t="s">
        <v>761</v>
      </c>
      <c r="J92" s="875" t="s">
        <v>1719</v>
      </c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</row>
    <row r="93" spans="1:39" s="196" customFormat="1" ht="408.9" customHeight="1" x14ac:dyDescent="0.3">
      <c r="A93" s="4"/>
      <c r="B93" s="27" t="s">
        <v>891</v>
      </c>
      <c r="C93" s="974" t="s">
        <v>973</v>
      </c>
      <c r="D93" s="426"/>
      <c r="E93" s="347" t="s">
        <v>1755</v>
      </c>
      <c r="F93" s="963" t="s">
        <v>761</v>
      </c>
      <c r="G93" s="964" t="s">
        <v>1704</v>
      </c>
      <c r="H93" s="347" t="s">
        <v>1733</v>
      </c>
      <c r="I93" s="298" t="s">
        <v>761</v>
      </c>
      <c r="J93" s="888" t="s">
        <v>1720</v>
      </c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</row>
    <row r="94" spans="1:39" s="196" customFormat="1" ht="263.25" customHeight="1" x14ac:dyDescent="0.3">
      <c r="A94" s="4"/>
      <c r="B94" s="27" t="s">
        <v>312</v>
      </c>
      <c r="C94" s="974" t="s">
        <v>971</v>
      </c>
      <c r="D94" s="426"/>
      <c r="E94" s="962" t="s">
        <v>1756</v>
      </c>
      <c r="F94" s="963" t="s">
        <v>761</v>
      </c>
      <c r="G94" s="964" t="s">
        <v>1691</v>
      </c>
      <c r="H94" s="347" t="s">
        <v>1711</v>
      </c>
      <c r="I94" s="298" t="s">
        <v>761</v>
      </c>
      <c r="J94" s="888" t="s">
        <v>1637</v>
      </c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</row>
    <row r="95" spans="1:39" s="196" customFormat="1" ht="41.4" x14ac:dyDescent="0.3">
      <c r="A95" s="4"/>
      <c r="B95" s="27" t="s">
        <v>70</v>
      </c>
      <c r="C95" s="974" t="s">
        <v>970</v>
      </c>
      <c r="D95" s="426"/>
      <c r="E95" s="963" t="s">
        <v>186</v>
      </c>
      <c r="F95" s="963" t="s">
        <v>761</v>
      </c>
      <c r="G95" s="965" t="s">
        <v>186</v>
      </c>
      <c r="H95" s="347" t="s">
        <v>1825</v>
      </c>
      <c r="I95" s="298" t="s">
        <v>761</v>
      </c>
      <c r="J95" s="987" t="s">
        <v>1825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</row>
    <row r="96" spans="1:39" s="196" customFormat="1" ht="409.6" x14ac:dyDescent="0.3">
      <c r="A96" s="4"/>
      <c r="B96" s="27" t="s">
        <v>842</v>
      </c>
      <c r="C96" s="974" t="s">
        <v>1113</v>
      </c>
      <c r="D96" s="426"/>
      <c r="E96" s="963" t="s">
        <v>772</v>
      </c>
      <c r="F96" s="347" t="s">
        <v>1903</v>
      </c>
      <c r="G96" s="1042" t="s">
        <v>1904</v>
      </c>
      <c r="H96" s="364" t="s">
        <v>772</v>
      </c>
      <c r="I96" s="347" t="s">
        <v>1905</v>
      </c>
      <c r="J96" s="1042" t="s">
        <v>1906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</row>
    <row r="97" spans="1:39" s="196" customFormat="1" ht="124.2" x14ac:dyDescent="0.3">
      <c r="A97" s="4"/>
      <c r="B97" s="27" t="s">
        <v>841</v>
      </c>
      <c r="C97" s="974" t="s">
        <v>1112</v>
      </c>
      <c r="D97" s="426"/>
      <c r="E97" s="962" t="s">
        <v>772</v>
      </c>
      <c r="F97" s="962" t="s">
        <v>1705</v>
      </c>
      <c r="G97" s="962" t="s">
        <v>1705</v>
      </c>
      <c r="H97" s="749" t="s">
        <v>772</v>
      </c>
      <c r="I97" s="347" t="s">
        <v>1712</v>
      </c>
      <c r="J97" s="875" t="s">
        <v>1721</v>
      </c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</row>
    <row r="98" spans="1:39" s="196" customFormat="1" ht="13.8" x14ac:dyDescent="0.3">
      <c r="A98" s="4"/>
      <c r="B98" s="27" t="s">
        <v>71</v>
      </c>
      <c r="C98" s="974" t="s">
        <v>772</v>
      </c>
      <c r="D98" s="426"/>
      <c r="E98" s="1030"/>
      <c r="F98" s="1030"/>
      <c r="G98" s="1030"/>
      <c r="H98" s="328"/>
      <c r="I98" s="323"/>
      <c r="J98" s="1031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</row>
    <row r="99" spans="1:39" ht="69" x14ac:dyDescent="0.3">
      <c r="B99" s="27" t="s">
        <v>131</v>
      </c>
      <c r="C99" s="974" t="s">
        <v>772</v>
      </c>
      <c r="D99" s="426"/>
      <c r="E99" s="962" t="s">
        <v>772</v>
      </c>
      <c r="F99" s="962" t="s">
        <v>1699</v>
      </c>
      <c r="G99" s="964" t="s">
        <v>1699</v>
      </c>
      <c r="H99" s="108" t="s">
        <v>772</v>
      </c>
      <c r="I99" s="347" t="s">
        <v>1713</v>
      </c>
      <c r="J99" s="875" t="s">
        <v>1713</v>
      </c>
      <c r="K99" s="187"/>
    </row>
    <row r="100" spans="1:39" ht="69" x14ac:dyDescent="0.3">
      <c r="A100" s="311"/>
      <c r="B100" s="379" t="s">
        <v>960</v>
      </c>
      <c r="C100" s="974" t="s">
        <v>772</v>
      </c>
      <c r="D100" s="426"/>
      <c r="E100" s="962" t="s">
        <v>772</v>
      </c>
      <c r="F100" s="962" t="s">
        <v>1700</v>
      </c>
      <c r="G100" s="964" t="s">
        <v>1700</v>
      </c>
      <c r="H100" s="347" t="s">
        <v>772</v>
      </c>
      <c r="I100" s="347" t="s">
        <v>1714</v>
      </c>
      <c r="J100" s="875" t="s">
        <v>1714</v>
      </c>
      <c r="K100" s="187"/>
    </row>
    <row r="101" spans="1:39" ht="69" x14ac:dyDescent="0.3">
      <c r="A101" s="311"/>
      <c r="B101" s="379" t="s">
        <v>961</v>
      </c>
      <c r="C101" s="974" t="s">
        <v>772</v>
      </c>
      <c r="D101" s="426"/>
      <c r="E101" s="962" t="s">
        <v>772</v>
      </c>
      <c r="F101" s="962" t="s">
        <v>1701</v>
      </c>
      <c r="G101" s="964" t="s">
        <v>1706</v>
      </c>
      <c r="H101" s="347" t="s">
        <v>772</v>
      </c>
      <c r="I101" s="347" t="s">
        <v>1715</v>
      </c>
      <c r="J101" s="875" t="s">
        <v>1715</v>
      </c>
      <c r="K101" s="187"/>
    </row>
    <row r="102" spans="1:39" x14ac:dyDescent="0.3">
      <c r="B102" s="27" t="s">
        <v>211</v>
      </c>
      <c r="C102" s="974" t="s">
        <v>239</v>
      </c>
      <c r="D102" s="426"/>
      <c r="E102" s="364" t="s">
        <v>239</v>
      </c>
      <c r="F102" s="364" t="s">
        <v>761</v>
      </c>
      <c r="G102" s="952" t="s">
        <v>239</v>
      </c>
      <c r="H102" s="298" t="s">
        <v>239</v>
      </c>
      <c r="I102" s="298" t="s">
        <v>761</v>
      </c>
      <c r="J102" s="360" t="s">
        <v>239</v>
      </c>
      <c r="K102" s="187"/>
    </row>
    <row r="103" spans="1:39" x14ac:dyDescent="0.3">
      <c r="B103" s="27" t="s">
        <v>213</v>
      </c>
      <c r="C103" s="974" t="s">
        <v>190</v>
      </c>
      <c r="D103" s="426"/>
      <c r="E103" s="364" t="s">
        <v>45</v>
      </c>
      <c r="F103" s="364" t="s">
        <v>761</v>
      </c>
      <c r="G103" s="952" t="s">
        <v>45</v>
      </c>
      <c r="H103" s="298" t="s">
        <v>45</v>
      </c>
      <c r="I103" s="298" t="s">
        <v>761</v>
      </c>
      <c r="J103" s="360" t="s">
        <v>45</v>
      </c>
      <c r="K103" s="674"/>
    </row>
    <row r="104" spans="1:39" x14ac:dyDescent="0.3">
      <c r="B104" s="27" t="s">
        <v>370</v>
      </c>
      <c r="C104" s="974" t="s">
        <v>45</v>
      </c>
      <c r="D104" s="426"/>
      <c r="E104" s="364" t="s">
        <v>45</v>
      </c>
      <c r="F104" s="364" t="s">
        <v>761</v>
      </c>
      <c r="G104" s="952" t="s">
        <v>45</v>
      </c>
      <c r="H104" s="298" t="s">
        <v>45</v>
      </c>
      <c r="I104" s="298" t="s">
        <v>761</v>
      </c>
      <c r="J104" s="360" t="s">
        <v>45</v>
      </c>
      <c r="K104" s="187"/>
    </row>
    <row r="105" spans="1:39" x14ac:dyDescent="0.3">
      <c r="B105" s="27" t="s">
        <v>214</v>
      </c>
      <c r="C105" s="974" t="s">
        <v>45</v>
      </c>
      <c r="D105" s="426"/>
      <c r="E105" s="364" t="s">
        <v>45</v>
      </c>
      <c r="F105" s="364" t="s">
        <v>761</v>
      </c>
      <c r="G105" s="952" t="s">
        <v>45</v>
      </c>
      <c r="H105" s="298" t="s">
        <v>45</v>
      </c>
      <c r="I105" s="298" t="s">
        <v>761</v>
      </c>
      <c r="J105" s="360" t="s">
        <v>45</v>
      </c>
      <c r="K105" s="187"/>
    </row>
    <row r="106" spans="1:39" s="196" customFormat="1" ht="15" customHeight="1" x14ac:dyDescent="0.3">
      <c r="A106" s="454" t="s">
        <v>74</v>
      </c>
      <c r="B106" s="447"/>
      <c r="C106" s="471"/>
      <c r="D106" s="426"/>
      <c r="E106" s="973"/>
      <c r="F106" s="955"/>
      <c r="G106" s="956"/>
      <c r="H106" s="636"/>
      <c r="I106" s="859"/>
      <c r="J106" s="860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</row>
    <row r="107" spans="1:39" s="196" customFormat="1" ht="13.8" x14ac:dyDescent="0.3">
      <c r="A107" s="4"/>
      <c r="B107" s="27" t="s">
        <v>75</v>
      </c>
      <c r="C107" s="974">
        <v>2</v>
      </c>
      <c r="D107" s="979"/>
      <c r="E107" s="347">
        <v>2</v>
      </c>
      <c r="F107" s="347" t="s">
        <v>761</v>
      </c>
      <c r="G107" s="953">
        <v>2</v>
      </c>
      <c r="H107" s="108">
        <v>2</v>
      </c>
      <c r="I107" s="108" t="s">
        <v>761</v>
      </c>
      <c r="J107" s="361">
        <v>2</v>
      </c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</row>
    <row r="108" spans="1:39" s="199" customFormat="1" ht="15" customHeight="1" x14ac:dyDescent="0.3">
      <c r="A108" s="357"/>
      <c r="B108" s="27" t="s">
        <v>219</v>
      </c>
      <c r="C108" s="980">
        <v>363000</v>
      </c>
      <c r="D108" s="979"/>
      <c r="E108" s="347" t="s">
        <v>1490</v>
      </c>
      <c r="F108" s="347" t="s">
        <v>761</v>
      </c>
      <c r="G108" s="953" t="s">
        <v>770</v>
      </c>
      <c r="H108" s="108" t="s">
        <v>1490</v>
      </c>
      <c r="I108" s="108" t="s">
        <v>761</v>
      </c>
      <c r="J108" s="875" t="s">
        <v>770</v>
      </c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</row>
    <row r="109" spans="1:39" s="196" customFormat="1" ht="15" x14ac:dyDescent="0.3">
      <c r="A109" s="4"/>
      <c r="B109" s="27" t="s">
        <v>76</v>
      </c>
      <c r="C109" s="975">
        <v>0.8</v>
      </c>
      <c r="D109" s="979"/>
      <c r="E109" s="327" t="s">
        <v>1492</v>
      </c>
      <c r="F109" s="347" t="s">
        <v>761</v>
      </c>
      <c r="G109" s="953" t="s">
        <v>1491</v>
      </c>
      <c r="H109" s="327" t="s">
        <v>1492</v>
      </c>
      <c r="I109" s="108" t="s">
        <v>761</v>
      </c>
      <c r="J109" s="361" t="s">
        <v>1491</v>
      </c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</row>
    <row r="110" spans="1:39" s="196" customFormat="1" ht="13.8" x14ac:dyDescent="0.3">
      <c r="A110" s="4"/>
      <c r="B110" s="27" t="s">
        <v>77</v>
      </c>
      <c r="C110" s="974" t="s">
        <v>171</v>
      </c>
      <c r="D110" s="979"/>
      <c r="E110" s="347" t="s">
        <v>45</v>
      </c>
      <c r="F110" s="347" t="s">
        <v>761</v>
      </c>
      <c r="G110" s="953" t="s">
        <v>45</v>
      </c>
      <c r="H110" s="108" t="s">
        <v>45</v>
      </c>
      <c r="I110" s="108" t="s">
        <v>761</v>
      </c>
      <c r="J110" s="361" t="s">
        <v>45</v>
      </c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</row>
    <row r="111" spans="1:39" s="196" customFormat="1" ht="13.8" x14ac:dyDescent="0.3">
      <c r="A111" s="4"/>
      <c r="B111" s="27" t="s">
        <v>78</v>
      </c>
      <c r="C111" s="974">
        <v>0</v>
      </c>
      <c r="D111" s="979"/>
      <c r="E111" s="327">
        <v>0</v>
      </c>
      <c r="F111" s="347" t="s">
        <v>761</v>
      </c>
      <c r="G111" s="953" t="s">
        <v>45</v>
      </c>
      <c r="H111" s="327">
        <v>0</v>
      </c>
      <c r="I111" s="108" t="s">
        <v>761</v>
      </c>
      <c r="J111" s="361" t="s">
        <v>45</v>
      </c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</row>
    <row r="112" spans="1:39" s="196" customFormat="1" ht="13.8" x14ac:dyDescent="0.3">
      <c r="A112" s="4"/>
      <c r="B112" s="27" t="s">
        <v>80</v>
      </c>
      <c r="C112" s="974" t="s">
        <v>772</v>
      </c>
      <c r="D112" s="979"/>
      <c r="E112" s="347" t="s">
        <v>376</v>
      </c>
      <c r="F112" s="347" t="s">
        <v>1298</v>
      </c>
      <c r="G112" s="953" t="s">
        <v>1298</v>
      </c>
      <c r="H112" s="108" t="s">
        <v>376</v>
      </c>
      <c r="I112" s="108" t="s">
        <v>1298</v>
      </c>
      <c r="J112" s="361" t="s">
        <v>1298</v>
      </c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</row>
    <row r="113" spans="1:39" s="199" customFormat="1" ht="12" customHeight="1" x14ac:dyDescent="0.3">
      <c r="A113" s="357"/>
      <c r="B113" s="27" t="s">
        <v>79</v>
      </c>
      <c r="C113" s="975">
        <v>0.25</v>
      </c>
      <c r="D113" s="979"/>
      <c r="E113" s="327">
        <v>0.25</v>
      </c>
      <c r="F113" s="347" t="s">
        <v>761</v>
      </c>
      <c r="G113" s="877">
        <v>0.25</v>
      </c>
      <c r="H113" s="327">
        <v>0.25</v>
      </c>
      <c r="I113" s="108" t="s">
        <v>761</v>
      </c>
      <c r="J113" s="877">
        <v>0.25</v>
      </c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</row>
    <row r="114" spans="1:39" s="196" customFormat="1" ht="13.8" x14ac:dyDescent="0.3">
      <c r="A114" s="4"/>
      <c r="B114" s="27" t="s">
        <v>174</v>
      </c>
      <c r="C114" s="974" t="s">
        <v>175</v>
      </c>
      <c r="D114" s="979"/>
      <c r="E114" s="347" t="s">
        <v>175</v>
      </c>
      <c r="F114" s="347" t="s">
        <v>761</v>
      </c>
      <c r="G114" s="953" t="s">
        <v>175</v>
      </c>
      <c r="H114" s="108" t="s">
        <v>175</v>
      </c>
      <c r="I114" s="108" t="s">
        <v>761</v>
      </c>
      <c r="J114" s="361" t="s">
        <v>175</v>
      </c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</row>
    <row r="115" spans="1:39" s="196" customFormat="1" ht="13.8" x14ac:dyDescent="0.3">
      <c r="A115" s="4"/>
      <c r="B115" s="27" t="s">
        <v>173</v>
      </c>
      <c r="C115" s="974" t="s">
        <v>944</v>
      </c>
      <c r="D115" s="979"/>
      <c r="E115" s="347" t="s">
        <v>944</v>
      </c>
      <c r="F115" s="347" t="s">
        <v>761</v>
      </c>
      <c r="G115" s="953" t="s">
        <v>944</v>
      </c>
      <c r="H115" s="108" t="s">
        <v>944</v>
      </c>
      <c r="I115" s="108" t="s">
        <v>761</v>
      </c>
      <c r="J115" s="361" t="s">
        <v>944</v>
      </c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</row>
    <row r="116" spans="1:39" s="196" customFormat="1" ht="13.8" x14ac:dyDescent="0.3">
      <c r="A116" s="4"/>
      <c r="B116" s="27" t="s">
        <v>88</v>
      </c>
      <c r="C116" s="974" t="s">
        <v>945</v>
      </c>
      <c r="D116" s="979"/>
      <c r="E116" s="347" t="s">
        <v>45</v>
      </c>
      <c r="F116" s="347" t="s">
        <v>761</v>
      </c>
      <c r="G116" s="953" t="s">
        <v>45</v>
      </c>
      <c r="H116" s="108" t="s">
        <v>45</v>
      </c>
      <c r="I116" s="108" t="s">
        <v>761</v>
      </c>
      <c r="J116" s="361" t="s">
        <v>45</v>
      </c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</row>
    <row r="117" spans="1:39" s="196" customFormat="1" ht="96.6" x14ac:dyDescent="0.3">
      <c r="A117" s="4"/>
      <c r="B117" s="27" t="s">
        <v>1023</v>
      </c>
      <c r="C117" s="974" t="s">
        <v>1208</v>
      </c>
      <c r="D117" s="979"/>
      <c r="E117" s="954" t="s">
        <v>1690</v>
      </c>
      <c r="F117" s="347" t="s">
        <v>761</v>
      </c>
      <c r="G117" s="953" t="s">
        <v>1208</v>
      </c>
      <c r="H117" s="108" t="s">
        <v>1650</v>
      </c>
      <c r="I117" s="108" t="s">
        <v>761</v>
      </c>
      <c r="J117" s="361" t="s">
        <v>1208</v>
      </c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</row>
    <row r="118" spans="1:39" s="196" customFormat="1" ht="41.4" x14ac:dyDescent="0.3">
      <c r="A118" s="4"/>
      <c r="B118" s="27" t="s">
        <v>89</v>
      </c>
      <c r="C118" s="981">
        <v>0.85499999999999998</v>
      </c>
      <c r="D118" s="979"/>
      <c r="E118" s="878">
        <v>0.85499999999999998</v>
      </c>
      <c r="F118" s="347" t="s">
        <v>761</v>
      </c>
      <c r="G118" s="953" t="s">
        <v>1689</v>
      </c>
      <c r="H118" s="878">
        <v>0.85499999999999998</v>
      </c>
      <c r="I118" s="108" t="s">
        <v>761</v>
      </c>
      <c r="J118" s="361" t="s">
        <v>1689</v>
      </c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</row>
    <row r="119" spans="1:39" s="196" customFormat="1" ht="13.8" x14ac:dyDescent="0.3">
      <c r="A119" s="4"/>
      <c r="B119" s="27" t="s">
        <v>200</v>
      </c>
      <c r="C119" s="974" t="s">
        <v>772</v>
      </c>
      <c r="D119" s="979"/>
      <c r="E119" s="347" t="s">
        <v>771</v>
      </c>
      <c r="F119" s="347" t="s">
        <v>190</v>
      </c>
      <c r="G119" s="953" t="s">
        <v>190</v>
      </c>
      <c r="H119" s="347" t="s">
        <v>771</v>
      </c>
      <c r="I119" s="108" t="s">
        <v>190</v>
      </c>
      <c r="J119" s="361" t="s">
        <v>190</v>
      </c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</row>
    <row r="120" spans="1:39" s="196" customFormat="1" x14ac:dyDescent="0.3">
      <c r="A120" s="454" t="s">
        <v>81</v>
      </c>
      <c r="B120" s="447"/>
      <c r="C120" s="471"/>
      <c r="D120" s="426"/>
      <c r="E120" s="973"/>
      <c r="F120" s="955"/>
      <c r="G120" s="956"/>
      <c r="H120" s="636"/>
      <c r="I120" s="859"/>
      <c r="J120" s="860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</row>
    <row r="121" spans="1:39" s="196" customFormat="1" ht="151.80000000000001" x14ac:dyDescent="0.3">
      <c r="A121" s="4"/>
      <c r="B121" s="27" t="s">
        <v>82</v>
      </c>
      <c r="C121" s="961" t="s">
        <v>426</v>
      </c>
      <c r="D121" s="426"/>
      <c r="E121" s="347" t="s">
        <v>426</v>
      </c>
      <c r="F121" s="347" t="s">
        <v>761</v>
      </c>
      <c r="G121" s="953" t="s">
        <v>1680</v>
      </c>
      <c r="H121" s="108" t="s">
        <v>426</v>
      </c>
      <c r="I121" s="108" t="s">
        <v>761</v>
      </c>
      <c r="J121" s="361" t="s">
        <v>1680</v>
      </c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</row>
    <row r="122" spans="1:39" s="196" customFormat="1" ht="12.75" customHeight="1" x14ac:dyDescent="0.3">
      <c r="A122" s="4"/>
      <c r="B122" s="27" t="s">
        <v>83</v>
      </c>
      <c r="C122" s="961">
        <v>1</v>
      </c>
      <c r="D122" s="426"/>
      <c r="E122" s="347">
        <v>1</v>
      </c>
      <c r="F122" s="347" t="s">
        <v>761</v>
      </c>
      <c r="G122" s="953" t="s">
        <v>428</v>
      </c>
      <c r="H122" s="108">
        <v>1</v>
      </c>
      <c r="I122" s="108" t="s">
        <v>761</v>
      </c>
      <c r="J122" s="361" t="s">
        <v>428</v>
      </c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</row>
    <row r="123" spans="1:39" s="196" customFormat="1" ht="13.8" x14ac:dyDescent="0.3">
      <c r="A123" s="4"/>
      <c r="B123" s="27" t="s">
        <v>84</v>
      </c>
      <c r="C123" s="961" t="s">
        <v>995</v>
      </c>
      <c r="D123" s="426"/>
      <c r="E123" s="347" t="s">
        <v>429</v>
      </c>
      <c r="F123" s="347" t="s">
        <v>761</v>
      </c>
      <c r="G123" s="953" t="s">
        <v>429</v>
      </c>
      <c r="H123" s="108" t="s">
        <v>429</v>
      </c>
      <c r="I123" s="108" t="s">
        <v>761</v>
      </c>
      <c r="J123" s="361" t="s">
        <v>429</v>
      </c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</row>
    <row r="124" spans="1:39" s="196" customFormat="1" ht="13.8" x14ac:dyDescent="0.3">
      <c r="A124" s="4"/>
      <c r="B124" s="27" t="s">
        <v>310</v>
      </c>
      <c r="C124" s="961" t="s">
        <v>45</v>
      </c>
      <c r="D124" s="426"/>
      <c r="E124" s="347" t="s">
        <v>45</v>
      </c>
      <c r="F124" s="347" t="s">
        <v>761</v>
      </c>
      <c r="G124" s="953">
        <v>1.1499999999999999</v>
      </c>
      <c r="H124" s="108" t="s">
        <v>45</v>
      </c>
      <c r="I124" s="108" t="s">
        <v>761</v>
      </c>
      <c r="J124" s="361">
        <v>1.1499999999999999</v>
      </c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</row>
    <row r="125" spans="1:39" s="196" customFormat="1" ht="13.8" x14ac:dyDescent="0.3">
      <c r="A125" s="4"/>
      <c r="B125" s="27" t="s">
        <v>997</v>
      </c>
      <c r="C125" s="961" t="s">
        <v>996</v>
      </c>
      <c r="D125" s="426"/>
      <c r="E125" s="347" t="s">
        <v>996</v>
      </c>
      <c r="F125" s="347" t="s">
        <v>761</v>
      </c>
      <c r="G125" s="953" t="s">
        <v>774</v>
      </c>
      <c r="H125" s="108" t="s">
        <v>996</v>
      </c>
      <c r="I125" s="108" t="s">
        <v>761</v>
      </c>
      <c r="J125" s="361" t="s">
        <v>774</v>
      </c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</row>
    <row r="126" spans="1:39" s="196" customFormat="1" ht="13.8" x14ac:dyDescent="0.3">
      <c r="A126" s="4"/>
      <c r="B126" s="27" t="s">
        <v>998</v>
      </c>
      <c r="C126" s="961">
        <v>0.8</v>
      </c>
      <c r="D126" s="426"/>
      <c r="E126" s="347" t="s">
        <v>1687</v>
      </c>
      <c r="F126" s="347" t="s">
        <v>761</v>
      </c>
      <c r="G126" s="953" t="s">
        <v>777</v>
      </c>
      <c r="H126" s="108" t="s">
        <v>1763</v>
      </c>
      <c r="I126" s="108" t="s">
        <v>761</v>
      </c>
      <c r="J126" s="361" t="s">
        <v>777</v>
      </c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</row>
    <row r="127" spans="1:39" s="196" customFormat="1" ht="13.8" x14ac:dyDescent="0.3">
      <c r="A127" s="4"/>
      <c r="B127" s="27" t="s">
        <v>433</v>
      </c>
      <c r="C127" s="961">
        <v>0.6</v>
      </c>
      <c r="D127" s="426"/>
      <c r="E127" s="347" t="s">
        <v>1686</v>
      </c>
      <c r="F127" s="347" t="s">
        <v>761</v>
      </c>
      <c r="G127" s="953" t="s">
        <v>45</v>
      </c>
      <c r="H127" s="108" t="s">
        <v>1686</v>
      </c>
      <c r="I127" s="108" t="s">
        <v>761</v>
      </c>
      <c r="J127" s="361" t="s">
        <v>45</v>
      </c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</row>
    <row r="128" spans="1:39" s="199" customFormat="1" ht="27.6" x14ac:dyDescent="0.3">
      <c r="A128" s="357"/>
      <c r="B128" s="27" t="s">
        <v>220</v>
      </c>
      <c r="C128" s="961">
        <v>0.15</v>
      </c>
      <c r="D128" s="426"/>
      <c r="E128" s="327">
        <v>0.15</v>
      </c>
      <c r="F128" s="347" t="s">
        <v>761</v>
      </c>
      <c r="G128" s="953" t="s">
        <v>1493</v>
      </c>
      <c r="H128" s="327">
        <v>0.15</v>
      </c>
      <c r="I128" s="108" t="s">
        <v>761</v>
      </c>
      <c r="J128" s="361" t="s">
        <v>1493</v>
      </c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</row>
    <row r="129" spans="1:39" s="199" customFormat="1" ht="13.8" x14ac:dyDescent="0.3">
      <c r="A129" s="357"/>
      <c r="B129" s="27" t="s">
        <v>221</v>
      </c>
      <c r="C129" s="961" t="s">
        <v>772</v>
      </c>
      <c r="D129" s="426"/>
      <c r="E129" s="347" t="s">
        <v>771</v>
      </c>
      <c r="F129" s="347" t="s">
        <v>1505</v>
      </c>
      <c r="G129" s="953" t="s">
        <v>1504</v>
      </c>
      <c r="H129" s="108" t="s">
        <v>771</v>
      </c>
      <c r="I129" s="108" t="s">
        <v>1505</v>
      </c>
      <c r="J129" s="889" t="s">
        <v>1504</v>
      </c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</row>
    <row r="130" spans="1:39" s="199" customFormat="1" ht="27.6" x14ac:dyDescent="0.3">
      <c r="A130" s="357"/>
      <c r="B130" s="27" t="s">
        <v>222</v>
      </c>
      <c r="C130" s="961" t="s">
        <v>772</v>
      </c>
      <c r="D130" s="426"/>
      <c r="E130" s="347" t="s">
        <v>771</v>
      </c>
      <c r="F130" s="347" t="s">
        <v>1506</v>
      </c>
      <c r="G130" s="953" t="s">
        <v>1504</v>
      </c>
      <c r="H130" s="108" t="s">
        <v>771</v>
      </c>
      <c r="I130" s="108" t="s">
        <v>1506</v>
      </c>
      <c r="J130" s="888" t="s">
        <v>1504</v>
      </c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</row>
    <row r="131" spans="1:39" s="196" customFormat="1" ht="13.8" x14ac:dyDescent="0.3">
      <c r="A131" s="4"/>
      <c r="B131" s="27" t="s">
        <v>223</v>
      </c>
      <c r="C131" s="961" t="s">
        <v>999</v>
      </c>
      <c r="D131" s="426"/>
      <c r="E131" s="347">
        <v>44</v>
      </c>
      <c r="F131" s="347" t="s">
        <v>761</v>
      </c>
      <c r="G131" s="953">
        <v>44</v>
      </c>
      <c r="H131" s="108">
        <v>44</v>
      </c>
      <c r="I131" s="108" t="s">
        <v>761</v>
      </c>
      <c r="J131" s="361">
        <v>44</v>
      </c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  <c r="AL131" s="195"/>
      <c r="AM131" s="195"/>
    </row>
    <row r="132" spans="1:39" s="196" customFormat="1" ht="13.8" x14ac:dyDescent="0.3">
      <c r="A132" s="4"/>
      <c r="B132" s="27" t="s">
        <v>224</v>
      </c>
      <c r="C132" s="961" t="s">
        <v>1000</v>
      </c>
      <c r="D132" s="426"/>
      <c r="E132" s="347">
        <v>64</v>
      </c>
      <c r="F132" s="347" t="s">
        <v>761</v>
      </c>
      <c r="G132" s="953">
        <v>64</v>
      </c>
      <c r="H132" s="108">
        <v>64</v>
      </c>
      <c r="I132" s="108" t="s">
        <v>761</v>
      </c>
      <c r="J132" s="361">
        <v>64</v>
      </c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</row>
    <row r="133" spans="1:39" s="196" customFormat="1" ht="13.8" x14ac:dyDescent="0.3">
      <c r="A133" s="4"/>
      <c r="B133" s="27" t="s">
        <v>86</v>
      </c>
      <c r="C133" s="961" t="s">
        <v>1001</v>
      </c>
      <c r="D133" s="426"/>
      <c r="E133" s="347" t="s">
        <v>1001</v>
      </c>
      <c r="F133" s="347" t="s">
        <v>761</v>
      </c>
      <c r="G133" s="953" t="s">
        <v>1001</v>
      </c>
      <c r="H133" s="108" t="s">
        <v>1001</v>
      </c>
      <c r="I133" s="108" t="s">
        <v>761</v>
      </c>
      <c r="J133" s="361" t="s">
        <v>1001</v>
      </c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</row>
    <row r="134" spans="1:39" s="196" customFormat="1" ht="13.8" x14ac:dyDescent="0.3">
      <c r="A134" s="4"/>
      <c r="B134" s="27" t="s">
        <v>93</v>
      </c>
      <c r="C134" s="961" t="s">
        <v>1002</v>
      </c>
      <c r="D134" s="426"/>
      <c r="E134" s="347" t="s">
        <v>1494</v>
      </c>
      <c r="F134" s="347" t="s">
        <v>761</v>
      </c>
      <c r="G134" s="953" t="s">
        <v>1494</v>
      </c>
      <c r="H134" s="108" t="s">
        <v>1494</v>
      </c>
      <c r="I134" s="108" t="s">
        <v>761</v>
      </c>
      <c r="J134" s="361" t="s">
        <v>1494</v>
      </c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</row>
    <row r="135" spans="1:39" s="196" customFormat="1" ht="41.4" x14ac:dyDescent="0.3">
      <c r="A135" s="4"/>
      <c r="B135" s="27" t="s">
        <v>87</v>
      </c>
      <c r="C135" s="961">
        <v>2</v>
      </c>
      <c r="D135" s="426"/>
      <c r="E135" s="347" t="s">
        <v>1757</v>
      </c>
      <c r="F135" s="347" t="s">
        <v>761</v>
      </c>
      <c r="G135" s="953" t="s">
        <v>1759</v>
      </c>
      <c r="H135" s="108" t="s">
        <v>1764</v>
      </c>
      <c r="I135" s="108" t="s">
        <v>761</v>
      </c>
      <c r="J135" s="361" t="s">
        <v>1765</v>
      </c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</row>
    <row r="136" spans="1:39" s="199" customFormat="1" ht="55.2" x14ac:dyDescent="0.3">
      <c r="A136" s="4"/>
      <c r="B136" s="27" t="s">
        <v>229</v>
      </c>
      <c r="C136" s="961" t="s">
        <v>1003</v>
      </c>
      <c r="D136" s="426"/>
      <c r="E136" s="347" t="s">
        <v>1495</v>
      </c>
      <c r="F136" s="347" t="s">
        <v>761</v>
      </c>
      <c r="G136" s="953" t="s">
        <v>1681</v>
      </c>
      <c r="H136" s="108" t="s">
        <v>1495</v>
      </c>
      <c r="I136" s="108" t="s">
        <v>761</v>
      </c>
      <c r="J136" s="361" t="s">
        <v>1681</v>
      </c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</row>
    <row r="137" spans="1:39" s="196" customFormat="1" ht="39" customHeight="1" x14ac:dyDescent="0.3">
      <c r="A137" s="4"/>
      <c r="B137" s="27" t="s">
        <v>233</v>
      </c>
      <c r="C137" s="961" t="s">
        <v>1004</v>
      </c>
      <c r="D137" s="426"/>
      <c r="E137" s="215" t="s">
        <v>1683</v>
      </c>
      <c r="F137" s="347" t="s">
        <v>761</v>
      </c>
      <c r="G137" s="953" t="s">
        <v>1684</v>
      </c>
      <c r="H137" s="215" t="s">
        <v>1682</v>
      </c>
      <c r="I137" s="108" t="s">
        <v>761</v>
      </c>
      <c r="J137" s="361" t="s">
        <v>1496</v>
      </c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</row>
    <row r="138" spans="1:39" s="196" customFormat="1" ht="27.6" x14ac:dyDescent="0.3">
      <c r="A138" s="4"/>
      <c r="B138" s="27" t="s">
        <v>234</v>
      </c>
      <c r="C138" s="961" t="s">
        <v>1005</v>
      </c>
      <c r="D138" s="426"/>
      <c r="E138" s="347" t="s">
        <v>1575</v>
      </c>
      <c r="F138" s="347" t="s">
        <v>761</v>
      </c>
      <c r="G138" s="953" t="s">
        <v>1760</v>
      </c>
      <c r="H138" s="108" t="s">
        <v>1575</v>
      </c>
      <c r="I138" s="108" t="s">
        <v>761</v>
      </c>
      <c r="J138" s="361" t="s">
        <v>1760</v>
      </c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/>
    </row>
    <row r="139" spans="1:39" s="196" customFormat="1" ht="55.2" x14ac:dyDescent="0.3">
      <c r="A139" s="4"/>
      <c r="B139" s="27" t="s">
        <v>235</v>
      </c>
      <c r="C139" s="961" t="s">
        <v>1006</v>
      </c>
      <c r="D139" s="426"/>
      <c r="E139" s="347" t="s">
        <v>1497</v>
      </c>
      <c r="F139" s="347" t="s">
        <v>761</v>
      </c>
      <c r="G139" s="953" t="s">
        <v>1688</v>
      </c>
      <c r="H139" s="347" t="s">
        <v>1497</v>
      </c>
      <c r="I139" s="108" t="s">
        <v>761</v>
      </c>
      <c r="J139" s="361" t="s">
        <v>1688</v>
      </c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</row>
    <row r="140" spans="1:39" s="196" customFormat="1" ht="27.6" x14ac:dyDescent="0.3">
      <c r="A140" s="4"/>
      <c r="B140" s="27" t="s">
        <v>236</v>
      </c>
      <c r="C140" s="961" t="s">
        <v>1007</v>
      </c>
      <c r="D140" s="426"/>
      <c r="E140" s="347" t="s">
        <v>1685</v>
      </c>
      <c r="F140" s="347" t="s">
        <v>761</v>
      </c>
      <c r="G140" s="953" t="s">
        <v>1685</v>
      </c>
      <c r="H140" s="347" t="s">
        <v>1685</v>
      </c>
      <c r="I140" s="108" t="s">
        <v>761</v>
      </c>
      <c r="J140" s="967" t="s">
        <v>1685</v>
      </c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</row>
    <row r="141" spans="1:39" s="196" customFormat="1" x14ac:dyDescent="0.3">
      <c r="A141" s="467" t="s">
        <v>90</v>
      </c>
      <c r="B141" s="447"/>
      <c r="C141" s="471"/>
      <c r="D141" s="426"/>
      <c r="E141" s="973"/>
      <c r="F141" s="955"/>
      <c r="G141" s="956"/>
      <c r="H141" s="636"/>
      <c r="I141" s="859"/>
      <c r="J141" s="860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95"/>
      <c r="AL141" s="195"/>
      <c r="AM141" s="195"/>
    </row>
    <row r="142" spans="1:39" s="362" customFormat="1" x14ac:dyDescent="0.3">
      <c r="A142" s="210"/>
      <c r="B142" s="27" t="s">
        <v>896</v>
      </c>
      <c r="C142" s="961" t="s">
        <v>986</v>
      </c>
      <c r="D142" s="426" t="s">
        <v>911</v>
      </c>
      <c r="E142" s="976"/>
      <c r="F142" s="957"/>
      <c r="G142" s="958"/>
      <c r="H142" s="871"/>
      <c r="I142" s="872"/>
      <c r="J142" s="873"/>
      <c r="K142" s="365"/>
      <c r="L142" s="365"/>
      <c r="M142" s="365"/>
      <c r="N142" s="365"/>
      <c r="O142" s="365"/>
      <c r="P142" s="365"/>
      <c r="Q142" s="365"/>
      <c r="R142" s="365"/>
      <c r="S142" s="365"/>
      <c r="T142" s="365"/>
      <c r="U142" s="365"/>
      <c r="V142" s="365"/>
      <c r="W142" s="365"/>
      <c r="X142" s="365"/>
      <c r="Y142" s="365"/>
      <c r="Z142" s="365"/>
      <c r="AA142" s="365"/>
      <c r="AB142" s="365"/>
      <c r="AC142" s="365"/>
      <c r="AD142" s="365"/>
      <c r="AE142" s="365"/>
      <c r="AF142" s="365"/>
      <c r="AG142" s="365"/>
      <c r="AH142" s="365"/>
      <c r="AI142" s="365"/>
      <c r="AJ142" s="202"/>
      <c r="AK142" s="202"/>
      <c r="AL142" s="219"/>
      <c r="AM142" s="188"/>
    </row>
    <row r="143" spans="1:39" s="362" customFormat="1" x14ac:dyDescent="0.3">
      <c r="A143" s="210"/>
      <c r="B143" s="27" t="s">
        <v>897</v>
      </c>
      <c r="C143" s="961" t="s">
        <v>987</v>
      </c>
      <c r="D143" s="426" t="s">
        <v>912</v>
      </c>
      <c r="E143" s="976"/>
      <c r="F143" s="957"/>
      <c r="G143" s="958"/>
      <c r="H143" s="871"/>
      <c r="I143" s="872"/>
      <c r="J143" s="873"/>
      <c r="K143" s="365"/>
      <c r="L143" s="365"/>
      <c r="M143" s="365"/>
      <c r="N143" s="365"/>
      <c r="O143" s="365"/>
      <c r="P143" s="365"/>
      <c r="Q143" s="365"/>
      <c r="R143" s="365"/>
      <c r="S143" s="365"/>
      <c r="T143" s="365"/>
      <c r="U143" s="365"/>
      <c r="V143" s="365"/>
      <c r="W143" s="365"/>
      <c r="X143" s="365"/>
      <c r="Y143" s="365"/>
      <c r="Z143" s="365"/>
      <c r="AA143" s="365"/>
      <c r="AB143" s="365"/>
      <c r="AC143" s="365"/>
      <c r="AD143" s="365"/>
      <c r="AE143" s="365"/>
      <c r="AF143" s="365"/>
      <c r="AG143" s="365"/>
      <c r="AH143" s="365"/>
      <c r="AI143" s="365"/>
      <c r="AJ143" s="202"/>
      <c r="AK143" s="202"/>
      <c r="AL143" s="219"/>
      <c r="AM143" s="188"/>
    </row>
    <row r="144" spans="1:39" s="362" customFormat="1" x14ac:dyDescent="0.3">
      <c r="A144" s="376"/>
      <c r="B144" s="375" t="s">
        <v>91</v>
      </c>
      <c r="C144" s="961" t="s">
        <v>989</v>
      </c>
      <c r="D144" s="426" t="s">
        <v>913</v>
      </c>
      <c r="E144" s="976"/>
      <c r="F144" s="957"/>
      <c r="G144" s="958"/>
      <c r="H144" s="871"/>
      <c r="I144" s="872"/>
      <c r="J144" s="873"/>
      <c r="K144" s="365"/>
      <c r="L144" s="365"/>
      <c r="M144" s="365"/>
      <c r="N144" s="365"/>
      <c r="O144" s="365"/>
      <c r="P144" s="365"/>
      <c r="Q144" s="365"/>
      <c r="R144" s="365"/>
      <c r="S144" s="365"/>
      <c r="T144" s="365"/>
      <c r="U144" s="365"/>
      <c r="V144" s="365"/>
      <c r="W144" s="365"/>
      <c r="X144" s="365"/>
      <c r="Y144" s="365"/>
      <c r="Z144" s="365"/>
      <c r="AA144" s="363"/>
      <c r="AB144" s="363"/>
      <c r="AC144" s="365"/>
      <c r="AD144" s="365"/>
      <c r="AE144" s="365"/>
      <c r="AF144" s="330"/>
      <c r="AG144" s="330"/>
      <c r="AH144" s="330"/>
      <c r="AI144" s="330"/>
      <c r="AJ144" s="330"/>
      <c r="AK144" s="330"/>
      <c r="AL144" s="219"/>
      <c r="AM144" s="188"/>
    </row>
    <row r="145" spans="1:39" s="362" customFormat="1" x14ac:dyDescent="0.3">
      <c r="A145" s="376"/>
      <c r="B145" s="375" t="s">
        <v>346</v>
      </c>
      <c r="C145" s="961" t="s">
        <v>988</v>
      </c>
      <c r="D145" s="426" t="s">
        <v>914</v>
      </c>
      <c r="E145" s="976"/>
      <c r="F145" s="957"/>
      <c r="G145" s="958"/>
      <c r="H145" s="871"/>
      <c r="I145" s="872"/>
      <c r="J145" s="873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63"/>
      <c r="X145" s="363"/>
      <c r="Y145" s="363"/>
      <c r="Z145" s="363"/>
      <c r="AA145" s="363"/>
      <c r="AB145" s="363"/>
      <c r="AC145" s="365"/>
      <c r="AD145" s="365"/>
      <c r="AE145" s="365"/>
      <c r="AF145" s="330"/>
      <c r="AG145" s="330"/>
      <c r="AH145" s="330"/>
      <c r="AI145" s="330"/>
      <c r="AJ145" s="330"/>
      <c r="AK145" s="330"/>
      <c r="AL145" s="219"/>
      <c r="AM145" s="188"/>
    </row>
    <row r="146" spans="1:39" s="362" customFormat="1" ht="82.8" x14ac:dyDescent="0.3">
      <c r="A146" s="376"/>
      <c r="B146" s="375" t="s">
        <v>1087</v>
      </c>
      <c r="C146" s="961" t="s">
        <v>994</v>
      </c>
      <c r="D146" s="426" t="s">
        <v>916</v>
      </c>
      <c r="E146" s="976"/>
      <c r="F146" s="957"/>
      <c r="G146" s="958"/>
      <c r="H146" s="871"/>
      <c r="I146" s="872"/>
      <c r="J146" s="873"/>
      <c r="K146" s="330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63"/>
      <c r="X146" s="363"/>
      <c r="Y146" s="363"/>
      <c r="Z146" s="363"/>
      <c r="AA146" s="363"/>
      <c r="AB146" s="363"/>
      <c r="AC146" s="365"/>
      <c r="AD146" s="365"/>
      <c r="AE146" s="365"/>
      <c r="AF146" s="330"/>
      <c r="AG146" s="330"/>
      <c r="AH146" s="330"/>
      <c r="AI146" s="330"/>
      <c r="AJ146" s="330"/>
      <c r="AK146" s="330"/>
      <c r="AL146" s="389"/>
    </row>
    <row r="147" spans="1:39" s="362" customFormat="1" x14ac:dyDescent="0.3">
      <c r="A147" s="376"/>
      <c r="B147" s="27" t="s">
        <v>248</v>
      </c>
      <c r="C147" s="586"/>
      <c r="D147" s="426" t="s">
        <v>671</v>
      </c>
      <c r="E147" s="976"/>
      <c r="F147" s="957"/>
      <c r="G147" s="958"/>
      <c r="H147" s="871"/>
      <c r="I147" s="872"/>
      <c r="J147" s="873"/>
      <c r="K147" s="365"/>
      <c r="L147" s="365"/>
      <c r="M147" s="365"/>
      <c r="N147" s="365"/>
      <c r="O147" s="365"/>
      <c r="P147" s="365"/>
      <c r="Q147" s="365"/>
      <c r="R147" s="365"/>
      <c r="S147" s="365"/>
      <c r="T147" s="365"/>
      <c r="U147" s="365"/>
      <c r="V147" s="365"/>
      <c r="W147" s="365"/>
      <c r="X147" s="365"/>
      <c r="Y147" s="365"/>
      <c r="Z147" s="365"/>
      <c r="AA147" s="365"/>
      <c r="AB147" s="365"/>
      <c r="AC147" s="365"/>
      <c r="AD147" s="365"/>
      <c r="AE147" s="365"/>
      <c r="AF147" s="330"/>
      <c r="AG147" s="330"/>
      <c r="AH147" s="330"/>
      <c r="AI147" s="330"/>
      <c r="AJ147" s="330"/>
      <c r="AK147" s="330"/>
      <c r="AL147" s="389"/>
    </row>
    <row r="148" spans="1:39" s="362" customFormat="1" ht="55.2" x14ac:dyDescent="0.3">
      <c r="A148" s="376"/>
      <c r="B148" s="27" t="s">
        <v>901</v>
      </c>
      <c r="C148" s="586" t="s">
        <v>990</v>
      </c>
      <c r="D148" s="426" t="s">
        <v>915</v>
      </c>
      <c r="E148" s="976"/>
      <c r="F148" s="957"/>
      <c r="G148" s="958"/>
      <c r="H148" s="871"/>
      <c r="I148" s="872"/>
      <c r="J148" s="873"/>
      <c r="K148" s="365"/>
      <c r="L148" s="365"/>
      <c r="M148" s="365"/>
      <c r="N148" s="365"/>
      <c r="O148" s="365"/>
      <c r="P148" s="365"/>
      <c r="Q148" s="365"/>
      <c r="R148" s="365"/>
      <c r="S148" s="365"/>
      <c r="T148" s="365"/>
      <c r="U148" s="365"/>
      <c r="V148" s="365"/>
      <c r="W148" s="365"/>
      <c r="X148" s="365"/>
      <c r="Y148" s="365"/>
      <c r="Z148" s="365"/>
      <c r="AA148" s="365"/>
      <c r="AB148" s="365"/>
      <c r="AC148" s="365"/>
      <c r="AD148" s="365"/>
      <c r="AE148" s="365"/>
      <c r="AF148" s="330"/>
      <c r="AG148" s="330"/>
      <c r="AH148" s="330"/>
      <c r="AI148" s="330"/>
      <c r="AJ148" s="330"/>
      <c r="AK148" s="330"/>
      <c r="AL148" s="389"/>
    </row>
    <row r="149" spans="1:39" s="362" customFormat="1" x14ac:dyDescent="0.3">
      <c r="A149" s="376"/>
      <c r="B149" s="27" t="s">
        <v>905</v>
      </c>
      <c r="C149" s="586" t="s">
        <v>772</v>
      </c>
      <c r="D149" s="426" t="s">
        <v>906</v>
      </c>
      <c r="E149" s="976"/>
      <c r="F149" s="957"/>
      <c r="G149" s="958"/>
      <c r="H149" s="871"/>
      <c r="I149" s="872"/>
      <c r="J149" s="873"/>
      <c r="K149" s="365"/>
      <c r="L149" s="365"/>
      <c r="M149" s="365"/>
      <c r="N149" s="365"/>
      <c r="O149" s="365"/>
      <c r="P149" s="365"/>
      <c r="Q149" s="365"/>
      <c r="R149" s="365"/>
      <c r="S149" s="365"/>
      <c r="T149" s="365"/>
      <c r="U149" s="365"/>
      <c r="V149" s="365"/>
      <c r="W149" s="365"/>
      <c r="X149" s="365"/>
      <c r="Y149" s="365"/>
      <c r="Z149" s="365"/>
      <c r="AA149" s="365"/>
      <c r="AB149" s="365"/>
      <c r="AC149" s="365"/>
      <c r="AD149" s="365"/>
      <c r="AE149" s="365"/>
      <c r="AF149" s="330"/>
      <c r="AG149" s="330"/>
      <c r="AH149" s="330"/>
      <c r="AI149" s="330"/>
      <c r="AJ149" s="330"/>
      <c r="AK149" s="330"/>
      <c r="AL149" s="389"/>
    </row>
    <row r="150" spans="1:39" s="362" customFormat="1" x14ac:dyDescent="0.3">
      <c r="A150" s="376"/>
      <c r="B150" s="27" t="s">
        <v>993</v>
      </c>
      <c r="C150" s="586" t="s">
        <v>187</v>
      </c>
      <c r="D150" s="426" t="s">
        <v>903</v>
      </c>
      <c r="E150" s="976"/>
      <c r="F150" s="957"/>
      <c r="G150" s="958"/>
      <c r="H150" s="871"/>
      <c r="I150" s="872"/>
      <c r="J150" s="873"/>
      <c r="K150" s="365"/>
      <c r="L150" s="365"/>
      <c r="M150" s="365"/>
      <c r="N150" s="365"/>
      <c r="O150" s="365"/>
      <c r="P150" s="365"/>
      <c r="Q150" s="365"/>
      <c r="R150" s="365"/>
      <c r="S150" s="365"/>
      <c r="T150" s="365"/>
      <c r="U150" s="365"/>
      <c r="V150" s="365"/>
      <c r="W150" s="365"/>
      <c r="X150" s="365"/>
      <c r="Y150" s="365"/>
      <c r="Z150" s="365"/>
      <c r="AA150" s="365"/>
      <c r="AB150" s="365"/>
      <c r="AC150" s="365"/>
      <c r="AD150" s="365"/>
      <c r="AE150" s="365"/>
      <c r="AF150" s="330"/>
      <c r="AG150" s="330"/>
      <c r="AH150" s="330"/>
      <c r="AI150" s="330"/>
      <c r="AJ150" s="330"/>
      <c r="AK150" s="330"/>
      <c r="AL150" s="389"/>
    </row>
    <row r="151" spans="1:39" s="362" customFormat="1" x14ac:dyDescent="0.3">
      <c r="A151" s="376"/>
      <c r="B151" s="27" t="s">
        <v>899</v>
      </c>
      <c r="C151" s="586">
        <v>120</v>
      </c>
      <c r="D151" s="426" t="s">
        <v>904</v>
      </c>
      <c r="E151" s="976"/>
      <c r="F151" s="957"/>
      <c r="G151" s="958"/>
      <c r="H151" s="871"/>
      <c r="I151" s="872"/>
      <c r="J151" s="873"/>
      <c r="K151" s="365"/>
      <c r="L151" s="365"/>
      <c r="M151" s="365"/>
      <c r="N151" s="365"/>
      <c r="O151" s="365"/>
      <c r="P151" s="365"/>
      <c r="Q151" s="365"/>
      <c r="R151" s="365"/>
      <c r="S151" s="365"/>
      <c r="T151" s="365"/>
      <c r="U151" s="365"/>
      <c r="V151" s="365"/>
      <c r="W151" s="365"/>
      <c r="X151" s="365"/>
      <c r="Y151" s="365"/>
      <c r="Z151" s="365"/>
      <c r="AA151" s="365"/>
      <c r="AB151" s="365"/>
      <c r="AC151" s="365"/>
      <c r="AD151" s="365"/>
      <c r="AE151" s="365"/>
      <c r="AF151" s="330"/>
      <c r="AG151" s="330"/>
      <c r="AH151" s="330"/>
      <c r="AI151" s="330"/>
      <c r="AJ151" s="330"/>
      <c r="AK151" s="330"/>
      <c r="AL151" s="389"/>
    </row>
    <row r="152" spans="1:39" s="362" customFormat="1" ht="55.2" x14ac:dyDescent="0.3">
      <c r="A152" s="376"/>
      <c r="B152" s="27" t="s">
        <v>900</v>
      </c>
      <c r="C152" s="586" t="s">
        <v>991</v>
      </c>
      <c r="D152" s="426" t="s">
        <v>910</v>
      </c>
      <c r="E152" s="976"/>
      <c r="F152" s="957"/>
      <c r="G152" s="958"/>
      <c r="H152" s="871"/>
      <c r="I152" s="872"/>
      <c r="J152" s="873"/>
      <c r="K152" s="365"/>
      <c r="L152" s="365"/>
      <c r="M152" s="365"/>
      <c r="N152" s="365"/>
      <c r="O152" s="365"/>
      <c r="P152" s="365"/>
      <c r="Q152" s="365"/>
      <c r="R152" s="365"/>
      <c r="S152" s="365"/>
      <c r="T152" s="365"/>
      <c r="U152" s="365"/>
      <c r="V152" s="365"/>
      <c r="W152" s="365"/>
      <c r="X152" s="365"/>
      <c r="Y152" s="365"/>
      <c r="Z152" s="365"/>
      <c r="AA152" s="365"/>
      <c r="AB152" s="365"/>
      <c r="AC152" s="365"/>
      <c r="AD152" s="365"/>
      <c r="AE152" s="365"/>
      <c r="AF152" s="330"/>
      <c r="AG152" s="330"/>
      <c r="AH152" s="330"/>
      <c r="AI152" s="330"/>
      <c r="AJ152" s="330"/>
      <c r="AK152" s="330"/>
      <c r="AL152" s="389"/>
    </row>
    <row r="153" spans="1:39" s="362" customFormat="1" x14ac:dyDescent="0.3">
      <c r="A153" s="376"/>
      <c r="B153" s="27" t="s">
        <v>902</v>
      </c>
      <c r="C153" s="586" t="s">
        <v>190</v>
      </c>
      <c r="D153" s="426" t="s">
        <v>907</v>
      </c>
      <c r="E153" s="976"/>
      <c r="F153" s="957"/>
      <c r="G153" s="958"/>
      <c r="H153" s="871"/>
      <c r="I153" s="872"/>
      <c r="J153" s="873"/>
      <c r="K153" s="365"/>
      <c r="L153" s="365"/>
      <c r="M153" s="365"/>
      <c r="N153" s="365"/>
      <c r="O153" s="365"/>
      <c r="P153" s="365"/>
      <c r="Q153" s="365"/>
      <c r="R153" s="365"/>
      <c r="S153" s="365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65"/>
      <c r="AE153" s="365"/>
      <c r="AF153" s="330"/>
      <c r="AG153" s="330"/>
      <c r="AH153" s="330"/>
      <c r="AI153" s="330"/>
      <c r="AJ153" s="330"/>
      <c r="AK153" s="330"/>
      <c r="AL153" s="389"/>
    </row>
    <row r="154" spans="1:39" s="362" customFormat="1" ht="55.8" thickBot="1" x14ac:dyDescent="0.35">
      <c r="A154" s="946"/>
      <c r="B154" s="947" t="s">
        <v>909</v>
      </c>
      <c r="C154" s="485" t="s">
        <v>992</v>
      </c>
      <c r="D154" s="978" t="s">
        <v>908</v>
      </c>
      <c r="E154" s="977"/>
      <c r="F154" s="959"/>
      <c r="G154" s="960"/>
      <c r="H154" s="879"/>
      <c r="I154" s="880"/>
      <c r="J154" s="881"/>
      <c r="K154" s="365"/>
      <c r="L154" s="365"/>
      <c r="M154" s="365"/>
      <c r="N154" s="365"/>
      <c r="O154" s="365"/>
      <c r="P154" s="365"/>
      <c r="Q154" s="365"/>
      <c r="R154" s="365"/>
      <c r="S154" s="365"/>
      <c r="T154" s="365"/>
      <c r="U154" s="365"/>
      <c r="V154" s="365"/>
      <c r="W154" s="365"/>
      <c r="X154" s="365"/>
      <c r="Y154" s="365"/>
      <c r="Z154" s="365"/>
      <c r="AA154" s="365"/>
      <c r="AB154" s="365"/>
      <c r="AC154" s="365"/>
      <c r="AD154" s="365"/>
      <c r="AE154" s="365"/>
      <c r="AF154" s="330"/>
      <c r="AG154" s="330"/>
      <c r="AH154" s="330"/>
      <c r="AI154" s="330"/>
      <c r="AJ154" s="330"/>
      <c r="AK154" s="330"/>
      <c r="AL154" s="389"/>
    </row>
    <row r="155" spans="1:39" x14ac:dyDescent="0.3">
      <c r="B155" s="27"/>
      <c r="C155" s="188"/>
      <c r="D155" s="188"/>
      <c r="K155" s="310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</row>
  </sheetData>
  <mergeCells count="48">
    <mergeCell ref="H18:J18"/>
    <mergeCell ref="E19:G19"/>
    <mergeCell ref="H19:J19"/>
    <mergeCell ref="E18:G18"/>
    <mergeCell ref="E20:G20"/>
    <mergeCell ref="H20:J20"/>
    <mergeCell ref="H10:J10"/>
    <mergeCell ref="E10:G10"/>
    <mergeCell ref="H14:J14"/>
    <mergeCell ref="H12:J12"/>
    <mergeCell ref="E14:G14"/>
    <mergeCell ref="E12:G12"/>
    <mergeCell ref="E13:G13"/>
    <mergeCell ref="H13:J13"/>
    <mergeCell ref="P13:U13"/>
    <mergeCell ref="V13:AA13"/>
    <mergeCell ref="W15:AB15"/>
    <mergeCell ref="W16:AB16"/>
    <mergeCell ref="E17:G17"/>
    <mergeCell ref="H17:J17"/>
    <mergeCell ref="W17:AB17"/>
    <mergeCell ref="E16:G16"/>
    <mergeCell ref="H16:J16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A33:B33"/>
    <mergeCell ref="E32:G32"/>
    <mergeCell ref="H32:J32"/>
  </mergeCells>
  <conditionalFormatting sqref="C54">
    <cfRule type="expression" dxfId="114" priority="6">
      <formula>$A54&lt;&gt;0</formula>
    </cfRule>
  </conditionalFormatting>
  <conditionalFormatting sqref="C96:C97">
    <cfRule type="expression" dxfId="113" priority="4">
      <formula>$A96&lt;&gt;0</formula>
    </cfRule>
  </conditionalFormatting>
  <conditionalFormatting sqref="B46">
    <cfRule type="expression" dxfId="112" priority="3">
      <formula>$A46&lt;&gt;0</formula>
    </cfRule>
  </conditionalFormatting>
  <conditionalFormatting sqref="B38">
    <cfRule type="expression" dxfId="111" priority="2">
      <formula>$A38&lt;&gt;0</formula>
    </cfRule>
  </conditionalFormatting>
  <conditionalFormatting sqref="B7">
    <cfRule type="expression" dxfId="110" priority="1">
      <formula>$A7&lt;&gt;0</formula>
    </cfRule>
  </conditionalFormatting>
  <pageMargins left="0.25" right="0.25" top="0.75" bottom="0.75" header="0.3" footer="0.3"/>
  <pageSetup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N164"/>
  <sheetViews>
    <sheetView zoomScale="85" zoomScaleNormal="85" workbookViewId="0">
      <pane xSplit="4" ySplit="14" topLeftCell="R75" activePane="bottomRight" state="frozen"/>
      <selection activeCell="B61" sqref="B61"/>
      <selection pane="topRight" activeCell="B61" sqref="B61"/>
      <selection pane="bottomLeft" activeCell="B61" sqref="B61"/>
      <selection pane="bottomRight" activeCell="V77" sqref="V77"/>
    </sheetView>
  </sheetViews>
  <sheetFormatPr defaultRowHeight="14.4" x14ac:dyDescent="0.3"/>
  <cols>
    <col min="1" max="1" width="4.5546875" style="303" customWidth="1"/>
    <col min="2" max="2" width="52.6640625" style="303" customWidth="1"/>
    <col min="3" max="3" width="47" style="12" customWidth="1"/>
    <col min="4" max="4" width="44.33203125" style="12" customWidth="1"/>
    <col min="5" max="6" width="37.109375" style="18" customWidth="1"/>
    <col min="7" max="7" width="44.6640625" style="18" customWidth="1"/>
    <col min="8" max="10" width="45.33203125" style="18" customWidth="1"/>
    <col min="11" max="13" width="38.5546875" style="18" hidden="1" customWidth="1"/>
    <col min="14" max="14" width="35.44140625" style="188" customWidth="1"/>
    <col min="15" max="15" width="29.109375" style="188" customWidth="1"/>
    <col min="16" max="16" width="33.6640625" style="188" customWidth="1"/>
    <col min="17" max="17" width="31.33203125" style="18" hidden="1" customWidth="1"/>
    <col min="18" max="18" width="44.88671875" style="18" hidden="1" customWidth="1"/>
    <col min="19" max="19" width="40.33203125" style="18" hidden="1" customWidth="1"/>
    <col min="20" max="20" width="14.6640625" style="20" customWidth="1"/>
    <col min="21" max="21" width="26.44140625" style="20" customWidth="1"/>
    <col min="22" max="23" width="18.6640625" style="20" customWidth="1"/>
    <col min="24" max="24" width="15.6640625" style="20" customWidth="1"/>
    <col min="25" max="26" width="17" style="20" customWidth="1"/>
    <col min="27" max="40" width="9.109375" style="20"/>
  </cols>
  <sheetData>
    <row r="1" spans="1:40" x14ac:dyDescent="0.3">
      <c r="B1" s="27"/>
      <c r="E1" s="188"/>
      <c r="F1" s="188"/>
      <c r="G1" s="203"/>
      <c r="H1" s="188"/>
      <c r="K1" s="188"/>
      <c r="N1" s="187"/>
      <c r="O1" s="187"/>
      <c r="P1" s="186"/>
      <c r="Q1" s="17"/>
      <c r="R1" s="17"/>
      <c r="S1" s="17"/>
    </row>
    <row r="2" spans="1:40" ht="21" x14ac:dyDescent="0.3">
      <c r="B2" s="299" t="s">
        <v>567</v>
      </c>
      <c r="C2" s="184"/>
      <c r="D2" s="184"/>
      <c r="E2" s="224"/>
      <c r="N2" s="187"/>
      <c r="O2" s="187"/>
      <c r="P2" s="186"/>
      <c r="Q2" s="17"/>
      <c r="R2" s="17"/>
      <c r="S2" s="17"/>
    </row>
    <row r="3" spans="1:40" x14ac:dyDescent="0.3">
      <c r="B3" s="920" t="s">
        <v>607</v>
      </c>
      <c r="C3" s="250" t="s">
        <v>611</v>
      </c>
      <c r="D3" s="250"/>
      <c r="E3" s="224"/>
      <c r="K3" s="18">
        <f>12448.8+34496.7</f>
        <v>46945.5</v>
      </c>
      <c r="N3" s="187"/>
      <c r="O3" s="187"/>
      <c r="P3" s="186"/>
      <c r="Q3" s="17"/>
      <c r="R3" s="17"/>
      <c r="S3" s="17"/>
    </row>
    <row r="4" spans="1:40" x14ac:dyDescent="0.3">
      <c r="B4" s="300" t="s">
        <v>564</v>
      </c>
      <c r="C4" s="251" t="s">
        <v>608</v>
      </c>
      <c r="D4" s="251"/>
      <c r="E4" s="224"/>
      <c r="K4" s="18">
        <f>10730.42+34301.96</f>
        <v>45032.38</v>
      </c>
      <c r="N4" s="187"/>
      <c r="O4" s="187"/>
      <c r="P4" s="186"/>
      <c r="Q4" s="17"/>
      <c r="R4" s="17"/>
      <c r="S4" s="17"/>
    </row>
    <row r="5" spans="1:40" x14ac:dyDescent="0.3">
      <c r="B5" s="301" t="s">
        <v>610</v>
      </c>
      <c r="C5" s="252" t="s">
        <v>613</v>
      </c>
      <c r="D5" s="252"/>
      <c r="E5" s="224"/>
      <c r="I5" s="345"/>
      <c r="K5" s="345">
        <f>K4/K3</f>
        <v>0.95924806424470921</v>
      </c>
      <c r="N5" s="187"/>
      <c r="O5" s="187"/>
      <c r="P5" s="186"/>
      <c r="Q5" s="17"/>
      <c r="R5" s="17"/>
      <c r="S5" s="17"/>
    </row>
    <row r="6" spans="1:40" x14ac:dyDescent="0.3">
      <c r="B6" s="302" t="s">
        <v>609</v>
      </c>
      <c r="C6" s="251" t="s">
        <v>612</v>
      </c>
      <c r="D6" s="251"/>
      <c r="E6" s="224"/>
      <c r="N6" s="187"/>
      <c r="O6" s="187"/>
      <c r="P6" s="186"/>
      <c r="Q6" s="17"/>
      <c r="R6" s="17"/>
      <c r="S6" s="17"/>
    </row>
    <row r="7" spans="1:40" ht="18.75" customHeight="1" x14ac:dyDescent="0.3">
      <c r="B7" s="988" t="s">
        <v>1821</v>
      </c>
      <c r="C7" s="303" t="s">
        <v>1822</v>
      </c>
      <c r="D7" s="227"/>
      <c r="E7" s="226"/>
      <c r="F7" s="235"/>
      <c r="G7" s="203"/>
      <c r="H7" s="188"/>
      <c r="I7" s="188"/>
      <c r="J7" s="188"/>
      <c r="K7" s="188"/>
      <c r="L7" s="188"/>
      <c r="M7" s="188"/>
      <c r="N7" s="187"/>
      <c r="O7" s="187"/>
      <c r="P7" s="186"/>
      <c r="Q7" s="17"/>
      <c r="R7" s="17"/>
      <c r="S7" s="17"/>
    </row>
    <row r="8" spans="1:40" x14ac:dyDescent="0.3">
      <c r="I8" s="18" t="s">
        <v>329</v>
      </c>
      <c r="L8" s="18" t="s">
        <v>329</v>
      </c>
      <c r="N8" s="919"/>
      <c r="O8" s="187"/>
      <c r="P8" s="186"/>
      <c r="Q8" s="17"/>
      <c r="R8" s="17"/>
      <c r="S8" s="17"/>
    </row>
    <row r="9" spans="1:40" ht="15" thickBot="1" x14ac:dyDescent="0.35">
      <c r="D9" s="228"/>
      <c r="E9" s="139"/>
      <c r="F9" s="139"/>
      <c r="G9" s="139"/>
      <c r="H9" s="139"/>
      <c r="I9" s="139"/>
      <c r="J9" s="139"/>
      <c r="K9" s="139"/>
      <c r="L9" s="139"/>
      <c r="M9" s="139"/>
      <c r="N9" s="249"/>
      <c r="O9" s="249"/>
      <c r="P9" s="675"/>
      <c r="Q9" s="139"/>
      <c r="R9" s="139"/>
      <c r="S9" s="139"/>
    </row>
    <row r="10" spans="1:40" s="3" customFormat="1" ht="21" x14ac:dyDescent="0.3">
      <c r="A10" s="499"/>
      <c r="B10" s="500"/>
      <c r="C10" s="501" t="s">
        <v>928</v>
      </c>
      <c r="D10" s="502" t="s">
        <v>673</v>
      </c>
      <c r="E10" s="1325" t="s">
        <v>1042</v>
      </c>
      <c r="F10" s="1325"/>
      <c r="G10" s="1326"/>
      <c r="H10" s="1325" t="s">
        <v>1043</v>
      </c>
      <c r="I10" s="1325"/>
      <c r="J10" s="1326"/>
      <c r="K10" s="1319" t="s">
        <v>838</v>
      </c>
      <c r="L10" s="1319"/>
      <c r="M10" s="1320"/>
      <c r="N10" s="1325" t="s">
        <v>1050</v>
      </c>
      <c r="O10" s="1325"/>
      <c r="P10" s="1326"/>
      <c r="Q10" s="1328" t="s">
        <v>1940</v>
      </c>
      <c r="R10" s="1329"/>
      <c r="S10" s="1329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40" s="9" customFormat="1" ht="15" thickBot="1" x14ac:dyDescent="0.35">
      <c r="A11" s="503"/>
      <c r="B11" s="504"/>
      <c r="C11" s="505" t="s">
        <v>565</v>
      </c>
      <c r="D11" s="506"/>
      <c r="E11" s="507" t="s">
        <v>305</v>
      </c>
      <c r="F11" s="508" t="s">
        <v>14</v>
      </c>
      <c r="G11" s="509" t="s">
        <v>15</v>
      </c>
      <c r="H11" s="507" t="s">
        <v>305</v>
      </c>
      <c r="I11" s="508" t="s">
        <v>14</v>
      </c>
      <c r="J11" s="509" t="s">
        <v>15</v>
      </c>
      <c r="K11" s="592" t="s">
        <v>305</v>
      </c>
      <c r="L11" s="593" t="s">
        <v>14</v>
      </c>
      <c r="M11" s="594" t="s">
        <v>15</v>
      </c>
      <c r="N11" s="507" t="s">
        <v>305</v>
      </c>
      <c r="O11" s="508" t="s">
        <v>14</v>
      </c>
      <c r="P11" s="509" t="s">
        <v>15</v>
      </c>
      <c r="Q11" s="507" t="s">
        <v>305</v>
      </c>
      <c r="R11" s="508" t="s">
        <v>14</v>
      </c>
      <c r="S11" s="509" t="s">
        <v>15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40" ht="29.25" customHeight="1" x14ac:dyDescent="0.3">
      <c r="A12" s="510" t="s">
        <v>18</v>
      </c>
      <c r="B12" s="511"/>
      <c r="C12" s="512"/>
      <c r="D12" s="513"/>
      <c r="E12" s="1321" t="s">
        <v>41</v>
      </c>
      <c r="F12" s="1321"/>
      <c r="G12" s="1322" t="s">
        <v>28</v>
      </c>
      <c r="H12" s="1321" t="s">
        <v>41</v>
      </c>
      <c r="I12" s="1321"/>
      <c r="J12" s="1322" t="s">
        <v>28</v>
      </c>
      <c r="K12" s="1321" t="s">
        <v>41</v>
      </c>
      <c r="L12" s="1321"/>
      <c r="M12" s="1322" t="s">
        <v>28</v>
      </c>
      <c r="N12" s="1321" t="s">
        <v>41</v>
      </c>
      <c r="O12" s="1321" t="s">
        <v>41</v>
      </c>
      <c r="P12" s="1322" t="s">
        <v>41</v>
      </c>
      <c r="Q12" s="1321" t="s">
        <v>41</v>
      </c>
      <c r="R12" s="1321"/>
      <c r="S12" s="1322"/>
    </row>
    <row r="13" spans="1:40" s="303" customFormat="1" x14ac:dyDescent="0.3">
      <c r="A13" s="514" t="s">
        <v>860</v>
      </c>
      <c r="B13" s="515"/>
      <c r="C13" s="513"/>
      <c r="D13" s="513"/>
      <c r="E13" s="1327" t="s">
        <v>861</v>
      </c>
      <c r="F13" s="1321"/>
      <c r="G13" s="1322"/>
      <c r="H13" s="1327" t="s">
        <v>861</v>
      </c>
      <c r="I13" s="1321"/>
      <c r="J13" s="1322"/>
      <c r="K13" s="1327"/>
      <c r="L13" s="1321"/>
      <c r="M13" s="1322"/>
      <c r="N13" s="1327"/>
      <c r="O13" s="1321"/>
      <c r="P13" s="1322"/>
      <c r="Q13" s="1327"/>
      <c r="R13" s="1321"/>
      <c r="S13" s="1322"/>
      <c r="T13" s="1312"/>
      <c r="U13" s="1312"/>
      <c r="V13" s="1312"/>
      <c r="W13" s="1312"/>
      <c r="X13" s="1312"/>
      <c r="Y13" s="1312"/>
    </row>
    <row r="14" spans="1:40" x14ac:dyDescent="0.3">
      <c r="A14" s="514" t="s">
        <v>20</v>
      </c>
      <c r="B14" s="516"/>
      <c r="C14" s="517"/>
      <c r="D14" s="513"/>
      <c r="E14" s="1321" t="s">
        <v>21</v>
      </c>
      <c r="F14" s="1321"/>
      <c r="G14" s="1322" t="s">
        <v>24</v>
      </c>
      <c r="H14" s="1321" t="s">
        <v>21</v>
      </c>
      <c r="I14" s="1321"/>
      <c r="J14" s="1322" t="s">
        <v>24</v>
      </c>
      <c r="K14" s="1321" t="s">
        <v>21</v>
      </c>
      <c r="L14" s="1321"/>
      <c r="M14" s="1322" t="s">
        <v>24</v>
      </c>
      <c r="N14" s="1321" t="s">
        <v>21</v>
      </c>
      <c r="O14" s="1321" t="s">
        <v>21</v>
      </c>
      <c r="P14" s="1322" t="s">
        <v>21</v>
      </c>
      <c r="Q14" s="1321" t="s">
        <v>21</v>
      </c>
      <c r="R14" s="1321"/>
      <c r="S14" s="1322"/>
    </row>
    <row r="15" spans="1:40" s="303" customFormat="1" x14ac:dyDescent="0.3">
      <c r="A15" s="514" t="s">
        <v>859</v>
      </c>
      <c r="B15" s="515"/>
      <c r="C15" s="518"/>
      <c r="D15" s="518"/>
      <c r="E15" s="519"/>
      <c r="F15" s="519"/>
      <c r="G15" s="520"/>
      <c r="H15" s="519"/>
      <c r="I15" s="519"/>
      <c r="J15" s="520"/>
      <c r="K15" s="519"/>
      <c r="L15" s="519"/>
      <c r="M15" s="520"/>
      <c r="N15" s="519"/>
      <c r="O15" s="519"/>
      <c r="P15" s="520"/>
      <c r="Q15" s="519"/>
      <c r="R15" s="519"/>
      <c r="S15" s="520"/>
      <c r="T15" s="433"/>
      <c r="U15" s="1313"/>
      <c r="V15" s="1313"/>
      <c r="W15" s="1313"/>
      <c r="X15" s="1313"/>
      <c r="Y15" s="1313"/>
      <c r="Z15" s="1313"/>
    </row>
    <row r="16" spans="1:40" s="303" customFormat="1" x14ac:dyDescent="0.3">
      <c r="A16" s="521"/>
      <c r="B16" s="522" t="s">
        <v>862</v>
      </c>
      <c r="C16" s="539" t="s">
        <v>1975</v>
      </c>
      <c r="D16" s="524"/>
      <c r="E16" s="1316"/>
      <c r="F16" s="1316"/>
      <c r="G16" s="1317"/>
      <c r="H16" s="1315"/>
      <c r="I16" s="1316"/>
      <c r="J16" s="1317"/>
      <c r="K16" s="1316"/>
      <c r="L16" s="1316"/>
      <c r="M16" s="1317"/>
      <c r="N16" s="1316"/>
      <c r="O16" s="1316"/>
      <c r="P16" s="1317"/>
      <c r="Q16" s="1316"/>
      <c r="R16" s="1316"/>
      <c r="S16" s="1317"/>
      <c r="T16" s="341"/>
      <c r="U16" s="1274"/>
      <c r="V16" s="1274"/>
      <c r="W16" s="1274"/>
      <c r="X16" s="1274"/>
      <c r="Y16" s="1274"/>
      <c r="Z16" s="1274"/>
    </row>
    <row r="17" spans="1:26" s="303" customFormat="1" x14ac:dyDescent="0.3">
      <c r="A17" s="521"/>
      <c r="B17" s="525" t="s">
        <v>864</v>
      </c>
      <c r="C17" s="539">
        <v>2.2000000000000002</v>
      </c>
      <c r="D17" s="526"/>
      <c r="E17" s="1315"/>
      <c r="F17" s="1316"/>
      <c r="G17" s="1317"/>
      <c r="H17" s="1315"/>
      <c r="I17" s="1316"/>
      <c r="J17" s="1317"/>
      <c r="K17" s="1315"/>
      <c r="L17" s="1316"/>
      <c r="M17" s="1317"/>
      <c r="N17" s="1315"/>
      <c r="O17" s="1316"/>
      <c r="P17" s="1317"/>
      <c r="Q17" s="1315"/>
      <c r="R17" s="1316"/>
      <c r="S17" s="1317"/>
      <c r="T17" s="341"/>
      <c r="U17" s="1274"/>
      <c r="V17" s="1274"/>
      <c r="W17" s="1274"/>
      <c r="X17" s="1274"/>
      <c r="Y17" s="1274"/>
      <c r="Z17" s="1274"/>
    </row>
    <row r="18" spans="1:26" s="303" customFormat="1" x14ac:dyDescent="0.3">
      <c r="A18" s="521"/>
      <c r="B18" s="525" t="s">
        <v>865</v>
      </c>
      <c r="C18" s="523">
        <v>1</v>
      </c>
      <c r="D18" s="526"/>
      <c r="E18" s="1315"/>
      <c r="F18" s="1316"/>
      <c r="G18" s="1317"/>
      <c r="H18" s="1315"/>
      <c r="I18" s="1316"/>
      <c r="J18" s="1317"/>
      <c r="K18" s="1315"/>
      <c r="L18" s="1316"/>
      <c r="M18" s="1317"/>
      <c r="N18" s="1315"/>
      <c r="O18" s="1316"/>
      <c r="P18" s="1317"/>
      <c r="Q18" s="1315"/>
      <c r="R18" s="1316"/>
      <c r="S18" s="1317"/>
      <c r="T18" s="341"/>
      <c r="U18" s="1274"/>
      <c r="V18" s="1274"/>
      <c r="W18" s="1274"/>
      <c r="X18" s="1274"/>
      <c r="Y18" s="1274"/>
      <c r="Z18" s="1274"/>
    </row>
    <row r="19" spans="1:26" s="303" customFormat="1" x14ac:dyDescent="0.3">
      <c r="A19" s="521"/>
      <c r="B19" s="525" t="s">
        <v>881</v>
      </c>
      <c r="C19" s="523">
        <v>0</v>
      </c>
      <c r="D19" s="526"/>
      <c r="E19" s="1315"/>
      <c r="F19" s="1316"/>
      <c r="G19" s="1317"/>
      <c r="H19" s="1315"/>
      <c r="I19" s="1316"/>
      <c r="J19" s="1317"/>
      <c r="K19" s="1315"/>
      <c r="L19" s="1316"/>
      <c r="M19" s="1317"/>
      <c r="N19" s="1315"/>
      <c r="O19" s="1316"/>
      <c r="P19" s="1317"/>
      <c r="Q19" s="1315"/>
      <c r="R19" s="1316"/>
      <c r="S19" s="1317"/>
      <c r="T19" s="341"/>
      <c r="U19" s="1274"/>
      <c r="V19" s="1274"/>
      <c r="W19" s="1274"/>
      <c r="X19" s="1274"/>
      <c r="Y19" s="1274"/>
      <c r="Z19" s="1274"/>
    </row>
    <row r="20" spans="1:26" s="303" customFormat="1" ht="66.75" customHeight="1" x14ac:dyDescent="0.3">
      <c r="A20" s="521"/>
      <c r="B20" s="525" t="s">
        <v>869</v>
      </c>
      <c r="C20" s="539" t="s">
        <v>977</v>
      </c>
      <c r="D20" s="526"/>
      <c r="E20" s="1318"/>
      <c r="F20" s="1316"/>
      <c r="G20" s="1317"/>
      <c r="H20" s="1318"/>
      <c r="I20" s="1316"/>
      <c r="J20" s="1317"/>
      <c r="K20" s="1318"/>
      <c r="L20" s="1316"/>
      <c r="M20" s="1317"/>
      <c r="N20" s="1318"/>
      <c r="O20" s="1316"/>
      <c r="P20" s="1317"/>
      <c r="Q20" s="1318"/>
      <c r="R20" s="1316"/>
      <c r="S20" s="1317"/>
      <c r="T20" s="330"/>
      <c r="U20" s="1295"/>
      <c r="V20" s="1295"/>
      <c r="W20" s="1295"/>
      <c r="X20" s="1295"/>
      <c r="Y20" s="1295"/>
      <c r="Z20" s="1295"/>
    </row>
    <row r="21" spans="1:26" s="303" customFormat="1" x14ac:dyDescent="0.3">
      <c r="A21" s="521"/>
      <c r="B21" s="525" t="s">
        <v>871</v>
      </c>
      <c r="C21" s="523">
        <v>28</v>
      </c>
      <c r="D21" s="526"/>
      <c r="E21" s="1315"/>
      <c r="F21" s="1316"/>
      <c r="G21" s="1317"/>
      <c r="H21" s="1315"/>
      <c r="I21" s="1316"/>
      <c r="J21" s="1317"/>
      <c r="K21" s="1315"/>
      <c r="L21" s="1316"/>
      <c r="M21" s="1317"/>
      <c r="N21" s="1315"/>
      <c r="O21" s="1316"/>
      <c r="P21" s="1317"/>
      <c r="Q21" s="1315"/>
      <c r="R21" s="1316"/>
      <c r="S21" s="1317"/>
      <c r="T21" s="341"/>
      <c r="U21" s="1274"/>
      <c r="V21" s="1274"/>
      <c r="W21" s="1274"/>
      <c r="X21" s="1274"/>
      <c r="Y21" s="1274"/>
      <c r="Z21" s="1274"/>
    </row>
    <row r="22" spans="1:26" s="303" customFormat="1" x14ac:dyDescent="0.3">
      <c r="A22" s="521"/>
      <c r="B22" s="527" t="s">
        <v>872</v>
      </c>
      <c r="C22" s="523" t="s">
        <v>978</v>
      </c>
      <c r="D22" s="526"/>
      <c r="E22" s="1315"/>
      <c r="F22" s="1316"/>
      <c r="G22" s="1317"/>
      <c r="H22" s="1315"/>
      <c r="I22" s="1316"/>
      <c r="J22" s="1317"/>
      <c r="K22" s="1315"/>
      <c r="L22" s="1316"/>
      <c r="M22" s="1317"/>
      <c r="N22" s="1315"/>
      <c r="O22" s="1316"/>
      <c r="P22" s="1317"/>
      <c r="Q22" s="1315"/>
      <c r="R22" s="1316"/>
      <c r="S22" s="1317"/>
      <c r="T22" s="341"/>
      <c r="U22" s="1274"/>
      <c r="V22" s="1274"/>
      <c r="W22" s="1274"/>
      <c r="X22" s="1274"/>
      <c r="Y22" s="1274"/>
      <c r="Z22" s="1274"/>
    </row>
    <row r="23" spans="1:26" s="303" customFormat="1" x14ac:dyDescent="0.3">
      <c r="A23" s="521"/>
      <c r="B23" s="527" t="s">
        <v>873</v>
      </c>
      <c r="C23" s="523" t="s">
        <v>880</v>
      </c>
      <c r="D23" s="526"/>
      <c r="E23" s="1315"/>
      <c r="F23" s="1316"/>
      <c r="G23" s="1317"/>
      <c r="H23" s="1315"/>
      <c r="I23" s="1316"/>
      <c r="J23" s="1317"/>
      <c r="K23" s="1315"/>
      <c r="L23" s="1316"/>
      <c r="M23" s="1317"/>
      <c r="N23" s="1315"/>
      <c r="O23" s="1316"/>
      <c r="P23" s="1317"/>
      <c r="Q23" s="1315"/>
      <c r="R23" s="1316"/>
      <c r="S23" s="1317"/>
      <c r="T23" s="341"/>
      <c r="U23" s="1274"/>
      <c r="V23" s="1274"/>
      <c r="W23" s="1274"/>
      <c r="X23" s="1274"/>
      <c r="Y23" s="1274"/>
      <c r="Z23" s="1274"/>
    </row>
    <row r="24" spans="1:26" s="303" customFormat="1" x14ac:dyDescent="0.3">
      <c r="A24" s="521"/>
      <c r="B24" s="527" t="s">
        <v>874</v>
      </c>
      <c r="C24" s="523" t="s">
        <v>935</v>
      </c>
      <c r="D24" s="526"/>
      <c r="E24" s="1315"/>
      <c r="F24" s="1316"/>
      <c r="G24" s="1317"/>
      <c r="H24" s="1315"/>
      <c r="I24" s="1316"/>
      <c r="J24" s="1317"/>
      <c r="K24" s="1315"/>
      <c r="L24" s="1316"/>
      <c r="M24" s="1317"/>
      <c r="N24" s="1315"/>
      <c r="O24" s="1316"/>
      <c r="P24" s="1317"/>
      <c r="Q24" s="1315"/>
      <c r="R24" s="1316"/>
      <c r="S24" s="1317"/>
      <c r="T24" s="341"/>
      <c r="U24" s="1274"/>
      <c r="V24" s="1274"/>
      <c r="W24" s="1274"/>
      <c r="X24" s="1274"/>
      <c r="Y24" s="1274"/>
      <c r="Z24" s="1274"/>
    </row>
    <row r="25" spans="1:26" s="303" customFormat="1" x14ac:dyDescent="0.3">
      <c r="A25" s="521"/>
      <c r="B25" s="527" t="s">
        <v>877</v>
      </c>
      <c r="C25" s="523" t="s">
        <v>880</v>
      </c>
      <c r="D25" s="526"/>
      <c r="E25" s="1315"/>
      <c r="F25" s="1316"/>
      <c r="G25" s="1317"/>
      <c r="H25" s="1315"/>
      <c r="I25" s="1316"/>
      <c r="J25" s="1317"/>
      <c r="K25" s="1315"/>
      <c r="L25" s="1316"/>
      <c r="M25" s="1317"/>
      <c r="N25" s="1315"/>
      <c r="O25" s="1316"/>
      <c r="P25" s="1317"/>
      <c r="Q25" s="1315"/>
      <c r="R25" s="1316"/>
      <c r="S25" s="1317"/>
      <c r="T25" s="341"/>
      <c r="U25" s="1274"/>
      <c r="V25" s="1274"/>
      <c r="W25" s="1274"/>
      <c r="X25" s="1274"/>
      <c r="Y25" s="1274"/>
      <c r="Z25" s="1274"/>
    </row>
    <row r="26" spans="1:26" s="303" customFormat="1" ht="69" x14ac:dyDescent="0.3">
      <c r="A26" s="521"/>
      <c r="B26" s="527" t="s">
        <v>866</v>
      </c>
      <c r="C26" s="523" t="s">
        <v>918</v>
      </c>
      <c r="D26" s="526" t="s">
        <v>919</v>
      </c>
      <c r="E26" s="1315"/>
      <c r="F26" s="1316"/>
      <c r="G26" s="1317"/>
      <c r="H26" s="1315"/>
      <c r="I26" s="1316"/>
      <c r="J26" s="1317"/>
      <c r="K26" s="1315"/>
      <c r="L26" s="1316"/>
      <c r="M26" s="1317"/>
      <c r="N26" s="1315"/>
      <c r="O26" s="1316"/>
      <c r="P26" s="1317"/>
      <c r="Q26" s="1315"/>
      <c r="R26" s="1316"/>
      <c r="S26" s="1317"/>
      <c r="T26" s="341"/>
      <c r="U26" s="1274"/>
      <c r="V26" s="1274"/>
      <c r="W26" s="1274"/>
      <c r="X26" s="1274"/>
      <c r="Y26" s="1274"/>
      <c r="Z26" s="1274"/>
    </row>
    <row r="27" spans="1:26" s="303" customFormat="1" x14ac:dyDescent="0.3">
      <c r="A27" s="521"/>
      <c r="B27" s="525" t="s">
        <v>875</v>
      </c>
      <c r="C27" s="523"/>
      <c r="D27" s="526"/>
      <c r="E27" s="1315"/>
      <c r="F27" s="1316"/>
      <c r="G27" s="1317"/>
      <c r="H27" s="1315"/>
      <c r="I27" s="1316"/>
      <c r="J27" s="1317"/>
      <c r="K27" s="1315"/>
      <c r="L27" s="1316"/>
      <c r="M27" s="1317"/>
      <c r="N27" s="1315"/>
      <c r="O27" s="1316"/>
      <c r="P27" s="1317"/>
      <c r="Q27" s="1315"/>
      <c r="R27" s="1316"/>
      <c r="S27" s="1317"/>
      <c r="T27" s="341"/>
      <c r="U27" s="1274"/>
      <c r="V27" s="1274"/>
      <c r="W27" s="1274"/>
      <c r="X27" s="1274"/>
      <c r="Y27" s="1274"/>
      <c r="Z27" s="1274"/>
    </row>
    <row r="28" spans="1:26" s="303" customFormat="1" x14ac:dyDescent="0.3">
      <c r="A28" s="521"/>
      <c r="B28" s="525" t="s">
        <v>870</v>
      </c>
      <c r="C28" s="523">
        <v>3</v>
      </c>
      <c r="D28" s="526"/>
      <c r="E28" s="1315"/>
      <c r="F28" s="1316"/>
      <c r="G28" s="1317"/>
      <c r="H28" s="1315"/>
      <c r="I28" s="1316"/>
      <c r="J28" s="1317"/>
      <c r="K28" s="1315"/>
      <c r="L28" s="1316"/>
      <c r="M28" s="1317"/>
      <c r="N28" s="1315"/>
      <c r="O28" s="1316"/>
      <c r="P28" s="1317"/>
      <c r="Q28" s="1315"/>
      <c r="R28" s="1316"/>
      <c r="S28" s="1317"/>
      <c r="T28" s="341"/>
      <c r="U28" s="1274"/>
      <c r="V28" s="1274"/>
      <c r="W28" s="1274"/>
      <c r="X28" s="1274"/>
      <c r="Y28" s="1274"/>
      <c r="Z28" s="1274"/>
    </row>
    <row r="29" spans="1:26" s="303" customFormat="1" ht="30" customHeight="1" x14ac:dyDescent="0.3">
      <c r="A29" s="521"/>
      <c r="B29" s="525" t="s">
        <v>867</v>
      </c>
      <c r="C29" s="523" t="s">
        <v>979</v>
      </c>
      <c r="D29" s="526"/>
      <c r="E29" s="1315"/>
      <c r="F29" s="1316"/>
      <c r="G29" s="1317"/>
      <c r="H29" s="1315"/>
      <c r="I29" s="1316"/>
      <c r="J29" s="1317"/>
      <c r="K29" s="1315"/>
      <c r="L29" s="1316"/>
      <c r="M29" s="1317"/>
      <c r="N29" s="1315"/>
      <c r="O29" s="1316"/>
      <c r="P29" s="1317"/>
      <c r="Q29" s="1315"/>
      <c r="R29" s="1316"/>
      <c r="S29" s="1317"/>
      <c r="T29" s="341"/>
      <c r="U29" s="1274"/>
      <c r="V29" s="1274"/>
      <c r="W29" s="1274"/>
      <c r="X29" s="1274"/>
      <c r="Y29" s="1274"/>
      <c r="Z29" s="1274"/>
    </row>
    <row r="30" spans="1:26" s="390" customFormat="1" ht="41.4" x14ac:dyDescent="0.3">
      <c r="A30" s="521"/>
      <c r="B30" s="525" t="s">
        <v>890</v>
      </c>
      <c r="C30" s="539" t="s">
        <v>1542</v>
      </c>
      <c r="D30" s="524"/>
      <c r="E30" s="528" t="s">
        <v>1541</v>
      </c>
      <c r="F30" s="528" t="s">
        <v>1541</v>
      </c>
      <c r="G30" s="529" t="s">
        <v>1542</v>
      </c>
      <c r="H30" s="528" t="s">
        <v>920</v>
      </c>
      <c r="I30" s="530" t="s">
        <v>922</v>
      </c>
      <c r="J30" s="529" t="s">
        <v>923</v>
      </c>
      <c r="K30" s="531"/>
      <c r="L30" s="532"/>
      <c r="M30" s="533"/>
      <c r="N30" s="531"/>
      <c r="O30" s="532"/>
      <c r="P30" s="533"/>
      <c r="Q30" s="531"/>
      <c r="R30" s="532"/>
      <c r="S30" s="533"/>
      <c r="T30" s="341"/>
      <c r="U30" s="1274"/>
      <c r="V30" s="1274"/>
      <c r="W30" s="1274"/>
      <c r="X30" s="1274"/>
      <c r="Y30" s="1274"/>
      <c r="Z30" s="1274"/>
    </row>
    <row r="31" spans="1:26" s="303" customFormat="1" ht="69" x14ac:dyDescent="0.3">
      <c r="A31" s="521"/>
      <c r="B31" s="525" t="s">
        <v>876</v>
      </c>
      <c r="C31" s="539" t="s">
        <v>1540</v>
      </c>
      <c r="D31" s="524"/>
      <c r="E31" s="528" t="s">
        <v>1539</v>
      </c>
      <c r="F31" s="528" t="s">
        <v>1538</v>
      </c>
      <c r="G31" s="529" t="s">
        <v>1537</v>
      </c>
      <c r="H31" s="528" t="s">
        <v>921</v>
      </c>
      <c r="I31" s="530" t="s">
        <v>921</v>
      </c>
      <c r="J31" s="529" t="s">
        <v>924</v>
      </c>
      <c r="K31" s="531"/>
      <c r="L31" s="532"/>
      <c r="M31" s="533"/>
      <c r="N31" s="531"/>
      <c r="O31" s="532"/>
      <c r="P31" s="533"/>
      <c r="Q31" s="531"/>
      <c r="R31" s="532"/>
      <c r="S31" s="533"/>
      <c r="T31" s="341"/>
      <c r="U31" s="1274"/>
      <c r="V31" s="1274"/>
      <c r="W31" s="1274"/>
      <c r="X31" s="1274"/>
      <c r="Y31" s="1274"/>
      <c r="Z31" s="1274"/>
    </row>
    <row r="32" spans="1:26" s="303" customFormat="1" x14ac:dyDescent="0.3">
      <c r="A32" s="521"/>
      <c r="B32" s="525" t="s">
        <v>868</v>
      </c>
      <c r="C32" s="523" t="s">
        <v>980</v>
      </c>
      <c r="D32" s="524"/>
      <c r="E32" s="1315"/>
      <c r="F32" s="1316"/>
      <c r="G32" s="1317"/>
      <c r="H32" s="1315"/>
      <c r="I32" s="1316"/>
      <c r="J32" s="1317"/>
      <c r="K32" s="1316"/>
      <c r="L32" s="1316"/>
      <c r="M32" s="1317"/>
      <c r="N32" s="1315"/>
      <c r="O32" s="1316"/>
      <c r="P32" s="1317"/>
      <c r="Q32" s="1316"/>
      <c r="R32" s="1316"/>
      <c r="S32" s="1317"/>
      <c r="T32" s="341"/>
      <c r="U32" s="1274"/>
      <c r="V32" s="1274"/>
      <c r="W32" s="1274"/>
      <c r="X32" s="1274"/>
      <c r="Y32" s="1274"/>
      <c r="Z32" s="1274"/>
    </row>
    <row r="33" spans="1:40" ht="15" thickBot="1" x14ac:dyDescent="0.35">
      <c r="A33" s="1323" t="s">
        <v>0</v>
      </c>
      <c r="B33" s="1324"/>
      <c r="C33" s="517"/>
      <c r="D33" s="534"/>
      <c r="E33" s="638"/>
      <c r="F33" s="638"/>
      <c r="G33" s="645"/>
      <c r="H33" s="535"/>
      <c r="I33" s="535"/>
      <c r="J33" s="536"/>
      <c r="K33" s="638"/>
      <c r="L33" s="638"/>
      <c r="M33" s="645"/>
      <c r="N33" s="638"/>
      <c r="O33" s="638"/>
      <c r="P33" s="645"/>
      <c r="Q33" s="638"/>
      <c r="R33" s="638"/>
      <c r="S33" s="645"/>
    </row>
    <row r="34" spans="1:40" s="1" customFormat="1" ht="27.75" customHeight="1" thickBot="1" x14ac:dyDescent="0.35">
      <c r="A34" s="537"/>
      <c r="B34" s="538" t="s">
        <v>799</v>
      </c>
      <c r="C34" s="539" t="s">
        <v>937</v>
      </c>
      <c r="D34" s="540" t="s">
        <v>817</v>
      </c>
      <c r="E34" s="650"/>
      <c r="F34" s="650"/>
      <c r="G34" s="648"/>
      <c r="H34" s="541"/>
      <c r="I34" s="541"/>
      <c r="J34" s="542"/>
      <c r="K34" s="650"/>
      <c r="L34" s="650"/>
      <c r="M34" s="648"/>
      <c r="N34" s="650"/>
      <c r="O34" s="650"/>
      <c r="P34" s="648"/>
      <c r="Q34" s="650"/>
      <c r="R34" s="650"/>
      <c r="S34" s="648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s="1" customFormat="1" ht="12.75" customHeight="1" thickBot="1" x14ac:dyDescent="0.35">
      <c r="A35" s="537"/>
      <c r="B35" s="525" t="s">
        <v>5</v>
      </c>
      <c r="C35" s="539">
        <v>7.4999999999999997E-2</v>
      </c>
      <c r="D35" s="543" t="s">
        <v>651</v>
      </c>
      <c r="E35" s="650"/>
      <c r="F35" s="650"/>
      <c r="G35" s="648"/>
      <c r="H35" s="541"/>
      <c r="I35" s="541"/>
      <c r="J35" s="542"/>
      <c r="K35" s="650"/>
      <c r="L35" s="650"/>
      <c r="M35" s="648"/>
      <c r="N35" s="650"/>
      <c r="O35" s="650"/>
      <c r="P35" s="648"/>
      <c r="Q35" s="650"/>
      <c r="R35" s="650"/>
      <c r="S35" s="648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s="1" customFormat="1" ht="155.25" customHeight="1" thickBot="1" x14ac:dyDescent="0.35">
      <c r="A36" s="537"/>
      <c r="B36" s="525" t="s">
        <v>6</v>
      </c>
      <c r="C36" s="539" t="s">
        <v>827</v>
      </c>
      <c r="D36" s="543" t="s">
        <v>674</v>
      </c>
      <c r="E36" s="650"/>
      <c r="F36" s="650"/>
      <c r="G36" s="648"/>
      <c r="H36" s="541"/>
      <c r="I36" s="541"/>
      <c r="J36" s="542"/>
      <c r="K36" s="650"/>
      <c r="L36" s="650"/>
      <c r="M36" s="648"/>
      <c r="N36" s="650"/>
      <c r="O36" s="650"/>
      <c r="P36" s="648"/>
      <c r="Q36" s="650"/>
      <c r="R36" s="650"/>
      <c r="S36" s="64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s="1" customFormat="1" ht="28.2" thickBot="1" x14ac:dyDescent="0.35">
      <c r="A37" s="537"/>
      <c r="B37" s="212" t="s">
        <v>1527</v>
      </c>
      <c r="C37" s="539">
        <v>0.63</v>
      </c>
      <c r="D37" s="543" t="s">
        <v>754</v>
      </c>
      <c r="E37" s="650"/>
      <c r="F37" s="650"/>
      <c r="G37" s="648"/>
      <c r="H37" s="541"/>
      <c r="I37" s="541"/>
      <c r="J37" s="542"/>
      <c r="K37" s="650"/>
      <c r="L37" s="650"/>
      <c r="M37" s="648"/>
      <c r="N37" s="650"/>
      <c r="O37" s="650"/>
      <c r="P37" s="648"/>
      <c r="Q37" s="650"/>
      <c r="R37" s="650"/>
      <c r="S37" s="648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s="1" customFormat="1" ht="28.2" thickBot="1" x14ac:dyDescent="0.35">
      <c r="A38" s="537"/>
      <c r="B38" s="212" t="s">
        <v>1528</v>
      </c>
      <c r="C38" s="539">
        <v>0.75</v>
      </c>
      <c r="D38" s="543" t="s">
        <v>755</v>
      </c>
      <c r="E38" s="650"/>
      <c r="F38" s="650"/>
      <c r="G38" s="648"/>
      <c r="H38" s="541"/>
      <c r="I38" s="541"/>
      <c r="J38" s="542"/>
      <c r="K38" s="650"/>
      <c r="L38" s="650"/>
      <c r="M38" s="648"/>
      <c r="N38" s="650"/>
      <c r="O38" s="650"/>
      <c r="P38" s="648"/>
      <c r="Q38" s="650"/>
      <c r="R38" s="650"/>
      <c r="S38" s="648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s="1" customFormat="1" ht="12.75" customHeight="1" thickBot="1" x14ac:dyDescent="0.35">
      <c r="A39" s="537"/>
      <c r="B39" s="525" t="s">
        <v>2</v>
      </c>
      <c r="C39" s="539" t="s">
        <v>574</v>
      </c>
      <c r="D39" s="543" t="s">
        <v>1048</v>
      </c>
      <c r="E39" s="650"/>
      <c r="F39" s="650"/>
      <c r="G39" s="648"/>
      <c r="H39" s="541"/>
      <c r="I39" s="541"/>
      <c r="J39" s="542"/>
      <c r="K39" s="650"/>
      <c r="L39" s="650"/>
      <c r="M39" s="648"/>
      <c r="N39" s="650"/>
      <c r="O39" s="650"/>
      <c r="P39" s="648"/>
      <c r="Q39" s="650"/>
      <c r="R39" s="650"/>
      <c r="S39" s="648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s="1" customFormat="1" ht="12.75" customHeight="1" thickBot="1" x14ac:dyDescent="0.35">
      <c r="A40" s="537"/>
      <c r="B40" s="525" t="s">
        <v>3</v>
      </c>
      <c r="C40" s="539">
        <v>9.8000000000000004E-2</v>
      </c>
      <c r="D40" s="543" t="s">
        <v>654</v>
      </c>
      <c r="E40" s="650"/>
      <c r="F40" s="650"/>
      <c r="G40" s="648"/>
      <c r="H40" s="541"/>
      <c r="I40" s="541"/>
      <c r="J40" s="542"/>
      <c r="K40" s="650"/>
      <c r="L40" s="650"/>
      <c r="M40" s="648"/>
      <c r="N40" s="650"/>
      <c r="O40" s="650"/>
      <c r="P40" s="648"/>
      <c r="Q40" s="650"/>
      <c r="R40" s="650"/>
      <c r="S40" s="648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s="1" customFormat="1" ht="83.4" thickBot="1" x14ac:dyDescent="0.35">
      <c r="A41" s="537"/>
      <c r="B41" s="525" t="s">
        <v>1</v>
      </c>
      <c r="C41" s="539" t="s">
        <v>828</v>
      </c>
      <c r="D41" s="543" t="s">
        <v>674</v>
      </c>
      <c r="E41" s="650"/>
      <c r="F41" s="650"/>
      <c r="G41" s="648"/>
      <c r="H41" s="541"/>
      <c r="I41" s="541"/>
      <c r="J41" s="542"/>
      <c r="K41" s="650"/>
      <c r="L41" s="650"/>
      <c r="M41" s="648"/>
      <c r="N41" s="650"/>
      <c r="O41" s="650"/>
      <c r="P41" s="648"/>
      <c r="Q41" s="650"/>
      <c r="R41" s="650"/>
      <c r="S41" s="648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s="1" customFormat="1" ht="12.75" customHeight="1" thickBot="1" x14ac:dyDescent="0.35">
      <c r="A42" s="537"/>
      <c r="B42" s="525" t="s">
        <v>9</v>
      </c>
      <c r="C42" s="539" t="s">
        <v>45</v>
      </c>
      <c r="D42" s="543" t="s">
        <v>819</v>
      </c>
      <c r="E42" s="650"/>
      <c r="F42" s="650"/>
      <c r="G42" s="648"/>
      <c r="H42" s="541"/>
      <c r="I42" s="541"/>
      <c r="J42" s="542"/>
      <c r="K42" s="650"/>
      <c r="L42" s="650"/>
      <c r="M42" s="648"/>
      <c r="N42" s="650"/>
      <c r="O42" s="650"/>
      <c r="P42" s="648"/>
      <c r="Q42" s="650"/>
      <c r="R42" s="650"/>
      <c r="S42" s="64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s="1" customFormat="1" ht="12.75" customHeight="1" thickBot="1" x14ac:dyDescent="0.35">
      <c r="A43" s="537"/>
      <c r="B43" s="525" t="s">
        <v>97</v>
      </c>
      <c r="C43" s="539" t="s">
        <v>45</v>
      </c>
      <c r="D43" s="543" t="s">
        <v>655</v>
      </c>
      <c r="E43" s="650"/>
      <c r="F43" s="650"/>
      <c r="G43" s="648"/>
      <c r="H43" s="541"/>
      <c r="I43" s="541"/>
      <c r="J43" s="542"/>
      <c r="K43" s="650"/>
      <c r="L43" s="650"/>
      <c r="M43" s="648"/>
      <c r="N43" s="650"/>
      <c r="O43" s="650"/>
      <c r="P43" s="648"/>
      <c r="Q43" s="650"/>
      <c r="R43" s="650"/>
      <c r="S43" s="64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s="1" customFormat="1" thickBot="1" x14ac:dyDescent="0.35">
      <c r="A44" s="537"/>
      <c r="B44" s="538" t="s">
        <v>10</v>
      </c>
      <c r="C44" s="539" t="s">
        <v>45</v>
      </c>
      <c r="D44" s="543" t="s">
        <v>674</v>
      </c>
      <c r="E44" s="650"/>
      <c r="F44" s="650"/>
      <c r="G44" s="648"/>
      <c r="H44" s="541"/>
      <c r="I44" s="541"/>
      <c r="J44" s="542"/>
      <c r="K44" s="650"/>
      <c r="L44" s="650"/>
      <c r="M44" s="648"/>
      <c r="N44" s="650"/>
      <c r="O44" s="650"/>
      <c r="P44" s="648"/>
      <c r="Q44" s="650"/>
      <c r="R44" s="650"/>
      <c r="S44" s="648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s="1" customFormat="1" ht="42" customHeight="1" thickBot="1" x14ac:dyDescent="0.35">
      <c r="A45" s="537"/>
      <c r="B45" s="538" t="s">
        <v>1008</v>
      </c>
      <c r="C45" s="539" t="s">
        <v>1031</v>
      </c>
      <c r="D45" s="543" t="s">
        <v>656</v>
      </c>
      <c r="E45" s="650"/>
      <c r="F45" s="650"/>
      <c r="G45" s="648"/>
      <c r="H45" s="541"/>
      <c r="I45" s="541"/>
      <c r="J45" s="542"/>
      <c r="K45" s="650"/>
      <c r="L45" s="650"/>
      <c r="M45" s="648"/>
      <c r="N45" s="650"/>
      <c r="O45" s="650"/>
      <c r="P45" s="648"/>
      <c r="Q45" s="650"/>
      <c r="R45" s="650"/>
      <c r="S45" s="648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s="1" customFormat="1" ht="19.5" customHeight="1" thickBot="1" x14ac:dyDescent="0.35">
      <c r="A46" s="537"/>
      <c r="B46" s="27" t="s">
        <v>1294</v>
      </c>
      <c r="C46" s="539" t="s">
        <v>187</v>
      </c>
      <c r="D46" s="543" t="s">
        <v>657</v>
      </c>
      <c r="E46" s="650"/>
      <c r="F46" s="650"/>
      <c r="G46" s="648"/>
      <c r="H46" s="541"/>
      <c r="I46" s="541"/>
      <c r="J46" s="542"/>
      <c r="K46" s="650"/>
      <c r="L46" s="650"/>
      <c r="M46" s="648"/>
      <c r="N46" s="650"/>
      <c r="O46" s="650"/>
      <c r="P46" s="648"/>
      <c r="Q46" s="650"/>
      <c r="R46" s="650"/>
      <c r="S46" s="648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s="1" customFormat="1" ht="28.2" thickBot="1" x14ac:dyDescent="0.35">
      <c r="A47" s="537"/>
      <c r="B47" s="525" t="s">
        <v>11</v>
      </c>
      <c r="C47" s="539" t="s">
        <v>575</v>
      </c>
      <c r="D47" s="543" t="s">
        <v>658</v>
      </c>
      <c r="E47" s="650"/>
      <c r="F47" s="650"/>
      <c r="G47" s="648"/>
      <c r="H47" s="541"/>
      <c r="I47" s="541"/>
      <c r="J47" s="542"/>
      <c r="K47" s="650"/>
      <c r="L47" s="650"/>
      <c r="M47" s="648"/>
      <c r="N47" s="650"/>
      <c r="O47" s="650"/>
      <c r="P47" s="648"/>
      <c r="Q47" s="650"/>
      <c r="R47" s="650"/>
      <c r="S47" s="648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s="1" customFormat="1" ht="28.2" thickBot="1" x14ac:dyDescent="0.35">
      <c r="A48" s="537"/>
      <c r="B48" s="525" t="s">
        <v>12</v>
      </c>
      <c r="C48" s="539" t="s">
        <v>576</v>
      </c>
      <c r="D48" s="543" t="s">
        <v>659</v>
      </c>
      <c r="E48" s="650"/>
      <c r="F48" s="650"/>
      <c r="G48" s="648"/>
      <c r="H48" s="541"/>
      <c r="I48" s="541"/>
      <c r="J48" s="542"/>
      <c r="K48" s="650"/>
      <c r="L48" s="650"/>
      <c r="M48" s="648"/>
      <c r="N48" s="650"/>
      <c r="O48" s="650"/>
      <c r="P48" s="648"/>
      <c r="Q48" s="650"/>
      <c r="R48" s="650"/>
      <c r="S48" s="648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s="1" customFormat="1" ht="28.2" thickBot="1" x14ac:dyDescent="0.35">
      <c r="A49" s="537"/>
      <c r="B49" s="525" t="s">
        <v>13</v>
      </c>
      <c r="C49" s="539" t="s">
        <v>577</v>
      </c>
      <c r="D49" s="543" t="s">
        <v>660</v>
      </c>
      <c r="E49" s="650"/>
      <c r="F49" s="650"/>
      <c r="G49" s="648"/>
      <c r="H49" s="541"/>
      <c r="I49" s="541"/>
      <c r="J49" s="542"/>
      <c r="K49" s="650"/>
      <c r="L49" s="650"/>
      <c r="M49" s="648"/>
      <c r="N49" s="650"/>
      <c r="O49" s="650"/>
      <c r="P49" s="648"/>
      <c r="Q49" s="650"/>
      <c r="R49" s="650"/>
      <c r="S49" s="64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s="4" customFormat="1" ht="15" customHeight="1" thickBot="1" x14ac:dyDescent="0.35">
      <c r="A50" s="537"/>
      <c r="B50" s="525" t="s">
        <v>47</v>
      </c>
      <c r="C50" s="544" t="s">
        <v>45</v>
      </c>
      <c r="D50" s="543" t="s">
        <v>661</v>
      </c>
      <c r="E50" s="650"/>
      <c r="F50" s="650"/>
      <c r="G50" s="648"/>
      <c r="H50" s="541"/>
      <c r="I50" s="541"/>
      <c r="J50" s="542"/>
      <c r="K50" s="650"/>
      <c r="L50" s="650"/>
      <c r="M50" s="648"/>
      <c r="N50" s="650"/>
      <c r="O50" s="650"/>
      <c r="P50" s="648"/>
      <c r="Q50" s="650"/>
      <c r="R50" s="650"/>
      <c r="S50" s="648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</row>
    <row r="51" spans="1:40" ht="15" thickBot="1" x14ac:dyDescent="0.35">
      <c r="A51" s="521"/>
      <c r="B51" s="525" t="s">
        <v>42</v>
      </c>
      <c r="C51" s="544">
        <v>0.55000000000000004</v>
      </c>
      <c r="D51" s="543" t="s">
        <v>658</v>
      </c>
      <c r="E51" s="434">
        <v>0.55000000000000004</v>
      </c>
      <c r="F51" s="85">
        <v>0.55000000000000004</v>
      </c>
      <c r="G51" s="134">
        <v>0.57999999999999996</v>
      </c>
      <c r="H51" s="541"/>
      <c r="I51" s="541"/>
      <c r="J51" s="542"/>
      <c r="K51" s="639"/>
      <c r="L51" s="639"/>
      <c r="M51" s="646"/>
      <c r="N51" s="639"/>
      <c r="O51" s="639"/>
      <c r="P51" s="646"/>
      <c r="Q51" s="639"/>
      <c r="R51" s="639"/>
      <c r="S51" s="646"/>
      <c r="T51" s="498"/>
    </row>
    <row r="52" spans="1:40" ht="15" thickBot="1" x14ac:dyDescent="0.35">
      <c r="A52" s="521"/>
      <c r="B52" s="525" t="s">
        <v>43</v>
      </c>
      <c r="C52" s="544">
        <v>0.2</v>
      </c>
      <c r="D52" s="543" t="s">
        <v>659</v>
      </c>
      <c r="E52" s="434">
        <v>0.2</v>
      </c>
      <c r="F52" s="85">
        <v>0.2</v>
      </c>
      <c r="G52" s="134">
        <v>0.25</v>
      </c>
      <c r="H52" s="541"/>
      <c r="I52" s="541"/>
      <c r="J52" s="542"/>
      <c r="K52" s="639"/>
      <c r="L52" s="639"/>
      <c r="M52" s="646"/>
      <c r="N52" s="639"/>
      <c r="O52" s="639"/>
      <c r="P52" s="646"/>
      <c r="Q52" s="639"/>
      <c r="R52" s="639"/>
      <c r="S52" s="646"/>
      <c r="T52" s="498"/>
    </row>
    <row r="53" spans="1:40" ht="15" thickBot="1" x14ac:dyDescent="0.35">
      <c r="A53" s="521"/>
      <c r="B53" s="525" t="s">
        <v>44</v>
      </c>
      <c r="C53" s="544">
        <v>0.4</v>
      </c>
      <c r="D53" s="543" t="s">
        <v>660</v>
      </c>
      <c r="E53" s="434">
        <v>0.4</v>
      </c>
      <c r="F53" s="85">
        <v>0.4</v>
      </c>
      <c r="G53" s="134">
        <v>0.49</v>
      </c>
      <c r="H53" s="541"/>
      <c r="I53" s="541"/>
      <c r="J53" s="542"/>
      <c r="K53" s="639"/>
      <c r="L53" s="639"/>
      <c r="M53" s="646"/>
      <c r="N53" s="639"/>
      <c r="O53" s="639"/>
      <c r="P53" s="646"/>
      <c r="Q53" s="639"/>
      <c r="R53" s="639"/>
      <c r="S53" s="646"/>
      <c r="T53" s="498"/>
    </row>
    <row r="54" spans="1:40" ht="145.5" customHeight="1" thickBot="1" x14ac:dyDescent="0.35">
      <c r="A54" s="521"/>
      <c r="B54" s="527" t="s">
        <v>315</v>
      </c>
      <c r="C54" s="586" t="s">
        <v>1016</v>
      </c>
      <c r="D54" s="637"/>
      <c r="E54" s="531"/>
      <c r="F54" s="532"/>
      <c r="G54" s="533"/>
      <c r="H54" s="528" t="s">
        <v>1766</v>
      </c>
      <c r="I54" s="530" t="s">
        <v>1766</v>
      </c>
      <c r="J54" s="529" t="s">
        <v>1129</v>
      </c>
      <c r="K54" s="528" t="s">
        <v>829</v>
      </c>
      <c r="L54" s="530" t="s">
        <v>1116</v>
      </c>
      <c r="M54" s="546" t="s">
        <v>830</v>
      </c>
      <c r="N54" s="532"/>
      <c r="O54" s="532"/>
      <c r="P54" s="653"/>
      <c r="Q54" s="532"/>
      <c r="R54" s="532"/>
      <c r="S54" s="653"/>
      <c r="T54" s="498"/>
    </row>
    <row r="55" spans="1:40" x14ac:dyDescent="0.3">
      <c r="A55" s="514" t="s">
        <v>59</v>
      </c>
      <c r="B55" s="515"/>
      <c r="C55" s="517"/>
      <c r="D55" s="517"/>
      <c r="E55" s="638"/>
      <c r="F55" s="638"/>
      <c r="G55" s="645"/>
      <c r="H55" s="535"/>
      <c r="I55" s="535"/>
      <c r="J55" s="536"/>
      <c r="K55" s="638"/>
      <c r="L55" s="638"/>
      <c r="M55" s="645"/>
      <c r="N55" s="638"/>
      <c r="O55" s="638"/>
      <c r="P55" s="645"/>
      <c r="Q55" s="638"/>
      <c r="R55" s="638"/>
      <c r="S55" s="645"/>
    </row>
    <row r="56" spans="1:40" ht="42" thickBot="1" x14ac:dyDescent="0.35">
      <c r="A56" s="521"/>
      <c r="B56" s="525" t="s">
        <v>134</v>
      </c>
      <c r="C56" s="539" t="s">
        <v>784</v>
      </c>
      <c r="D56" s="545"/>
      <c r="E56" s="639"/>
      <c r="F56" s="639"/>
      <c r="G56" s="646"/>
      <c r="H56" s="541"/>
      <c r="I56" s="541"/>
      <c r="J56" s="542"/>
      <c r="K56" s="639"/>
      <c r="L56" s="639"/>
      <c r="M56" s="646"/>
      <c r="N56" s="639"/>
      <c r="O56" s="639"/>
      <c r="P56" s="646"/>
      <c r="Q56" s="639"/>
      <c r="R56" s="639"/>
      <c r="S56" s="646"/>
    </row>
    <row r="57" spans="1:40" ht="28.2" thickBot="1" x14ac:dyDescent="0.35">
      <c r="A57" s="521"/>
      <c r="B57" s="547" t="s">
        <v>50</v>
      </c>
      <c r="C57" s="539" t="s">
        <v>785</v>
      </c>
      <c r="D57" s="545"/>
      <c r="E57" s="640"/>
      <c r="F57" s="640"/>
      <c r="G57" s="647"/>
      <c r="H57" s="541"/>
      <c r="I57" s="541"/>
      <c r="J57" s="542"/>
      <c r="K57" s="640"/>
      <c r="L57" s="640"/>
      <c r="M57" s="647"/>
      <c r="N57" s="640"/>
      <c r="O57" s="640"/>
      <c r="P57" s="647"/>
      <c r="Q57" s="640"/>
      <c r="R57" s="640"/>
      <c r="S57" s="647"/>
    </row>
    <row r="58" spans="1:40" s="7" customFormat="1" ht="28.2" thickBot="1" x14ac:dyDescent="0.35">
      <c r="A58" s="548"/>
      <c r="B58" s="525" t="s">
        <v>51</v>
      </c>
      <c r="C58" s="539" t="s">
        <v>1069</v>
      </c>
      <c r="D58" s="545"/>
      <c r="E58" s="640"/>
      <c r="F58" s="640"/>
      <c r="G58" s="647"/>
      <c r="H58" s="541"/>
      <c r="I58" s="541"/>
      <c r="J58" s="542"/>
      <c r="K58" s="640"/>
      <c r="L58" s="640"/>
      <c r="M58" s="647"/>
      <c r="N58" s="640"/>
      <c r="O58" s="640"/>
      <c r="P58" s="647"/>
      <c r="Q58" s="640"/>
      <c r="R58" s="640"/>
      <c r="S58" s="647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s="7" customFormat="1" ht="28.2" thickBot="1" x14ac:dyDescent="0.35">
      <c r="A59" s="548"/>
      <c r="B59" s="525" t="s">
        <v>52</v>
      </c>
      <c r="C59" s="539" t="s">
        <v>1070</v>
      </c>
      <c r="D59" s="545"/>
      <c r="E59" s="640"/>
      <c r="F59" s="640"/>
      <c r="G59" s="647"/>
      <c r="H59" s="541"/>
      <c r="I59" s="541"/>
      <c r="J59" s="542"/>
      <c r="K59" s="640"/>
      <c r="L59" s="640"/>
      <c r="M59" s="647"/>
      <c r="N59" s="640"/>
      <c r="O59" s="640"/>
      <c r="P59" s="647"/>
      <c r="Q59" s="640"/>
      <c r="R59" s="640"/>
      <c r="S59" s="64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28.2" thickBot="1" x14ac:dyDescent="0.35">
      <c r="A60" s="521"/>
      <c r="B60" s="525" t="s">
        <v>140</v>
      </c>
      <c r="C60" s="539" t="s">
        <v>786</v>
      </c>
      <c r="D60" s="545"/>
      <c r="E60" s="640"/>
      <c r="F60" s="640"/>
      <c r="G60" s="647"/>
      <c r="H60" s="541"/>
      <c r="I60" s="541"/>
      <c r="J60" s="542"/>
      <c r="K60" s="640"/>
      <c r="L60" s="640"/>
      <c r="M60" s="647"/>
      <c r="N60" s="640"/>
      <c r="O60" s="640"/>
      <c r="P60" s="647"/>
      <c r="Q60" s="640"/>
      <c r="R60" s="640"/>
      <c r="S60" s="647"/>
    </row>
    <row r="61" spans="1:40" ht="66.599999999999994" thickBot="1" x14ac:dyDescent="0.35">
      <c r="A61" s="521"/>
      <c r="B61" s="525" t="s">
        <v>53</v>
      </c>
      <c r="C61" s="539" t="s">
        <v>787</v>
      </c>
      <c r="D61" s="543" t="s">
        <v>662</v>
      </c>
      <c r="E61" s="640"/>
      <c r="F61" s="640"/>
      <c r="G61" s="647"/>
      <c r="H61" s="541"/>
      <c r="I61" s="541"/>
      <c r="J61" s="542"/>
      <c r="K61" s="640"/>
      <c r="L61" s="640"/>
      <c r="M61" s="647"/>
      <c r="N61" s="640"/>
      <c r="O61" s="640"/>
      <c r="P61" s="647"/>
      <c r="Q61" s="640"/>
      <c r="R61" s="640"/>
      <c r="S61" s="647"/>
    </row>
    <row r="62" spans="1:40" ht="28.2" thickBot="1" x14ac:dyDescent="0.35">
      <c r="A62" s="521"/>
      <c r="B62" s="27" t="s">
        <v>1660</v>
      </c>
      <c r="C62" s="539" t="s">
        <v>788</v>
      </c>
      <c r="D62" s="545"/>
      <c r="E62" s="640"/>
      <c r="F62" s="640"/>
      <c r="G62" s="647"/>
      <c r="H62" s="541"/>
      <c r="I62" s="541"/>
      <c r="J62" s="542"/>
      <c r="K62" s="640"/>
      <c r="L62" s="640"/>
      <c r="M62" s="647"/>
      <c r="N62" s="640"/>
      <c r="O62" s="640"/>
      <c r="P62" s="647"/>
      <c r="Q62" s="640"/>
      <c r="R62" s="640"/>
      <c r="S62" s="647"/>
    </row>
    <row r="63" spans="1:40" s="746" customFormat="1" ht="15" thickBot="1" x14ac:dyDescent="0.35">
      <c r="A63" s="521"/>
      <c r="B63" s="27" t="s">
        <v>1659</v>
      </c>
      <c r="C63" s="539"/>
      <c r="D63" s="545"/>
      <c r="E63" s="640"/>
      <c r="F63" s="640"/>
      <c r="G63" s="647"/>
      <c r="H63" s="541"/>
      <c r="I63" s="541"/>
      <c r="J63" s="542"/>
      <c r="K63" s="640"/>
      <c r="L63" s="640"/>
      <c r="M63" s="647"/>
      <c r="N63" s="640"/>
      <c r="O63" s="640"/>
      <c r="P63" s="647"/>
      <c r="Q63" s="640"/>
      <c r="R63" s="640"/>
      <c r="S63" s="64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 s="746" customFormat="1" ht="15" thickBot="1" x14ac:dyDescent="0.35">
      <c r="A64" s="521"/>
      <c r="B64" s="27" t="s">
        <v>1665</v>
      </c>
      <c r="C64" s="539"/>
      <c r="D64" s="545"/>
      <c r="E64" s="640"/>
      <c r="F64" s="640"/>
      <c r="G64" s="647"/>
      <c r="H64" s="541"/>
      <c r="I64" s="541"/>
      <c r="J64" s="542"/>
      <c r="K64" s="640"/>
      <c r="L64" s="640"/>
      <c r="M64" s="647"/>
      <c r="N64" s="640"/>
      <c r="O64" s="640"/>
      <c r="P64" s="647"/>
      <c r="Q64" s="640"/>
      <c r="R64" s="640"/>
      <c r="S64" s="647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15" thickBot="1" x14ac:dyDescent="0.35">
      <c r="A65" s="548"/>
      <c r="B65" s="525" t="s">
        <v>847</v>
      </c>
      <c r="C65" s="539">
        <v>4.48E-2</v>
      </c>
      <c r="D65" s="545"/>
      <c r="E65" s="640"/>
      <c r="F65" s="640"/>
      <c r="G65" s="647"/>
      <c r="H65" s="541"/>
      <c r="I65" s="541"/>
      <c r="J65" s="542"/>
      <c r="K65" s="640"/>
      <c r="L65" s="640"/>
      <c r="M65" s="647"/>
      <c r="N65" s="640"/>
      <c r="O65" s="640"/>
      <c r="P65" s="647"/>
      <c r="Q65" s="640"/>
      <c r="R65" s="640"/>
      <c r="S65" s="647"/>
    </row>
    <row r="66" spans="1:40" s="7" customFormat="1" ht="18" customHeight="1" thickBot="1" x14ac:dyDescent="0.35">
      <c r="A66" s="521"/>
      <c r="B66" s="525" t="s">
        <v>848</v>
      </c>
      <c r="C66" s="539" t="s">
        <v>981</v>
      </c>
      <c r="D66" s="545"/>
      <c r="E66" s="640"/>
      <c r="F66" s="640"/>
      <c r="G66" s="647"/>
      <c r="H66" s="541"/>
      <c r="I66" s="541"/>
      <c r="J66" s="542"/>
      <c r="K66" s="640"/>
      <c r="L66" s="640"/>
      <c r="M66" s="647"/>
      <c r="N66" s="640"/>
      <c r="O66" s="640"/>
      <c r="P66" s="647"/>
      <c r="Q66" s="640"/>
      <c r="R66" s="640"/>
      <c r="S66" s="647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s="7" customFormat="1" ht="18" customHeight="1" thickBot="1" x14ac:dyDescent="0.35">
      <c r="A67" s="521"/>
      <c r="B67" s="525" t="s">
        <v>878</v>
      </c>
      <c r="C67" s="539" t="s">
        <v>882</v>
      </c>
      <c r="D67" s="545"/>
      <c r="E67" s="640"/>
      <c r="F67" s="640"/>
      <c r="G67" s="647"/>
      <c r="H67" s="541"/>
      <c r="I67" s="541"/>
      <c r="J67" s="542"/>
      <c r="K67" s="640"/>
      <c r="L67" s="640"/>
      <c r="M67" s="647"/>
      <c r="N67" s="640"/>
      <c r="O67" s="640"/>
      <c r="P67" s="647"/>
      <c r="Q67" s="640"/>
      <c r="R67" s="640"/>
      <c r="S67" s="647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0" ht="15" thickBot="1" x14ac:dyDescent="0.35">
      <c r="A68" s="521"/>
      <c r="B68" s="525" t="s">
        <v>137</v>
      </c>
      <c r="C68" s="539" t="s">
        <v>45</v>
      </c>
      <c r="D68" s="545"/>
      <c r="E68" s="640"/>
      <c r="F68" s="640"/>
      <c r="G68" s="647"/>
      <c r="H68" s="541"/>
      <c r="I68" s="541"/>
      <c r="J68" s="542"/>
      <c r="K68" s="640"/>
      <c r="L68" s="640"/>
      <c r="M68" s="647"/>
      <c r="N68" s="640"/>
      <c r="O68" s="640"/>
      <c r="P68" s="647"/>
      <c r="Q68" s="640"/>
      <c r="R68" s="640"/>
      <c r="S68" s="647"/>
    </row>
    <row r="69" spans="1:40" ht="15" thickBot="1" x14ac:dyDescent="0.35">
      <c r="A69" s="521"/>
      <c r="B69" s="525" t="s">
        <v>54</v>
      </c>
      <c r="C69" s="539"/>
      <c r="D69" s="545"/>
      <c r="E69" s="640"/>
      <c r="F69" s="640"/>
      <c r="G69" s="647"/>
      <c r="H69" s="541"/>
      <c r="I69" s="541"/>
      <c r="J69" s="542"/>
      <c r="K69" s="640"/>
      <c r="L69" s="640"/>
      <c r="M69" s="647"/>
      <c r="N69" s="640"/>
      <c r="O69" s="640"/>
      <c r="P69" s="647"/>
      <c r="Q69" s="640"/>
      <c r="R69" s="640"/>
      <c r="S69" s="647"/>
    </row>
    <row r="70" spans="1:40" ht="15" thickBot="1" x14ac:dyDescent="0.35">
      <c r="A70" s="521"/>
      <c r="B70" s="525" t="s">
        <v>130</v>
      </c>
      <c r="C70" s="539"/>
      <c r="D70" s="545"/>
      <c r="E70" s="640"/>
      <c r="F70" s="640"/>
      <c r="G70" s="647"/>
      <c r="H70" s="541"/>
      <c r="I70" s="541"/>
      <c r="J70" s="542"/>
      <c r="K70" s="640"/>
      <c r="L70" s="640"/>
      <c r="M70" s="647"/>
      <c r="N70" s="640"/>
      <c r="O70" s="640"/>
      <c r="P70" s="647"/>
      <c r="Q70" s="640"/>
      <c r="R70" s="640"/>
      <c r="S70" s="647"/>
    </row>
    <row r="71" spans="1:40" ht="15" thickBot="1" x14ac:dyDescent="0.35">
      <c r="A71" s="521"/>
      <c r="B71" s="525" t="s">
        <v>55</v>
      </c>
      <c r="C71" s="539"/>
      <c r="D71" s="543" t="s">
        <v>663</v>
      </c>
      <c r="E71" s="640"/>
      <c r="F71" s="640"/>
      <c r="G71" s="647"/>
      <c r="H71" s="541"/>
      <c r="I71" s="541"/>
      <c r="J71" s="542"/>
      <c r="K71" s="640"/>
      <c r="L71" s="640"/>
      <c r="M71" s="647"/>
      <c r="N71" s="640"/>
      <c r="O71" s="640"/>
      <c r="P71" s="647"/>
      <c r="Q71" s="640"/>
      <c r="R71" s="640"/>
      <c r="S71" s="647"/>
    </row>
    <row r="72" spans="1:40" x14ac:dyDescent="0.3">
      <c r="A72" s="521"/>
      <c r="B72" s="525" t="s">
        <v>854</v>
      </c>
      <c r="C72" s="539"/>
      <c r="D72" s="549"/>
      <c r="E72" s="640"/>
      <c r="F72" s="640"/>
      <c r="G72" s="647"/>
      <c r="H72" s="541"/>
      <c r="I72" s="541"/>
      <c r="J72" s="542"/>
      <c r="K72" s="640"/>
      <c r="L72" s="640"/>
      <c r="M72" s="647"/>
      <c r="N72" s="640"/>
      <c r="O72" s="640"/>
      <c r="P72" s="647"/>
      <c r="Q72" s="640"/>
      <c r="R72" s="640"/>
      <c r="S72" s="647"/>
    </row>
    <row r="73" spans="1:40" s="998" customFormat="1" ht="15" customHeight="1" x14ac:dyDescent="0.3">
      <c r="A73" s="1074" t="s">
        <v>299</v>
      </c>
      <c r="B73" s="1074"/>
      <c r="C73" s="1075"/>
      <c r="D73" s="1076"/>
      <c r="E73" s="515"/>
      <c r="F73" s="515"/>
      <c r="G73" s="516"/>
      <c r="H73" s="638"/>
      <c r="I73" s="638"/>
      <c r="J73" s="1077"/>
      <c r="K73" s="515"/>
      <c r="L73" s="515"/>
      <c r="M73" s="516"/>
      <c r="N73" s="515"/>
      <c r="O73" s="515"/>
      <c r="P73" s="516"/>
      <c r="Q73" s="515"/>
      <c r="R73" s="515"/>
      <c r="S73" s="516"/>
    </row>
    <row r="74" spans="1:40" s="998" customFormat="1" ht="216.75" customHeight="1" x14ac:dyDescent="0.3">
      <c r="A74" s="231"/>
      <c r="B74" s="1078" t="s">
        <v>839</v>
      </c>
      <c r="C74" s="1079" t="s">
        <v>1045</v>
      </c>
      <c r="D74" s="524" t="s">
        <v>837</v>
      </c>
      <c r="E74" s="1080"/>
      <c r="F74" s="1080"/>
      <c r="G74" s="1081"/>
      <c r="H74" s="1080"/>
      <c r="I74" s="1080"/>
      <c r="J74" s="1081"/>
      <c r="K74" s="640"/>
      <c r="L74" s="640"/>
      <c r="M74" s="647"/>
      <c r="N74" s="495" t="s">
        <v>1360</v>
      </c>
      <c r="O74" s="589" t="s">
        <v>1024</v>
      </c>
      <c r="P74" s="497" t="s">
        <v>1359</v>
      </c>
      <c r="Q74" s="640"/>
      <c r="R74" s="640"/>
      <c r="S74" s="647"/>
    </row>
    <row r="75" spans="1:40" s="998" customFormat="1" x14ac:dyDescent="0.3">
      <c r="A75" s="231"/>
      <c r="B75" s="525" t="s">
        <v>835</v>
      </c>
      <c r="C75" s="1079" t="s">
        <v>836</v>
      </c>
      <c r="D75" s="524" t="s">
        <v>834</v>
      </c>
      <c r="E75" s="639"/>
      <c r="F75" s="1080"/>
      <c r="G75" s="646"/>
      <c r="H75" s="639"/>
      <c r="I75" s="1080"/>
      <c r="J75" s="646"/>
      <c r="K75" s="640"/>
      <c r="L75" s="640"/>
      <c r="M75" s="647"/>
      <c r="N75" s="585" t="s">
        <v>836</v>
      </c>
      <c r="O75" s="589" t="s">
        <v>1024</v>
      </c>
      <c r="P75" s="134" t="s">
        <v>836</v>
      </c>
      <c r="Q75" s="640"/>
      <c r="R75" s="640"/>
      <c r="S75" s="647"/>
      <c r="U75" s="990"/>
      <c r="V75" s="990"/>
      <c r="W75" s="990"/>
      <c r="X75" s="990"/>
      <c r="Y75" s="990"/>
      <c r="Z75" s="990"/>
    </row>
    <row r="76" spans="1:40" s="998" customFormat="1" ht="42" customHeight="1" x14ac:dyDescent="0.3">
      <c r="A76" s="231"/>
      <c r="B76" s="525" t="s">
        <v>300</v>
      </c>
      <c r="C76" s="1079" t="s">
        <v>1017</v>
      </c>
      <c r="D76" s="524" t="s">
        <v>831</v>
      </c>
      <c r="E76" s="639"/>
      <c r="F76" s="1080"/>
      <c r="G76" s="646"/>
      <c r="H76" s="639"/>
      <c r="I76" s="1080"/>
      <c r="J76" s="646"/>
      <c r="K76" s="1054"/>
      <c r="L76" s="1054"/>
      <c r="M76" s="1055"/>
      <c r="N76" s="495" t="s">
        <v>1362</v>
      </c>
      <c r="O76" s="589" t="s">
        <v>1024</v>
      </c>
      <c r="P76" s="497" t="s">
        <v>1976</v>
      </c>
      <c r="Q76" s="1054"/>
      <c r="R76" s="1054"/>
      <c r="S76" s="1055"/>
      <c r="U76" s="999"/>
      <c r="V76" s="1000"/>
      <c r="W76" s="990"/>
      <c r="X76" s="990"/>
      <c r="Y76" s="999"/>
      <c r="Z76" s="990"/>
    </row>
    <row r="77" spans="1:40" s="998" customFormat="1" ht="42" customHeight="1" x14ac:dyDescent="0.3">
      <c r="A77" s="231"/>
      <c r="B77" s="525" t="s">
        <v>475</v>
      </c>
      <c r="C77" s="1079">
        <v>0</v>
      </c>
      <c r="D77" s="524" t="s">
        <v>832</v>
      </c>
      <c r="E77" s="639"/>
      <c r="F77" s="1080"/>
      <c r="G77" s="646"/>
      <c r="H77" s="639"/>
      <c r="I77" s="1080"/>
      <c r="J77" s="646"/>
      <c r="K77" s="1054"/>
      <c r="L77" s="1054"/>
      <c r="M77" s="1055"/>
      <c r="N77" s="495" t="s">
        <v>1364</v>
      </c>
      <c r="O77" s="589" t="s">
        <v>1024</v>
      </c>
      <c r="P77" s="497" t="s">
        <v>1977</v>
      </c>
      <c r="Q77" s="1054"/>
      <c r="R77" s="1054"/>
      <c r="S77" s="1055"/>
      <c r="U77" s="999"/>
      <c r="V77" s="1000"/>
      <c r="W77" s="990"/>
      <c r="X77" s="990"/>
      <c r="Y77" s="999"/>
      <c r="Z77" s="990"/>
    </row>
    <row r="78" spans="1:40" s="998" customFormat="1" ht="66" customHeight="1" x14ac:dyDescent="0.3">
      <c r="A78" s="231"/>
      <c r="B78" s="525" t="s">
        <v>476</v>
      </c>
      <c r="C78" s="1079" t="s">
        <v>1017</v>
      </c>
      <c r="D78" s="524" t="s">
        <v>833</v>
      </c>
      <c r="E78" s="1082"/>
      <c r="F78" s="1080"/>
      <c r="G78" s="1083"/>
      <c r="H78" s="1082"/>
      <c r="I78" s="1080"/>
      <c r="J78" s="1083"/>
      <c r="K78" s="1054"/>
      <c r="L78" s="1054"/>
      <c r="M78" s="1055"/>
      <c r="N78" s="1084" t="s">
        <v>1363</v>
      </c>
      <c r="O78" s="589" t="s">
        <v>1024</v>
      </c>
      <c r="P78" s="497" t="s">
        <v>1978</v>
      </c>
      <c r="Q78" s="1054"/>
      <c r="R78" s="1054"/>
      <c r="S78" s="1055"/>
    </row>
    <row r="79" spans="1:40" s="998" customFormat="1" ht="106.5" customHeight="1" x14ac:dyDescent="0.3">
      <c r="A79" s="231"/>
      <c r="B79" s="525" t="s">
        <v>301</v>
      </c>
      <c r="C79" s="1079" t="s">
        <v>1016</v>
      </c>
      <c r="D79" s="1085"/>
      <c r="E79" s="1080"/>
      <c r="F79" s="1080"/>
      <c r="G79" s="1081"/>
      <c r="H79" s="1080"/>
      <c r="I79" s="1080"/>
      <c r="J79" s="1081"/>
      <c r="K79" s="1054"/>
      <c r="L79" s="1054"/>
      <c r="M79" s="1055"/>
      <c r="N79" s="495" t="s">
        <v>1016</v>
      </c>
      <c r="O79" s="589" t="s">
        <v>1024</v>
      </c>
      <c r="P79" s="497" t="s">
        <v>1026</v>
      </c>
      <c r="Q79" s="1054"/>
      <c r="R79" s="1054"/>
      <c r="S79" s="1055"/>
    </row>
    <row r="80" spans="1:40" s="998" customFormat="1" ht="95.25" customHeight="1" x14ac:dyDescent="0.3">
      <c r="A80" s="231"/>
      <c r="B80" s="525" t="s">
        <v>302</v>
      </c>
      <c r="C80" s="1079" t="s">
        <v>1016</v>
      </c>
      <c r="D80" s="1085"/>
      <c r="E80" s="639"/>
      <c r="F80" s="1080"/>
      <c r="G80" s="1081"/>
      <c r="H80" s="639"/>
      <c r="I80" s="1080"/>
      <c r="J80" s="1081"/>
      <c r="K80" s="1054"/>
      <c r="L80" s="1054"/>
      <c r="M80" s="1055"/>
      <c r="N80" s="585" t="s">
        <v>49</v>
      </c>
      <c r="O80" s="589" t="s">
        <v>1024</v>
      </c>
      <c r="P80" s="497" t="s">
        <v>1025</v>
      </c>
      <c r="Q80" s="1054"/>
      <c r="R80" s="1054"/>
      <c r="S80" s="1055"/>
    </row>
    <row r="81" spans="1:40" x14ac:dyDescent="0.3">
      <c r="A81" s="514" t="s">
        <v>63</v>
      </c>
      <c r="B81" s="515"/>
      <c r="C81" s="517"/>
      <c r="D81" s="513"/>
      <c r="E81" s="519"/>
      <c r="F81" s="519"/>
      <c r="G81" s="645"/>
      <c r="H81" s="535"/>
      <c r="I81" s="535"/>
      <c r="J81" s="536"/>
      <c r="K81" s="519"/>
      <c r="L81" s="519"/>
      <c r="M81" s="645"/>
      <c r="N81" s="519"/>
      <c r="O81" s="519"/>
      <c r="P81" s="645"/>
      <c r="Q81" s="519"/>
      <c r="R81" s="519"/>
      <c r="S81" s="645"/>
    </row>
    <row r="82" spans="1:40" s="4" customFormat="1" ht="27.6" x14ac:dyDescent="0.3">
      <c r="A82" s="537"/>
      <c r="B82" s="525" t="s">
        <v>64</v>
      </c>
      <c r="C82" s="539" t="s">
        <v>982</v>
      </c>
      <c r="D82" s="553"/>
      <c r="E82" s="639"/>
      <c r="F82" s="639"/>
      <c r="G82" s="646"/>
      <c r="H82" s="551"/>
      <c r="I82" s="551"/>
      <c r="J82" s="554"/>
      <c r="K82" s="639"/>
      <c r="L82" s="639"/>
      <c r="M82" s="646"/>
      <c r="N82" s="639"/>
      <c r="O82" s="639"/>
      <c r="P82" s="646"/>
      <c r="Q82" s="495" t="s">
        <v>1835</v>
      </c>
      <c r="R82" s="85" t="s">
        <v>1018</v>
      </c>
      <c r="S82" s="497" t="s">
        <v>1212</v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</row>
    <row r="83" spans="1:40" s="1" customFormat="1" ht="13.8" x14ac:dyDescent="0.3">
      <c r="A83" s="537"/>
      <c r="B83" s="525" t="s">
        <v>192</v>
      </c>
      <c r="C83" s="539" t="s">
        <v>181</v>
      </c>
      <c r="D83" s="553"/>
      <c r="E83" s="639"/>
      <c r="F83" s="639"/>
      <c r="G83" s="646"/>
      <c r="H83" s="551"/>
      <c r="I83" s="551"/>
      <c r="J83" s="554"/>
      <c r="K83" s="639"/>
      <c r="L83" s="639"/>
      <c r="M83" s="646"/>
      <c r="N83" s="639"/>
      <c r="O83" s="639"/>
      <c r="P83" s="646"/>
      <c r="Q83" s="434" t="s">
        <v>1032</v>
      </c>
      <c r="R83" s="85" t="s">
        <v>1018</v>
      </c>
      <c r="S83" s="134" t="s">
        <v>1032</v>
      </c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0" s="1" customFormat="1" ht="27.6" x14ac:dyDescent="0.3">
      <c r="A84" s="537"/>
      <c r="B84" s="525" t="s">
        <v>193</v>
      </c>
      <c r="C84" s="539" t="s">
        <v>170</v>
      </c>
      <c r="D84" s="553"/>
      <c r="E84" s="639"/>
      <c r="F84" s="639"/>
      <c r="G84" s="646"/>
      <c r="H84" s="551"/>
      <c r="I84" s="551"/>
      <c r="J84" s="552"/>
      <c r="K84" s="639"/>
      <c r="L84" s="639"/>
      <c r="M84" s="646"/>
      <c r="N84" s="639"/>
      <c r="O84" s="639"/>
      <c r="P84" s="646"/>
      <c r="Q84" s="495" t="s">
        <v>1033</v>
      </c>
      <c r="R84" s="85" t="s">
        <v>1018</v>
      </c>
      <c r="S84" s="497" t="s">
        <v>1033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</row>
    <row r="85" spans="1:40" s="1" customFormat="1" ht="142.80000000000001" x14ac:dyDescent="0.3">
      <c r="A85" s="537"/>
      <c r="B85" s="525" t="s">
        <v>72</v>
      </c>
      <c r="C85" s="539" t="s">
        <v>789</v>
      </c>
      <c r="D85" s="553"/>
      <c r="E85" s="639"/>
      <c r="F85" s="639"/>
      <c r="G85" s="646"/>
      <c r="H85" s="551"/>
      <c r="I85" s="551"/>
      <c r="J85" s="555"/>
      <c r="K85" s="639"/>
      <c r="L85" s="639"/>
      <c r="M85" s="646"/>
      <c r="N85" s="639"/>
      <c r="O85" s="639"/>
      <c r="P85" s="646"/>
      <c r="Q85" s="495" t="s">
        <v>1767</v>
      </c>
      <c r="R85" s="85" t="s">
        <v>1018</v>
      </c>
      <c r="S85" s="497" t="s">
        <v>1778</v>
      </c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</row>
    <row r="86" spans="1:40" s="1" customFormat="1" ht="93.75" customHeight="1" x14ac:dyDescent="0.3">
      <c r="A86" s="537"/>
      <c r="B86" s="525" t="s">
        <v>73</v>
      </c>
      <c r="C86" s="539" t="s">
        <v>757</v>
      </c>
      <c r="D86" s="553"/>
      <c r="E86" s="639"/>
      <c r="F86" s="639"/>
      <c r="G86" s="646"/>
      <c r="H86" s="556"/>
      <c r="I86" s="556"/>
      <c r="J86" s="557"/>
      <c r="K86" s="639"/>
      <c r="L86" s="639"/>
      <c r="M86" s="646"/>
      <c r="N86" s="639"/>
      <c r="O86" s="639"/>
      <c r="P86" s="646"/>
      <c r="Q86" s="495" t="s">
        <v>1926</v>
      </c>
      <c r="R86" s="85" t="s">
        <v>1018</v>
      </c>
      <c r="S86" s="497" t="s">
        <v>1138</v>
      </c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</row>
    <row r="87" spans="1:40" s="1" customFormat="1" ht="13.8" x14ac:dyDescent="0.3">
      <c r="A87" s="537"/>
      <c r="B87" s="525" t="s">
        <v>323</v>
      </c>
      <c r="C87" s="539" t="s">
        <v>1034</v>
      </c>
      <c r="D87" s="553"/>
      <c r="E87" s="639"/>
      <c r="F87" s="639"/>
      <c r="G87" s="646"/>
      <c r="H87" s="551"/>
      <c r="I87" s="551"/>
      <c r="J87" s="557"/>
      <c r="K87" s="639"/>
      <c r="L87" s="639"/>
      <c r="M87" s="646"/>
      <c r="N87" s="639"/>
      <c r="O87" s="639"/>
      <c r="P87" s="646"/>
      <c r="Q87" s="434" t="s">
        <v>1034</v>
      </c>
      <c r="R87" s="85" t="s">
        <v>1034</v>
      </c>
      <c r="S87" s="338" t="s">
        <v>183</v>
      </c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</row>
    <row r="88" spans="1:40" s="4" customFormat="1" ht="67.5" customHeight="1" x14ac:dyDescent="0.3">
      <c r="A88" s="537"/>
      <c r="B88" s="525" t="s">
        <v>243</v>
      </c>
      <c r="C88" s="539" t="s">
        <v>617</v>
      </c>
      <c r="D88" s="553"/>
      <c r="E88" s="639"/>
      <c r="F88" s="639"/>
      <c r="G88" s="646"/>
      <c r="H88" s="551"/>
      <c r="I88" s="559"/>
      <c r="J88" s="557"/>
      <c r="K88" s="639"/>
      <c r="L88" s="639"/>
      <c r="M88" s="646"/>
      <c r="N88" s="639"/>
      <c r="O88" s="639"/>
      <c r="P88" s="646"/>
      <c r="Q88" s="495" t="s">
        <v>617</v>
      </c>
      <c r="R88" s="85" t="s">
        <v>1018</v>
      </c>
      <c r="S88" s="338" t="s">
        <v>1295</v>
      </c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</row>
    <row r="89" spans="1:40" s="1" customFormat="1" ht="55.2" x14ac:dyDescent="0.3">
      <c r="A89" s="537"/>
      <c r="B89" s="558" t="s">
        <v>840</v>
      </c>
      <c r="C89" s="539" t="s">
        <v>983</v>
      </c>
      <c r="D89" s="553"/>
      <c r="E89" s="639"/>
      <c r="F89" s="639"/>
      <c r="G89" s="646"/>
      <c r="H89" s="559"/>
      <c r="I89" s="559"/>
      <c r="J89" s="557"/>
      <c r="K89" s="639"/>
      <c r="L89" s="639"/>
      <c r="M89" s="646"/>
      <c r="N89" s="639"/>
      <c r="O89" s="639"/>
      <c r="P89" s="646"/>
      <c r="Q89" s="495" t="s">
        <v>1035</v>
      </c>
      <c r="R89" s="85" t="s">
        <v>1018</v>
      </c>
      <c r="S89" s="497" t="s">
        <v>1035</v>
      </c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  <row r="90" spans="1:40" s="1" customFormat="1" ht="27.6" x14ac:dyDescent="0.3">
      <c r="A90" s="537"/>
      <c r="B90" s="525" t="s">
        <v>67</v>
      </c>
      <c r="C90" s="539" t="s">
        <v>187</v>
      </c>
      <c r="D90" s="553"/>
      <c r="E90" s="639"/>
      <c r="F90" s="639"/>
      <c r="G90" s="646"/>
      <c r="H90" s="551"/>
      <c r="I90" s="551"/>
      <c r="J90" s="552"/>
      <c r="K90" s="639"/>
      <c r="L90" s="639"/>
      <c r="M90" s="646"/>
      <c r="N90" s="639"/>
      <c r="O90" s="639"/>
      <c r="P90" s="646"/>
      <c r="Q90" s="225" t="s">
        <v>1213</v>
      </c>
      <c r="R90" s="590" t="s">
        <v>761</v>
      </c>
      <c r="S90" s="338" t="s">
        <v>1213</v>
      </c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0" s="1" customFormat="1" ht="13.8" x14ac:dyDescent="0.3">
      <c r="A91" s="537"/>
      <c r="B91" s="525" t="s">
        <v>68</v>
      </c>
      <c r="C91" s="539" t="s">
        <v>49</v>
      </c>
      <c r="D91" s="553"/>
      <c r="E91" s="639"/>
      <c r="F91" s="639"/>
      <c r="G91" s="646"/>
      <c r="H91" s="559"/>
      <c r="I91" s="559"/>
      <c r="J91" s="554"/>
      <c r="K91" s="639"/>
      <c r="L91" s="639"/>
      <c r="M91" s="646"/>
      <c r="N91" s="639"/>
      <c r="O91" s="639"/>
      <c r="P91" s="646"/>
      <c r="Q91" s="434" t="s">
        <v>49</v>
      </c>
      <c r="R91" s="85" t="s">
        <v>49</v>
      </c>
      <c r="S91" s="134" t="s">
        <v>49</v>
      </c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</row>
    <row r="92" spans="1:40" s="1" customFormat="1" ht="13.8" x14ac:dyDescent="0.3">
      <c r="A92" s="537"/>
      <c r="B92" s="525" t="s">
        <v>69</v>
      </c>
      <c r="C92" s="539" t="s">
        <v>45</v>
      </c>
      <c r="D92" s="553"/>
      <c r="E92" s="639"/>
      <c r="F92" s="639"/>
      <c r="G92" s="646"/>
      <c r="H92" s="551"/>
      <c r="I92" s="551"/>
      <c r="J92" s="554"/>
      <c r="K92" s="639"/>
      <c r="L92" s="639"/>
      <c r="M92" s="646"/>
      <c r="N92" s="639"/>
      <c r="O92" s="639"/>
      <c r="P92" s="646"/>
      <c r="Q92" s="434" t="s">
        <v>45</v>
      </c>
      <c r="R92" s="85" t="s">
        <v>45</v>
      </c>
      <c r="S92" s="134" t="s">
        <v>45</v>
      </c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</row>
    <row r="93" spans="1:40" s="1" customFormat="1" ht="138" x14ac:dyDescent="0.3">
      <c r="A93" s="537"/>
      <c r="B93" s="525" t="s">
        <v>849</v>
      </c>
      <c r="C93" s="539" t="s">
        <v>790</v>
      </c>
      <c r="D93" s="553"/>
      <c r="E93" s="639"/>
      <c r="F93" s="639"/>
      <c r="G93" s="646"/>
      <c r="H93" s="551"/>
      <c r="I93" s="551"/>
      <c r="J93" s="557"/>
      <c r="K93" s="639"/>
      <c r="L93" s="639"/>
      <c r="M93" s="646"/>
      <c r="N93" s="639"/>
      <c r="O93" s="639"/>
      <c r="P93" s="646"/>
      <c r="Q93" s="495" t="s">
        <v>1768</v>
      </c>
      <c r="R93" s="85" t="s">
        <v>1018</v>
      </c>
      <c r="S93" s="497" t="s">
        <v>1638</v>
      </c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</row>
    <row r="94" spans="1:40" s="1" customFormat="1" ht="124.2" x14ac:dyDescent="0.3">
      <c r="A94" s="537"/>
      <c r="B94" s="525" t="s">
        <v>312</v>
      </c>
      <c r="C94" s="539" t="s">
        <v>791</v>
      </c>
      <c r="D94" s="553"/>
      <c r="E94" s="639"/>
      <c r="F94" s="639"/>
      <c r="G94" s="646"/>
      <c r="H94" s="551"/>
      <c r="I94" s="551"/>
      <c r="J94" s="557"/>
      <c r="K94" s="639"/>
      <c r="L94" s="639"/>
      <c r="M94" s="646"/>
      <c r="N94" s="639"/>
      <c r="O94" s="639"/>
      <c r="P94" s="646"/>
      <c r="Q94" s="495" t="s">
        <v>1222</v>
      </c>
      <c r="R94" s="85" t="s">
        <v>1018</v>
      </c>
      <c r="S94" s="735" t="s">
        <v>1639</v>
      </c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</row>
    <row r="95" spans="1:40" s="1" customFormat="1" ht="13.8" x14ac:dyDescent="0.3">
      <c r="A95" s="537"/>
      <c r="B95" s="525" t="s">
        <v>70</v>
      </c>
      <c r="C95" s="539" t="s">
        <v>792</v>
      </c>
      <c r="D95" s="553"/>
      <c r="E95" s="639"/>
      <c r="F95" s="639"/>
      <c r="G95" s="646"/>
      <c r="H95" s="551"/>
      <c r="I95" s="551"/>
      <c r="J95" s="554"/>
      <c r="K95" s="639"/>
      <c r="L95" s="639"/>
      <c r="M95" s="646"/>
      <c r="N95" s="639"/>
      <c r="O95" s="639"/>
      <c r="P95" s="646"/>
      <c r="Q95" s="434" t="s">
        <v>186</v>
      </c>
      <c r="R95" s="85" t="s">
        <v>1018</v>
      </c>
      <c r="S95" s="134" t="s">
        <v>186</v>
      </c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</row>
    <row r="96" spans="1:40" s="1" customFormat="1" ht="78" customHeight="1" x14ac:dyDescent="0.3">
      <c r="A96" s="537"/>
      <c r="B96" s="525" t="s">
        <v>842</v>
      </c>
      <c r="C96" s="539" t="s">
        <v>1114</v>
      </c>
      <c r="D96" s="553"/>
      <c r="E96" s="639"/>
      <c r="F96" s="639"/>
      <c r="G96" s="646"/>
      <c r="H96" s="551"/>
      <c r="I96" s="551"/>
      <c r="J96" s="552"/>
      <c r="K96" s="639"/>
      <c r="L96" s="639"/>
      <c r="M96" s="646"/>
      <c r="N96" s="639"/>
      <c r="O96" s="639"/>
      <c r="P96" s="646"/>
      <c r="Q96" s="434" t="s">
        <v>190</v>
      </c>
      <c r="R96" s="496" t="s">
        <v>1654</v>
      </c>
      <c r="S96" s="576" t="s">
        <v>1149</v>
      </c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</row>
    <row r="97" spans="1:40" s="1" customFormat="1" ht="27.6" x14ac:dyDescent="0.3">
      <c r="A97" s="537"/>
      <c r="B97" s="525" t="s">
        <v>841</v>
      </c>
      <c r="C97" s="539" t="s">
        <v>1115</v>
      </c>
      <c r="D97" s="553"/>
      <c r="E97" s="639"/>
      <c r="F97" s="639"/>
      <c r="G97" s="646"/>
      <c r="H97" s="551"/>
      <c r="I97" s="551"/>
      <c r="J97" s="554"/>
      <c r="K97" s="639"/>
      <c r="L97" s="639"/>
      <c r="M97" s="646"/>
      <c r="N97" s="639"/>
      <c r="O97" s="639"/>
      <c r="P97" s="646"/>
      <c r="Q97" s="434" t="s">
        <v>772</v>
      </c>
      <c r="R97" s="85" t="s">
        <v>843</v>
      </c>
      <c r="S97" s="577" t="s">
        <v>843</v>
      </c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</row>
    <row r="98" spans="1:40" s="1" customFormat="1" ht="13.8" x14ac:dyDescent="0.3">
      <c r="A98" s="537"/>
      <c r="B98" s="525" t="s">
        <v>71</v>
      </c>
      <c r="C98" s="539" t="s">
        <v>190</v>
      </c>
      <c r="D98" s="553"/>
      <c r="E98" s="639"/>
      <c r="F98" s="639"/>
      <c r="G98" s="646"/>
      <c r="H98" s="551"/>
      <c r="I98" s="551"/>
      <c r="J98" s="552"/>
      <c r="K98" s="639"/>
      <c r="L98" s="639"/>
      <c r="M98" s="646"/>
      <c r="N98" s="639"/>
      <c r="O98" s="639"/>
      <c r="P98" s="646"/>
      <c r="Q98" s="328"/>
      <c r="R98" s="322"/>
      <c r="S98" s="32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</row>
    <row r="99" spans="1:40" x14ac:dyDescent="0.3">
      <c r="A99" s="521"/>
      <c r="B99" s="525" t="s">
        <v>131</v>
      </c>
      <c r="C99" s="539" t="s">
        <v>190</v>
      </c>
      <c r="D99" s="553"/>
      <c r="E99" s="639"/>
      <c r="F99" s="639"/>
      <c r="G99" s="646"/>
      <c r="H99" s="551"/>
      <c r="I99" s="551"/>
      <c r="J99" s="552"/>
      <c r="K99" s="639"/>
      <c r="L99" s="639"/>
      <c r="M99" s="646"/>
      <c r="N99" s="639"/>
      <c r="O99" s="639"/>
      <c r="P99" s="646"/>
      <c r="Q99" s="434" t="s">
        <v>772</v>
      </c>
      <c r="R99" s="574" t="s">
        <v>1047</v>
      </c>
      <c r="S99" s="364" t="s">
        <v>1047</v>
      </c>
      <c r="T99" s="575"/>
    </row>
    <row r="100" spans="1:40" ht="27.6" x14ac:dyDescent="0.3">
      <c r="A100" s="521"/>
      <c r="B100" s="558" t="s">
        <v>960</v>
      </c>
      <c r="C100" s="539" t="s">
        <v>772</v>
      </c>
      <c r="D100" s="553"/>
      <c r="E100" s="639"/>
      <c r="F100" s="639"/>
      <c r="G100" s="646"/>
      <c r="H100" s="551"/>
      <c r="I100" s="551"/>
      <c r="J100" s="552"/>
      <c r="K100" s="639"/>
      <c r="L100" s="639"/>
      <c r="M100" s="646"/>
      <c r="N100" s="639"/>
      <c r="O100" s="639"/>
      <c r="P100" s="646"/>
      <c r="Q100" s="585" t="s">
        <v>772</v>
      </c>
      <c r="R100" s="589" t="s">
        <v>1481</v>
      </c>
      <c r="S100" s="497" t="s">
        <v>1481</v>
      </c>
    </row>
    <row r="101" spans="1:40" ht="27.6" x14ac:dyDescent="0.3">
      <c r="A101" s="521"/>
      <c r="B101" s="558" t="s">
        <v>961</v>
      </c>
      <c r="C101" s="539" t="s">
        <v>772</v>
      </c>
      <c r="D101" s="553"/>
      <c r="E101" s="639"/>
      <c r="F101" s="639"/>
      <c r="G101" s="646"/>
      <c r="H101" s="551"/>
      <c r="I101" s="551"/>
      <c r="J101" s="552"/>
      <c r="K101" s="639"/>
      <c r="L101" s="639"/>
      <c r="M101" s="646"/>
      <c r="N101" s="639"/>
      <c r="O101" s="639"/>
      <c r="P101" s="646"/>
      <c r="Q101" s="585" t="s">
        <v>772</v>
      </c>
      <c r="R101" s="589" t="s">
        <v>1482</v>
      </c>
      <c r="S101" s="497" t="s">
        <v>1482</v>
      </c>
    </row>
    <row r="102" spans="1:40" x14ac:dyDescent="0.3">
      <c r="A102" s="521"/>
      <c r="B102" s="525" t="s">
        <v>211</v>
      </c>
      <c r="C102" s="539" t="s">
        <v>45</v>
      </c>
      <c r="D102" s="553"/>
      <c r="E102" s="639"/>
      <c r="F102" s="639"/>
      <c r="G102" s="646"/>
      <c r="H102" s="551"/>
      <c r="I102" s="551"/>
      <c r="J102" s="552"/>
      <c r="K102" s="639"/>
      <c r="L102" s="639"/>
      <c r="M102" s="646"/>
      <c r="N102" s="639"/>
      <c r="O102" s="639"/>
      <c r="P102" s="646"/>
      <c r="Q102" s="434" t="s">
        <v>45</v>
      </c>
      <c r="R102" s="434" t="s">
        <v>45</v>
      </c>
      <c r="S102" s="134" t="s">
        <v>45</v>
      </c>
    </row>
    <row r="103" spans="1:40" x14ac:dyDescent="0.3">
      <c r="A103" s="521"/>
      <c r="B103" s="525" t="s">
        <v>213</v>
      </c>
      <c r="C103" s="539" t="s">
        <v>45</v>
      </c>
      <c r="D103" s="553"/>
      <c r="E103" s="639"/>
      <c r="F103" s="639"/>
      <c r="G103" s="646"/>
      <c r="H103" s="551"/>
      <c r="I103" s="551"/>
      <c r="J103" s="552"/>
      <c r="K103" s="639"/>
      <c r="L103" s="639"/>
      <c r="M103" s="646"/>
      <c r="N103" s="639"/>
      <c r="O103" s="639"/>
      <c r="P103" s="646"/>
      <c r="Q103" s="434" t="s">
        <v>45</v>
      </c>
      <c r="R103" s="434" t="s">
        <v>45</v>
      </c>
      <c r="S103" s="134" t="s">
        <v>45</v>
      </c>
    </row>
    <row r="104" spans="1:40" x14ac:dyDescent="0.3">
      <c r="A104" s="521"/>
      <c r="B104" s="525" t="s">
        <v>370</v>
      </c>
      <c r="C104" s="539" t="s">
        <v>45</v>
      </c>
      <c r="D104" s="553"/>
      <c r="E104" s="639"/>
      <c r="F104" s="639"/>
      <c r="G104" s="646"/>
      <c r="H104" s="551"/>
      <c r="I104" s="551"/>
      <c r="J104" s="552"/>
      <c r="K104" s="639"/>
      <c r="L104" s="639"/>
      <c r="M104" s="646"/>
      <c r="N104" s="639"/>
      <c r="O104" s="639"/>
      <c r="P104" s="646"/>
      <c r="Q104" s="434" t="s">
        <v>45</v>
      </c>
      <c r="R104" s="434" t="s">
        <v>45</v>
      </c>
      <c r="S104" s="134" t="s">
        <v>45</v>
      </c>
    </row>
    <row r="105" spans="1:40" x14ac:dyDescent="0.3">
      <c r="A105" s="521"/>
      <c r="B105" s="525" t="s">
        <v>214</v>
      </c>
      <c r="C105" s="539" t="s">
        <v>45</v>
      </c>
      <c r="D105" s="553"/>
      <c r="E105" s="639"/>
      <c r="F105" s="639"/>
      <c r="G105" s="646"/>
      <c r="H105" s="551"/>
      <c r="I105" s="551"/>
      <c r="J105" s="552"/>
      <c r="K105" s="639"/>
      <c r="L105" s="639"/>
      <c r="M105" s="646"/>
      <c r="N105" s="639"/>
      <c r="O105" s="639"/>
      <c r="P105" s="646"/>
      <c r="Q105" s="434" t="s">
        <v>45</v>
      </c>
      <c r="R105" s="434" t="s">
        <v>45</v>
      </c>
      <c r="S105" s="134" t="s">
        <v>45</v>
      </c>
    </row>
    <row r="106" spans="1:40" s="1" customFormat="1" ht="15" customHeight="1" x14ac:dyDescent="0.3">
      <c r="A106" s="560" t="s">
        <v>74</v>
      </c>
      <c r="B106" s="515"/>
      <c r="C106" s="517"/>
      <c r="D106" s="518"/>
      <c r="E106" s="638"/>
      <c r="F106" s="638"/>
      <c r="G106" s="645"/>
      <c r="H106" s="550"/>
      <c r="I106" s="550"/>
      <c r="J106" s="561"/>
      <c r="K106" s="638"/>
      <c r="L106" s="638"/>
      <c r="M106" s="645"/>
      <c r="N106" s="638"/>
      <c r="O106" s="638"/>
      <c r="P106" s="645"/>
      <c r="Q106" s="638"/>
      <c r="R106" s="638"/>
      <c r="S106" s="64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</row>
    <row r="107" spans="1:40" s="1" customFormat="1" ht="13.8" x14ac:dyDescent="0.3">
      <c r="A107" s="537"/>
      <c r="B107" s="525" t="s">
        <v>75</v>
      </c>
      <c r="C107" s="539" t="s">
        <v>45</v>
      </c>
      <c r="D107" s="553"/>
      <c r="E107" s="639"/>
      <c r="F107" s="639"/>
      <c r="G107" s="646"/>
      <c r="H107" s="551"/>
      <c r="I107" s="551"/>
      <c r="J107" s="552"/>
      <c r="K107" s="639"/>
      <c r="L107" s="639"/>
      <c r="M107" s="646"/>
      <c r="N107" s="639"/>
      <c r="O107" s="639"/>
      <c r="P107" s="646"/>
      <c r="Q107" s="639"/>
      <c r="R107" s="639"/>
      <c r="S107" s="64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</row>
    <row r="108" spans="1:40" s="8" customFormat="1" ht="15" customHeight="1" x14ac:dyDescent="0.3">
      <c r="A108" s="562"/>
      <c r="B108" s="525" t="s">
        <v>219</v>
      </c>
      <c r="C108" s="539" t="s">
        <v>45</v>
      </c>
      <c r="D108" s="553"/>
      <c r="E108" s="639"/>
      <c r="F108" s="639"/>
      <c r="G108" s="646"/>
      <c r="H108" s="551"/>
      <c r="I108" s="551"/>
      <c r="J108" s="555"/>
      <c r="K108" s="639"/>
      <c r="L108" s="639"/>
      <c r="M108" s="646"/>
      <c r="N108" s="639"/>
      <c r="O108" s="639"/>
      <c r="P108" s="646"/>
      <c r="Q108" s="639"/>
      <c r="R108" s="639"/>
      <c r="S108" s="64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</row>
    <row r="109" spans="1:40" s="1" customFormat="1" ht="13.8" x14ac:dyDescent="0.3">
      <c r="A109" s="537"/>
      <c r="B109" s="525" t="s">
        <v>76</v>
      </c>
      <c r="C109" s="539" t="s">
        <v>45</v>
      </c>
      <c r="D109" s="553"/>
      <c r="E109" s="639"/>
      <c r="F109" s="639"/>
      <c r="G109" s="646"/>
      <c r="H109" s="551"/>
      <c r="I109" s="551"/>
      <c r="J109" s="557"/>
      <c r="K109" s="639"/>
      <c r="L109" s="639"/>
      <c r="M109" s="646"/>
      <c r="N109" s="639"/>
      <c r="O109" s="639"/>
      <c r="P109" s="646"/>
      <c r="Q109" s="639"/>
      <c r="R109" s="639"/>
      <c r="S109" s="64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</row>
    <row r="110" spans="1:40" s="1" customFormat="1" ht="13.8" x14ac:dyDescent="0.3">
      <c r="A110" s="537"/>
      <c r="B110" s="525" t="s">
        <v>77</v>
      </c>
      <c r="C110" s="539" t="s">
        <v>45</v>
      </c>
      <c r="D110" s="553"/>
      <c r="E110" s="639"/>
      <c r="F110" s="639"/>
      <c r="G110" s="646"/>
      <c r="H110" s="551"/>
      <c r="I110" s="551"/>
      <c r="J110" s="552"/>
      <c r="K110" s="639"/>
      <c r="L110" s="639"/>
      <c r="M110" s="646"/>
      <c r="N110" s="639"/>
      <c r="O110" s="639"/>
      <c r="P110" s="646"/>
      <c r="Q110" s="639"/>
      <c r="R110" s="639"/>
      <c r="S110" s="64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</row>
    <row r="111" spans="1:40" s="1" customFormat="1" ht="13.8" x14ac:dyDescent="0.3">
      <c r="A111" s="537"/>
      <c r="B111" s="525" t="s">
        <v>78</v>
      </c>
      <c r="C111" s="539" t="s">
        <v>45</v>
      </c>
      <c r="D111" s="553"/>
      <c r="E111" s="639"/>
      <c r="F111" s="639"/>
      <c r="G111" s="646"/>
      <c r="H111" s="556"/>
      <c r="I111" s="556"/>
      <c r="J111" s="552"/>
      <c r="K111" s="639"/>
      <c r="L111" s="639"/>
      <c r="M111" s="646"/>
      <c r="N111" s="639"/>
      <c r="O111" s="639"/>
      <c r="P111" s="646"/>
      <c r="Q111" s="639"/>
      <c r="R111" s="639"/>
      <c r="S111" s="64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</row>
    <row r="112" spans="1:40" s="1" customFormat="1" ht="13.8" x14ac:dyDescent="0.3">
      <c r="A112" s="537"/>
      <c r="B112" s="525" t="s">
        <v>80</v>
      </c>
      <c r="C112" s="539" t="s">
        <v>45</v>
      </c>
      <c r="D112" s="553"/>
      <c r="E112" s="639"/>
      <c r="F112" s="639"/>
      <c r="G112" s="646"/>
      <c r="H112" s="551"/>
      <c r="I112" s="551"/>
      <c r="J112" s="552"/>
      <c r="K112" s="639"/>
      <c r="L112" s="639"/>
      <c r="M112" s="646"/>
      <c r="N112" s="639"/>
      <c r="O112" s="639"/>
      <c r="P112" s="646"/>
      <c r="Q112" s="639"/>
      <c r="R112" s="639"/>
      <c r="S112" s="64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</row>
    <row r="113" spans="1:40" s="8" customFormat="1" ht="16.5" customHeight="1" x14ac:dyDescent="0.3">
      <c r="A113" s="562"/>
      <c r="B113" s="525" t="s">
        <v>79</v>
      </c>
      <c r="C113" s="539" t="s">
        <v>45</v>
      </c>
      <c r="D113" s="553"/>
      <c r="E113" s="639"/>
      <c r="F113" s="639"/>
      <c r="G113" s="646"/>
      <c r="H113" s="551"/>
      <c r="I113" s="551"/>
      <c r="J113" s="552"/>
      <c r="K113" s="639"/>
      <c r="L113" s="639"/>
      <c r="M113" s="646"/>
      <c r="N113" s="639"/>
      <c r="O113" s="639"/>
      <c r="P113" s="646"/>
      <c r="Q113" s="639"/>
      <c r="R113" s="639"/>
      <c r="S113" s="64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</row>
    <row r="114" spans="1:40" s="1" customFormat="1" ht="13.8" x14ac:dyDescent="0.3">
      <c r="A114" s="537"/>
      <c r="B114" s="525" t="s">
        <v>174</v>
      </c>
      <c r="C114" s="539" t="s">
        <v>45</v>
      </c>
      <c r="D114" s="553"/>
      <c r="E114" s="639"/>
      <c r="F114" s="639"/>
      <c r="G114" s="646"/>
      <c r="H114" s="551"/>
      <c r="I114" s="551"/>
      <c r="J114" s="552"/>
      <c r="K114" s="639"/>
      <c r="L114" s="639"/>
      <c r="M114" s="646"/>
      <c r="N114" s="639"/>
      <c r="O114" s="639"/>
      <c r="P114" s="646"/>
      <c r="Q114" s="639"/>
      <c r="R114" s="639"/>
      <c r="S114" s="64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</row>
    <row r="115" spans="1:40" s="1" customFormat="1" ht="13.8" x14ac:dyDescent="0.3">
      <c r="A115" s="537"/>
      <c r="B115" s="525" t="s">
        <v>173</v>
      </c>
      <c r="C115" s="539" t="s">
        <v>45</v>
      </c>
      <c r="D115" s="553"/>
      <c r="E115" s="639"/>
      <c r="F115" s="639"/>
      <c r="G115" s="646"/>
      <c r="H115" s="551"/>
      <c r="I115" s="551"/>
      <c r="J115" s="552"/>
      <c r="K115" s="639"/>
      <c r="L115" s="639"/>
      <c r="M115" s="646"/>
      <c r="N115" s="639"/>
      <c r="O115" s="639"/>
      <c r="P115" s="646"/>
      <c r="Q115" s="639"/>
      <c r="R115" s="639"/>
      <c r="S115" s="64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 spans="1:40" s="1" customFormat="1" ht="13.8" x14ac:dyDescent="0.3">
      <c r="A116" s="537"/>
      <c r="B116" s="525" t="s">
        <v>88</v>
      </c>
      <c r="C116" s="539" t="s">
        <v>45</v>
      </c>
      <c r="D116" s="553"/>
      <c r="E116" s="639"/>
      <c r="F116" s="639"/>
      <c r="G116" s="646"/>
      <c r="H116" s="551"/>
      <c r="I116" s="551"/>
      <c r="J116" s="552"/>
      <c r="K116" s="639"/>
      <c r="L116" s="639"/>
      <c r="M116" s="646"/>
      <c r="N116" s="639"/>
      <c r="O116" s="639"/>
      <c r="P116" s="646"/>
      <c r="Q116" s="639"/>
      <c r="R116" s="639"/>
      <c r="S116" s="64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</row>
    <row r="117" spans="1:40" s="1" customFormat="1" ht="13.8" x14ac:dyDescent="0.3">
      <c r="A117" s="537"/>
      <c r="B117" s="525" t="s">
        <v>1023</v>
      </c>
      <c r="C117" s="539" t="s">
        <v>45</v>
      </c>
      <c r="D117" s="553"/>
      <c r="E117" s="639"/>
      <c r="F117" s="639"/>
      <c r="G117" s="646"/>
      <c r="H117" s="559"/>
      <c r="I117" s="559"/>
      <c r="J117" s="555"/>
      <c r="K117" s="639"/>
      <c r="L117" s="639"/>
      <c r="M117" s="646"/>
      <c r="N117" s="639"/>
      <c r="O117" s="639"/>
      <c r="P117" s="646"/>
      <c r="Q117" s="639"/>
      <c r="R117" s="639"/>
      <c r="S117" s="64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</row>
    <row r="118" spans="1:40" s="1" customFormat="1" ht="13.8" x14ac:dyDescent="0.3">
      <c r="A118" s="537"/>
      <c r="B118" s="525" t="s">
        <v>89</v>
      </c>
      <c r="C118" s="539" t="s">
        <v>45</v>
      </c>
      <c r="D118" s="553"/>
      <c r="E118" s="639"/>
      <c r="F118" s="639"/>
      <c r="G118" s="646"/>
      <c r="H118" s="556"/>
      <c r="I118" s="556"/>
      <c r="J118" s="552"/>
      <c r="K118" s="639"/>
      <c r="L118" s="639"/>
      <c r="M118" s="646"/>
      <c r="N118" s="639"/>
      <c r="O118" s="639"/>
      <c r="P118" s="646"/>
      <c r="Q118" s="639"/>
      <c r="R118" s="639"/>
      <c r="S118" s="64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</row>
    <row r="119" spans="1:40" s="1" customFormat="1" ht="13.8" x14ac:dyDescent="0.3">
      <c r="A119" s="537"/>
      <c r="B119" s="525" t="s">
        <v>200</v>
      </c>
      <c r="C119" s="539" t="s">
        <v>45</v>
      </c>
      <c r="D119" s="553"/>
      <c r="E119" s="639"/>
      <c r="F119" s="639"/>
      <c r="G119" s="646"/>
      <c r="H119" s="551"/>
      <c r="I119" s="551"/>
      <c r="J119" s="552"/>
      <c r="K119" s="639"/>
      <c r="L119" s="639"/>
      <c r="M119" s="646"/>
      <c r="N119" s="639"/>
      <c r="O119" s="639"/>
      <c r="P119" s="646"/>
      <c r="Q119" s="639"/>
      <c r="R119" s="639"/>
      <c r="S119" s="64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</row>
    <row r="120" spans="1:40" s="1" customFormat="1" ht="13.8" x14ac:dyDescent="0.3">
      <c r="A120" s="516" t="s">
        <v>81</v>
      </c>
      <c r="B120" s="515"/>
      <c r="C120" s="517"/>
      <c r="D120" s="518"/>
      <c r="E120" s="638"/>
      <c r="F120" s="638"/>
      <c r="G120" s="645"/>
      <c r="H120" s="550"/>
      <c r="I120" s="550"/>
      <c r="J120" s="561"/>
      <c r="K120" s="638"/>
      <c r="L120" s="638"/>
      <c r="M120" s="645"/>
      <c r="N120" s="638"/>
      <c r="O120" s="638"/>
      <c r="P120" s="645"/>
      <c r="Q120" s="638"/>
      <c r="R120" s="638"/>
      <c r="S120" s="64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</row>
    <row r="121" spans="1:40" s="1" customFormat="1" ht="13.8" x14ac:dyDescent="0.3">
      <c r="A121" s="537"/>
      <c r="B121" s="525" t="s">
        <v>82</v>
      </c>
      <c r="C121" s="539" t="s">
        <v>45</v>
      </c>
      <c r="D121" s="553"/>
      <c r="E121" s="639"/>
      <c r="F121" s="639"/>
      <c r="G121" s="646"/>
      <c r="H121" s="551"/>
      <c r="I121" s="551"/>
      <c r="J121" s="552"/>
      <c r="K121" s="639"/>
      <c r="L121" s="639"/>
      <c r="M121" s="646"/>
      <c r="N121" s="639"/>
      <c r="O121" s="639"/>
      <c r="P121" s="646"/>
      <c r="Q121" s="639"/>
      <c r="R121" s="639"/>
      <c r="S121" s="64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</row>
    <row r="122" spans="1:40" s="1" customFormat="1" ht="13.8" x14ac:dyDescent="0.3">
      <c r="A122" s="537"/>
      <c r="B122" s="525" t="s">
        <v>83</v>
      </c>
      <c r="C122" s="539" t="s">
        <v>45</v>
      </c>
      <c r="D122" s="553"/>
      <c r="E122" s="639"/>
      <c r="F122" s="639"/>
      <c r="G122" s="646"/>
      <c r="H122" s="551"/>
      <c r="I122" s="551"/>
      <c r="J122" s="552"/>
      <c r="K122" s="639"/>
      <c r="L122" s="639"/>
      <c r="M122" s="646"/>
      <c r="N122" s="639"/>
      <c r="O122" s="639"/>
      <c r="P122" s="646"/>
      <c r="Q122" s="639"/>
      <c r="R122" s="639"/>
      <c r="S122" s="64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</row>
    <row r="123" spans="1:40" s="1" customFormat="1" ht="13.8" x14ac:dyDescent="0.3">
      <c r="A123" s="537"/>
      <c r="B123" s="525" t="s">
        <v>84</v>
      </c>
      <c r="C123" s="539" t="s">
        <v>45</v>
      </c>
      <c r="D123" s="553"/>
      <c r="E123" s="639"/>
      <c r="F123" s="639"/>
      <c r="G123" s="646"/>
      <c r="H123" s="551"/>
      <c r="I123" s="551"/>
      <c r="J123" s="552"/>
      <c r="K123" s="639"/>
      <c r="L123" s="639"/>
      <c r="M123" s="646"/>
      <c r="N123" s="639"/>
      <c r="O123" s="639"/>
      <c r="P123" s="646"/>
      <c r="Q123" s="639"/>
      <c r="R123" s="639"/>
      <c r="S123" s="64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</row>
    <row r="124" spans="1:40" s="1" customFormat="1" ht="13.8" x14ac:dyDescent="0.3">
      <c r="A124" s="537"/>
      <c r="B124" s="525" t="s">
        <v>310</v>
      </c>
      <c r="C124" s="539" t="s">
        <v>45</v>
      </c>
      <c r="D124" s="553"/>
      <c r="E124" s="639"/>
      <c r="F124" s="639"/>
      <c r="G124" s="646"/>
      <c r="H124" s="551"/>
      <c r="I124" s="551"/>
      <c r="J124" s="552"/>
      <c r="K124" s="639"/>
      <c r="L124" s="639"/>
      <c r="M124" s="646"/>
      <c r="N124" s="639"/>
      <c r="O124" s="639"/>
      <c r="P124" s="646"/>
      <c r="Q124" s="639"/>
      <c r="R124" s="639"/>
      <c r="S124" s="64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</row>
    <row r="125" spans="1:40" s="1" customFormat="1" ht="13.8" x14ac:dyDescent="0.3">
      <c r="A125" s="537"/>
      <c r="B125" s="525" t="s">
        <v>308</v>
      </c>
      <c r="C125" s="539" t="s">
        <v>45</v>
      </c>
      <c r="D125" s="553"/>
      <c r="E125" s="639"/>
      <c r="F125" s="639"/>
      <c r="G125" s="646"/>
      <c r="H125" s="551"/>
      <c r="I125" s="551"/>
      <c r="J125" s="552"/>
      <c r="K125" s="639"/>
      <c r="L125" s="639"/>
      <c r="M125" s="646"/>
      <c r="N125" s="639"/>
      <c r="O125" s="639"/>
      <c r="P125" s="646"/>
      <c r="Q125" s="639"/>
      <c r="R125" s="639"/>
      <c r="S125" s="64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</row>
    <row r="126" spans="1:40" s="1" customFormat="1" ht="13.8" x14ac:dyDescent="0.3">
      <c r="A126" s="537"/>
      <c r="B126" s="525" t="s">
        <v>85</v>
      </c>
      <c r="C126" s="539" t="s">
        <v>45</v>
      </c>
      <c r="D126" s="553"/>
      <c r="E126" s="639"/>
      <c r="F126" s="639"/>
      <c r="G126" s="646"/>
      <c r="H126" s="551"/>
      <c r="I126" s="559"/>
      <c r="J126" s="555"/>
      <c r="K126" s="639"/>
      <c r="L126" s="639"/>
      <c r="M126" s="646"/>
      <c r="N126" s="639"/>
      <c r="O126" s="639"/>
      <c r="P126" s="646"/>
      <c r="Q126" s="639"/>
      <c r="R126" s="639"/>
      <c r="S126" s="64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</row>
    <row r="127" spans="1:40" s="1" customFormat="1" ht="13.8" x14ac:dyDescent="0.3">
      <c r="A127" s="537"/>
      <c r="B127" s="525" t="s">
        <v>433</v>
      </c>
      <c r="C127" s="539" t="s">
        <v>45</v>
      </c>
      <c r="D127" s="553"/>
      <c r="E127" s="639"/>
      <c r="F127" s="639"/>
      <c r="G127" s="646"/>
      <c r="H127" s="551"/>
      <c r="I127" s="559"/>
      <c r="J127" s="552"/>
      <c r="K127" s="639"/>
      <c r="L127" s="639"/>
      <c r="M127" s="646"/>
      <c r="N127" s="639"/>
      <c r="O127" s="639"/>
      <c r="P127" s="646"/>
      <c r="Q127" s="639"/>
      <c r="R127" s="639"/>
      <c r="S127" s="64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</row>
    <row r="128" spans="1:40" s="8" customFormat="1" ht="13.8" x14ac:dyDescent="0.3">
      <c r="A128" s="562"/>
      <c r="B128" s="525" t="s">
        <v>220</v>
      </c>
      <c r="C128" s="539" t="s">
        <v>45</v>
      </c>
      <c r="D128" s="553"/>
      <c r="E128" s="639"/>
      <c r="F128" s="639"/>
      <c r="G128" s="646"/>
      <c r="H128" s="563"/>
      <c r="I128" s="559"/>
      <c r="J128" s="552"/>
      <c r="K128" s="639"/>
      <c r="L128" s="639"/>
      <c r="M128" s="646"/>
      <c r="N128" s="639"/>
      <c r="O128" s="639"/>
      <c r="P128" s="646"/>
      <c r="Q128" s="639"/>
      <c r="R128" s="639"/>
      <c r="S128" s="64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</row>
    <row r="129" spans="1:40" s="8" customFormat="1" ht="13.8" x14ac:dyDescent="0.3">
      <c r="A129" s="562"/>
      <c r="B129" s="525" t="s">
        <v>221</v>
      </c>
      <c r="C129" s="539" t="s">
        <v>45</v>
      </c>
      <c r="D129" s="553"/>
      <c r="E129" s="639"/>
      <c r="F129" s="639"/>
      <c r="G129" s="646"/>
      <c r="H129" s="551"/>
      <c r="I129" s="551"/>
      <c r="J129" s="552"/>
      <c r="K129" s="639"/>
      <c r="L129" s="639"/>
      <c r="M129" s="646"/>
      <c r="N129" s="639"/>
      <c r="O129" s="639"/>
      <c r="P129" s="646"/>
      <c r="Q129" s="639"/>
      <c r="R129" s="639"/>
      <c r="S129" s="64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</row>
    <row r="130" spans="1:40" s="8" customFormat="1" ht="13.8" x14ac:dyDescent="0.3">
      <c r="A130" s="562"/>
      <c r="B130" s="525" t="s">
        <v>222</v>
      </c>
      <c r="C130" s="539" t="s">
        <v>45</v>
      </c>
      <c r="D130" s="553"/>
      <c r="E130" s="639"/>
      <c r="F130" s="639"/>
      <c r="G130" s="646"/>
      <c r="H130" s="551"/>
      <c r="I130" s="551"/>
      <c r="J130" s="555"/>
      <c r="K130" s="639"/>
      <c r="L130" s="639"/>
      <c r="M130" s="646"/>
      <c r="N130" s="639"/>
      <c r="O130" s="639"/>
      <c r="P130" s="646"/>
      <c r="Q130" s="639"/>
      <c r="R130" s="639"/>
      <c r="S130" s="64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</row>
    <row r="131" spans="1:40" s="1" customFormat="1" ht="13.8" x14ac:dyDescent="0.3">
      <c r="A131" s="537"/>
      <c r="B131" s="525" t="s">
        <v>223</v>
      </c>
      <c r="C131" s="539" t="s">
        <v>45</v>
      </c>
      <c r="D131" s="553"/>
      <c r="E131" s="639"/>
      <c r="F131" s="639"/>
      <c r="G131" s="646"/>
      <c r="H131" s="551"/>
      <c r="I131" s="551"/>
      <c r="J131" s="552"/>
      <c r="K131" s="639"/>
      <c r="L131" s="639"/>
      <c r="M131" s="646"/>
      <c r="N131" s="639"/>
      <c r="O131" s="639"/>
      <c r="P131" s="646"/>
      <c r="Q131" s="639"/>
      <c r="R131" s="639"/>
      <c r="S131" s="64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</row>
    <row r="132" spans="1:40" s="1" customFormat="1" ht="13.8" x14ac:dyDescent="0.3">
      <c r="A132" s="537"/>
      <c r="B132" s="525" t="s">
        <v>224</v>
      </c>
      <c r="C132" s="539" t="s">
        <v>45</v>
      </c>
      <c r="D132" s="553"/>
      <c r="E132" s="639"/>
      <c r="F132" s="639"/>
      <c r="G132" s="646"/>
      <c r="H132" s="551"/>
      <c r="I132" s="551"/>
      <c r="J132" s="552"/>
      <c r="K132" s="639"/>
      <c r="L132" s="639"/>
      <c r="M132" s="646"/>
      <c r="N132" s="639"/>
      <c r="O132" s="639"/>
      <c r="P132" s="646"/>
      <c r="Q132" s="639"/>
      <c r="R132" s="639"/>
      <c r="S132" s="64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</row>
    <row r="133" spans="1:40" s="1" customFormat="1" ht="12.75" customHeight="1" x14ac:dyDescent="0.3">
      <c r="A133" s="537"/>
      <c r="B133" s="525" t="s">
        <v>86</v>
      </c>
      <c r="C133" s="539" t="s">
        <v>45</v>
      </c>
      <c r="D133" s="553"/>
      <c r="E133" s="639"/>
      <c r="F133" s="639"/>
      <c r="G133" s="646"/>
      <c r="H133" s="551"/>
      <c r="I133" s="551"/>
      <c r="J133" s="552"/>
      <c r="K133" s="639"/>
      <c r="L133" s="639"/>
      <c r="M133" s="646"/>
      <c r="N133" s="639"/>
      <c r="O133" s="639"/>
      <c r="P133" s="646"/>
      <c r="Q133" s="639"/>
      <c r="R133" s="639"/>
      <c r="S133" s="64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</row>
    <row r="134" spans="1:40" s="1" customFormat="1" ht="13.8" x14ac:dyDescent="0.3">
      <c r="A134" s="537"/>
      <c r="B134" s="525" t="s">
        <v>93</v>
      </c>
      <c r="C134" s="539" t="s">
        <v>45</v>
      </c>
      <c r="D134" s="553"/>
      <c r="E134" s="639"/>
      <c r="F134" s="639"/>
      <c r="G134" s="646"/>
      <c r="H134" s="551"/>
      <c r="I134" s="551"/>
      <c r="J134" s="552"/>
      <c r="K134" s="639"/>
      <c r="L134" s="639"/>
      <c r="M134" s="646"/>
      <c r="N134" s="639"/>
      <c r="O134" s="639"/>
      <c r="P134" s="646"/>
      <c r="Q134" s="639"/>
      <c r="R134" s="639"/>
      <c r="S134" s="64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</row>
    <row r="135" spans="1:40" s="1" customFormat="1" ht="13.5" customHeight="1" x14ac:dyDescent="0.3">
      <c r="A135" s="537"/>
      <c r="B135" s="525" t="s">
        <v>87</v>
      </c>
      <c r="C135" s="539" t="s">
        <v>45</v>
      </c>
      <c r="D135" s="553"/>
      <c r="E135" s="639"/>
      <c r="F135" s="639"/>
      <c r="G135" s="646"/>
      <c r="H135" s="551"/>
      <c r="I135" s="551"/>
      <c r="J135" s="552"/>
      <c r="K135" s="639"/>
      <c r="L135" s="639"/>
      <c r="M135" s="646"/>
      <c r="N135" s="639"/>
      <c r="O135" s="639"/>
      <c r="P135" s="646"/>
      <c r="Q135" s="639"/>
      <c r="R135" s="639"/>
      <c r="S135" s="64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</row>
    <row r="136" spans="1:40" s="8" customFormat="1" ht="16.5" customHeight="1" x14ac:dyDescent="0.3">
      <c r="A136" s="562"/>
      <c r="B136" s="525" t="s">
        <v>229</v>
      </c>
      <c r="C136" s="539" t="s">
        <v>45</v>
      </c>
      <c r="D136" s="553"/>
      <c r="E136" s="639"/>
      <c r="F136" s="639"/>
      <c r="G136" s="646"/>
      <c r="H136" s="551"/>
      <c r="I136" s="551"/>
      <c r="J136" s="552"/>
      <c r="K136" s="639"/>
      <c r="L136" s="639"/>
      <c r="M136" s="646"/>
      <c r="N136" s="639"/>
      <c r="O136" s="639"/>
      <c r="P136" s="646"/>
      <c r="Q136" s="639"/>
      <c r="R136" s="639"/>
      <c r="S136" s="64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</row>
    <row r="137" spans="1:40" s="1" customFormat="1" ht="39" customHeight="1" x14ac:dyDescent="0.3">
      <c r="A137" s="537"/>
      <c r="B137" s="525" t="s">
        <v>233</v>
      </c>
      <c r="C137" s="539" t="s">
        <v>45</v>
      </c>
      <c r="D137" s="553"/>
      <c r="E137" s="639"/>
      <c r="F137" s="639"/>
      <c r="G137" s="646"/>
      <c r="H137" s="559"/>
      <c r="I137" s="559"/>
      <c r="J137" s="555"/>
      <c r="K137" s="639"/>
      <c r="L137" s="639"/>
      <c r="M137" s="646"/>
      <c r="N137" s="639"/>
      <c r="O137" s="639"/>
      <c r="P137" s="646"/>
      <c r="Q137" s="639"/>
      <c r="R137" s="639"/>
      <c r="S137" s="64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</row>
    <row r="138" spans="1:40" s="1" customFormat="1" ht="44.25" customHeight="1" x14ac:dyDescent="0.3">
      <c r="A138" s="537"/>
      <c r="B138" s="525" t="s">
        <v>234</v>
      </c>
      <c r="C138" s="539" t="s">
        <v>45</v>
      </c>
      <c r="D138" s="553"/>
      <c r="E138" s="639"/>
      <c r="F138" s="639"/>
      <c r="G138" s="646"/>
      <c r="H138" s="559"/>
      <c r="I138" s="559"/>
      <c r="J138" s="555"/>
      <c r="K138" s="639"/>
      <c r="L138" s="639"/>
      <c r="M138" s="646"/>
      <c r="N138" s="639"/>
      <c r="O138" s="639"/>
      <c r="P138" s="646"/>
      <c r="Q138" s="639"/>
      <c r="R138" s="639"/>
      <c r="S138" s="64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</row>
    <row r="139" spans="1:40" s="1" customFormat="1" ht="26.25" customHeight="1" x14ac:dyDescent="0.3">
      <c r="A139" s="537"/>
      <c r="B139" s="525" t="s">
        <v>235</v>
      </c>
      <c r="C139" s="539" t="s">
        <v>45</v>
      </c>
      <c r="D139" s="553"/>
      <c r="E139" s="639"/>
      <c r="F139" s="639"/>
      <c r="G139" s="646"/>
      <c r="H139" s="556"/>
      <c r="I139" s="556"/>
      <c r="J139" s="555"/>
      <c r="K139" s="639"/>
      <c r="L139" s="639"/>
      <c r="M139" s="646"/>
      <c r="N139" s="639"/>
      <c r="O139" s="639"/>
      <c r="P139" s="646"/>
      <c r="Q139" s="639"/>
      <c r="R139" s="639"/>
      <c r="S139" s="64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</row>
    <row r="140" spans="1:40" s="1" customFormat="1" ht="42" customHeight="1" x14ac:dyDescent="0.3">
      <c r="A140" s="537"/>
      <c r="B140" s="525" t="s">
        <v>236</v>
      </c>
      <c r="C140" s="539" t="s">
        <v>45</v>
      </c>
      <c r="D140" s="553"/>
      <c r="E140" s="639"/>
      <c r="F140" s="639"/>
      <c r="G140" s="646"/>
      <c r="H140" s="551"/>
      <c r="I140" s="551"/>
      <c r="J140" s="552"/>
      <c r="K140" s="639"/>
      <c r="L140" s="639"/>
      <c r="M140" s="646"/>
      <c r="N140" s="639"/>
      <c r="O140" s="639"/>
      <c r="P140" s="646"/>
      <c r="Q140" s="639"/>
      <c r="R140" s="639"/>
      <c r="S140" s="64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</row>
    <row r="141" spans="1:40" s="1" customFormat="1" x14ac:dyDescent="0.3">
      <c r="A141" s="514" t="s">
        <v>90</v>
      </c>
      <c r="B141" s="515"/>
      <c r="C141" s="517"/>
      <c r="D141" s="513"/>
      <c r="E141" s="638"/>
      <c r="F141" s="638"/>
      <c r="G141" s="645"/>
      <c r="H141" s="535"/>
      <c r="I141" s="535"/>
      <c r="J141" s="536"/>
      <c r="K141" s="638"/>
      <c r="L141" s="638"/>
      <c r="M141" s="645"/>
      <c r="N141" s="638"/>
      <c r="O141" s="638"/>
      <c r="P141" s="645"/>
      <c r="Q141" s="638"/>
      <c r="R141" s="638"/>
      <c r="S141" s="64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</row>
    <row r="142" spans="1:40" s="362" customFormat="1" ht="15" customHeight="1" x14ac:dyDescent="0.3">
      <c r="A142" s="564"/>
      <c r="B142" s="525" t="s">
        <v>896</v>
      </c>
      <c r="C142" s="565" t="s">
        <v>930</v>
      </c>
      <c r="D142" s="566" t="s">
        <v>911</v>
      </c>
      <c r="E142" s="641"/>
      <c r="F142" s="639"/>
      <c r="G142" s="639"/>
      <c r="H142" s="641"/>
      <c r="I142" s="639"/>
      <c r="J142" s="646"/>
      <c r="K142" s="641"/>
      <c r="L142" s="639"/>
      <c r="M142" s="639"/>
      <c r="N142" s="641"/>
      <c r="O142" s="639"/>
      <c r="P142" s="639"/>
      <c r="Q142" s="641"/>
      <c r="R142" s="639"/>
      <c r="S142" s="646"/>
      <c r="T142" s="365"/>
      <c r="U142" s="365"/>
      <c r="V142" s="365"/>
      <c r="W142" s="365"/>
      <c r="X142" s="365"/>
      <c r="Y142" s="365"/>
      <c r="Z142" s="365"/>
      <c r="AA142" s="365"/>
      <c r="AB142" s="365"/>
      <c r="AC142" s="365"/>
      <c r="AD142" s="365"/>
      <c r="AE142" s="365"/>
      <c r="AF142" s="365"/>
      <c r="AG142" s="365"/>
      <c r="AH142" s="202"/>
      <c r="AI142" s="202"/>
      <c r="AJ142" s="219"/>
      <c r="AK142" s="219"/>
      <c r="AL142" s="389"/>
      <c r="AM142" s="389"/>
    </row>
    <row r="143" spans="1:40" s="362" customFormat="1" ht="15" customHeight="1" x14ac:dyDescent="0.3">
      <c r="A143" s="564"/>
      <c r="B143" s="525" t="s">
        <v>897</v>
      </c>
      <c r="C143" s="565" t="s">
        <v>931</v>
      </c>
      <c r="D143" s="566" t="s">
        <v>912</v>
      </c>
      <c r="E143" s="641"/>
      <c r="F143" s="639"/>
      <c r="G143" s="639"/>
      <c r="H143" s="641"/>
      <c r="I143" s="639"/>
      <c r="J143" s="646"/>
      <c r="K143" s="641"/>
      <c r="L143" s="639"/>
      <c r="M143" s="639"/>
      <c r="N143" s="641"/>
      <c r="O143" s="639"/>
      <c r="P143" s="639"/>
      <c r="Q143" s="641"/>
      <c r="R143" s="639"/>
      <c r="S143" s="646"/>
      <c r="T143" s="365"/>
      <c r="U143" s="365"/>
      <c r="V143" s="365"/>
      <c r="W143" s="365"/>
      <c r="X143" s="365"/>
      <c r="Y143" s="365"/>
      <c r="Z143" s="365"/>
      <c r="AA143" s="365"/>
      <c r="AB143" s="365"/>
      <c r="AC143" s="365"/>
      <c r="AD143" s="365"/>
      <c r="AE143" s="365"/>
      <c r="AF143" s="365"/>
      <c r="AG143" s="365"/>
      <c r="AH143" s="202"/>
      <c r="AI143" s="202"/>
      <c r="AJ143" s="219"/>
      <c r="AK143" s="219"/>
      <c r="AL143" s="389"/>
      <c r="AM143" s="389"/>
    </row>
    <row r="144" spans="1:40" s="362" customFormat="1" ht="15" customHeight="1" x14ac:dyDescent="0.3">
      <c r="A144" s="567"/>
      <c r="B144" s="568" t="s">
        <v>91</v>
      </c>
      <c r="C144" s="565">
        <v>0.8</v>
      </c>
      <c r="D144" s="566" t="s">
        <v>913</v>
      </c>
      <c r="E144" s="642"/>
      <c r="F144" s="650"/>
      <c r="G144" s="648"/>
      <c r="H144" s="642"/>
      <c r="I144" s="650"/>
      <c r="J144" s="648"/>
      <c r="K144" s="642"/>
      <c r="L144" s="650"/>
      <c r="M144" s="648"/>
      <c r="N144" s="642"/>
      <c r="O144" s="650"/>
      <c r="P144" s="648"/>
      <c r="Q144" s="642"/>
      <c r="R144" s="650"/>
      <c r="S144" s="648"/>
      <c r="T144" s="365"/>
      <c r="U144" s="365"/>
      <c r="V144" s="365"/>
      <c r="W144" s="365"/>
      <c r="X144" s="365"/>
      <c r="Y144" s="363"/>
      <c r="Z144" s="363"/>
      <c r="AA144" s="365"/>
      <c r="AB144" s="365"/>
      <c r="AC144" s="365"/>
      <c r="AD144" s="330"/>
      <c r="AE144" s="330"/>
      <c r="AF144" s="330"/>
      <c r="AG144" s="330"/>
      <c r="AH144" s="330"/>
      <c r="AI144" s="330"/>
      <c r="AJ144" s="219"/>
      <c r="AK144" s="219"/>
      <c r="AL144" s="389"/>
      <c r="AM144" s="389"/>
    </row>
    <row r="145" spans="1:40" s="362" customFormat="1" x14ac:dyDescent="0.3">
      <c r="A145" s="567"/>
      <c r="B145" s="568" t="s">
        <v>346</v>
      </c>
      <c r="C145" s="565" t="s">
        <v>45</v>
      </c>
      <c r="D145" s="566" t="s">
        <v>914</v>
      </c>
      <c r="E145" s="642"/>
      <c r="F145" s="650"/>
      <c r="G145" s="648"/>
      <c r="H145" s="642"/>
      <c r="I145" s="650"/>
      <c r="J145" s="648"/>
      <c r="K145" s="642"/>
      <c r="L145" s="650"/>
      <c r="M145" s="648"/>
      <c r="N145" s="642"/>
      <c r="O145" s="650"/>
      <c r="P145" s="648"/>
      <c r="Q145" s="642"/>
      <c r="R145" s="650"/>
      <c r="S145" s="648"/>
      <c r="T145" s="330"/>
      <c r="U145" s="363"/>
      <c r="V145" s="363"/>
      <c r="W145" s="363"/>
      <c r="X145" s="363"/>
      <c r="Y145" s="363"/>
      <c r="Z145" s="363"/>
      <c r="AA145" s="365"/>
      <c r="AB145" s="365"/>
      <c r="AC145" s="365"/>
      <c r="AD145" s="330"/>
      <c r="AE145" s="330"/>
      <c r="AF145" s="330"/>
      <c r="AG145" s="330"/>
      <c r="AH145" s="330"/>
      <c r="AI145" s="330"/>
      <c r="AJ145" s="219"/>
      <c r="AK145" s="219"/>
      <c r="AL145" s="389"/>
      <c r="AM145" s="389"/>
    </row>
    <row r="146" spans="1:40" s="362" customFormat="1" x14ac:dyDescent="0.3">
      <c r="A146" s="567"/>
      <c r="B146" s="568" t="s">
        <v>1087</v>
      </c>
      <c r="C146" s="565">
        <v>0.18</v>
      </c>
      <c r="D146" s="566" t="s">
        <v>916</v>
      </c>
      <c r="E146" s="642"/>
      <c r="F146" s="650"/>
      <c r="G146" s="648"/>
      <c r="H146" s="642"/>
      <c r="I146" s="650"/>
      <c r="J146" s="648"/>
      <c r="K146" s="642"/>
      <c r="L146" s="650"/>
      <c r="M146" s="648"/>
      <c r="N146" s="642"/>
      <c r="O146" s="650"/>
      <c r="P146" s="648"/>
      <c r="Q146" s="642"/>
      <c r="R146" s="650"/>
      <c r="S146" s="648"/>
      <c r="T146" s="330"/>
      <c r="U146" s="363"/>
      <c r="V146" s="363"/>
      <c r="W146" s="363"/>
      <c r="X146" s="363"/>
      <c r="Y146" s="363"/>
      <c r="Z146" s="363"/>
      <c r="AA146" s="365"/>
      <c r="AB146" s="365"/>
      <c r="AC146" s="365"/>
      <c r="AD146" s="330"/>
      <c r="AE146" s="330"/>
      <c r="AF146" s="330"/>
      <c r="AG146" s="330"/>
      <c r="AH146" s="330"/>
      <c r="AI146" s="330"/>
      <c r="AJ146" s="389"/>
      <c r="AK146" s="389"/>
      <c r="AL146" s="389"/>
      <c r="AM146" s="389"/>
    </row>
    <row r="147" spans="1:40" s="362" customFormat="1" x14ac:dyDescent="0.3">
      <c r="A147" s="567"/>
      <c r="B147" s="525" t="s">
        <v>248</v>
      </c>
      <c r="C147" s="523"/>
      <c r="D147" s="566" t="s">
        <v>671</v>
      </c>
      <c r="E147" s="643"/>
      <c r="F147" s="640"/>
      <c r="G147" s="647"/>
      <c r="H147" s="643"/>
      <c r="I147" s="640"/>
      <c r="J147" s="647"/>
      <c r="K147" s="643"/>
      <c r="L147" s="640"/>
      <c r="M147" s="647"/>
      <c r="N147" s="643"/>
      <c r="O147" s="640"/>
      <c r="P147" s="647"/>
      <c r="Q147" s="643"/>
      <c r="R147" s="640"/>
      <c r="S147" s="647"/>
      <c r="T147" s="365"/>
      <c r="U147" s="365"/>
      <c r="V147" s="365"/>
      <c r="W147" s="365"/>
      <c r="X147" s="365"/>
      <c r="Y147" s="365"/>
      <c r="Z147" s="365"/>
      <c r="AA147" s="365"/>
      <c r="AB147" s="365"/>
      <c r="AC147" s="365"/>
      <c r="AD147" s="330"/>
      <c r="AE147" s="330"/>
      <c r="AF147" s="330"/>
      <c r="AG147" s="330"/>
      <c r="AH147" s="330"/>
      <c r="AI147" s="330"/>
      <c r="AJ147" s="389"/>
      <c r="AK147" s="389"/>
      <c r="AL147" s="389"/>
      <c r="AM147" s="389"/>
    </row>
    <row r="148" spans="1:40" s="362" customFormat="1" x14ac:dyDescent="0.3">
      <c r="A148" s="567"/>
      <c r="B148" s="525" t="s">
        <v>901</v>
      </c>
      <c r="C148" s="523" t="s">
        <v>1027</v>
      </c>
      <c r="D148" s="566" t="s">
        <v>915</v>
      </c>
      <c r="E148" s="643"/>
      <c r="F148" s="640"/>
      <c r="G148" s="640"/>
      <c r="H148" s="643"/>
      <c r="I148" s="640"/>
      <c r="J148" s="647"/>
      <c r="K148" s="643"/>
      <c r="L148" s="640"/>
      <c r="M148" s="640"/>
      <c r="N148" s="643"/>
      <c r="O148" s="640"/>
      <c r="P148" s="640"/>
      <c r="Q148" s="643"/>
      <c r="R148" s="640"/>
      <c r="S148" s="647"/>
      <c r="T148" s="365"/>
      <c r="U148" s="365"/>
      <c r="V148" s="365"/>
      <c r="W148" s="365"/>
      <c r="X148" s="365"/>
      <c r="Y148" s="365"/>
      <c r="Z148" s="365"/>
      <c r="AA148" s="365"/>
      <c r="AB148" s="365"/>
      <c r="AC148" s="365"/>
      <c r="AD148" s="330"/>
      <c r="AE148" s="330"/>
      <c r="AF148" s="330"/>
      <c r="AG148" s="330"/>
      <c r="AH148" s="330"/>
      <c r="AI148" s="330"/>
      <c r="AJ148" s="389"/>
      <c r="AK148" s="389"/>
      <c r="AL148" s="389"/>
      <c r="AM148" s="389"/>
    </row>
    <row r="149" spans="1:40" s="362" customFormat="1" x14ac:dyDescent="0.3">
      <c r="A149" s="567"/>
      <c r="B149" s="525" t="s">
        <v>905</v>
      </c>
      <c r="C149" s="523" t="s">
        <v>772</v>
      </c>
      <c r="D149" s="566" t="s">
        <v>906</v>
      </c>
      <c r="E149" s="643"/>
      <c r="F149" s="640"/>
      <c r="G149" s="640"/>
      <c r="H149" s="643"/>
      <c r="I149" s="640"/>
      <c r="J149" s="647"/>
      <c r="K149" s="643"/>
      <c r="L149" s="640"/>
      <c r="M149" s="640"/>
      <c r="N149" s="643"/>
      <c r="O149" s="640"/>
      <c r="P149" s="640"/>
      <c r="Q149" s="643"/>
      <c r="R149" s="640"/>
      <c r="S149" s="647"/>
      <c r="T149" s="365"/>
      <c r="U149" s="365"/>
      <c r="V149" s="365"/>
      <c r="W149" s="365"/>
      <c r="X149" s="365"/>
      <c r="Y149" s="365"/>
      <c r="Z149" s="365"/>
      <c r="AA149" s="365"/>
      <c r="AB149" s="365"/>
      <c r="AC149" s="365"/>
      <c r="AD149" s="330"/>
      <c r="AE149" s="330"/>
      <c r="AF149" s="330"/>
      <c r="AG149" s="330"/>
      <c r="AH149" s="330"/>
      <c r="AI149" s="330"/>
      <c r="AJ149" s="389"/>
      <c r="AK149" s="389"/>
      <c r="AL149" s="389"/>
      <c r="AM149" s="389"/>
    </row>
    <row r="150" spans="1:40" s="362" customFormat="1" x14ac:dyDescent="0.3">
      <c r="A150" s="567"/>
      <c r="B150" s="525" t="s">
        <v>898</v>
      </c>
      <c r="C150" s="523" t="s">
        <v>772</v>
      </c>
      <c r="D150" s="566" t="s">
        <v>903</v>
      </c>
      <c r="E150" s="643"/>
      <c r="F150" s="640"/>
      <c r="G150" s="640"/>
      <c r="H150" s="643"/>
      <c r="I150" s="640"/>
      <c r="J150" s="647"/>
      <c r="K150" s="643"/>
      <c r="L150" s="640"/>
      <c r="M150" s="640"/>
      <c r="N150" s="643"/>
      <c r="O150" s="640"/>
      <c r="P150" s="640"/>
      <c r="Q150" s="643"/>
      <c r="R150" s="640"/>
      <c r="S150" s="647"/>
      <c r="T150" s="365"/>
      <c r="U150" s="365"/>
      <c r="V150" s="365"/>
      <c r="W150" s="365"/>
      <c r="X150" s="365"/>
      <c r="Y150" s="365"/>
      <c r="Z150" s="365"/>
      <c r="AA150" s="365"/>
      <c r="AB150" s="365"/>
      <c r="AC150" s="365"/>
      <c r="AD150" s="330"/>
      <c r="AE150" s="330"/>
      <c r="AF150" s="330"/>
      <c r="AG150" s="330"/>
      <c r="AH150" s="330"/>
      <c r="AI150" s="330"/>
      <c r="AJ150" s="389"/>
      <c r="AK150" s="389"/>
      <c r="AL150" s="389"/>
      <c r="AM150" s="389"/>
    </row>
    <row r="151" spans="1:40" s="362" customFormat="1" x14ac:dyDescent="0.3">
      <c r="A151" s="567"/>
      <c r="B151" s="525" t="s">
        <v>899</v>
      </c>
      <c r="C151" s="523">
        <v>120</v>
      </c>
      <c r="D151" s="566" t="s">
        <v>904</v>
      </c>
      <c r="E151" s="643"/>
      <c r="F151" s="640"/>
      <c r="G151" s="640"/>
      <c r="H151" s="643"/>
      <c r="I151" s="640"/>
      <c r="J151" s="647"/>
      <c r="K151" s="643"/>
      <c r="L151" s="640"/>
      <c r="M151" s="640"/>
      <c r="N151" s="643"/>
      <c r="O151" s="640"/>
      <c r="P151" s="640"/>
      <c r="Q151" s="643"/>
      <c r="R151" s="640"/>
      <c r="S151" s="647"/>
      <c r="T151" s="365"/>
      <c r="U151" s="365"/>
      <c r="V151" s="365"/>
      <c r="W151" s="365"/>
      <c r="X151" s="365"/>
      <c r="Y151" s="365"/>
      <c r="Z151" s="365"/>
      <c r="AA151" s="365"/>
      <c r="AB151" s="365"/>
      <c r="AC151" s="365"/>
      <c r="AD151" s="330"/>
      <c r="AE151" s="330"/>
      <c r="AF151" s="330"/>
      <c r="AG151" s="330"/>
      <c r="AH151" s="330"/>
      <c r="AI151" s="330"/>
      <c r="AJ151" s="389"/>
      <c r="AK151" s="389"/>
      <c r="AL151" s="389"/>
      <c r="AM151" s="389"/>
    </row>
    <row r="152" spans="1:40" s="362" customFormat="1" x14ac:dyDescent="0.3">
      <c r="A152" s="567"/>
      <c r="B152" s="525" t="s">
        <v>900</v>
      </c>
      <c r="C152" s="523" t="s">
        <v>1028</v>
      </c>
      <c r="D152" s="566" t="s">
        <v>910</v>
      </c>
      <c r="E152" s="643"/>
      <c r="F152" s="640"/>
      <c r="G152" s="640"/>
      <c r="H152" s="643"/>
      <c r="I152" s="640"/>
      <c r="J152" s="647"/>
      <c r="K152" s="643"/>
      <c r="L152" s="640"/>
      <c r="M152" s="640"/>
      <c r="N152" s="643"/>
      <c r="O152" s="640"/>
      <c r="P152" s="640"/>
      <c r="Q152" s="643"/>
      <c r="R152" s="640"/>
      <c r="S152" s="647"/>
      <c r="T152" s="365"/>
      <c r="U152" s="365"/>
      <c r="V152" s="365"/>
      <c r="W152" s="365"/>
      <c r="X152" s="365"/>
      <c r="Y152" s="365"/>
      <c r="Z152" s="365"/>
      <c r="AA152" s="365"/>
      <c r="AB152" s="365"/>
      <c r="AC152" s="365"/>
      <c r="AD152" s="330"/>
      <c r="AE152" s="330"/>
      <c r="AF152" s="330"/>
      <c r="AG152" s="330"/>
      <c r="AH152" s="330"/>
      <c r="AI152" s="330"/>
      <c r="AJ152" s="389"/>
      <c r="AK152" s="389"/>
      <c r="AL152" s="389"/>
      <c r="AM152" s="389"/>
    </row>
    <row r="153" spans="1:40" s="362" customFormat="1" x14ac:dyDescent="0.3">
      <c r="A153" s="567"/>
      <c r="B153" s="525" t="s">
        <v>902</v>
      </c>
      <c r="C153" s="523" t="s">
        <v>772</v>
      </c>
      <c r="D153" s="566" t="s">
        <v>907</v>
      </c>
      <c r="E153" s="643"/>
      <c r="F153" s="640"/>
      <c r="G153" s="640"/>
      <c r="H153" s="643"/>
      <c r="I153" s="640"/>
      <c r="J153" s="647"/>
      <c r="K153" s="643"/>
      <c r="L153" s="640"/>
      <c r="M153" s="640"/>
      <c r="N153" s="643"/>
      <c r="O153" s="640"/>
      <c r="P153" s="640"/>
      <c r="Q153" s="643"/>
      <c r="R153" s="640"/>
      <c r="S153" s="647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30"/>
      <c r="AE153" s="330"/>
      <c r="AF153" s="330"/>
      <c r="AG153" s="330"/>
      <c r="AH153" s="330"/>
      <c r="AI153" s="330"/>
      <c r="AJ153" s="389"/>
      <c r="AK153" s="389"/>
      <c r="AL153" s="389"/>
      <c r="AM153" s="389"/>
    </row>
    <row r="154" spans="1:40" s="362" customFormat="1" ht="15" thickBot="1" x14ac:dyDescent="0.35">
      <c r="A154" s="569"/>
      <c r="B154" s="570" t="s">
        <v>1029</v>
      </c>
      <c r="C154" s="506" t="s">
        <v>1030</v>
      </c>
      <c r="D154" s="571"/>
      <c r="E154" s="644"/>
      <c r="F154" s="649"/>
      <c r="G154" s="649"/>
      <c r="H154" s="644"/>
      <c r="I154" s="649"/>
      <c r="J154" s="651"/>
      <c r="K154" s="644"/>
      <c r="L154" s="649"/>
      <c r="M154" s="649"/>
      <c r="N154" s="644"/>
      <c r="O154" s="649"/>
      <c r="P154" s="649"/>
      <c r="Q154" s="644"/>
      <c r="R154" s="649"/>
      <c r="S154" s="651"/>
      <c r="T154" s="365"/>
      <c r="U154" s="365"/>
      <c r="V154" s="365"/>
      <c r="W154" s="365"/>
      <c r="X154" s="365"/>
      <c r="Y154" s="365"/>
      <c r="Z154" s="365"/>
      <c r="AA154" s="365"/>
      <c r="AB154" s="365"/>
      <c r="AC154" s="365"/>
      <c r="AD154" s="330"/>
      <c r="AE154" s="330"/>
      <c r="AF154" s="330"/>
      <c r="AG154" s="330"/>
      <c r="AH154" s="330"/>
      <c r="AI154" s="330"/>
      <c r="AJ154" s="389"/>
      <c r="AK154" s="389"/>
      <c r="AL154" s="389"/>
      <c r="AM154" s="389"/>
    </row>
    <row r="155" spans="1:40" x14ac:dyDescent="0.3">
      <c r="B155" s="27"/>
      <c r="C155" s="35"/>
      <c r="E155" s="652"/>
      <c r="F155" s="652"/>
      <c r="G155" s="652"/>
      <c r="H155" s="35"/>
      <c r="I155" s="35"/>
      <c r="J155" s="35"/>
      <c r="K155" s="35"/>
      <c r="L155" s="35"/>
      <c r="M155" s="3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">
      <c r="E156" s="652"/>
      <c r="F156" s="652"/>
      <c r="G156" s="652"/>
    </row>
    <row r="157" spans="1:40" x14ac:dyDescent="0.3">
      <c r="E157" s="652"/>
      <c r="F157" s="652"/>
      <c r="G157" s="652"/>
    </row>
    <row r="158" spans="1:40" x14ac:dyDescent="0.3">
      <c r="E158" s="652"/>
      <c r="F158" s="652"/>
      <c r="G158" s="652"/>
    </row>
    <row r="159" spans="1:40" x14ac:dyDescent="0.3">
      <c r="E159" s="652"/>
      <c r="F159" s="652"/>
      <c r="G159" s="652"/>
    </row>
    <row r="160" spans="1:40" x14ac:dyDescent="0.3">
      <c r="E160" s="652"/>
      <c r="F160" s="652"/>
      <c r="G160" s="652"/>
    </row>
    <row r="161" spans="5:7" x14ac:dyDescent="0.3">
      <c r="E161" s="652"/>
      <c r="F161" s="652"/>
      <c r="G161" s="652"/>
    </row>
    <row r="162" spans="5:7" x14ac:dyDescent="0.3">
      <c r="E162" s="652"/>
      <c r="F162" s="652"/>
      <c r="G162" s="652"/>
    </row>
    <row r="163" spans="5:7" x14ac:dyDescent="0.3">
      <c r="E163" s="652"/>
      <c r="F163" s="652"/>
      <c r="G163" s="652"/>
    </row>
    <row r="164" spans="5:7" x14ac:dyDescent="0.3">
      <c r="E164" s="652"/>
      <c r="F164" s="652"/>
      <c r="G164" s="652"/>
    </row>
  </sheetData>
  <mergeCells count="115">
    <mergeCell ref="Q26:S26"/>
    <mergeCell ref="K27:M27"/>
    <mergeCell ref="N27:P27"/>
    <mergeCell ref="Q27:S27"/>
    <mergeCell ref="K28:M28"/>
    <mergeCell ref="N28:P28"/>
    <mergeCell ref="Q28:S28"/>
    <mergeCell ref="Q10:S10"/>
    <mergeCell ref="Q12:S12"/>
    <mergeCell ref="K13:M13"/>
    <mergeCell ref="N13:P13"/>
    <mergeCell ref="Q13:S13"/>
    <mergeCell ref="Q14:S14"/>
    <mergeCell ref="N10:P10"/>
    <mergeCell ref="N12:P12"/>
    <mergeCell ref="N14:P14"/>
    <mergeCell ref="T13:Y13"/>
    <mergeCell ref="U15:Z15"/>
    <mergeCell ref="K10:M10"/>
    <mergeCell ref="K12:M12"/>
    <mergeCell ref="K14:M14"/>
    <mergeCell ref="A33:B33"/>
    <mergeCell ref="E10:G10"/>
    <mergeCell ref="H10:J10"/>
    <mergeCell ref="E12:G12"/>
    <mergeCell ref="H12:J12"/>
    <mergeCell ref="E14:G14"/>
    <mergeCell ref="H14:J14"/>
    <mergeCell ref="E13:G13"/>
    <mergeCell ref="H13:J13"/>
    <mergeCell ref="E17:G17"/>
    <mergeCell ref="H17:J17"/>
    <mergeCell ref="E16:G16"/>
    <mergeCell ref="H16:J16"/>
    <mergeCell ref="E21:G21"/>
    <mergeCell ref="H21:J21"/>
    <mergeCell ref="E25:G25"/>
    <mergeCell ref="H25:J25"/>
    <mergeCell ref="U16:Z16"/>
    <mergeCell ref="E19:G19"/>
    <mergeCell ref="H19:J19"/>
    <mergeCell ref="U19:Z19"/>
    <mergeCell ref="U17:Z17"/>
    <mergeCell ref="E18:G18"/>
    <mergeCell ref="H18:J18"/>
    <mergeCell ref="U18:Z18"/>
    <mergeCell ref="K16:M16"/>
    <mergeCell ref="N16:P16"/>
    <mergeCell ref="Q16:S16"/>
    <mergeCell ref="K17:M17"/>
    <mergeCell ref="N17:P17"/>
    <mergeCell ref="Q17:S17"/>
    <mergeCell ref="K18:M18"/>
    <mergeCell ref="N18:P18"/>
    <mergeCell ref="Q18:S18"/>
    <mergeCell ref="K19:M19"/>
    <mergeCell ref="N19:P19"/>
    <mergeCell ref="Q19:S19"/>
    <mergeCell ref="U21:Z21"/>
    <mergeCell ref="E20:G20"/>
    <mergeCell ref="H20:J20"/>
    <mergeCell ref="U20:Z20"/>
    <mergeCell ref="E23:G23"/>
    <mergeCell ref="H23:J23"/>
    <mergeCell ref="U23:Z23"/>
    <mergeCell ref="E22:G22"/>
    <mergeCell ref="H22:J22"/>
    <mergeCell ref="U22:Z22"/>
    <mergeCell ref="K21:M21"/>
    <mergeCell ref="N21:P21"/>
    <mergeCell ref="Q21:S21"/>
    <mergeCell ref="K22:M22"/>
    <mergeCell ref="N22:P22"/>
    <mergeCell ref="Q22:S22"/>
    <mergeCell ref="K20:M20"/>
    <mergeCell ref="N20:P20"/>
    <mergeCell ref="Q20:S20"/>
    <mergeCell ref="K23:M23"/>
    <mergeCell ref="N23:P23"/>
    <mergeCell ref="Q23:S23"/>
    <mergeCell ref="E28:G28"/>
    <mergeCell ref="H28:J28"/>
    <mergeCell ref="U28:Z28"/>
    <mergeCell ref="K29:M29"/>
    <mergeCell ref="N29:P29"/>
    <mergeCell ref="Q29:S29"/>
    <mergeCell ref="U25:Z25"/>
    <mergeCell ref="E24:G24"/>
    <mergeCell ref="H24:J24"/>
    <mergeCell ref="U24:Z24"/>
    <mergeCell ref="E27:G27"/>
    <mergeCell ref="H27:J27"/>
    <mergeCell ref="U27:Z27"/>
    <mergeCell ref="E26:G26"/>
    <mergeCell ref="H26:J26"/>
    <mergeCell ref="U26:Z26"/>
    <mergeCell ref="K25:M25"/>
    <mergeCell ref="N25:P25"/>
    <mergeCell ref="Q25:S25"/>
    <mergeCell ref="K26:M26"/>
    <mergeCell ref="N26:P26"/>
    <mergeCell ref="K24:M24"/>
    <mergeCell ref="N24:P24"/>
    <mergeCell ref="Q24:S24"/>
    <mergeCell ref="E32:G32"/>
    <mergeCell ref="H32:J32"/>
    <mergeCell ref="U32:Z32"/>
    <mergeCell ref="U31:Z31"/>
    <mergeCell ref="U30:Z30"/>
    <mergeCell ref="K32:M32"/>
    <mergeCell ref="N32:P32"/>
    <mergeCell ref="Q32:S32"/>
    <mergeCell ref="E29:G29"/>
    <mergeCell ref="H29:J29"/>
    <mergeCell ref="U29:Z29"/>
  </mergeCells>
  <conditionalFormatting sqref="S88">
    <cfRule type="expression" dxfId="109" priority="15">
      <formula>$A88&lt;&gt;0</formula>
    </cfRule>
  </conditionalFormatting>
  <conditionalFormatting sqref="S87">
    <cfRule type="expression" dxfId="108" priority="14">
      <formula>$A87&lt;&gt;0</formula>
    </cfRule>
  </conditionalFormatting>
  <conditionalFormatting sqref="C75">
    <cfRule type="expression" dxfId="107" priority="11">
      <formula>$A75&lt;&gt;0</formula>
    </cfRule>
  </conditionalFormatting>
  <conditionalFormatting sqref="R99">
    <cfRule type="expression" dxfId="106" priority="10">
      <formula>$A99&lt;&gt;0</formula>
    </cfRule>
  </conditionalFormatting>
  <conditionalFormatting sqref="S99">
    <cfRule type="expression" dxfId="105" priority="9">
      <formula>$A99&lt;&gt;0</formula>
    </cfRule>
  </conditionalFormatting>
  <conditionalFormatting sqref="Q98:S98">
    <cfRule type="expression" dxfId="104" priority="8">
      <formula>$A98&lt;&gt;0</formula>
    </cfRule>
  </conditionalFormatting>
  <conditionalFormatting sqref="C54">
    <cfRule type="expression" dxfId="103" priority="7">
      <formula>$A54&lt;&gt;0</formula>
    </cfRule>
  </conditionalFormatting>
  <conditionalFormatting sqref="Q90:S90">
    <cfRule type="expression" dxfId="102" priority="5">
      <formula>$A90&lt;&gt;0</formula>
    </cfRule>
  </conditionalFormatting>
  <conditionalFormatting sqref="C74">
    <cfRule type="expression" dxfId="101" priority="4">
      <formula>$A74&lt;&gt;0</formula>
    </cfRule>
  </conditionalFormatting>
  <conditionalFormatting sqref="B46">
    <cfRule type="expression" dxfId="100" priority="3">
      <formula>$A46&lt;&gt;0</formula>
    </cfRule>
  </conditionalFormatting>
  <conditionalFormatting sqref="B38">
    <cfRule type="expression" dxfId="99" priority="2">
      <formula>$A38&lt;&gt;0</formula>
    </cfRule>
  </conditionalFormatting>
  <conditionalFormatting sqref="B7">
    <cfRule type="expression" dxfId="98" priority="1">
      <formula>$A7&lt;&gt;0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E155"/>
  <sheetViews>
    <sheetView zoomScale="70" zoomScaleNormal="70" workbookViewId="0">
      <pane xSplit="4" ySplit="14" topLeftCell="E91" activePane="bottomRight" state="frozen"/>
      <selection pane="topRight" activeCell="E1" sqref="E1"/>
      <selection pane="bottomLeft" activeCell="A15" sqref="A15"/>
      <selection pane="bottomRight" activeCell="K93" sqref="K93"/>
    </sheetView>
  </sheetViews>
  <sheetFormatPr defaultColWidth="9.109375" defaultRowHeight="14.4" x14ac:dyDescent="0.3"/>
  <cols>
    <col min="1" max="1" width="4.5546875" style="303" customWidth="1"/>
    <col min="2" max="2" width="52.6640625" style="303" customWidth="1"/>
    <col min="3" max="4" width="27.6640625" style="303" customWidth="1"/>
    <col min="5" max="5" width="29" style="303" customWidth="1"/>
    <col min="6" max="6" width="29.33203125" style="303" customWidth="1"/>
    <col min="7" max="7" width="29.44140625" style="303" customWidth="1"/>
    <col min="8" max="8" width="31.44140625" style="303" hidden="1" customWidth="1"/>
    <col min="9" max="9" width="34.33203125" style="303" hidden="1" customWidth="1"/>
    <col min="10" max="10" width="34.6640625" style="303" hidden="1" customWidth="1"/>
    <col min="11" max="11" width="63.6640625" style="303" customWidth="1"/>
    <col min="12" max="12" width="63" style="303" customWidth="1"/>
    <col min="13" max="13" width="52.6640625" style="303" customWidth="1"/>
    <col min="14" max="17" width="9.109375" style="303" customWidth="1"/>
    <col min="18" max="18" width="26.109375" style="303" hidden="1" customWidth="1"/>
    <col min="19" max="19" width="7.88671875" style="303" hidden="1" customWidth="1"/>
    <col min="20" max="20" width="61.5546875" style="303" hidden="1" customWidth="1"/>
    <col min="21" max="21" width="27.109375" style="303" hidden="1" customWidth="1"/>
    <col min="22" max="22" width="8.5546875" style="303" hidden="1" customWidth="1"/>
    <col min="23" max="23" width="55.44140625" style="303" hidden="1" customWidth="1"/>
    <col min="24" max="24" width="27.109375" style="303" hidden="1" customWidth="1"/>
    <col min="25" max="31" width="9.109375" style="303" customWidth="1"/>
    <col min="32" max="16384" width="9.109375" style="303"/>
  </cols>
  <sheetData>
    <row r="1" spans="1:24" s="311" customFormat="1" x14ac:dyDescent="0.3">
      <c r="A1" s="303"/>
      <c r="B1" s="27"/>
      <c r="C1" s="184"/>
      <c r="D1" s="184"/>
      <c r="E1" s="303"/>
      <c r="F1" s="303"/>
      <c r="H1" s="303"/>
      <c r="I1" s="303"/>
      <c r="K1" s="303"/>
      <c r="L1" s="303"/>
    </row>
    <row r="2" spans="1:24" s="311" customFormat="1" ht="21" x14ac:dyDescent="0.3">
      <c r="A2" s="303"/>
      <c r="B2" s="299" t="s">
        <v>567</v>
      </c>
      <c r="C2" s="184"/>
      <c r="D2" s="184"/>
      <c r="E2" s="303"/>
      <c r="F2" s="303"/>
      <c r="H2" s="303"/>
      <c r="I2" s="303"/>
      <c r="K2" s="303"/>
      <c r="L2" s="303"/>
    </row>
    <row r="3" spans="1:24" s="311" customFormat="1" x14ac:dyDescent="0.3">
      <c r="A3" s="303"/>
      <c r="B3" s="920" t="s">
        <v>607</v>
      </c>
      <c r="C3" s="188" t="s">
        <v>611</v>
      </c>
      <c r="D3" s="188"/>
      <c r="E3" s="303"/>
      <c r="F3" s="303"/>
      <c r="H3" s="303"/>
      <c r="I3" s="303"/>
      <c r="K3" s="303"/>
      <c r="L3" s="303"/>
    </row>
    <row r="4" spans="1:24" s="311" customFormat="1" x14ac:dyDescent="0.3">
      <c r="A4" s="303"/>
      <c r="B4" s="300" t="s">
        <v>564</v>
      </c>
      <c r="C4" s="219" t="s">
        <v>608</v>
      </c>
      <c r="D4" s="219"/>
      <c r="E4" s="303"/>
      <c r="F4" s="303"/>
      <c r="H4" s="303"/>
      <c r="I4" s="303"/>
      <c r="K4" s="303"/>
      <c r="L4" s="303"/>
    </row>
    <row r="5" spans="1:24" s="311" customFormat="1" x14ac:dyDescent="0.3">
      <c r="A5" s="303"/>
      <c r="B5" s="301" t="s">
        <v>610</v>
      </c>
      <c r="C5" s="312" t="s">
        <v>613</v>
      </c>
      <c r="D5" s="312"/>
      <c r="E5" s="303"/>
      <c r="F5" s="303"/>
      <c r="H5" s="303"/>
      <c r="I5" s="303"/>
      <c r="K5" s="303"/>
      <c r="L5" s="303"/>
    </row>
    <row r="6" spans="1:24" s="311" customFormat="1" x14ac:dyDescent="0.3">
      <c r="A6" s="303"/>
      <c r="B6" s="302" t="s">
        <v>609</v>
      </c>
      <c r="C6" s="219" t="s">
        <v>612</v>
      </c>
      <c r="D6" s="219"/>
      <c r="E6" s="303"/>
      <c r="F6" s="303"/>
      <c r="H6" s="303"/>
      <c r="I6" s="303"/>
      <c r="K6" s="303"/>
      <c r="L6" s="303"/>
    </row>
    <row r="7" spans="1:24" s="311" customFormat="1" x14ac:dyDescent="0.3">
      <c r="A7" s="303"/>
      <c r="B7" s="988" t="s">
        <v>1821</v>
      </c>
      <c r="C7" s="303" t="s">
        <v>1822</v>
      </c>
      <c r="D7" s="303"/>
      <c r="E7" s="303"/>
      <c r="F7" s="303"/>
      <c r="H7" s="303"/>
      <c r="I7" s="303"/>
      <c r="K7" s="303"/>
      <c r="L7" s="303"/>
    </row>
    <row r="8" spans="1:24" s="311" customFormat="1" x14ac:dyDescent="0.3">
      <c r="A8" s="303"/>
      <c r="B8" s="303"/>
      <c r="C8" s="303"/>
      <c r="D8" s="303"/>
      <c r="E8" s="919"/>
      <c r="F8" s="390"/>
      <c r="G8" s="390"/>
      <c r="H8" s="390"/>
      <c r="I8" s="390"/>
      <c r="J8" s="390"/>
      <c r="K8" s="390"/>
      <c r="L8" s="390"/>
      <c r="M8" s="390"/>
    </row>
    <row r="9" spans="1:24" ht="15" thickBot="1" x14ac:dyDescent="0.35">
      <c r="C9" s="188"/>
      <c r="D9" s="188"/>
      <c r="E9" s="188"/>
      <c r="F9" s="249"/>
      <c r="G9" s="249"/>
      <c r="H9" s="249"/>
      <c r="I9" s="249"/>
      <c r="J9" s="249"/>
      <c r="K9" s="249"/>
      <c r="L9" s="249"/>
      <c r="M9" s="249"/>
    </row>
    <row r="10" spans="1:24" ht="28.8" x14ac:dyDescent="0.3">
      <c r="A10" s="349"/>
      <c r="B10" s="304"/>
      <c r="C10" s="914" t="s">
        <v>1089</v>
      </c>
      <c r="D10" s="915" t="s">
        <v>673</v>
      </c>
      <c r="E10" s="1194" t="s">
        <v>1044</v>
      </c>
      <c r="F10" s="1195"/>
      <c r="G10" s="1196"/>
      <c r="H10" s="1328" t="s">
        <v>1941</v>
      </c>
      <c r="I10" s="1329"/>
      <c r="J10" s="1337"/>
      <c r="K10" s="1194" t="s">
        <v>1312</v>
      </c>
      <c r="L10" s="1195"/>
      <c r="M10" s="1196"/>
    </row>
    <row r="11" spans="1:24" ht="15" thickBot="1" x14ac:dyDescent="0.35">
      <c r="A11" s="350"/>
      <c r="B11" s="305"/>
      <c r="C11" s="405" t="s">
        <v>565</v>
      </c>
      <c r="D11" s="419"/>
      <c r="E11" s="245" t="s">
        <v>305</v>
      </c>
      <c r="F11" s="246" t="s">
        <v>14</v>
      </c>
      <c r="G11" s="572" t="s">
        <v>15</v>
      </c>
      <c r="H11" s="755" t="s">
        <v>305</v>
      </c>
      <c r="I11" s="756" t="s">
        <v>14</v>
      </c>
      <c r="J11" s="763" t="s">
        <v>15</v>
      </c>
      <c r="K11" s="755" t="s">
        <v>305</v>
      </c>
      <c r="L11" s="756" t="s">
        <v>14</v>
      </c>
      <c r="M11" s="763" t="s">
        <v>15</v>
      </c>
    </row>
    <row r="12" spans="1:24" x14ac:dyDescent="0.3">
      <c r="A12" s="369" t="s">
        <v>18</v>
      </c>
      <c r="B12" s="370"/>
      <c r="C12" s="406"/>
      <c r="D12" s="399"/>
      <c r="E12" s="1202" t="s">
        <v>1090</v>
      </c>
      <c r="F12" s="1200"/>
      <c r="G12" s="1201"/>
      <c r="H12" s="1202" t="s">
        <v>1090</v>
      </c>
      <c r="I12" s="1200"/>
      <c r="J12" s="1201"/>
      <c r="K12" s="1202" t="s">
        <v>1090</v>
      </c>
      <c r="L12" s="1200"/>
      <c r="M12" s="1201"/>
    </row>
    <row r="13" spans="1:24" x14ac:dyDescent="0.3">
      <c r="A13" s="303" t="s">
        <v>860</v>
      </c>
      <c r="B13" s="27"/>
      <c r="C13" s="407"/>
      <c r="D13" s="420"/>
      <c r="E13" s="1186" t="s">
        <v>861</v>
      </c>
      <c r="F13" s="1187"/>
      <c r="G13" s="1188"/>
      <c r="H13" s="1186" t="s">
        <v>861</v>
      </c>
      <c r="I13" s="1187"/>
      <c r="J13" s="1188"/>
      <c r="K13" s="1186" t="s">
        <v>861</v>
      </c>
      <c r="L13" s="1187"/>
      <c r="M13" s="1188"/>
      <c r="R13" s="693" t="s">
        <v>1185</v>
      </c>
      <c r="T13" s="1330" t="s">
        <v>114</v>
      </c>
      <c r="U13" s="1330"/>
      <c r="V13" s="1330"/>
      <c r="W13" s="1331" t="s">
        <v>1171</v>
      </c>
      <c r="X13" s="1331"/>
    </row>
    <row r="14" spans="1:24" x14ac:dyDescent="0.3">
      <c r="A14" s="395" t="s">
        <v>20</v>
      </c>
      <c r="B14" s="396"/>
      <c r="C14" s="408"/>
      <c r="D14" s="401"/>
      <c r="E14" s="1206" t="s">
        <v>21</v>
      </c>
      <c r="F14" s="1204"/>
      <c r="G14" s="1205"/>
      <c r="H14" s="1206" t="s">
        <v>21</v>
      </c>
      <c r="I14" s="1204"/>
      <c r="J14" s="1205"/>
      <c r="K14" s="1206" t="s">
        <v>21</v>
      </c>
      <c r="L14" s="1204"/>
      <c r="M14" s="1205"/>
      <c r="R14" s="695" t="s">
        <v>1182</v>
      </c>
      <c r="S14" s="695" t="s">
        <v>1181</v>
      </c>
      <c r="T14" s="695" t="s">
        <v>1178</v>
      </c>
      <c r="U14" s="695" t="s">
        <v>1179</v>
      </c>
      <c r="V14" s="695" t="s">
        <v>1180</v>
      </c>
      <c r="W14" s="695" t="s">
        <v>1178</v>
      </c>
      <c r="X14" s="695" t="s">
        <v>1179</v>
      </c>
    </row>
    <row r="15" spans="1:24" x14ac:dyDescent="0.3">
      <c r="A15" s="380" t="s">
        <v>859</v>
      </c>
      <c r="B15" s="367"/>
      <c r="C15" s="409"/>
      <c r="D15" s="402"/>
      <c r="E15" s="397"/>
      <c r="F15" s="371"/>
      <c r="G15" s="372"/>
      <c r="H15" s="397"/>
      <c r="I15" s="371"/>
      <c r="J15" s="372"/>
      <c r="K15" s="397"/>
      <c r="L15" s="371"/>
      <c r="M15" s="372"/>
      <c r="R15" s="189" t="s">
        <v>1153</v>
      </c>
      <c r="S15" s="189" t="s">
        <v>1183</v>
      </c>
      <c r="T15" s="189" t="s">
        <v>1172</v>
      </c>
      <c r="U15" s="189" t="s">
        <v>800</v>
      </c>
      <c r="V15" s="189">
        <v>5.2999999999999999E-2</v>
      </c>
      <c r="W15" s="189" t="s">
        <v>1163</v>
      </c>
      <c r="X15" s="189" t="s">
        <v>800</v>
      </c>
    </row>
    <row r="16" spans="1:24" ht="27.6" x14ac:dyDescent="0.3">
      <c r="B16" s="374" t="s">
        <v>862</v>
      </c>
      <c r="C16" s="410" t="s">
        <v>1061</v>
      </c>
      <c r="D16" s="403"/>
      <c r="E16" s="1215"/>
      <c r="F16" s="1216"/>
      <c r="G16" s="1217"/>
      <c r="H16" s="1215"/>
      <c r="I16" s="1216"/>
      <c r="J16" s="1217"/>
      <c r="K16" s="1215"/>
      <c r="L16" s="1216"/>
      <c r="M16" s="1217"/>
      <c r="R16" s="189" t="s">
        <v>1154</v>
      </c>
      <c r="S16" s="189" t="s">
        <v>1183</v>
      </c>
      <c r="T16" s="189" t="s">
        <v>1173</v>
      </c>
      <c r="U16" s="189" t="s">
        <v>1165</v>
      </c>
      <c r="V16" s="189">
        <v>5.1999999999999998E-2</v>
      </c>
      <c r="W16" s="189" t="s">
        <v>1164</v>
      </c>
      <c r="X16" s="189" t="s">
        <v>1165</v>
      </c>
    </row>
    <row r="17" spans="2:24" x14ac:dyDescent="0.3">
      <c r="B17" s="27" t="s">
        <v>864</v>
      </c>
      <c r="C17" s="410">
        <v>1.29</v>
      </c>
      <c r="D17" s="403"/>
      <c r="E17" s="1215"/>
      <c r="F17" s="1216"/>
      <c r="G17" s="1217"/>
      <c r="H17" s="1215"/>
      <c r="I17" s="1216"/>
      <c r="J17" s="1217"/>
      <c r="K17" s="1215"/>
      <c r="L17" s="1216"/>
      <c r="M17" s="1217"/>
      <c r="R17" s="189" t="s">
        <v>1155</v>
      </c>
      <c r="S17" s="189" t="s">
        <v>1184</v>
      </c>
      <c r="T17" s="189" t="s">
        <v>1174</v>
      </c>
      <c r="U17" s="189" t="s">
        <v>1169</v>
      </c>
      <c r="V17" s="189">
        <v>5.0999999999999997E-2</v>
      </c>
      <c r="W17" s="189" t="s">
        <v>1163</v>
      </c>
      <c r="X17" s="189" t="s">
        <v>800</v>
      </c>
    </row>
    <row r="18" spans="2:24" x14ac:dyDescent="0.3">
      <c r="B18" s="27" t="s">
        <v>865</v>
      </c>
      <c r="C18" s="410">
        <v>1</v>
      </c>
      <c r="D18" s="403"/>
      <c r="E18" s="1215"/>
      <c r="F18" s="1216"/>
      <c r="G18" s="1217"/>
      <c r="H18" s="1215"/>
      <c r="I18" s="1216"/>
      <c r="J18" s="1217"/>
      <c r="K18" s="1215"/>
      <c r="L18" s="1216"/>
      <c r="M18" s="1217"/>
      <c r="R18" s="189" t="s">
        <v>1156</v>
      </c>
      <c r="S18" s="189" t="s">
        <v>1183</v>
      </c>
      <c r="T18" s="189" t="s">
        <v>1175</v>
      </c>
      <c r="U18" s="189" t="s">
        <v>1167</v>
      </c>
      <c r="V18" s="189">
        <v>4.5999999999999999E-2</v>
      </c>
      <c r="W18" s="189" t="s">
        <v>1166</v>
      </c>
      <c r="X18" s="189" t="s">
        <v>1167</v>
      </c>
    </row>
    <row r="19" spans="2:24" x14ac:dyDescent="0.3">
      <c r="B19" s="27" t="s">
        <v>881</v>
      </c>
      <c r="C19" s="410">
        <v>0</v>
      </c>
      <c r="D19" s="403"/>
      <c r="E19" s="1215"/>
      <c r="F19" s="1216"/>
      <c r="G19" s="1217"/>
      <c r="H19" s="1215"/>
      <c r="I19" s="1216"/>
      <c r="J19" s="1217"/>
      <c r="K19" s="1215"/>
      <c r="L19" s="1216"/>
      <c r="M19" s="1217"/>
      <c r="R19" s="189" t="s">
        <v>1157</v>
      </c>
      <c r="S19" s="189" t="s">
        <v>1183</v>
      </c>
      <c r="T19" s="189" t="s">
        <v>1176</v>
      </c>
      <c r="U19" s="189" t="s">
        <v>1169</v>
      </c>
      <c r="V19" s="189">
        <v>5.0999999999999997E-2</v>
      </c>
      <c r="W19" s="189" t="s">
        <v>1168</v>
      </c>
      <c r="X19" s="189" t="s">
        <v>1169</v>
      </c>
    </row>
    <row r="20" spans="2:24" ht="41.4" x14ac:dyDescent="0.3">
      <c r="B20" s="27" t="s">
        <v>869</v>
      </c>
      <c r="C20" s="410" t="s">
        <v>1056</v>
      </c>
      <c r="D20" s="403"/>
      <c r="E20" s="1223"/>
      <c r="F20" s="1216"/>
      <c r="G20" s="1217"/>
      <c r="H20" s="1335" t="s">
        <v>1131</v>
      </c>
      <c r="I20" s="1274"/>
      <c r="J20" s="1336"/>
      <c r="K20" s="1335" t="s">
        <v>1140</v>
      </c>
      <c r="L20" s="1274"/>
      <c r="M20" s="1336"/>
      <c r="R20" s="692" t="s">
        <v>1158</v>
      </c>
      <c r="S20" s="692" t="s">
        <v>1184</v>
      </c>
      <c r="T20" s="692" t="s">
        <v>1177</v>
      </c>
      <c r="U20" s="692" t="s">
        <v>800</v>
      </c>
      <c r="V20" s="692">
        <v>6.2E-2</v>
      </c>
      <c r="W20" s="692" t="s">
        <v>1170</v>
      </c>
      <c r="X20" s="692" t="s">
        <v>800</v>
      </c>
    </row>
    <row r="21" spans="2:24" x14ac:dyDescent="0.3">
      <c r="B21" s="27" t="s">
        <v>871</v>
      </c>
      <c r="C21" s="410">
        <v>20</v>
      </c>
      <c r="D21" s="403"/>
      <c r="E21" s="1215"/>
      <c r="F21" s="1216"/>
      <c r="G21" s="1217"/>
      <c r="H21" s="1215"/>
      <c r="I21" s="1216"/>
      <c r="J21" s="1217"/>
      <c r="K21" s="1215"/>
      <c r="L21" s="1216"/>
      <c r="M21" s="1217"/>
      <c r="R21" s="692" t="s">
        <v>1159</v>
      </c>
      <c r="S21" s="692" t="s">
        <v>1184</v>
      </c>
      <c r="T21" s="692" t="s">
        <v>1177</v>
      </c>
      <c r="U21" s="692" t="s">
        <v>800</v>
      </c>
      <c r="V21" s="692">
        <v>6.2E-2</v>
      </c>
      <c r="W21" s="692" t="s">
        <v>1163</v>
      </c>
      <c r="X21" s="692" t="s">
        <v>800</v>
      </c>
    </row>
    <row r="22" spans="2:24" x14ac:dyDescent="0.3">
      <c r="B22" s="248" t="s">
        <v>872</v>
      </c>
      <c r="C22" s="410">
        <v>20</v>
      </c>
      <c r="D22" s="403"/>
      <c r="E22" s="1215"/>
      <c r="F22" s="1216"/>
      <c r="G22" s="1217"/>
      <c r="H22" s="1215"/>
      <c r="I22" s="1216"/>
      <c r="J22" s="1217"/>
      <c r="K22" s="1215"/>
      <c r="L22" s="1216"/>
      <c r="M22" s="1217"/>
      <c r="R22" s="692" t="s">
        <v>1160</v>
      </c>
      <c r="S22" s="692" t="s">
        <v>1184</v>
      </c>
      <c r="T22" s="692" t="s">
        <v>1177</v>
      </c>
      <c r="U22" s="692" t="s">
        <v>800</v>
      </c>
      <c r="V22" s="692">
        <v>6.2E-2</v>
      </c>
      <c r="W22" s="692" t="s">
        <v>1163</v>
      </c>
      <c r="X22" s="692" t="s">
        <v>800</v>
      </c>
    </row>
    <row r="23" spans="2:24" ht="27.6" x14ac:dyDescent="0.3">
      <c r="B23" s="248" t="s">
        <v>873</v>
      </c>
      <c r="C23" s="410" t="s">
        <v>880</v>
      </c>
      <c r="D23" s="403"/>
      <c r="E23" s="1215"/>
      <c r="F23" s="1216"/>
      <c r="G23" s="1217"/>
      <c r="H23" s="1215"/>
      <c r="I23" s="1216"/>
      <c r="J23" s="1217"/>
      <c r="K23" s="1215"/>
      <c r="L23" s="1216"/>
      <c r="M23" s="1217"/>
      <c r="R23" s="692" t="s">
        <v>1161</v>
      </c>
      <c r="S23" s="692" t="s">
        <v>1184</v>
      </c>
      <c r="T23" s="692" t="s">
        <v>1177</v>
      </c>
      <c r="U23" s="692" t="s">
        <v>800</v>
      </c>
      <c r="V23" s="692">
        <v>6.2E-2</v>
      </c>
      <c r="W23" s="692" t="s">
        <v>1163</v>
      </c>
      <c r="X23" s="692" t="s">
        <v>800</v>
      </c>
    </row>
    <row r="24" spans="2:24" x14ac:dyDescent="0.3">
      <c r="B24" s="248" t="s">
        <v>874</v>
      </c>
      <c r="C24" s="410" t="s">
        <v>951</v>
      </c>
      <c r="D24" s="403"/>
      <c r="E24" s="1215"/>
      <c r="F24" s="1216"/>
      <c r="G24" s="1217"/>
      <c r="H24" s="1215"/>
      <c r="I24" s="1216"/>
      <c r="J24" s="1217"/>
      <c r="K24" s="1215"/>
      <c r="L24" s="1216"/>
      <c r="M24" s="1217"/>
      <c r="R24" s="692" t="s">
        <v>1162</v>
      </c>
      <c r="S24" s="692" t="s">
        <v>1184</v>
      </c>
      <c r="T24" s="692" t="s">
        <v>1177</v>
      </c>
      <c r="U24" s="692" t="s">
        <v>800</v>
      </c>
      <c r="V24" s="692">
        <v>6.2E-2</v>
      </c>
      <c r="W24" s="692" t="s">
        <v>1163</v>
      </c>
      <c r="X24" s="692" t="s">
        <v>800</v>
      </c>
    </row>
    <row r="25" spans="2:24" ht="27.6" x14ac:dyDescent="0.3">
      <c r="B25" s="248" t="s">
        <v>877</v>
      </c>
      <c r="C25" s="410" t="s">
        <v>950</v>
      </c>
      <c r="D25" s="403"/>
      <c r="E25" s="1215"/>
      <c r="F25" s="1216"/>
      <c r="G25" s="1217"/>
      <c r="H25" s="1215"/>
      <c r="I25" s="1216"/>
      <c r="J25" s="1217"/>
      <c r="K25" s="1215"/>
      <c r="L25" s="1216"/>
      <c r="M25" s="1217"/>
      <c r="R25" s="694" t="s">
        <v>1186</v>
      </c>
      <c r="S25" s="694" t="s">
        <v>1181</v>
      </c>
      <c r="T25" s="694" t="s">
        <v>1178</v>
      </c>
      <c r="U25" s="694" t="s">
        <v>1179</v>
      </c>
      <c r="V25" s="694" t="s">
        <v>1180</v>
      </c>
      <c r="W25" s="694" t="s">
        <v>1178</v>
      </c>
      <c r="X25" s="694" t="s">
        <v>1179</v>
      </c>
    </row>
    <row r="26" spans="2:24" ht="138" x14ac:dyDescent="0.3">
      <c r="B26" s="248" t="s">
        <v>866</v>
      </c>
      <c r="C26" s="410"/>
      <c r="D26" s="403"/>
      <c r="E26" s="1215"/>
      <c r="F26" s="1216"/>
      <c r="G26" s="1217"/>
      <c r="H26" s="657" t="s">
        <v>1655</v>
      </c>
      <c r="I26" s="658" t="s">
        <v>1655</v>
      </c>
      <c r="J26" s="581" t="s">
        <v>1655</v>
      </c>
      <c r="K26" s="657" t="s">
        <v>1855</v>
      </c>
      <c r="L26" s="766" t="s">
        <v>761</v>
      </c>
      <c r="M26" s="752" t="s">
        <v>1856</v>
      </c>
      <c r="R26" s="189" t="s">
        <v>1187</v>
      </c>
      <c r="S26" s="189" t="s">
        <v>1183</v>
      </c>
      <c r="T26" s="189" t="s">
        <v>1192</v>
      </c>
      <c r="U26" s="189" t="s">
        <v>1199</v>
      </c>
      <c r="V26" s="189">
        <v>0.03</v>
      </c>
      <c r="W26" s="189" t="s">
        <v>1196</v>
      </c>
      <c r="X26" s="189" t="s">
        <v>1199</v>
      </c>
    </row>
    <row r="27" spans="2:24" ht="41.4" x14ac:dyDescent="0.3">
      <c r="B27" s="27" t="s">
        <v>875</v>
      </c>
      <c r="C27" s="410" t="s">
        <v>1053</v>
      </c>
      <c r="D27" s="403"/>
      <c r="E27" s="1215"/>
      <c r="F27" s="1216"/>
      <c r="G27" s="1217"/>
      <c r="H27" s="1215"/>
      <c r="I27" s="1216"/>
      <c r="J27" s="1217"/>
      <c r="K27" s="1215"/>
      <c r="L27" s="1216"/>
      <c r="M27" s="1217"/>
      <c r="R27" s="189" t="s">
        <v>1188</v>
      </c>
      <c r="S27" s="189" t="s">
        <v>1183</v>
      </c>
      <c r="T27" s="189" t="s">
        <v>1193</v>
      </c>
      <c r="U27" s="189" t="s">
        <v>1200</v>
      </c>
      <c r="V27" s="189">
        <v>2.1000000000000001E-2</v>
      </c>
      <c r="W27" s="189" t="s">
        <v>1197</v>
      </c>
      <c r="X27" s="189" t="s">
        <v>1200</v>
      </c>
    </row>
    <row r="28" spans="2:24" x14ac:dyDescent="0.3">
      <c r="B28" s="27" t="s">
        <v>870</v>
      </c>
      <c r="C28" s="410" t="s">
        <v>1054</v>
      </c>
      <c r="D28" s="403"/>
      <c r="E28" s="1215"/>
      <c r="F28" s="1216"/>
      <c r="G28" s="1217"/>
      <c r="H28" s="1215"/>
      <c r="I28" s="1216"/>
      <c r="J28" s="1217"/>
      <c r="K28" s="1215"/>
      <c r="L28" s="1216"/>
      <c r="M28" s="1217"/>
      <c r="R28" s="692" t="s">
        <v>1189</v>
      </c>
      <c r="S28" s="692" t="s">
        <v>1184</v>
      </c>
      <c r="T28" s="692" t="s">
        <v>1194</v>
      </c>
      <c r="U28" s="692" t="s">
        <v>1200</v>
      </c>
      <c r="V28" s="692">
        <v>1.282</v>
      </c>
      <c r="W28" s="692" t="s">
        <v>1198</v>
      </c>
      <c r="X28" s="692" t="s">
        <v>1200</v>
      </c>
    </row>
    <row r="29" spans="2:24" ht="27.6" x14ac:dyDescent="0.3">
      <c r="B29" s="27" t="s">
        <v>867</v>
      </c>
      <c r="C29" s="410" t="s">
        <v>1055</v>
      </c>
      <c r="D29" s="403"/>
      <c r="E29" s="1215"/>
      <c r="F29" s="1216"/>
      <c r="G29" s="1217"/>
      <c r="H29" s="1215"/>
      <c r="I29" s="1216"/>
      <c r="J29" s="1217"/>
      <c r="K29" s="1215"/>
      <c r="L29" s="1216"/>
      <c r="M29" s="1217"/>
      <c r="R29" s="692" t="s">
        <v>1190</v>
      </c>
      <c r="S29" s="692" t="s">
        <v>1184</v>
      </c>
      <c r="T29" s="692" t="s">
        <v>1195</v>
      </c>
      <c r="U29" s="692" t="s">
        <v>1200</v>
      </c>
      <c r="V29" s="692">
        <v>3.9E-2</v>
      </c>
      <c r="W29" s="692" t="s">
        <v>1197</v>
      </c>
      <c r="X29" s="692" t="s">
        <v>1200</v>
      </c>
    </row>
    <row r="30" spans="2:24" x14ac:dyDescent="0.3">
      <c r="B30" s="27" t="s">
        <v>890</v>
      </c>
      <c r="C30" s="488">
        <v>2.9700000000000001E-2</v>
      </c>
      <c r="D30" s="403"/>
      <c r="E30" s="1215"/>
      <c r="F30" s="1216"/>
      <c r="G30" s="1217"/>
      <c r="H30" s="1215"/>
      <c r="I30" s="1216"/>
      <c r="J30" s="1217"/>
      <c r="K30" s="528" t="s">
        <v>1211</v>
      </c>
      <c r="L30" s="530" t="s">
        <v>1211</v>
      </c>
      <c r="M30" s="529" t="s">
        <v>1211</v>
      </c>
      <c r="R30" s="692" t="s">
        <v>1191</v>
      </c>
      <c r="S30" s="692" t="s">
        <v>1184</v>
      </c>
      <c r="T30" s="692" t="s">
        <v>1195</v>
      </c>
      <c r="U30" s="692" t="s">
        <v>1200</v>
      </c>
      <c r="V30" s="692">
        <v>3.9E-2</v>
      </c>
      <c r="W30" s="692" t="s">
        <v>1197</v>
      </c>
      <c r="X30" s="692" t="s">
        <v>1200</v>
      </c>
    </row>
    <row r="31" spans="2:24" ht="27.6" x14ac:dyDescent="0.3">
      <c r="B31" s="27" t="s">
        <v>876</v>
      </c>
      <c r="C31" s="410" t="s">
        <v>1051</v>
      </c>
      <c r="D31" s="403"/>
      <c r="E31" s="1215"/>
      <c r="F31" s="1216"/>
      <c r="G31" s="1217"/>
      <c r="H31" s="1215"/>
      <c r="I31" s="1216"/>
      <c r="J31" s="1217"/>
      <c r="K31" s="1215"/>
      <c r="L31" s="1216"/>
      <c r="M31" s="1217"/>
    </row>
    <row r="32" spans="2:24" x14ac:dyDescent="0.3">
      <c r="B32" s="27" t="s">
        <v>868</v>
      </c>
      <c r="C32" s="410" t="s">
        <v>1052</v>
      </c>
      <c r="D32" s="403"/>
      <c r="E32" s="1215"/>
      <c r="F32" s="1216"/>
      <c r="G32" s="1217"/>
      <c r="H32" s="1215"/>
      <c r="I32" s="1216"/>
      <c r="J32" s="1217"/>
      <c r="K32" s="1215"/>
      <c r="L32" s="1216"/>
      <c r="M32" s="1217"/>
    </row>
    <row r="33" spans="1:13" ht="15" thickBot="1" x14ac:dyDescent="0.35">
      <c r="A33" s="1192" t="s">
        <v>0</v>
      </c>
      <c r="B33" s="1193"/>
      <c r="C33" s="411"/>
      <c r="D33" s="421"/>
      <c r="E33" s="1189"/>
      <c r="F33" s="1190"/>
      <c r="G33" s="1191"/>
      <c r="H33" s="1189"/>
      <c r="I33" s="1190"/>
      <c r="J33" s="1191"/>
      <c r="K33" s="1189"/>
      <c r="L33" s="1190"/>
      <c r="M33" s="1191"/>
    </row>
    <row r="34" spans="1:13" ht="158.25" customHeight="1" thickBot="1" x14ac:dyDescent="0.35">
      <c r="A34" s="4"/>
      <c r="B34" s="679" t="s">
        <v>799</v>
      </c>
      <c r="C34" s="410" t="s">
        <v>937</v>
      </c>
      <c r="D34" s="422" t="s">
        <v>817</v>
      </c>
      <c r="E34" s="573"/>
      <c r="F34" s="655"/>
      <c r="G34" s="329"/>
      <c r="H34" s="573"/>
      <c r="I34" s="655"/>
      <c r="J34" s="329"/>
      <c r="K34" s="225" t="s">
        <v>1463</v>
      </c>
      <c r="L34" s="676" t="s">
        <v>1463</v>
      </c>
      <c r="M34" s="338" t="s">
        <v>1464</v>
      </c>
    </row>
    <row r="35" spans="1:13" ht="221.4" thickBot="1" x14ac:dyDescent="0.35">
      <c r="A35" s="4"/>
      <c r="B35" s="27" t="s">
        <v>5</v>
      </c>
      <c r="C35" s="410" t="s">
        <v>1057</v>
      </c>
      <c r="D35" s="423" t="s">
        <v>651</v>
      </c>
      <c r="E35" s="626"/>
      <c r="F35" s="325"/>
      <c r="G35" s="391"/>
      <c r="H35" s="626"/>
      <c r="I35" s="325"/>
      <c r="J35" s="391"/>
      <c r="K35" s="225" t="s">
        <v>1774</v>
      </c>
      <c r="L35" s="676" t="s">
        <v>1774</v>
      </c>
      <c r="M35" s="753" t="s">
        <v>1907</v>
      </c>
    </row>
    <row r="36" spans="1:13" ht="318" thickBot="1" x14ac:dyDescent="0.35">
      <c r="A36" s="4"/>
      <c r="B36" s="27" t="s">
        <v>6</v>
      </c>
      <c r="C36" s="410" t="s">
        <v>1059</v>
      </c>
      <c r="D36" s="423" t="s">
        <v>674</v>
      </c>
      <c r="E36" s="573"/>
      <c r="F36" s="655"/>
      <c r="G36" s="329"/>
      <c r="H36" s="573"/>
      <c r="I36" s="655"/>
      <c r="J36" s="329"/>
      <c r="K36" s="225" t="s">
        <v>1676</v>
      </c>
      <c r="L36" s="676" t="s">
        <v>1677</v>
      </c>
      <c r="M36" s="753" t="s">
        <v>1908</v>
      </c>
    </row>
    <row r="37" spans="1:13" ht="28.2" thickBot="1" x14ac:dyDescent="0.35">
      <c r="A37" s="4"/>
      <c r="B37" s="212" t="s">
        <v>1527</v>
      </c>
      <c r="C37" s="410" t="s">
        <v>1058</v>
      </c>
      <c r="D37" s="423" t="s">
        <v>754</v>
      </c>
      <c r="E37" s="573"/>
      <c r="F37" s="655"/>
      <c r="G37" s="329"/>
      <c r="H37" s="573"/>
      <c r="I37" s="655"/>
      <c r="J37" s="329"/>
      <c r="K37" s="573"/>
      <c r="L37" s="655"/>
      <c r="M37" s="329"/>
    </row>
    <row r="38" spans="1:13" ht="40.200000000000003" thickBot="1" x14ac:dyDescent="0.35">
      <c r="A38" s="4"/>
      <c r="B38" s="212" t="s">
        <v>1528</v>
      </c>
      <c r="C38" s="410" t="s">
        <v>756</v>
      </c>
      <c r="D38" s="423" t="s">
        <v>755</v>
      </c>
      <c r="E38" s="573"/>
      <c r="F38" s="655"/>
      <c r="G38" s="329"/>
      <c r="H38" s="573"/>
      <c r="I38" s="655"/>
      <c r="J38" s="329"/>
      <c r="K38" s="573"/>
      <c r="L38" s="655"/>
      <c r="M38" s="329"/>
    </row>
    <row r="39" spans="1:13" ht="239.25" customHeight="1" x14ac:dyDescent="0.3">
      <c r="B39" s="678" t="s">
        <v>2</v>
      </c>
      <c r="C39" s="582" t="s">
        <v>793</v>
      </c>
      <c r="D39" s="403" t="s">
        <v>818</v>
      </c>
      <c r="E39" s="1215"/>
      <c r="F39" s="1216"/>
      <c r="G39" s="1217"/>
      <c r="H39" s="1332" t="s">
        <v>1299</v>
      </c>
      <c r="I39" s="1333"/>
      <c r="J39" s="1334"/>
      <c r="K39" s="225" t="s">
        <v>1459</v>
      </c>
      <c r="L39" s="680" t="s">
        <v>1460</v>
      </c>
      <c r="M39" s="338" t="s">
        <v>1459</v>
      </c>
    </row>
    <row r="40" spans="1:13" ht="183.75" customHeight="1" thickBot="1" x14ac:dyDescent="0.35">
      <c r="A40" s="4"/>
      <c r="B40" s="27" t="s">
        <v>3</v>
      </c>
      <c r="C40" s="410">
        <v>6.2E-2</v>
      </c>
      <c r="D40" s="423" t="s">
        <v>654</v>
      </c>
      <c r="E40" s="573"/>
      <c r="F40" s="325"/>
      <c r="G40" s="391"/>
      <c r="H40" s="573"/>
      <c r="I40" s="325"/>
      <c r="J40" s="391"/>
      <c r="K40" s="225" t="s">
        <v>1458</v>
      </c>
      <c r="L40" s="680" t="s">
        <v>1461</v>
      </c>
      <c r="M40" s="338" t="s">
        <v>1462</v>
      </c>
    </row>
    <row r="41" spans="1:13" ht="409.5" customHeight="1" thickBot="1" x14ac:dyDescent="0.35">
      <c r="A41" s="4"/>
      <c r="B41" s="27" t="s">
        <v>1</v>
      </c>
      <c r="C41" s="410" t="s">
        <v>1060</v>
      </c>
      <c r="D41" s="423" t="s">
        <v>674</v>
      </c>
      <c r="E41" s="573"/>
      <c r="F41" s="655"/>
      <c r="G41" s="329"/>
      <c r="H41" s="573"/>
      <c r="I41" s="655"/>
      <c r="J41" s="329"/>
      <c r="K41" s="225" t="s">
        <v>1577</v>
      </c>
      <c r="L41" s="676" t="s">
        <v>1578</v>
      </c>
      <c r="M41" s="753" t="s">
        <v>1775</v>
      </c>
    </row>
    <row r="42" spans="1:13" ht="27" thickBot="1" x14ac:dyDescent="0.35">
      <c r="A42" s="4"/>
      <c r="B42" s="27" t="s">
        <v>9</v>
      </c>
      <c r="C42" s="410" t="s">
        <v>796</v>
      </c>
      <c r="D42" s="423" t="s">
        <v>819</v>
      </c>
      <c r="E42" s="573"/>
      <c r="F42" s="655"/>
      <c r="G42" s="329"/>
      <c r="H42" s="573"/>
      <c r="I42" s="655"/>
      <c r="J42" s="329"/>
      <c r="K42" s="573"/>
      <c r="L42" s="655"/>
      <c r="M42" s="329"/>
    </row>
    <row r="43" spans="1:13" ht="15" thickBot="1" x14ac:dyDescent="0.35">
      <c r="A43" s="4"/>
      <c r="B43" s="27" t="s">
        <v>97</v>
      </c>
      <c r="C43" s="410" t="s">
        <v>45</v>
      </c>
      <c r="D43" s="423" t="s">
        <v>655</v>
      </c>
      <c r="E43" s="573"/>
      <c r="F43" s="655"/>
      <c r="G43" s="329"/>
      <c r="H43" s="573"/>
      <c r="I43" s="655"/>
      <c r="J43" s="329"/>
      <c r="K43" s="573"/>
      <c r="L43" s="655"/>
      <c r="M43" s="329"/>
    </row>
    <row r="44" spans="1:13" ht="28.2" thickBot="1" x14ac:dyDescent="0.35">
      <c r="A44" s="4"/>
      <c r="B44" s="212" t="s">
        <v>946</v>
      </c>
      <c r="C44" s="410" t="s">
        <v>45</v>
      </c>
      <c r="D44" s="423" t="s">
        <v>674</v>
      </c>
      <c r="E44" s="573"/>
      <c r="F44" s="655"/>
      <c r="G44" s="329"/>
      <c r="H44" s="573"/>
      <c r="I44" s="655"/>
      <c r="J44" s="329"/>
      <c r="K44" s="573"/>
      <c r="L44" s="655"/>
      <c r="M44" s="329"/>
    </row>
    <row r="45" spans="1:13" ht="42" thickBot="1" x14ac:dyDescent="0.35">
      <c r="A45" s="4"/>
      <c r="B45" s="212" t="s">
        <v>858</v>
      </c>
      <c r="C45" s="410" t="s">
        <v>1062</v>
      </c>
      <c r="D45" s="423" t="s">
        <v>656</v>
      </c>
      <c r="E45" s="626"/>
      <c r="F45" s="655"/>
      <c r="G45" s="391"/>
      <c r="H45" s="626"/>
      <c r="I45" s="655"/>
      <c r="J45" s="391"/>
      <c r="K45" s="626"/>
      <c r="L45" s="655"/>
      <c r="M45" s="391"/>
    </row>
    <row r="46" spans="1:13" ht="15" thickBot="1" x14ac:dyDescent="0.35">
      <c r="A46" s="4"/>
      <c r="B46" s="27" t="s">
        <v>1294</v>
      </c>
      <c r="C46" s="410" t="s">
        <v>187</v>
      </c>
      <c r="D46" s="423" t="s">
        <v>657</v>
      </c>
      <c r="E46" s="573"/>
      <c r="F46" s="655"/>
      <c r="G46" s="391"/>
      <c r="H46" s="660" t="s">
        <v>187</v>
      </c>
      <c r="I46" s="680" t="s">
        <v>187</v>
      </c>
      <c r="J46" s="338" t="s">
        <v>187</v>
      </c>
      <c r="K46" s="626"/>
      <c r="L46" s="655"/>
      <c r="M46" s="391"/>
    </row>
    <row r="47" spans="1:13" ht="28.2" thickBot="1" x14ac:dyDescent="0.35">
      <c r="A47" s="4"/>
      <c r="B47" s="27" t="s">
        <v>11</v>
      </c>
      <c r="C47" s="410">
        <v>0.36</v>
      </c>
      <c r="D47" s="423" t="s">
        <v>658</v>
      </c>
      <c r="E47" s="626"/>
      <c r="F47" s="325"/>
      <c r="G47" s="391"/>
      <c r="H47" s="660" t="s">
        <v>1449</v>
      </c>
      <c r="I47" s="603" t="s">
        <v>1449</v>
      </c>
      <c r="J47" s="338" t="s">
        <v>1450</v>
      </c>
      <c r="K47" s="626"/>
      <c r="L47" s="655"/>
      <c r="M47" s="391"/>
    </row>
    <row r="48" spans="1:13" ht="28.2" thickBot="1" x14ac:dyDescent="0.35">
      <c r="A48" s="4"/>
      <c r="B48" s="27" t="s">
        <v>12</v>
      </c>
      <c r="C48" s="412">
        <v>0.25</v>
      </c>
      <c r="D48" s="423" t="s">
        <v>659</v>
      </c>
      <c r="E48" s="654"/>
      <c r="F48" s="656"/>
      <c r="G48" s="391"/>
      <c r="H48" s="661" t="s">
        <v>1451</v>
      </c>
      <c r="I48" s="603" t="s">
        <v>1451</v>
      </c>
      <c r="J48" s="338" t="s">
        <v>1452</v>
      </c>
      <c r="K48" s="626"/>
      <c r="L48" s="655"/>
      <c r="M48" s="391"/>
    </row>
    <row r="49" spans="1:13" ht="28.2" thickBot="1" x14ac:dyDescent="0.35">
      <c r="A49" s="4"/>
      <c r="B49" s="27" t="s">
        <v>13</v>
      </c>
      <c r="C49" s="410">
        <v>0.42</v>
      </c>
      <c r="D49" s="423" t="s">
        <v>660</v>
      </c>
      <c r="E49" s="626"/>
      <c r="F49" s="325"/>
      <c r="G49" s="391"/>
      <c r="H49" s="660" t="s">
        <v>1453</v>
      </c>
      <c r="I49" s="603" t="s">
        <v>1453</v>
      </c>
      <c r="J49" s="338" t="s">
        <v>1454</v>
      </c>
      <c r="K49" s="626"/>
      <c r="L49" s="655"/>
      <c r="M49" s="391"/>
    </row>
    <row r="50" spans="1:13" ht="15" thickBot="1" x14ac:dyDescent="0.35">
      <c r="A50" s="4"/>
      <c r="B50" s="27" t="s">
        <v>47</v>
      </c>
      <c r="C50" s="410" t="s">
        <v>45</v>
      </c>
      <c r="D50" s="423" t="s">
        <v>661</v>
      </c>
      <c r="E50" s="596"/>
      <c r="F50" s="316"/>
      <c r="G50" s="318"/>
      <c r="H50" s="596"/>
      <c r="I50" s="316"/>
      <c r="J50" s="318"/>
      <c r="K50" s="596"/>
      <c r="L50" s="316"/>
      <c r="M50" s="318"/>
    </row>
    <row r="51" spans="1:13" ht="15" thickBot="1" x14ac:dyDescent="0.35">
      <c r="B51" s="27" t="s">
        <v>42</v>
      </c>
      <c r="C51" s="410">
        <v>0.57999999999999996</v>
      </c>
      <c r="D51" s="424"/>
      <c r="E51" s="596"/>
      <c r="F51" s="316"/>
      <c r="G51" s="318"/>
      <c r="H51" s="596"/>
      <c r="I51" s="316"/>
      <c r="J51" s="318"/>
      <c r="K51" s="596"/>
      <c r="L51" s="316"/>
      <c r="M51" s="318"/>
    </row>
    <row r="52" spans="1:13" ht="15" thickBot="1" x14ac:dyDescent="0.35">
      <c r="B52" s="27" t="s">
        <v>43</v>
      </c>
      <c r="C52" s="410">
        <v>0.25</v>
      </c>
      <c r="D52" s="424"/>
      <c r="E52" s="596"/>
      <c r="F52" s="316"/>
      <c r="G52" s="318"/>
      <c r="H52" s="596"/>
      <c r="I52" s="316"/>
      <c r="J52" s="318"/>
      <c r="K52" s="596"/>
      <c r="L52" s="316"/>
      <c r="M52" s="318"/>
    </row>
    <row r="53" spans="1:13" ht="15" thickBot="1" x14ac:dyDescent="0.35">
      <c r="B53" s="27" t="s">
        <v>44</v>
      </c>
      <c r="C53" s="410">
        <v>0.49</v>
      </c>
      <c r="D53" s="424"/>
      <c r="E53" s="596"/>
      <c r="F53" s="316"/>
      <c r="G53" s="318"/>
      <c r="H53" s="596"/>
      <c r="I53" s="316"/>
      <c r="J53" s="318"/>
      <c r="K53" s="596"/>
      <c r="L53" s="316"/>
      <c r="M53" s="318"/>
    </row>
    <row r="54" spans="1:13" ht="28.2" thickBot="1" x14ac:dyDescent="0.35">
      <c r="B54" s="27" t="s">
        <v>315</v>
      </c>
      <c r="C54" s="410" t="s">
        <v>1016</v>
      </c>
      <c r="D54" s="424"/>
      <c r="E54" s="596"/>
      <c r="F54" s="316"/>
      <c r="G54" s="318"/>
      <c r="H54" s="596"/>
      <c r="I54" s="316"/>
      <c r="J54" s="318"/>
      <c r="K54" s="596"/>
      <c r="L54" s="316"/>
      <c r="M54" s="318"/>
    </row>
    <row r="55" spans="1:13" ht="15" thickBot="1" x14ac:dyDescent="0.35">
      <c r="A55" s="303" t="s">
        <v>59</v>
      </c>
      <c r="B55" s="27"/>
      <c r="C55" s="413"/>
      <c r="D55" s="424"/>
      <c r="E55" s="624"/>
      <c r="F55" s="188"/>
      <c r="G55" s="333"/>
      <c r="H55" s="624"/>
      <c r="I55" s="188"/>
      <c r="J55" s="333"/>
      <c r="K55" s="624"/>
      <c r="L55" s="188"/>
      <c r="M55" s="333"/>
    </row>
    <row r="56" spans="1:13" ht="54.75" customHeight="1" thickBot="1" x14ac:dyDescent="0.35">
      <c r="B56" s="27" t="s">
        <v>134</v>
      </c>
      <c r="C56" s="582" t="s">
        <v>1979</v>
      </c>
      <c r="D56" s="424"/>
      <c r="E56" s="596"/>
      <c r="F56" s="316"/>
      <c r="G56" s="318"/>
      <c r="H56" s="596"/>
      <c r="I56" s="316"/>
      <c r="J56" s="318"/>
      <c r="K56" s="596"/>
      <c r="L56" s="316"/>
      <c r="M56" s="318"/>
    </row>
    <row r="57" spans="1:13" ht="42" thickBot="1" x14ac:dyDescent="0.35">
      <c r="B57" s="340" t="s">
        <v>50</v>
      </c>
      <c r="C57" s="410" t="s">
        <v>1063</v>
      </c>
      <c r="D57" s="424"/>
      <c r="E57" s="596"/>
      <c r="F57" s="316"/>
      <c r="G57" s="318"/>
      <c r="H57" s="596"/>
      <c r="I57" s="316"/>
      <c r="J57" s="318"/>
      <c r="K57" s="596"/>
      <c r="L57" s="316"/>
      <c r="M57" s="318"/>
    </row>
    <row r="58" spans="1:13" ht="42" thickBot="1" x14ac:dyDescent="0.35">
      <c r="A58" s="356"/>
      <c r="B58" s="27" t="s">
        <v>51</v>
      </c>
      <c r="C58" s="410" t="s">
        <v>1071</v>
      </c>
      <c r="D58" s="424"/>
      <c r="E58" s="596"/>
      <c r="F58" s="316"/>
      <c r="G58" s="318"/>
      <c r="H58" s="596"/>
      <c r="I58" s="316"/>
      <c r="J58" s="318"/>
      <c r="K58" s="596"/>
      <c r="L58" s="316"/>
      <c r="M58" s="318"/>
    </row>
    <row r="59" spans="1:13" ht="42" thickBot="1" x14ac:dyDescent="0.35">
      <c r="A59" s="356"/>
      <c r="B59" s="27" t="s">
        <v>52</v>
      </c>
      <c r="C59" s="410" t="s">
        <v>1072</v>
      </c>
      <c r="D59" s="424"/>
      <c r="E59" s="596"/>
      <c r="F59" s="316"/>
      <c r="G59" s="318"/>
      <c r="H59" s="596"/>
      <c r="I59" s="316"/>
      <c r="J59" s="318"/>
      <c r="K59" s="596"/>
      <c r="L59" s="316"/>
      <c r="M59" s="318"/>
    </row>
    <row r="60" spans="1:13" ht="42" thickBot="1" x14ac:dyDescent="0.35">
      <c r="B60" s="27" t="s">
        <v>140</v>
      </c>
      <c r="C60" s="410" t="s">
        <v>1073</v>
      </c>
      <c r="D60" s="424"/>
      <c r="E60" s="596"/>
      <c r="F60" s="316"/>
      <c r="G60" s="318"/>
      <c r="H60" s="596"/>
      <c r="I60" s="316"/>
      <c r="J60" s="318"/>
      <c r="K60" s="596"/>
      <c r="L60" s="316"/>
      <c r="M60" s="318"/>
    </row>
    <row r="61" spans="1:13" ht="152.4" thickBot="1" x14ac:dyDescent="0.35">
      <c r="B61" s="27" t="s">
        <v>53</v>
      </c>
      <c r="C61" s="410" t="s">
        <v>1074</v>
      </c>
      <c r="D61" s="423" t="s">
        <v>662</v>
      </c>
      <c r="E61" s="657" t="s">
        <v>1980</v>
      </c>
      <c r="F61" s="766" t="s">
        <v>1981</v>
      </c>
      <c r="G61" s="752" t="s">
        <v>1982</v>
      </c>
      <c r="H61" s="657" t="s">
        <v>1770</v>
      </c>
      <c r="I61" s="658" t="s">
        <v>1771</v>
      </c>
      <c r="J61" s="581" t="s">
        <v>1772</v>
      </c>
      <c r="K61" s="657" t="s">
        <v>1983</v>
      </c>
      <c r="L61" s="766" t="s">
        <v>1984</v>
      </c>
      <c r="M61" s="752" t="s">
        <v>1985</v>
      </c>
    </row>
    <row r="62" spans="1:13" ht="42" thickBot="1" x14ac:dyDescent="0.35">
      <c r="B62" s="27" t="s">
        <v>1660</v>
      </c>
      <c r="C62" s="410" t="s">
        <v>1075</v>
      </c>
      <c r="D62" s="424"/>
      <c r="E62" s="596"/>
      <c r="F62" s="316"/>
      <c r="G62" s="318"/>
      <c r="H62" s="596"/>
      <c r="I62" s="316"/>
      <c r="J62" s="318"/>
      <c r="K62" s="596"/>
      <c r="L62" s="316"/>
      <c r="M62" s="318"/>
    </row>
    <row r="63" spans="1:13" ht="15" thickBot="1" x14ac:dyDescent="0.35">
      <c r="B63" s="27" t="s">
        <v>1659</v>
      </c>
      <c r="C63" s="582"/>
      <c r="D63" s="424"/>
      <c r="E63" s="764"/>
      <c r="F63" s="760"/>
      <c r="G63" s="761"/>
      <c r="H63" s="764"/>
      <c r="I63" s="760"/>
      <c r="J63" s="761"/>
      <c r="K63" s="764"/>
      <c r="L63" s="760"/>
      <c r="M63" s="761"/>
    </row>
    <row r="64" spans="1:13" ht="15" thickBot="1" x14ac:dyDescent="0.35">
      <c r="B64" s="27" t="s">
        <v>1665</v>
      </c>
      <c r="C64" s="582"/>
      <c r="D64" s="424"/>
      <c r="E64" s="764"/>
      <c r="F64" s="760"/>
      <c r="G64" s="761"/>
      <c r="H64" s="764"/>
      <c r="I64" s="760"/>
      <c r="J64" s="761"/>
      <c r="K64" s="764"/>
      <c r="L64" s="760"/>
      <c r="M64" s="761"/>
    </row>
    <row r="65" spans="1:13" ht="42" thickBot="1" x14ac:dyDescent="0.35">
      <c r="A65" s="356"/>
      <c r="B65" s="27" t="s">
        <v>847</v>
      </c>
      <c r="C65" s="410" t="s">
        <v>1076</v>
      </c>
      <c r="D65" s="424"/>
      <c r="E65" s="596"/>
      <c r="F65" s="316"/>
      <c r="G65" s="318"/>
      <c r="H65" s="596"/>
      <c r="I65" s="316"/>
      <c r="J65" s="318"/>
      <c r="K65" s="596"/>
      <c r="L65" s="316"/>
      <c r="M65" s="318"/>
    </row>
    <row r="66" spans="1:13" ht="55.8" thickBot="1" x14ac:dyDescent="0.35">
      <c r="B66" s="27" t="s">
        <v>848</v>
      </c>
      <c r="C66" s="410" t="s">
        <v>1077</v>
      </c>
      <c r="D66" s="424" t="s">
        <v>893</v>
      </c>
      <c r="E66" s="596"/>
      <c r="F66" s="316"/>
      <c r="G66" s="318"/>
      <c r="H66" s="596"/>
      <c r="I66" s="316"/>
      <c r="J66" s="318"/>
      <c r="K66" s="596"/>
      <c r="L66" s="316"/>
      <c r="M66" s="318"/>
    </row>
    <row r="67" spans="1:13" ht="15" thickBot="1" x14ac:dyDescent="0.35">
      <c r="B67" s="27" t="s">
        <v>878</v>
      </c>
      <c r="C67" s="410" t="s">
        <v>882</v>
      </c>
      <c r="D67" s="424" t="s">
        <v>892</v>
      </c>
      <c r="E67" s="596"/>
      <c r="F67" s="316"/>
      <c r="G67" s="318"/>
      <c r="H67" s="596"/>
      <c r="I67" s="316"/>
      <c r="J67" s="318"/>
      <c r="K67" s="596"/>
      <c r="L67" s="316"/>
      <c r="M67" s="318"/>
    </row>
    <row r="68" spans="1:13" ht="15" thickBot="1" x14ac:dyDescent="0.35">
      <c r="B68" s="27" t="s">
        <v>137</v>
      </c>
      <c r="C68" s="410" t="s">
        <v>45</v>
      </c>
      <c r="D68" s="424" t="s">
        <v>894</v>
      </c>
      <c r="E68" s="596"/>
      <c r="F68" s="316"/>
      <c r="G68" s="318"/>
      <c r="H68" s="596"/>
      <c r="I68" s="316"/>
      <c r="J68" s="318"/>
      <c r="K68" s="596"/>
      <c r="L68" s="316"/>
      <c r="M68" s="318"/>
    </row>
    <row r="69" spans="1:13" ht="15" thickBot="1" x14ac:dyDescent="0.35">
      <c r="B69" s="27" t="s">
        <v>54</v>
      </c>
      <c r="C69" s="410"/>
      <c r="D69" s="424"/>
      <c r="E69" s="596"/>
      <c r="F69" s="316"/>
      <c r="G69" s="318"/>
      <c r="H69" s="596"/>
      <c r="I69" s="316"/>
      <c r="J69" s="318"/>
      <c r="K69" s="596"/>
      <c r="L69" s="316"/>
      <c r="M69" s="318"/>
    </row>
    <row r="70" spans="1:13" ht="15" thickBot="1" x14ac:dyDescent="0.35">
      <c r="B70" s="27" t="s">
        <v>130</v>
      </c>
      <c r="C70" s="410"/>
      <c r="D70" s="424"/>
      <c r="E70" s="596"/>
      <c r="F70" s="316"/>
      <c r="G70" s="318"/>
      <c r="H70" s="596"/>
      <c r="I70" s="316"/>
      <c r="J70" s="318"/>
      <c r="K70" s="596"/>
      <c r="L70" s="316"/>
      <c r="M70" s="318"/>
    </row>
    <row r="71" spans="1:13" ht="15" thickBot="1" x14ac:dyDescent="0.35">
      <c r="B71" s="27" t="s">
        <v>55</v>
      </c>
      <c r="C71" s="410"/>
      <c r="D71" s="423" t="s">
        <v>663</v>
      </c>
      <c r="E71" s="596"/>
      <c r="F71" s="316"/>
      <c r="G71" s="318"/>
      <c r="H71" s="596"/>
      <c r="I71" s="316"/>
      <c r="J71" s="318"/>
      <c r="K71" s="596"/>
      <c r="L71" s="316"/>
      <c r="M71" s="318"/>
    </row>
    <row r="72" spans="1:13" x14ac:dyDescent="0.3">
      <c r="B72" s="27" t="s">
        <v>854</v>
      </c>
      <c r="C72" s="410"/>
      <c r="D72" s="425"/>
      <c r="E72" s="596"/>
      <c r="F72" s="316"/>
      <c r="G72" s="318"/>
      <c r="H72" s="596"/>
      <c r="I72" s="316"/>
      <c r="J72" s="318"/>
      <c r="K72" s="596"/>
      <c r="L72" s="316"/>
      <c r="M72" s="318"/>
    </row>
    <row r="73" spans="1:13" s="989" customFormat="1" x14ac:dyDescent="0.3">
      <c r="A73" s="1070" t="s">
        <v>299</v>
      </c>
      <c r="B73" s="1072"/>
      <c r="C73" s="582"/>
      <c r="D73" s="425"/>
      <c r="E73" s="764"/>
      <c r="F73" s="760"/>
      <c r="G73" s="761"/>
      <c r="H73" s="992"/>
      <c r="I73" s="993"/>
      <c r="J73" s="994"/>
      <c r="K73" s="992"/>
      <c r="L73" s="993"/>
      <c r="M73" s="994"/>
    </row>
    <row r="74" spans="1:13" s="989" customFormat="1" ht="409.6" x14ac:dyDescent="0.3">
      <c r="A74" s="1070"/>
      <c r="B74" s="330" t="s">
        <v>839</v>
      </c>
      <c r="C74" s="582" t="s">
        <v>1078</v>
      </c>
      <c r="D74" s="426" t="s">
        <v>837</v>
      </c>
      <c r="E74" s="1073" t="s">
        <v>1921</v>
      </c>
      <c r="F74" s="1038" t="s">
        <v>1024</v>
      </c>
      <c r="G74" s="752" t="s">
        <v>1921</v>
      </c>
      <c r="H74" s="992"/>
      <c r="I74" s="993"/>
      <c r="J74" s="994"/>
      <c r="K74" s="992"/>
      <c r="L74" s="993"/>
      <c r="M74" s="994"/>
    </row>
    <row r="75" spans="1:13" s="989" customFormat="1" ht="69.75" customHeight="1" x14ac:dyDescent="0.3">
      <c r="A75" s="1070"/>
      <c r="B75" s="27" t="s">
        <v>835</v>
      </c>
      <c r="C75" s="582" t="s">
        <v>1079</v>
      </c>
      <c r="D75" s="426" t="s">
        <v>834</v>
      </c>
      <c r="E75" s="1073" t="s">
        <v>1922</v>
      </c>
      <c r="F75" s="1038" t="s">
        <v>1024</v>
      </c>
      <c r="G75" s="752" t="s">
        <v>1923</v>
      </c>
      <c r="H75" s="992"/>
      <c r="I75" s="993"/>
      <c r="J75" s="994"/>
      <c r="K75" s="992"/>
      <c r="L75" s="993"/>
      <c r="M75" s="994"/>
    </row>
    <row r="76" spans="1:13" s="989" customFormat="1" ht="135.75" customHeight="1" x14ac:dyDescent="0.3">
      <c r="A76" s="1070"/>
      <c r="B76" s="27" t="s">
        <v>300</v>
      </c>
      <c r="C76" s="586" t="s">
        <v>1017</v>
      </c>
      <c r="D76" s="426" t="s">
        <v>831</v>
      </c>
      <c r="E76" s="657" t="s">
        <v>1986</v>
      </c>
      <c r="F76" s="766" t="s">
        <v>1986</v>
      </c>
      <c r="G76" s="752" t="s">
        <v>1987</v>
      </c>
      <c r="H76" s="992"/>
      <c r="I76" s="993"/>
      <c r="J76" s="994"/>
      <c r="K76" s="992"/>
      <c r="L76" s="993"/>
      <c r="M76" s="994"/>
    </row>
    <row r="77" spans="1:13" s="989" customFormat="1" ht="138.75" customHeight="1" x14ac:dyDescent="0.3">
      <c r="A77" s="1070"/>
      <c r="B77" s="27" t="s">
        <v>475</v>
      </c>
      <c r="C77" s="582">
        <v>0</v>
      </c>
      <c r="D77" s="426" t="s">
        <v>832</v>
      </c>
      <c r="E77" s="657" t="s">
        <v>1988</v>
      </c>
      <c r="F77" s="766" t="s">
        <v>1988</v>
      </c>
      <c r="G77" s="752" t="s">
        <v>1989</v>
      </c>
      <c r="H77" s="992"/>
      <c r="I77" s="993"/>
      <c r="J77" s="994"/>
      <c r="K77" s="992"/>
      <c r="L77" s="993"/>
      <c r="M77" s="994"/>
    </row>
    <row r="78" spans="1:13" s="989" customFormat="1" ht="135" customHeight="1" x14ac:dyDescent="0.3">
      <c r="A78" s="1070"/>
      <c r="B78" s="27" t="s">
        <v>476</v>
      </c>
      <c r="C78" s="586" t="s">
        <v>1017</v>
      </c>
      <c r="D78" s="426" t="s">
        <v>833</v>
      </c>
      <c r="E78" s="657" t="s">
        <v>1990</v>
      </c>
      <c r="F78" s="766" t="s">
        <v>1990</v>
      </c>
      <c r="G78" s="766" t="s">
        <v>1990</v>
      </c>
      <c r="H78" s="992"/>
      <c r="I78" s="993"/>
      <c r="J78" s="994"/>
      <c r="K78" s="992"/>
      <c r="L78" s="993"/>
      <c r="M78" s="994"/>
    </row>
    <row r="79" spans="1:13" s="989" customFormat="1" ht="219.75" customHeight="1" x14ac:dyDescent="0.3">
      <c r="A79" s="1070"/>
      <c r="B79" s="27" t="s">
        <v>301</v>
      </c>
      <c r="C79" s="582" t="s">
        <v>1016</v>
      </c>
      <c r="D79" s="426" t="s">
        <v>852</v>
      </c>
      <c r="E79" s="1039" t="s">
        <v>49</v>
      </c>
      <c r="F79" s="589" t="s">
        <v>1016</v>
      </c>
      <c r="G79" s="752" t="s">
        <v>1924</v>
      </c>
      <c r="H79" s="992"/>
      <c r="I79" s="993"/>
      <c r="J79" s="994"/>
      <c r="K79" s="992"/>
      <c r="L79" s="993"/>
      <c r="M79" s="994"/>
    </row>
    <row r="80" spans="1:13" s="989" customFormat="1" ht="215.25" customHeight="1" x14ac:dyDescent="0.3">
      <c r="A80" s="1070"/>
      <c r="B80" s="27" t="s">
        <v>302</v>
      </c>
      <c r="C80" s="582" t="s">
        <v>1016</v>
      </c>
      <c r="D80" s="426" t="s">
        <v>853</v>
      </c>
      <c r="E80" s="1039" t="s">
        <v>49</v>
      </c>
      <c r="F80" s="589" t="s">
        <v>1016</v>
      </c>
      <c r="G80" s="752" t="s">
        <v>1925</v>
      </c>
      <c r="H80" s="992"/>
      <c r="I80" s="993"/>
      <c r="J80" s="994"/>
      <c r="K80" s="992"/>
      <c r="L80" s="993"/>
      <c r="M80" s="994"/>
    </row>
    <row r="81" spans="1:13" x14ac:dyDescent="0.3">
      <c r="A81" s="303" t="s">
        <v>63</v>
      </c>
      <c r="B81" s="27"/>
      <c r="C81" s="413"/>
      <c r="D81" s="400"/>
      <c r="E81" s="625"/>
      <c r="F81" s="219"/>
      <c r="G81" s="333"/>
      <c r="H81" s="625"/>
      <c r="I81" s="219"/>
      <c r="J81" s="333"/>
      <c r="K81" s="625"/>
      <c r="L81" s="219"/>
      <c r="M81" s="333"/>
    </row>
    <row r="82" spans="1:13" ht="53.25" customHeight="1" x14ac:dyDescent="0.3">
      <c r="A82" s="4"/>
      <c r="B82" s="27" t="s">
        <v>64</v>
      </c>
      <c r="C82" s="410" t="s">
        <v>1080</v>
      </c>
      <c r="D82" s="425"/>
      <c r="E82" s="596"/>
      <c r="F82" s="316"/>
      <c r="G82" s="318"/>
      <c r="H82" s="747" t="s">
        <v>1455</v>
      </c>
      <c r="I82" s="130" t="s">
        <v>761</v>
      </c>
      <c r="J82" s="682" t="s">
        <v>1456</v>
      </c>
      <c r="K82" s="225" t="s">
        <v>1467</v>
      </c>
      <c r="L82" s="130" t="s">
        <v>761</v>
      </c>
      <c r="M82" s="682" t="s">
        <v>1202</v>
      </c>
    </row>
    <row r="83" spans="1:13" ht="57" customHeight="1" x14ac:dyDescent="0.3">
      <c r="A83" s="4"/>
      <c r="B83" s="27" t="s">
        <v>192</v>
      </c>
      <c r="C83" s="578" t="s">
        <v>198</v>
      </c>
      <c r="D83" s="425"/>
      <c r="E83" s="596"/>
      <c r="F83" s="316"/>
      <c r="G83" s="318"/>
      <c r="H83" s="747" t="s">
        <v>1576</v>
      </c>
      <c r="I83" s="130" t="s">
        <v>761</v>
      </c>
      <c r="J83" s="682" t="s">
        <v>1576</v>
      </c>
      <c r="K83" s="225" t="s">
        <v>1465</v>
      </c>
      <c r="L83" s="130" t="s">
        <v>761</v>
      </c>
      <c r="M83" s="682" t="s">
        <v>1202</v>
      </c>
    </row>
    <row r="84" spans="1:13" ht="27.6" x14ac:dyDescent="0.3">
      <c r="A84" s="4"/>
      <c r="B84" s="27" t="s">
        <v>193</v>
      </c>
      <c r="C84" s="579" t="s">
        <v>170</v>
      </c>
      <c r="D84" s="425"/>
      <c r="E84" s="596"/>
      <c r="F84" s="316"/>
      <c r="G84" s="318"/>
      <c r="H84" s="225" t="s">
        <v>1436</v>
      </c>
      <c r="I84" s="130" t="s">
        <v>761</v>
      </c>
      <c r="J84" s="682" t="s">
        <v>1436</v>
      </c>
      <c r="K84" s="225" t="s">
        <v>1466</v>
      </c>
      <c r="L84" s="130" t="s">
        <v>761</v>
      </c>
      <c r="M84" s="682" t="s">
        <v>182</v>
      </c>
    </row>
    <row r="85" spans="1:13" ht="144" x14ac:dyDescent="0.3">
      <c r="A85" s="4"/>
      <c r="B85" s="27" t="s">
        <v>72</v>
      </c>
      <c r="C85" s="578" t="s">
        <v>939</v>
      </c>
      <c r="D85" s="425"/>
      <c r="E85" s="596"/>
      <c r="F85" s="316"/>
      <c r="G85" s="318"/>
      <c r="H85" s="225" t="s">
        <v>1773</v>
      </c>
      <c r="I85" s="130" t="s">
        <v>761</v>
      </c>
      <c r="J85" s="394" t="s">
        <v>1780</v>
      </c>
      <c r="K85" s="225" t="s">
        <v>1468</v>
      </c>
      <c r="L85" s="130" t="s">
        <v>761</v>
      </c>
      <c r="M85" s="394" t="s">
        <v>1780</v>
      </c>
    </row>
    <row r="86" spans="1:13" ht="55.2" x14ac:dyDescent="0.3">
      <c r="A86" s="4"/>
      <c r="B86" s="27" t="s">
        <v>73</v>
      </c>
      <c r="C86" s="414" t="s">
        <v>45</v>
      </c>
      <c r="D86" s="425"/>
      <c r="E86" s="596"/>
      <c r="F86" s="316"/>
      <c r="G86" s="318"/>
      <c r="H86" s="767" t="s">
        <v>1457</v>
      </c>
      <c r="I86" s="604" t="s">
        <v>761</v>
      </c>
      <c r="J86" s="338" t="s">
        <v>1138</v>
      </c>
      <c r="K86" s="767" t="s">
        <v>1991</v>
      </c>
      <c r="L86" s="681" t="s">
        <v>761</v>
      </c>
      <c r="M86" s="753" t="s">
        <v>1944</v>
      </c>
    </row>
    <row r="87" spans="1:13" x14ac:dyDescent="0.3">
      <c r="A87" s="4"/>
      <c r="B87" s="27" t="s">
        <v>323</v>
      </c>
      <c r="C87" s="410" t="s">
        <v>45</v>
      </c>
      <c r="D87" s="425"/>
      <c r="E87" s="596"/>
      <c r="F87" s="316"/>
      <c r="G87" s="318"/>
      <c r="H87" s="747" t="s">
        <v>45</v>
      </c>
      <c r="I87" s="604" t="s">
        <v>761</v>
      </c>
      <c r="J87" s="338" t="s">
        <v>183</v>
      </c>
      <c r="K87" s="37" t="s">
        <v>45</v>
      </c>
      <c r="L87" s="681" t="s">
        <v>761</v>
      </c>
      <c r="M87" s="338" t="s">
        <v>183</v>
      </c>
    </row>
    <row r="88" spans="1:13" ht="69" x14ac:dyDescent="0.3">
      <c r="A88" s="4"/>
      <c r="B88" s="27" t="s">
        <v>243</v>
      </c>
      <c r="C88" s="410" t="s">
        <v>617</v>
      </c>
      <c r="D88" s="425"/>
      <c r="E88" s="596"/>
      <c r="F88" s="316"/>
      <c r="G88" s="318"/>
      <c r="H88" s="225" t="s">
        <v>617</v>
      </c>
      <c r="I88" s="604" t="s">
        <v>761</v>
      </c>
      <c r="J88" s="338" t="s">
        <v>1296</v>
      </c>
      <c r="K88" s="225" t="s">
        <v>617</v>
      </c>
      <c r="L88" s="681" t="s">
        <v>761</v>
      </c>
      <c r="M88" s="338" t="s">
        <v>1296</v>
      </c>
    </row>
    <row r="89" spans="1:13" ht="133.5" customHeight="1" x14ac:dyDescent="0.3">
      <c r="A89" s="392"/>
      <c r="B89" s="379" t="s">
        <v>840</v>
      </c>
      <c r="C89" s="578" t="s">
        <v>1135</v>
      </c>
      <c r="D89" s="425"/>
      <c r="E89" s="596"/>
      <c r="F89" s="316"/>
      <c r="G89" s="318"/>
      <c r="H89" s="225" t="s">
        <v>1201</v>
      </c>
      <c r="I89" s="604" t="s">
        <v>761</v>
      </c>
      <c r="J89" s="338" t="s">
        <v>1201</v>
      </c>
      <c r="K89" s="225" t="s">
        <v>1512</v>
      </c>
      <c r="L89" s="680" t="s">
        <v>1513</v>
      </c>
      <c r="M89" s="338" t="s">
        <v>1513</v>
      </c>
    </row>
    <row r="90" spans="1:13" ht="132" customHeight="1" x14ac:dyDescent="0.3">
      <c r="A90" s="4"/>
      <c r="B90" s="27" t="s">
        <v>67</v>
      </c>
      <c r="C90" s="580" t="s">
        <v>963</v>
      </c>
      <c r="D90" s="425"/>
      <c r="E90" s="596"/>
      <c r="F90" s="316"/>
      <c r="G90" s="318"/>
      <c r="H90" s="225" t="s">
        <v>1213</v>
      </c>
      <c r="I90" s="604" t="s">
        <v>761</v>
      </c>
      <c r="J90" s="338" t="s">
        <v>1213</v>
      </c>
      <c r="K90" s="225" t="s">
        <v>1469</v>
      </c>
      <c r="L90" s="680" t="s">
        <v>1469</v>
      </c>
      <c r="M90" s="338" t="s">
        <v>1469</v>
      </c>
    </row>
    <row r="91" spans="1:13" ht="108" customHeight="1" x14ac:dyDescent="0.3">
      <c r="A91" s="4"/>
      <c r="B91" s="27" t="s">
        <v>68</v>
      </c>
      <c r="C91" s="586" t="s">
        <v>1081</v>
      </c>
      <c r="D91" s="425"/>
      <c r="E91" s="596"/>
      <c r="F91" s="316"/>
      <c r="G91" s="318"/>
      <c r="H91" s="135" t="s">
        <v>49</v>
      </c>
      <c r="I91" s="604" t="s">
        <v>761</v>
      </c>
      <c r="J91" s="338" t="s">
        <v>1136</v>
      </c>
      <c r="K91" s="225" t="s">
        <v>1470</v>
      </c>
      <c r="L91" s="840" t="s">
        <v>761</v>
      </c>
      <c r="M91" s="338" t="s">
        <v>1579</v>
      </c>
    </row>
    <row r="92" spans="1:13" ht="96.75" customHeight="1" x14ac:dyDescent="0.3">
      <c r="A92" s="4"/>
      <c r="B92" s="27" t="s">
        <v>69</v>
      </c>
      <c r="C92" s="582"/>
      <c r="D92" s="425"/>
      <c r="E92" s="596"/>
      <c r="F92" s="316"/>
      <c r="G92" s="318"/>
      <c r="H92" s="135" t="s">
        <v>45</v>
      </c>
      <c r="I92" s="604" t="s">
        <v>761</v>
      </c>
      <c r="J92" s="338" t="s">
        <v>1137</v>
      </c>
      <c r="K92" s="225" t="s">
        <v>1473</v>
      </c>
      <c r="L92" s="840" t="s">
        <v>761</v>
      </c>
      <c r="M92" s="338" t="s">
        <v>1471</v>
      </c>
    </row>
    <row r="93" spans="1:13" ht="171" customHeight="1" x14ac:dyDescent="0.3">
      <c r="A93" s="4"/>
      <c r="B93" s="27" t="s">
        <v>849</v>
      </c>
      <c r="C93" s="410">
        <v>24.97</v>
      </c>
      <c r="D93" s="425"/>
      <c r="E93" s="596"/>
      <c r="F93" s="316"/>
      <c r="G93" s="318"/>
      <c r="H93" s="225" t="s">
        <v>1472</v>
      </c>
      <c r="I93" s="604" t="s">
        <v>761</v>
      </c>
      <c r="J93" s="338" t="s">
        <v>1640</v>
      </c>
      <c r="K93" s="747" t="s">
        <v>1992</v>
      </c>
      <c r="L93" s="680" t="s">
        <v>761</v>
      </c>
      <c r="M93" s="338" t="s">
        <v>1475</v>
      </c>
    </row>
    <row r="94" spans="1:13" ht="110.4" x14ac:dyDescent="0.3">
      <c r="A94" s="4"/>
      <c r="B94" s="27" t="s">
        <v>312</v>
      </c>
      <c r="C94" s="410">
        <v>25</v>
      </c>
      <c r="D94" s="425"/>
      <c r="E94" s="596"/>
      <c r="F94" s="316"/>
      <c r="G94" s="318"/>
      <c r="H94" s="135">
        <v>3</v>
      </c>
      <c r="I94" s="604" t="s">
        <v>761</v>
      </c>
      <c r="J94" s="338" t="s">
        <v>1634</v>
      </c>
      <c r="K94" s="225" t="s">
        <v>1474</v>
      </c>
      <c r="L94" s="681" t="s">
        <v>761</v>
      </c>
      <c r="M94" s="338" t="s">
        <v>761</v>
      </c>
    </row>
    <row r="95" spans="1:13" ht="93.75" customHeight="1" x14ac:dyDescent="0.3">
      <c r="A95" s="4"/>
      <c r="B95" s="27" t="s">
        <v>70</v>
      </c>
      <c r="C95" s="582" t="s">
        <v>202</v>
      </c>
      <c r="D95" s="425"/>
      <c r="E95" s="596"/>
      <c r="F95" s="316"/>
      <c r="G95" s="318"/>
      <c r="H95" s="135" t="s">
        <v>186</v>
      </c>
      <c r="I95" s="604" t="s">
        <v>761</v>
      </c>
      <c r="J95" s="338" t="s">
        <v>186</v>
      </c>
      <c r="K95" s="225" t="s">
        <v>1477</v>
      </c>
      <c r="L95" s="681" t="s">
        <v>761</v>
      </c>
      <c r="M95" s="338" t="s">
        <v>761</v>
      </c>
    </row>
    <row r="96" spans="1:13" ht="138.75" customHeight="1" x14ac:dyDescent="0.3">
      <c r="A96" s="4"/>
      <c r="B96" s="27" t="s">
        <v>842</v>
      </c>
      <c r="C96" s="582" t="s">
        <v>1113</v>
      </c>
      <c r="D96" s="425"/>
      <c r="E96" s="596"/>
      <c r="F96" s="316"/>
      <c r="G96" s="318"/>
      <c r="H96" s="135" t="s">
        <v>771</v>
      </c>
      <c r="I96" s="295" t="s">
        <v>1149</v>
      </c>
      <c r="J96" s="295" t="s">
        <v>1149</v>
      </c>
      <c r="K96" s="135" t="s">
        <v>771</v>
      </c>
      <c r="L96" s="295" t="s">
        <v>1580</v>
      </c>
      <c r="M96" s="338" t="s">
        <v>1476</v>
      </c>
    </row>
    <row r="97" spans="1:13" ht="93.75" customHeight="1" x14ac:dyDescent="0.3">
      <c r="A97" s="4"/>
      <c r="B97" s="27" t="s">
        <v>841</v>
      </c>
      <c r="C97" s="582" t="s">
        <v>1112</v>
      </c>
      <c r="D97" s="425"/>
      <c r="E97" s="596"/>
      <c r="F97" s="316"/>
      <c r="G97" s="318"/>
      <c r="H97" s="135" t="s">
        <v>771</v>
      </c>
      <c r="I97" s="681" t="s">
        <v>843</v>
      </c>
      <c r="J97" s="338" t="s">
        <v>843</v>
      </c>
      <c r="K97" s="135" t="s">
        <v>771</v>
      </c>
      <c r="L97" s="680" t="s">
        <v>1479</v>
      </c>
      <c r="M97" s="338" t="s">
        <v>1478</v>
      </c>
    </row>
    <row r="98" spans="1:13" x14ac:dyDescent="0.3">
      <c r="A98" s="4"/>
      <c r="B98" s="27" t="s">
        <v>71</v>
      </c>
      <c r="C98" s="582" t="s">
        <v>772</v>
      </c>
      <c r="D98" s="425"/>
      <c r="E98" s="596"/>
      <c r="F98" s="316"/>
      <c r="G98" s="318"/>
      <c r="H98" s="328"/>
      <c r="I98" s="1032"/>
      <c r="J98" s="329"/>
      <c r="K98" s="328"/>
      <c r="L98" s="1032"/>
      <c r="M98" s="329"/>
    </row>
    <row r="99" spans="1:13" x14ac:dyDescent="0.3">
      <c r="B99" s="27" t="s">
        <v>131</v>
      </c>
      <c r="C99" s="582" t="s">
        <v>772</v>
      </c>
      <c r="D99" s="425"/>
      <c r="E99" s="596"/>
      <c r="F99" s="316"/>
      <c r="G99" s="318"/>
      <c r="H99" s="135" t="s">
        <v>771</v>
      </c>
      <c r="I99" s="604" t="s">
        <v>1139</v>
      </c>
      <c r="J99" s="677" t="s">
        <v>1139</v>
      </c>
      <c r="K99" s="135" t="s">
        <v>771</v>
      </c>
      <c r="L99" s="681" t="s">
        <v>1139</v>
      </c>
      <c r="M99" s="338" t="s">
        <v>1139</v>
      </c>
    </row>
    <row r="100" spans="1:13" x14ac:dyDescent="0.3">
      <c r="A100" s="311"/>
      <c r="B100" s="379" t="s">
        <v>960</v>
      </c>
      <c r="C100" s="582" t="s">
        <v>772</v>
      </c>
      <c r="D100" s="425"/>
      <c r="E100" s="596"/>
      <c r="F100" s="316"/>
      <c r="G100" s="318"/>
      <c r="H100" s="749" t="s">
        <v>771</v>
      </c>
      <c r="I100" s="604" t="s">
        <v>1119</v>
      </c>
      <c r="J100" s="677" t="s">
        <v>1119</v>
      </c>
      <c r="K100" s="749" t="s">
        <v>771</v>
      </c>
      <c r="L100" s="681" t="s">
        <v>1119</v>
      </c>
      <c r="M100" s="338" t="s">
        <v>1119</v>
      </c>
    </row>
    <row r="101" spans="1:13" x14ac:dyDescent="0.3">
      <c r="A101" s="311"/>
      <c r="B101" s="379" t="s">
        <v>961</v>
      </c>
      <c r="C101" s="582" t="s">
        <v>772</v>
      </c>
      <c r="D101" s="425"/>
      <c r="E101" s="596"/>
      <c r="F101" s="316"/>
      <c r="G101" s="318"/>
      <c r="H101" s="749" t="s">
        <v>771</v>
      </c>
      <c r="I101" s="604" t="s">
        <v>1121</v>
      </c>
      <c r="J101" s="677" t="s">
        <v>1121</v>
      </c>
      <c r="K101" s="749" t="s">
        <v>771</v>
      </c>
      <c r="L101" s="681" t="s">
        <v>1121</v>
      </c>
      <c r="M101" s="338" t="s">
        <v>1121</v>
      </c>
    </row>
    <row r="102" spans="1:13" x14ac:dyDescent="0.3">
      <c r="B102" s="27" t="s">
        <v>211</v>
      </c>
      <c r="C102" s="410" t="s">
        <v>239</v>
      </c>
      <c r="D102" s="425"/>
      <c r="E102" s="598"/>
      <c r="F102" s="599"/>
      <c r="G102" s="600"/>
      <c r="H102" s="605"/>
      <c r="I102" s="606"/>
      <c r="J102" s="607"/>
      <c r="K102" s="605"/>
      <c r="L102" s="683"/>
      <c r="M102" s="684"/>
    </row>
    <row r="103" spans="1:13" x14ac:dyDescent="0.3">
      <c r="B103" s="27" t="s">
        <v>213</v>
      </c>
      <c r="C103" s="582" t="s">
        <v>190</v>
      </c>
      <c r="D103" s="425"/>
      <c r="E103" s="598"/>
      <c r="F103" s="599"/>
      <c r="G103" s="600"/>
      <c r="H103" s="605"/>
      <c r="I103" s="606"/>
      <c r="J103" s="607"/>
      <c r="K103" s="605"/>
      <c r="L103" s="683"/>
      <c r="M103" s="684"/>
    </row>
    <row r="104" spans="1:13" x14ac:dyDescent="0.3">
      <c r="B104" s="27" t="s">
        <v>370</v>
      </c>
      <c r="C104" s="582" t="s">
        <v>45</v>
      </c>
      <c r="D104" s="425"/>
      <c r="E104" s="598"/>
      <c r="F104" s="599"/>
      <c r="G104" s="600"/>
      <c r="H104" s="605"/>
      <c r="I104" s="606"/>
      <c r="J104" s="607"/>
      <c r="K104" s="605"/>
      <c r="L104" s="683"/>
      <c r="M104" s="684"/>
    </row>
    <row r="105" spans="1:13" x14ac:dyDescent="0.3">
      <c r="B105" s="27" t="s">
        <v>214</v>
      </c>
      <c r="C105" s="582" t="s">
        <v>45</v>
      </c>
      <c r="D105" s="425"/>
      <c r="E105" s="598"/>
      <c r="F105" s="599"/>
      <c r="G105" s="600"/>
      <c r="H105" s="605"/>
      <c r="I105" s="606"/>
      <c r="J105" s="607"/>
      <c r="K105" s="605"/>
      <c r="L105" s="683"/>
      <c r="M105" s="684"/>
    </row>
    <row r="106" spans="1:13" x14ac:dyDescent="0.3">
      <c r="A106" s="248" t="s">
        <v>74</v>
      </c>
      <c r="B106" s="27"/>
      <c r="C106" s="410"/>
      <c r="D106" s="425"/>
      <c r="E106" s="626"/>
      <c r="F106" s="325"/>
      <c r="G106" s="391"/>
      <c r="H106" s="626"/>
      <c r="I106" s="325"/>
      <c r="J106" s="391"/>
      <c r="K106" s="626"/>
      <c r="L106" s="325"/>
      <c r="M106" s="391"/>
    </row>
    <row r="107" spans="1:13" ht="27.6" x14ac:dyDescent="0.3">
      <c r="A107" s="4"/>
      <c r="B107" s="27" t="s">
        <v>75</v>
      </c>
      <c r="C107" s="410">
        <v>2</v>
      </c>
      <c r="D107" s="425"/>
      <c r="E107" s="596"/>
      <c r="F107" s="316"/>
      <c r="G107" s="318"/>
      <c r="H107" s="596"/>
      <c r="I107" s="316"/>
      <c r="J107" s="318"/>
      <c r="K107" s="747" t="s">
        <v>1581</v>
      </c>
      <c r="L107" s="681" t="s">
        <v>761</v>
      </c>
      <c r="M107" s="338" t="s">
        <v>761</v>
      </c>
    </row>
    <row r="108" spans="1:13" x14ac:dyDescent="0.3">
      <c r="A108" s="357"/>
      <c r="B108" s="27" t="s">
        <v>219</v>
      </c>
      <c r="C108" s="410" t="s">
        <v>1082</v>
      </c>
      <c r="D108" s="425"/>
      <c r="E108" s="596"/>
      <c r="F108" s="316"/>
      <c r="G108" s="318"/>
      <c r="H108" s="596"/>
      <c r="I108" s="316"/>
      <c r="J108" s="318"/>
      <c r="K108" s="135">
        <v>240681</v>
      </c>
      <c r="L108" s="681" t="s">
        <v>761</v>
      </c>
      <c r="M108" s="338" t="s">
        <v>761</v>
      </c>
    </row>
    <row r="109" spans="1:13" x14ac:dyDescent="0.3">
      <c r="A109" s="4"/>
      <c r="B109" s="27" t="s">
        <v>1203</v>
      </c>
      <c r="C109" s="588">
        <v>0.82199999999999995</v>
      </c>
      <c r="D109" s="425"/>
      <c r="E109" s="596"/>
      <c r="F109" s="316"/>
      <c r="G109" s="318"/>
      <c r="H109" s="596"/>
      <c r="I109" s="316"/>
      <c r="J109" s="318"/>
      <c r="K109" s="135">
        <v>0.82250000000000001</v>
      </c>
      <c r="L109" s="681" t="s">
        <v>761</v>
      </c>
      <c r="M109" s="338" t="s">
        <v>761</v>
      </c>
    </row>
    <row r="110" spans="1:13" x14ac:dyDescent="0.3">
      <c r="A110" s="4"/>
      <c r="B110" s="27" t="s">
        <v>77</v>
      </c>
      <c r="C110" s="410" t="s">
        <v>1083</v>
      </c>
      <c r="D110" s="425"/>
      <c r="E110" s="596"/>
      <c r="F110" s="316"/>
      <c r="G110" s="318"/>
      <c r="H110" s="596"/>
      <c r="I110" s="316"/>
      <c r="J110" s="318"/>
      <c r="K110" s="135" t="s">
        <v>1204</v>
      </c>
      <c r="L110" s="681" t="s">
        <v>761</v>
      </c>
      <c r="M110" s="338" t="s">
        <v>761</v>
      </c>
    </row>
    <row r="111" spans="1:13" x14ac:dyDescent="0.3">
      <c r="A111" s="4"/>
      <c r="B111" s="27" t="s">
        <v>78</v>
      </c>
      <c r="C111" s="410" t="s">
        <v>45</v>
      </c>
      <c r="D111" s="425"/>
      <c r="E111" s="596"/>
      <c r="F111" s="316"/>
      <c r="G111" s="318"/>
      <c r="H111" s="596"/>
      <c r="I111" s="316"/>
      <c r="J111" s="318"/>
      <c r="K111" s="135"/>
      <c r="L111" s="681"/>
      <c r="M111" s="338"/>
    </row>
    <row r="112" spans="1:13" x14ac:dyDescent="0.3">
      <c r="A112" s="4"/>
      <c r="B112" s="27" t="s">
        <v>80</v>
      </c>
      <c r="C112" s="410" t="s">
        <v>772</v>
      </c>
      <c r="D112" s="425"/>
      <c r="E112" s="596"/>
      <c r="F112" s="316"/>
      <c r="G112" s="318"/>
      <c r="H112" s="596"/>
      <c r="I112" s="316"/>
      <c r="J112" s="318"/>
      <c r="K112" s="135" t="s">
        <v>772</v>
      </c>
      <c r="L112" s="681" t="s">
        <v>1298</v>
      </c>
      <c r="M112" s="338" t="s">
        <v>1298</v>
      </c>
    </row>
    <row r="113" spans="1:13" x14ac:dyDescent="0.3">
      <c r="A113" s="357"/>
      <c r="B113" s="27" t="s">
        <v>79</v>
      </c>
      <c r="C113" s="583">
        <v>0.25</v>
      </c>
      <c r="D113" s="425"/>
      <c r="E113" s="596"/>
      <c r="F113" s="316"/>
      <c r="G113" s="318"/>
      <c r="H113" s="596"/>
      <c r="I113" s="316"/>
      <c r="J113" s="318"/>
      <c r="K113" s="135">
        <v>0.25</v>
      </c>
      <c r="L113" s="681" t="s">
        <v>761</v>
      </c>
      <c r="M113" s="338" t="s">
        <v>761</v>
      </c>
    </row>
    <row r="114" spans="1:13" x14ac:dyDescent="0.3">
      <c r="A114" s="4"/>
      <c r="B114" s="27" t="s">
        <v>174</v>
      </c>
      <c r="C114" s="410" t="s">
        <v>175</v>
      </c>
      <c r="D114" s="425"/>
      <c r="E114" s="596"/>
      <c r="F114" s="316"/>
      <c r="G114" s="318"/>
      <c r="H114" s="596"/>
      <c r="I114" s="316"/>
      <c r="J114" s="318"/>
      <c r="K114" s="135" t="s">
        <v>175</v>
      </c>
      <c r="L114" s="681" t="s">
        <v>761</v>
      </c>
      <c r="M114" s="338" t="s">
        <v>761</v>
      </c>
    </row>
    <row r="115" spans="1:13" x14ac:dyDescent="0.3">
      <c r="A115" s="4"/>
      <c r="B115" s="27" t="s">
        <v>173</v>
      </c>
      <c r="C115" s="410" t="s">
        <v>944</v>
      </c>
      <c r="D115" s="425"/>
      <c r="E115" s="626"/>
      <c r="F115" s="325"/>
      <c r="G115" s="391"/>
      <c r="H115" s="626"/>
      <c r="I115" s="325"/>
      <c r="J115" s="391"/>
      <c r="K115" s="135" t="s">
        <v>944</v>
      </c>
      <c r="L115" s="681" t="s">
        <v>761</v>
      </c>
      <c r="M115" s="338" t="s">
        <v>761</v>
      </c>
    </row>
    <row r="116" spans="1:13" x14ac:dyDescent="0.3">
      <c r="A116" s="4"/>
      <c r="B116" s="27" t="s">
        <v>88</v>
      </c>
      <c r="C116" s="410" t="s">
        <v>1084</v>
      </c>
      <c r="D116" s="425"/>
      <c r="E116" s="626"/>
      <c r="F116" s="325"/>
      <c r="G116" s="391"/>
      <c r="H116" s="626"/>
      <c r="I116" s="325"/>
      <c r="J116" s="391"/>
      <c r="K116" s="135" t="s">
        <v>1084</v>
      </c>
      <c r="L116" s="681" t="s">
        <v>761</v>
      </c>
      <c r="M116" s="338" t="s">
        <v>761</v>
      </c>
    </row>
    <row r="117" spans="1:13" x14ac:dyDescent="0.3">
      <c r="A117" s="4"/>
      <c r="B117" s="27" t="s">
        <v>1023</v>
      </c>
      <c r="C117" s="410" t="s">
        <v>1205</v>
      </c>
      <c r="D117" s="425"/>
      <c r="E117" s="596"/>
      <c r="F117" s="316"/>
      <c r="G117" s="318"/>
      <c r="H117" s="596"/>
      <c r="I117" s="316"/>
      <c r="J117" s="318"/>
      <c r="K117" s="135" t="s">
        <v>1582</v>
      </c>
      <c r="L117" s="681" t="s">
        <v>761</v>
      </c>
      <c r="M117" s="338" t="s">
        <v>761</v>
      </c>
    </row>
    <row r="118" spans="1:13" x14ac:dyDescent="0.3">
      <c r="A118" s="4"/>
      <c r="B118" s="27" t="s">
        <v>89</v>
      </c>
      <c r="C118" s="588">
        <v>0.89</v>
      </c>
      <c r="D118" s="425"/>
      <c r="E118" s="596"/>
      <c r="F118" s="316"/>
      <c r="G118" s="318"/>
      <c r="H118" s="596"/>
      <c r="I118" s="316"/>
      <c r="J118" s="318"/>
      <c r="K118" s="135">
        <v>0.85499999999999998</v>
      </c>
      <c r="L118" s="681" t="s">
        <v>761</v>
      </c>
      <c r="M118" s="338" t="s">
        <v>761</v>
      </c>
    </row>
    <row r="119" spans="1:13" x14ac:dyDescent="0.3">
      <c r="A119" s="4"/>
      <c r="B119" s="27" t="s">
        <v>200</v>
      </c>
      <c r="C119" s="410" t="s">
        <v>772</v>
      </c>
      <c r="D119" s="425"/>
      <c r="E119" s="626"/>
      <c r="F119" s="325"/>
      <c r="G119" s="391"/>
      <c r="H119" s="626"/>
      <c r="I119" s="325"/>
      <c r="J119" s="391"/>
      <c r="K119" s="135"/>
      <c r="L119" s="681"/>
      <c r="M119" s="338"/>
    </row>
    <row r="120" spans="1:13" x14ac:dyDescent="0.3">
      <c r="A120" s="248" t="s">
        <v>81</v>
      </c>
      <c r="B120" s="27"/>
      <c r="C120" s="410"/>
      <c r="D120" s="425"/>
      <c r="E120" s="626"/>
      <c r="F120" s="325"/>
      <c r="G120" s="391"/>
      <c r="H120" s="626"/>
      <c r="I120" s="325"/>
      <c r="J120" s="391"/>
      <c r="K120" s="626"/>
      <c r="L120" s="325"/>
      <c r="M120" s="391"/>
    </row>
    <row r="121" spans="1:13" x14ac:dyDescent="0.3">
      <c r="A121" s="4"/>
      <c r="B121" s="27" t="s">
        <v>82</v>
      </c>
      <c r="C121" s="410" t="s">
        <v>45</v>
      </c>
      <c r="D121" s="425"/>
      <c r="E121" s="596"/>
      <c r="F121" s="316"/>
      <c r="G121" s="318"/>
      <c r="H121" s="596"/>
      <c r="I121" s="316"/>
      <c r="J121" s="318"/>
      <c r="K121" s="596"/>
      <c r="L121" s="316"/>
      <c r="M121" s="318"/>
    </row>
    <row r="122" spans="1:13" x14ac:dyDescent="0.3">
      <c r="A122" s="4"/>
      <c r="B122" s="27" t="s">
        <v>83</v>
      </c>
      <c r="C122" s="410" t="s">
        <v>45</v>
      </c>
      <c r="D122" s="425"/>
      <c r="E122" s="596"/>
      <c r="F122" s="316"/>
      <c r="G122" s="318"/>
      <c r="H122" s="596"/>
      <c r="I122" s="316"/>
      <c r="J122" s="318"/>
      <c r="K122" s="596"/>
      <c r="L122" s="316"/>
      <c r="M122" s="318"/>
    </row>
    <row r="123" spans="1:13" x14ac:dyDescent="0.3">
      <c r="A123" s="4"/>
      <c r="B123" s="27" t="s">
        <v>84</v>
      </c>
      <c r="C123" s="410" t="s">
        <v>45</v>
      </c>
      <c r="D123" s="425"/>
      <c r="E123" s="596"/>
      <c r="F123" s="316"/>
      <c r="G123" s="318"/>
      <c r="H123" s="596"/>
      <c r="I123" s="316"/>
      <c r="J123" s="318"/>
      <c r="K123" s="596"/>
      <c r="L123" s="316"/>
      <c r="M123" s="318"/>
    </row>
    <row r="124" spans="1:13" x14ac:dyDescent="0.3">
      <c r="A124" s="4"/>
      <c r="B124" s="27" t="s">
        <v>310</v>
      </c>
      <c r="C124" s="410" t="s">
        <v>45</v>
      </c>
      <c r="D124" s="425"/>
      <c r="E124" s="596"/>
      <c r="F124" s="316"/>
      <c r="G124" s="318"/>
      <c r="H124" s="596"/>
      <c r="I124" s="316"/>
      <c r="J124" s="318"/>
      <c r="K124" s="596"/>
      <c r="L124" s="316"/>
      <c r="M124" s="318"/>
    </row>
    <row r="125" spans="1:13" x14ac:dyDescent="0.3">
      <c r="A125" s="4"/>
      <c r="B125" s="27" t="s">
        <v>308</v>
      </c>
      <c r="C125" s="410" t="s">
        <v>45</v>
      </c>
      <c r="D125" s="425"/>
      <c r="E125" s="626"/>
      <c r="F125" s="325"/>
      <c r="G125" s="391"/>
      <c r="H125" s="626"/>
      <c r="I125" s="325"/>
      <c r="J125" s="391"/>
      <c r="K125" s="626"/>
      <c r="L125" s="325"/>
      <c r="M125" s="391"/>
    </row>
    <row r="126" spans="1:13" x14ac:dyDescent="0.3">
      <c r="A126" s="4"/>
      <c r="B126" s="27" t="s">
        <v>85</v>
      </c>
      <c r="C126" s="410" t="s">
        <v>45</v>
      </c>
      <c r="D126" s="425"/>
      <c r="E126" s="596"/>
      <c r="F126" s="316"/>
      <c r="G126" s="318"/>
      <c r="H126" s="596"/>
      <c r="I126" s="316"/>
      <c r="J126" s="318"/>
      <c r="K126" s="596"/>
      <c r="L126" s="316"/>
      <c r="M126" s="318"/>
    </row>
    <row r="127" spans="1:13" x14ac:dyDescent="0.3">
      <c r="A127" s="4"/>
      <c r="B127" s="27" t="s">
        <v>433</v>
      </c>
      <c r="C127" s="410" t="s">
        <v>45</v>
      </c>
      <c r="D127" s="425"/>
      <c r="E127" s="626"/>
      <c r="F127" s="325"/>
      <c r="G127" s="391"/>
      <c r="H127" s="626"/>
      <c r="I127" s="325"/>
      <c r="J127" s="391"/>
      <c r="K127" s="626"/>
      <c r="L127" s="325"/>
      <c r="M127" s="391"/>
    </row>
    <row r="128" spans="1:13" x14ac:dyDescent="0.3">
      <c r="A128" s="357"/>
      <c r="B128" s="27" t="s">
        <v>220</v>
      </c>
      <c r="C128" s="410" t="s">
        <v>45</v>
      </c>
      <c r="D128" s="425"/>
      <c r="E128" s="596"/>
      <c r="F128" s="316"/>
      <c r="G128" s="318"/>
      <c r="H128" s="596"/>
      <c r="I128" s="316"/>
      <c r="J128" s="318"/>
      <c r="K128" s="596"/>
      <c r="L128" s="316"/>
      <c r="M128" s="318"/>
    </row>
    <row r="129" spans="1:31" x14ac:dyDescent="0.3">
      <c r="A129" s="357"/>
      <c r="B129" s="27" t="s">
        <v>221</v>
      </c>
      <c r="C129" s="410" t="s">
        <v>45</v>
      </c>
      <c r="D129" s="425"/>
      <c r="E129" s="626"/>
      <c r="F129" s="325"/>
      <c r="G129" s="391"/>
      <c r="H129" s="626"/>
      <c r="I129" s="325"/>
      <c r="J129" s="391"/>
      <c r="K129" s="626"/>
      <c r="L129" s="325"/>
      <c r="M129" s="391"/>
    </row>
    <row r="130" spans="1:31" x14ac:dyDescent="0.3">
      <c r="A130" s="357"/>
      <c r="B130" s="27" t="s">
        <v>222</v>
      </c>
      <c r="C130" s="410" t="s">
        <v>45</v>
      </c>
      <c r="D130" s="425"/>
      <c r="E130" s="626"/>
      <c r="F130" s="325"/>
      <c r="G130" s="391"/>
      <c r="H130" s="626"/>
      <c r="I130" s="325"/>
      <c r="J130" s="391"/>
      <c r="K130" s="626"/>
      <c r="L130" s="325"/>
      <c r="M130" s="391"/>
    </row>
    <row r="131" spans="1:31" x14ac:dyDescent="0.3">
      <c r="A131" s="4"/>
      <c r="B131" s="27" t="s">
        <v>223</v>
      </c>
      <c r="C131" s="410" t="s">
        <v>45</v>
      </c>
      <c r="D131" s="425"/>
      <c r="E131" s="596"/>
      <c r="F131" s="316"/>
      <c r="G131" s="318"/>
      <c r="H131" s="596"/>
      <c r="I131" s="316"/>
      <c r="J131" s="318"/>
      <c r="K131" s="596"/>
      <c r="L131" s="316"/>
      <c r="M131" s="318"/>
    </row>
    <row r="132" spans="1:31" x14ac:dyDescent="0.3">
      <c r="A132" s="4"/>
      <c r="B132" s="27" t="s">
        <v>224</v>
      </c>
      <c r="C132" s="410" t="s">
        <v>45</v>
      </c>
      <c r="D132" s="425"/>
      <c r="E132" s="626"/>
      <c r="F132" s="325"/>
      <c r="G132" s="391"/>
      <c r="H132" s="626"/>
      <c r="I132" s="325"/>
      <c r="J132" s="391"/>
      <c r="K132" s="626"/>
      <c r="L132" s="325"/>
      <c r="M132" s="391"/>
    </row>
    <row r="133" spans="1:31" x14ac:dyDescent="0.3">
      <c r="A133" s="4"/>
      <c r="B133" s="27" t="s">
        <v>86</v>
      </c>
      <c r="C133" s="410" t="s">
        <v>45</v>
      </c>
      <c r="D133" s="425"/>
      <c r="E133" s="596"/>
      <c r="F133" s="316"/>
      <c r="G133" s="318"/>
      <c r="H133" s="596"/>
      <c r="I133" s="316"/>
      <c r="J133" s="318"/>
      <c r="K133" s="596"/>
      <c r="L133" s="316"/>
      <c r="M133" s="318"/>
    </row>
    <row r="134" spans="1:31" x14ac:dyDescent="0.3">
      <c r="A134" s="4"/>
      <c r="B134" s="27" t="s">
        <v>93</v>
      </c>
      <c r="C134" s="410" t="s">
        <v>45</v>
      </c>
      <c r="D134" s="425"/>
      <c r="E134" s="596"/>
      <c r="F134" s="316"/>
      <c r="G134" s="318"/>
      <c r="H134" s="596"/>
      <c r="I134" s="316"/>
      <c r="J134" s="318"/>
      <c r="K134" s="596"/>
      <c r="L134" s="316"/>
      <c r="M134" s="318"/>
    </row>
    <row r="135" spans="1:31" x14ac:dyDescent="0.3">
      <c r="A135" s="4"/>
      <c r="B135" s="27" t="s">
        <v>87</v>
      </c>
      <c r="C135" s="410" t="s">
        <v>45</v>
      </c>
      <c r="D135" s="425"/>
      <c r="E135" s="596"/>
      <c r="F135" s="316"/>
      <c r="G135" s="318"/>
      <c r="H135" s="596"/>
      <c r="I135" s="316"/>
      <c r="J135" s="318"/>
      <c r="K135" s="596"/>
      <c r="L135" s="316"/>
      <c r="M135" s="318"/>
    </row>
    <row r="136" spans="1:31" x14ac:dyDescent="0.3">
      <c r="A136" s="357"/>
      <c r="B136" s="27" t="s">
        <v>229</v>
      </c>
      <c r="C136" s="410" t="s">
        <v>45</v>
      </c>
      <c r="D136" s="425"/>
      <c r="E136" s="626"/>
      <c r="F136" s="325"/>
      <c r="G136" s="391"/>
      <c r="H136" s="626"/>
      <c r="I136" s="325"/>
      <c r="J136" s="391"/>
      <c r="K136" s="626"/>
      <c r="L136" s="325"/>
      <c r="M136" s="391"/>
    </row>
    <row r="137" spans="1:31" x14ac:dyDescent="0.3">
      <c r="A137" s="4"/>
      <c r="B137" s="27" t="s">
        <v>233</v>
      </c>
      <c r="C137" s="410" t="s">
        <v>45</v>
      </c>
      <c r="D137" s="425"/>
      <c r="E137" s="596"/>
      <c r="F137" s="316"/>
      <c r="G137" s="318"/>
      <c r="H137" s="596"/>
      <c r="I137" s="316"/>
      <c r="J137" s="318"/>
      <c r="K137" s="596"/>
      <c r="L137" s="316"/>
      <c r="M137" s="318"/>
    </row>
    <row r="138" spans="1:31" x14ac:dyDescent="0.3">
      <c r="A138" s="4"/>
      <c r="B138" s="27" t="s">
        <v>234</v>
      </c>
      <c r="C138" s="410" t="s">
        <v>45</v>
      </c>
      <c r="D138" s="425"/>
      <c r="E138" s="596"/>
      <c r="F138" s="316"/>
      <c r="G138" s="318"/>
      <c r="H138" s="596"/>
      <c r="I138" s="316"/>
      <c r="J138" s="318"/>
      <c r="K138" s="596"/>
      <c r="L138" s="316"/>
      <c r="M138" s="318"/>
    </row>
    <row r="139" spans="1:31" x14ac:dyDescent="0.3">
      <c r="A139" s="4"/>
      <c r="B139" s="27" t="s">
        <v>235</v>
      </c>
      <c r="C139" s="410" t="s">
        <v>45</v>
      </c>
      <c r="D139" s="425"/>
      <c r="E139" s="596"/>
      <c r="F139" s="316"/>
      <c r="G139" s="318"/>
      <c r="H139" s="596"/>
      <c r="I139" s="316"/>
      <c r="J139" s="318"/>
      <c r="K139" s="596"/>
      <c r="L139" s="316"/>
      <c r="M139" s="318"/>
    </row>
    <row r="140" spans="1:31" x14ac:dyDescent="0.3">
      <c r="A140" s="4"/>
      <c r="B140" s="27" t="s">
        <v>236</v>
      </c>
      <c r="C140" s="410" t="s">
        <v>45</v>
      </c>
      <c r="D140" s="425"/>
      <c r="E140" s="596"/>
      <c r="F140" s="316"/>
      <c r="G140" s="318"/>
      <c r="H140" s="596"/>
      <c r="I140" s="316"/>
      <c r="J140" s="318"/>
      <c r="K140" s="596"/>
      <c r="L140" s="316"/>
      <c r="M140" s="318"/>
      <c r="N140" s="390"/>
      <c r="O140" s="390"/>
      <c r="P140" s="390"/>
      <c r="Q140" s="390"/>
      <c r="R140" s="390"/>
      <c r="S140" s="390"/>
      <c r="T140" s="390"/>
      <c r="U140" s="390"/>
      <c r="V140" s="390"/>
      <c r="W140" s="390"/>
      <c r="X140" s="390"/>
      <c r="Y140" s="390"/>
      <c r="Z140" s="390"/>
      <c r="AA140" s="390"/>
      <c r="AB140" s="390"/>
      <c r="AC140" s="390"/>
      <c r="AD140" s="390"/>
    </row>
    <row r="141" spans="1:31" x14ac:dyDescent="0.3">
      <c r="A141" s="358" t="s">
        <v>90</v>
      </c>
      <c r="B141" s="27"/>
      <c r="C141" s="413"/>
      <c r="D141" s="400"/>
      <c r="E141" s="627"/>
      <c r="F141" s="365"/>
      <c r="G141" s="366"/>
      <c r="H141" s="627"/>
      <c r="I141" s="365"/>
      <c r="J141" s="366"/>
      <c r="K141" s="627"/>
      <c r="L141" s="365"/>
      <c r="M141" s="366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11"/>
    </row>
    <row r="142" spans="1:31" s="431" customFormat="1" ht="15" customHeight="1" x14ac:dyDescent="0.3">
      <c r="A142" s="210"/>
      <c r="B142" s="27" t="s">
        <v>896</v>
      </c>
      <c r="C142" s="415" t="s">
        <v>930</v>
      </c>
      <c r="D142" s="427" t="s">
        <v>911</v>
      </c>
      <c r="E142" s="626"/>
      <c r="F142" s="325"/>
      <c r="G142" s="391"/>
      <c r="H142" s="626"/>
      <c r="I142" s="325"/>
      <c r="J142" s="391"/>
      <c r="K142" s="626"/>
      <c r="L142" s="325"/>
      <c r="M142" s="391"/>
      <c r="N142" s="365"/>
      <c r="O142" s="365"/>
      <c r="P142" s="365"/>
      <c r="Q142" s="365"/>
      <c r="R142" s="365"/>
      <c r="S142" s="365"/>
      <c r="T142" s="365"/>
      <c r="U142" s="365"/>
      <c r="V142" s="365"/>
      <c r="W142" s="365"/>
      <c r="X142" s="365"/>
      <c r="Y142" s="365"/>
      <c r="Z142" s="365"/>
      <c r="AA142" s="365"/>
      <c r="AB142" s="202"/>
      <c r="AC142" s="202"/>
      <c r="AD142" s="219"/>
      <c r="AE142" s="188"/>
    </row>
    <row r="143" spans="1:31" s="431" customFormat="1" ht="15" customHeight="1" x14ac:dyDescent="0.3">
      <c r="A143" s="210"/>
      <c r="B143" s="27" t="s">
        <v>897</v>
      </c>
      <c r="C143" s="415" t="s">
        <v>1085</v>
      </c>
      <c r="D143" s="427" t="s">
        <v>912</v>
      </c>
      <c r="E143" s="626"/>
      <c r="F143" s="325"/>
      <c r="G143" s="391"/>
      <c r="H143" s="626"/>
      <c r="I143" s="325"/>
      <c r="J143" s="391"/>
      <c r="K143" s="626"/>
      <c r="L143" s="325"/>
      <c r="M143" s="391"/>
      <c r="N143" s="365"/>
      <c r="O143" s="365"/>
      <c r="P143" s="365"/>
      <c r="Q143" s="365"/>
      <c r="R143" s="365"/>
      <c r="S143" s="365"/>
      <c r="T143" s="365"/>
      <c r="U143" s="365"/>
      <c r="V143" s="365"/>
      <c r="W143" s="365"/>
      <c r="X143" s="365"/>
      <c r="Y143" s="365"/>
      <c r="Z143" s="365"/>
      <c r="AA143" s="365"/>
      <c r="AB143" s="202"/>
      <c r="AC143" s="202"/>
      <c r="AD143" s="219"/>
      <c r="AE143" s="188"/>
    </row>
    <row r="144" spans="1:31" s="431" customFormat="1" ht="15" customHeight="1" x14ac:dyDescent="0.3">
      <c r="B144" s="429" t="s">
        <v>91</v>
      </c>
      <c r="C144" s="415">
        <v>0.85</v>
      </c>
      <c r="D144" s="427" t="s">
        <v>913</v>
      </c>
      <c r="E144" s="596"/>
      <c r="F144" s="316"/>
      <c r="G144" s="318"/>
      <c r="H144" s="596"/>
      <c r="I144" s="316"/>
      <c r="J144" s="318"/>
      <c r="K144" s="596"/>
      <c r="L144" s="316"/>
      <c r="M144" s="318"/>
      <c r="N144" s="365"/>
      <c r="O144" s="365"/>
      <c r="P144" s="365"/>
      <c r="Q144" s="432"/>
      <c r="R144" s="432"/>
      <c r="S144" s="685"/>
      <c r="T144" s="365"/>
      <c r="U144" s="365"/>
      <c r="V144" s="365"/>
      <c r="W144" s="365"/>
      <c r="X144" s="330"/>
      <c r="Y144" s="330"/>
      <c r="Z144" s="330"/>
      <c r="AA144" s="330"/>
      <c r="AB144" s="330"/>
      <c r="AC144" s="330"/>
      <c r="AD144" s="219"/>
      <c r="AE144" s="188"/>
    </row>
    <row r="145" spans="1:31" s="431" customFormat="1" x14ac:dyDescent="0.3">
      <c r="B145" s="429" t="s">
        <v>346</v>
      </c>
      <c r="C145" s="584">
        <v>0.77</v>
      </c>
      <c r="D145" s="427" t="s">
        <v>914</v>
      </c>
      <c r="E145" s="596"/>
      <c r="F145" s="316"/>
      <c r="G145" s="318"/>
      <c r="H145" s="596"/>
      <c r="I145" s="316"/>
      <c r="J145" s="318"/>
      <c r="K145" s="596"/>
      <c r="L145" s="316"/>
      <c r="M145" s="318"/>
      <c r="N145" s="432"/>
      <c r="O145" s="432"/>
      <c r="P145" s="432"/>
      <c r="Q145" s="432"/>
      <c r="R145" s="432"/>
      <c r="S145" s="685"/>
      <c r="T145" s="365"/>
      <c r="U145" s="365"/>
      <c r="V145" s="365"/>
      <c r="W145" s="365"/>
      <c r="X145" s="330"/>
      <c r="Y145" s="330"/>
      <c r="Z145" s="330"/>
      <c r="AA145" s="330"/>
      <c r="AB145" s="330"/>
      <c r="AC145" s="330"/>
      <c r="AD145" s="219"/>
      <c r="AE145" s="188"/>
    </row>
    <row r="146" spans="1:31" s="431" customFormat="1" ht="41.4" x14ac:dyDescent="0.3">
      <c r="B146" s="429" t="s">
        <v>1087</v>
      </c>
      <c r="C146" s="582" t="s">
        <v>1086</v>
      </c>
      <c r="D146" s="427" t="s">
        <v>916</v>
      </c>
      <c r="E146" s="596"/>
      <c r="F146" s="316"/>
      <c r="G146" s="318"/>
      <c r="H146" s="596"/>
      <c r="I146" s="316"/>
      <c r="J146" s="318"/>
      <c r="K146" s="596"/>
      <c r="L146" s="316"/>
      <c r="M146" s="318"/>
      <c r="N146" s="432"/>
      <c r="O146" s="432"/>
      <c r="P146" s="432"/>
      <c r="Q146" s="432"/>
      <c r="R146" s="432"/>
      <c r="S146" s="685"/>
      <c r="T146" s="365"/>
      <c r="U146" s="365"/>
      <c r="V146" s="365"/>
      <c r="W146" s="365"/>
      <c r="X146" s="330"/>
      <c r="Y146" s="330"/>
      <c r="Z146" s="330"/>
      <c r="AA146" s="330"/>
      <c r="AB146" s="330"/>
      <c r="AC146" s="330"/>
      <c r="AD146" s="389"/>
    </row>
    <row r="147" spans="1:31" s="431" customFormat="1" x14ac:dyDescent="0.3">
      <c r="B147" s="27" t="s">
        <v>248</v>
      </c>
      <c r="C147" s="410"/>
      <c r="D147" s="427" t="s">
        <v>671</v>
      </c>
      <c r="E147" s="597"/>
      <c r="F147" s="320"/>
      <c r="G147" s="324"/>
      <c r="H147" s="597"/>
      <c r="I147" s="320"/>
      <c r="J147" s="324"/>
      <c r="K147" s="597"/>
      <c r="L147" s="320"/>
      <c r="M147" s="324"/>
      <c r="N147" s="365"/>
      <c r="O147" s="365"/>
      <c r="P147" s="365"/>
      <c r="Q147" s="365"/>
      <c r="R147" s="365"/>
      <c r="S147" s="365"/>
      <c r="T147" s="365"/>
      <c r="U147" s="365"/>
      <c r="V147" s="365"/>
      <c r="W147" s="365"/>
      <c r="X147" s="330"/>
      <c r="Y147" s="330"/>
      <c r="Z147" s="330"/>
      <c r="AA147" s="330"/>
      <c r="AB147" s="330"/>
      <c r="AC147" s="330"/>
      <c r="AD147" s="389"/>
    </row>
    <row r="148" spans="1:31" s="431" customFormat="1" x14ac:dyDescent="0.3">
      <c r="B148" s="27" t="s">
        <v>901</v>
      </c>
      <c r="C148" s="410" t="s">
        <v>1088</v>
      </c>
      <c r="D148" s="427" t="s">
        <v>915</v>
      </c>
      <c r="E148" s="597"/>
      <c r="F148" s="320"/>
      <c r="G148" s="324"/>
      <c r="H148" s="597"/>
      <c r="I148" s="320"/>
      <c r="J148" s="324"/>
      <c r="K148" s="597"/>
      <c r="L148" s="320"/>
      <c r="M148" s="324"/>
      <c r="N148" s="365"/>
      <c r="O148" s="365"/>
      <c r="P148" s="365"/>
      <c r="Q148" s="365"/>
      <c r="R148" s="365"/>
      <c r="S148" s="365"/>
      <c r="T148" s="365"/>
      <c r="U148" s="365"/>
      <c r="V148" s="365"/>
      <c r="W148" s="365"/>
      <c r="X148" s="330"/>
      <c r="Y148" s="330"/>
      <c r="Z148" s="330"/>
      <c r="AA148" s="330"/>
      <c r="AB148" s="330"/>
      <c r="AC148" s="330"/>
      <c r="AD148" s="389"/>
    </row>
    <row r="149" spans="1:31" s="431" customFormat="1" x14ac:dyDescent="0.3">
      <c r="B149" s="27" t="s">
        <v>905</v>
      </c>
      <c r="C149" s="410" t="s">
        <v>772</v>
      </c>
      <c r="D149" s="427" t="s">
        <v>906</v>
      </c>
      <c r="E149" s="597"/>
      <c r="F149" s="320"/>
      <c r="G149" s="324"/>
      <c r="H149" s="597"/>
      <c r="I149" s="320"/>
      <c r="J149" s="324"/>
      <c r="K149" s="597"/>
      <c r="L149" s="320"/>
      <c r="M149" s="324"/>
      <c r="N149" s="365"/>
      <c r="O149" s="365"/>
      <c r="P149" s="365"/>
      <c r="Q149" s="365"/>
      <c r="R149" s="365"/>
      <c r="S149" s="365"/>
      <c r="T149" s="365"/>
      <c r="U149" s="365"/>
      <c r="V149" s="365"/>
      <c r="W149" s="365"/>
      <c r="X149" s="330"/>
      <c r="Y149" s="330"/>
      <c r="Z149" s="330"/>
      <c r="AA149" s="330"/>
      <c r="AB149" s="330"/>
      <c r="AC149" s="330"/>
      <c r="AD149" s="389"/>
    </row>
    <row r="150" spans="1:31" s="431" customFormat="1" x14ac:dyDescent="0.3">
      <c r="B150" s="27" t="s">
        <v>898</v>
      </c>
      <c r="C150" s="410" t="s">
        <v>187</v>
      </c>
      <c r="D150" s="427" t="s">
        <v>903</v>
      </c>
      <c r="E150" s="597"/>
      <c r="F150" s="320"/>
      <c r="G150" s="324"/>
      <c r="H150" s="597"/>
      <c r="I150" s="320"/>
      <c r="J150" s="324"/>
      <c r="K150" s="597"/>
      <c r="L150" s="320"/>
      <c r="M150" s="324"/>
      <c r="N150" s="365"/>
      <c r="O150" s="365"/>
      <c r="P150" s="365"/>
      <c r="Q150" s="365"/>
      <c r="R150" s="365"/>
      <c r="S150" s="365"/>
      <c r="T150" s="365"/>
      <c r="U150" s="365"/>
      <c r="V150" s="365"/>
      <c r="W150" s="365"/>
      <c r="X150" s="330"/>
      <c r="Y150" s="330"/>
      <c r="Z150" s="330"/>
      <c r="AA150" s="330"/>
      <c r="AB150" s="330"/>
      <c r="AC150" s="330"/>
      <c r="AD150" s="389"/>
    </row>
    <row r="151" spans="1:31" s="431" customFormat="1" x14ac:dyDescent="0.3">
      <c r="B151" s="27" t="s">
        <v>899</v>
      </c>
      <c r="C151" s="410">
        <v>180</v>
      </c>
      <c r="D151" s="427" t="s">
        <v>904</v>
      </c>
      <c r="E151" s="597"/>
      <c r="F151" s="320"/>
      <c r="G151" s="324"/>
      <c r="H151" s="597"/>
      <c r="I151" s="320"/>
      <c r="J151" s="324"/>
      <c r="K151" s="597"/>
      <c r="L151" s="320"/>
      <c r="M151" s="324"/>
      <c r="N151" s="365"/>
      <c r="O151" s="365"/>
      <c r="P151" s="365"/>
      <c r="Q151" s="365"/>
      <c r="R151" s="365"/>
      <c r="S151" s="365"/>
      <c r="T151" s="365"/>
      <c r="U151" s="365"/>
      <c r="V151" s="365"/>
      <c r="W151" s="365"/>
      <c r="X151" s="330"/>
      <c r="Y151" s="330"/>
      <c r="Z151" s="330"/>
      <c r="AA151" s="330"/>
      <c r="AB151" s="330"/>
      <c r="AC151" s="330"/>
      <c r="AD151" s="389"/>
    </row>
    <row r="152" spans="1:31" s="431" customFormat="1" x14ac:dyDescent="0.3">
      <c r="B152" s="27" t="s">
        <v>900</v>
      </c>
      <c r="C152" s="417">
        <v>160000</v>
      </c>
      <c r="D152" s="427" t="s">
        <v>910</v>
      </c>
      <c r="E152" s="597"/>
      <c r="F152" s="320"/>
      <c r="G152" s="324"/>
      <c r="H152" s="597"/>
      <c r="I152" s="320"/>
      <c r="J152" s="324"/>
      <c r="K152" s="597"/>
      <c r="L152" s="320"/>
      <c r="M152" s="324"/>
      <c r="N152" s="365"/>
      <c r="O152" s="365"/>
      <c r="P152" s="365"/>
      <c r="Q152" s="365"/>
      <c r="R152" s="365"/>
      <c r="S152" s="365"/>
      <c r="T152" s="365"/>
      <c r="U152" s="365"/>
      <c r="V152" s="365"/>
      <c r="W152" s="365"/>
      <c r="X152" s="330"/>
      <c r="Y152" s="330"/>
      <c r="Z152" s="330"/>
      <c r="AA152" s="330"/>
      <c r="AB152" s="330"/>
      <c r="AC152" s="330"/>
      <c r="AD152" s="389"/>
    </row>
    <row r="153" spans="1:31" s="431" customFormat="1" x14ac:dyDescent="0.3">
      <c r="B153" s="27" t="s">
        <v>902</v>
      </c>
      <c r="C153" s="410" t="s">
        <v>772</v>
      </c>
      <c r="D153" s="427" t="s">
        <v>907</v>
      </c>
      <c r="E153" s="597"/>
      <c r="F153" s="320"/>
      <c r="G153" s="324"/>
      <c r="H153" s="597"/>
      <c r="I153" s="320"/>
      <c r="J153" s="324"/>
      <c r="K153" s="597"/>
      <c r="L153" s="320"/>
      <c r="M153" s="324"/>
      <c r="N153" s="365"/>
      <c r="O153" s="365"/>
      <c r="P153" s="365"/>
      <c r="Q153" s="365"/>
      <c r="R153" s="365"/>
      <c r="S153" s="365"/>
      <c r="T153" s="365"/>
      <c r="U153" s="365"/>
      <c r="V153" s="365"/>
      <c r="W153" s="365"/>
      <c r="X153" s="330"/>
      <c r="Y153" s="330"/>
      <c r="Z153" s="330"/>
      <c r="AA153" s="330"/>
      <c r="AB153" s="330"/>
      <c r="AC153" s="330"/>
      <c r="AD153" s="389"/>
    </row>
    <row r="154" spans="1:31" s="431" customFormat="1" ht="15" thickBot="1" x14ac:dyDescent="0.35">
      <c r="A154" s="946"/>
      <c r="B154" s="947" t="s">
        <v>909</v>
      </c>
      <c r="C154" s="587">
        <v>2269</v>
      </c>
      <c r="D154" s="428" t="s">
        <v>908</v>
      </c>
      <c r="E154" s="628"/>
      <c r="F154" s="629"/>
      <c r="G154" s="630"/>
      <c r="H154" s="628"/>
      <c r="I154" s="629"/>
      <c r="J154" s="630"/>
      <c r="K154" s="628"/>
      <c r="L154" s="629"/>
      <c r="M154" s="630"/>
      <c r="N154" s="365"/>
      <c r="O154" s="365"/>
      <c r="P154" s="365"/>
      <c r="Q154" s="365"/>
      <c r="R154" s="365"/>
      <c r="S154" s="365"/>
      <c r="T154" s="365"/>
      <c r="U154" s="365"/>
      <c r="V154" s="365"/>
      <c r="W154" s="365"/>
      <c r="X154" s="330"/>
      <c r="Y154" s="330"/>
      <c r="Z154" s="330"/>
      <c r="AA154" s="330"/>
      <c r="AB154" s="330"/>
      <c r="AC154" s="330"/>
      <c r="AD154" s="389"/>
    </row>
    <row r="155" spans="1:31" x14ac:dyDescent="0.3">
      <c r="C155" s="311"/>
      <c r="D155" s="311"/>
    </row>
  </sheetData>
  <mergeCells count="68">
    <mergeCell ref="K32:M32"/>
    <mergeCell ref="K33:M33"/>
    <mergeCell ref="K27:M27"/>
    <mergeCell ref="K28:M28"/>
    <mergeCell ref="K29:M29"/>
    <mergeCell ref="H31:J31"/>
    <mergeCell ref="H32:J32"/>
    <mergeCell ref="H33:J33"/>
    <mergeCell ref="K10:M10"/>
    <mergeCell ref="K12:M12"/>
    <mergeCell ref="K13:M13"/>
    <mergeCell ref="K14:M14"/>
    <mergeCell ref="K17:M17"/>
    <mergeCell ref="K18:M18"/>
    <mergeCell ref="K19:M19"/>
    <mergeCell ref="K21:M21"/>
    <mergeCell ref="K22:M22"/>
    <mergeCell ref="K23:M23"/>
    <mergeCell ref="K24:M24"/>
    <mergeCell ref="K25:M25"/>
    <mergeCell ref="K31:M31"/>
    <mergeCell ref="H27:J27"/>
    <mergeCell ref="H28:J28"/>
    <mergeCell ref="H29:J29"/>
    <mergeCell ref="H30:J30"/>
    <mergeCell ref="H21:J21"/>
    <mergeCell ref="H22:J22"/>
    <mergeCell ref="H23:J23"/>
    <mergeCell ref="H24:J24"/>
    <mergeCell ref="H25:J25"/>
    <mergeCell ref="H16:J16"/>
    <mergeCell ref="H17:J17"/>
    <mergeCell ref="H18:J18"/>
    <mergeCell ref="H19:J19"/>
    <mergeCell ref="H20:J20"/>
    <mergeCell ref="E13:G13"/>
    <mergeCell ref="E14:G14"/>
    <mergeCell ref="E10:G10"/>
    <mergeCell ref="E12:G12"/>
    <mergeCell ref="H10:J10"/>
    <mergeCell ref="H12:J12"/>
    <mergeCell ref="H13:J13"/>
    <mergeCell ref="H14:J14"/>
    <mergeCell ref="E19:G19"/>
    <mergeCell ref="E16:G16"/>
    <mergeCell ref="A33:B33"/>
    <mergeCell ref="E33:G33"/>
    <mergeCell ref="E30:G30"/>
    <mergeCell ref="E31:G31"/>
    <mergeCell ref="E28:G28"/>
    <mergeCell ref="E29:G29"/>
    <mergeCell ref="E17:G17"/>
    <mergeCell ref="T13:V13"/>
    <mergeCell ref="W13:X13"/>
    <mergeCell ref="H39:J39"/>
    <mergeCell ref="E39:G39"/>
    <mergeCell ref="K20:M20"/>
    <mergeCell ref="K16:M16"/>
    <mergeCell ref="E32:G32"/>
    <mergeCell ref="E26:G26"/>
    <mergeCell ref="E27:G27"/>
    <mergeCell ref="E24:G24"/>
    <mergeCell ref="E25:G25"/>
    <mergeCell ref="E22:G22"/>
    <mergeCell ref="E23:G23"/>
    <mergeCell ref="E20:G20"/>
    <mergeCell ref="E21:G21"/>
    <mergeCell ref="E18:G18"/>
  </mergeCells>
  <conditionalFormatting sqref="A14:G14 A13:E13 A33:E33 A16:B32 A100:A101 A12:G12 A76:B76 A78:B78 A84:B84 D84:G84 A85:G95 A34:G36 D76:E76 A77:E77 A79:G83 A40:G45 A102:G141 A98:G99 A96:B97 D96:G97 A46 C46:G46 D78:E78 C100:G101 A37:A38 C37:G38 A65:G75 A61:E61 G61 A62:A64 C62:G64 G76:G77 A47:G60">
    <cfRule type="expression" dxfId="97" priority="203">
      <formula>$A12&lt;&gt;0</formula>
    </cfRule>
  </conditionalFormatting>
  <conditionalFormatting sqref="E22">
    <cfRule type="expression" dxfId="96" priority="196">
      <formula>$A22&lt;&gt;0</formula>
    </cfRule>
  </conditionalFormatting>
  <conditionalFormatting sqref="E18:E21 E23">
    <cfRule type="expression" dxfId="95" priority="201">
      <formula>$A18&lt;&gt;0</formula>
    </cfRule>
  </conditionalFormatting>
  <conditionalFormatting sqref="E25">
    <cfRule type="expression" dxfId="94" priority="190">
      <formula>$A25&lt;&gt;0</formula>
    </cfRule>
  </conditionalFormatting>
  <conditionalFormatting sqref="E27">
    <cfRule type="expression" dxfId="93" priority="186">
      <formula>$A27&lt;&gt;0</formula>
    </cfRule>
  </conditionalFormatting>
  <conditionalFormatting sqref="E24">
    <cfRule type="expression" dxfId="92" priority="191">
      <formula>$A24&lt;&gt;0</formula>
    </cfRule>
  </conditionalFormatting>
  <conditionalFormatting sqref="E26">
    <cfRule type="expression" dxfId="91" priority="187">
      <formula>$A26&lt;&gt;0</formula>
    </cfRule>
  </conditionalFormatting>
  <conditionalFormatting sqref="E28">
    <cfRule type="expression" dxfId="90" priority="185">
      <formula>$A28&lt;&gt;0</formula>
    </cfRule>
  </conditionalFormatting>
  <conditionalFormatting sqref="E29">
    <cfRule type="expression" dxfId="89" priority="184">
      <formula>$A29&lt;&gt;0</formula>
    </cfRule>
  </conditionalFormatting>
  <conditionalFormatting sqref="E30">
    <cfRule type="expression" dxfId="88" priority="183">
      <formula>$A30&lt;&gt;0</formula>
    </cfRule>
  </conditionalFormatting>
  <conditionalFormatting sqref="E31">
    <cfRule type="expression" dxfId="87" priority="182">
      <formula>$A31&lt;&gt;0</formula>
    </cfRule>
  </conditionalFormatting>
  <conditionalFormatting sqref="E32">
    <cfRule type="expression" dxfId="86" priority="181">
      <formula>$A32&lt;&gt;0</formula>
    </cfRule>
  </conditionalFormatting>
  <conditionalFormatting sqref="C148">
    <cfRule type="expression" dxfId="85" priority="158">
      <formula>$A148&lt;&gt;0</formula>
    </cfRule>
  </conditionalFormatting>
  <conditionalFormatting sqref="E16:E17">
    <cfRule type="expression" dxfId="84" priority="157">
      <formula>$A16&lt;&gt;0</formula>
    </cfRule>
  </conditionalFormatting>
  <conditionalFormatting sqref="B142:B143">
    <cfRule type="expression" dxfId="83" priority="153">
      <formula>$A142&lt;&gt;0</formula>
    </cfRule>
  </conditionalFormatting>
  <conditionalFormatting sqref="B147:B154">
    <cfRule type="expression" dxfId="82" priority="152">
      <formula>$A147&lt;&gt;0</formula>
    </cfRule>
  </conditionalFormatting>
  <conditionalFormatting sqref="C15:D32">
    <cfRule type="expression" dxfId="81" priority="151">
      <formula>$A15&lt;&gt;0</formula>
    </cfRule>
  </conditionalFormatting>
  <conditionalFormatting sqref="C146">
    <cfRule type="expression" dxfId="80" priority="148">
      <formula>$A146&lt;&gt;0</formula>
    </cfRule>
  </conditionalFormatting>
  <conditionalFormatting sqref="H14:J14 H13 H33 H12:J12 H81:J81 H102:J141 H34:J38 H62:J73 H40:J60">
    <cfRule type="expression" dxfId="79" priority="146">
      <formula>$A12&lt;&gt;0</formula>
    </cfRule>
  </conditionalFormatting>
  <conditionalFormatting sqref="H22">
    <cfRule type="expression" dxfId="78" priority="144">
      <formula>$A22&lt;&gt;0</formula>
    </cfRule>
  </conditionalFormatting>
  <conditionalFormatting sqref="H18:H19 H23 H21">
    <cfRule type="expression" dxfId="77" priority="145">
      <formula>$A18&lt;&gt;0</formula>
    </cfRule>
  </conditionalFormatting>
  <conditionalFormatting sqref="H25">
    <cfRule type="expression" dxfId="76" priority="142">
      <formula>$A25&lt;&gt;0</formula>
    </cfRule>
  </conditionalFormatting>
  <conditionalFormatting sqref="H27">
    <cfRule type="expression" dxfId="75" priority="140">
      <formula>$A27&lt;&gt;0</formula>
    </cfRule>
  </conditionalFormatting>
  <conditionalFormatting sqref="H24">
    <cfRule type="expression" dxfId="74" priority="143">
      <formula>$A24&lt;&gt;0</formula>
    </cfRule>
  </conditionalFormatting>
  <conditionalFormatting sqref="H28">
    <cfRule type="expression" dxfId="73" priority="139">
      <formula>$A28&lt;&gt;0</formula>
    </cfRule>
  </conditionalFormatting>
  <conditionalFormatting sqref="H29">
    <cfRule type="expression" dxfId="72" priority="138">
      <formula>$A29&lt;&gt;0</formula>
    </cfRule>
  </conditionalFormatting>
  <conditionalFormatting sqref="H30">
    <cfRule type="expression" dxfId="71" priority="137">
      <formula>$A30&lt;&gt;0</formula>
    </cfRule>
  </conditionalFormatting>
  <conditionalFormatting sqref="H31">
    <cfRule type="expression" dxfId="70" priority="136">
      <formula>$A31&lt;&gt;0</formula>
    </cfRule>
  </conditionalFormatting>
  <conditionalFormatting sqref="H32">
    <cfRule type="expression" dxfId="69" priority="135">
      <formula>$A32&lt;&gt;0</formula>
    </cfRule>
  </conditionalFormatting>
  <conditionalFormatting sqref="H16:H17">
    <cfRule type="expression" dxfId="68" priority="132">
      <formula>$A16&lt;&gt;0</formula>
    </cfRule>
  </conditionalFormatting>
  <conditionalFormatting sqref="H93:J101">
    <cfRule type="expression" dxfId="67" priority="109">
      <formula>$A93&lt;&gt;0</formula>
    </cfRule>
  </conditionalFormatting>
  <conditionalFormatting sqref="H87:J87">
    <cfRule type="expression" dxfId="66" priority="107">
      <formula>$A87&lt;&gt;0</formula>
    </cfRule>
  </conditionalFormatting>
  <conditionalFormatting sqref="H88:J88">
    <cfRule type="expression" dxfId="65" priority="108">
      <formula>$A88&lt;&gt;0</formula>
    </cfRule>
  </conditionalFormatting>
  <conditionalFormatting sqref="K14:M14 K13 K33 K12:M12 K42:M60 K37:M38 K81:M81 K62:M73 K102:M106 K120:M141">
    <cfRule type="expression" dxfId="64" priority="105">
      <formula>$A12&lt;&gt;0</formula>
    </cfRule>
  </conditionalFormatting>
  <conditionalFormatting sqref="K22">
    <cfRule type="expression" dxfId="63" priority="103">
      <formula>$A22&lt;&gt;0</formula>
    </cfRule>
  </conditionalFormatting>
  <conditionalFormatting sqref="H82:I82">
    <cfRule type="expression" dxfId="62" priority="106">
      <formula>$A82&lt;&gt;0</formula>
    </cfRule>
  </conditionalFormatting>
  <conditionalFormatting sqref="K18:K19 K23 K21">
    <cfRule type="expression" dxfId="61" priority="104">
      <formula>$A18&lt;&gt;0</formula>
    </cfRule>
  </conditionalFormatting>
  <conditionalFormatting sqref="K24">
    <cfRule type="expression" dxfId="60" priority="102">
      <formula>$A24&lt;&gt;0</formula>
    </cfRule>
  </conditionalFormatting>
  <conditionalFormatting sqref="K25">
    <cfRule type="expression" dxfId="59" priority="101">
      <formula>$A25&lt;&gt;0</formula>
    </cfRule>
  </conditionalFormatting>
  <conditionalFormatting sqref="K27">
    <cfRule type="expression" dxfId="58" priority="99">
      <formula>$A27&lt;&gt;0</formula>
    </cfRule>
  </conditionalFormatting>
  <conditionalFormatting sqref="K28">
    <cfRule type="expression" dxfId="57" priority="98">
      <formula>$A28&lt;&gt;0</formula>
    </cfRule>
  </conditionalFormatting>
  <conditionalFormatting sqref="K31">
    <cfRule type="expression" dxfId="56" priority="95">
      <formula>$A31&lt;&gt;0</formula>
    </cfRule>
  </conditionalFormatting>
  <conditionalFormatting sqref="K32">
    <cfRule type="expression" dxfId="55" priority="94">
      <formula>$A32&lt;&gt;0</formula>
    </cfRule>
  </conditionalFormatting>
  <conditionalFormatting sqref="H74:J80">
    <cfRule type="expression" dxfId="54" priority="115">
      <formula>$A74&lt;&gt;0</formula>
    </cfRule>
  </conditionalFormatting>
  <conditionalFormatting sqref="H89:J92 H83:J86">
    <cfRule type="expression" dxfId="53" priority="112">
      <formula>$A83&lt;&gt;0</formula>
    </cfRule>
  </conditionalFormatting>
  <conditionalFormatting sqref="H92:J92">
    <cfRule type="expression" dxfId="52" priority="111">
      <formula>$A92&lt;&gt;0</formula>
    </cfRule>
  </conditionalFormatting>
  <conditionalFormatting sqref="K29">
    <cfRule type="expression" dxfId="51" priority="97">
      <formula>$A29&lt;&gt;0</formula>
    </cfRule>
  </conditionalFormatting>
  <conditionalFormatting sqref="K16:K17">
    <cfRule type="expression" dxfId="50" priority="91">
      <formula>$A16&lt;&gt;0</formula>
    </cfRule>
  </conditionalFormatting>
  <conditionalFormatting sqref="K74:M80">
    <cfRule type="expression" dxfId="49" priority="90">
      <formula>$A74&lt;&gt;0</formula>
    </cfRule>
  </conditionalFormatting>
  <conditionalFormatting sqref="H61:J61">
    <cfRule type="expression" dxfId="48" priority="57">
      <formula>$A61&lt;&gt;0</formula>
    </cfRule>
  </conditionalFormatting>
  <conditionalFormatting sqref="A39:B39">
    <cfRule type="expression" dxfId="47" priority="64">
      <formula>$A39&lt;&gt;0</formula>
    </cfRule>
  </conditionalFormatting>
  <conditionalFormatting sqref="E39">
    <cfRule type="expression" dxfId="46" priority="63">
      <formula>$A39&lt;&gt;0</formula>
    </cfRule>
  </conditionalFormatting>
  <conditionalFormatting sqref="C39:D39">
    <cfRule type="expression" dxfId="45" priority="62">
      <formula>$A39&lt;&gt;0</formula>
    </cfRule>
  </conditionalFormatting>
  <conditionalFormatting sqref="J82">
    <cfRule type="expression" dxfId="44" priority="56">
      <formula>$A82&lt;&gt;0</formula>
    </cfRule>
  </conditionalFormatting>
  <conditionalFormatting sqref="K20">
    <cfRule type="expression" dxfId="43" priority="55">
      <formula>$A20&lt;&gt;0</formula>
    </cfRule>
  </conditionalFormatting>
  <conditionalFormatting sqref="H20">
    <cfRule type="expression" dxfId="42" priority="54">
      <formula>$A20&lt;&gt;0</formula>
    </cfRule>
  </conditionalFormatting>
  <conditionalFormatting sqref="K41:L41">
    <cfRule type="expression" dxfId="41" priority="48">
      <formula>$A41&lt;&gt;0</formula>
    </cfRule>
  </conditionalFormatting>
  <conditionalFormatting sqref="K36:L36">
    <cfRule type="expression" dxfId="40" priority="46">
      <formula>$A36&lt;&gt;0</formula>
    </cfRule>
  </conditionalFormatting>
  <conditionalFormatting sqref="K35:M35">
    <cfRule type="expression" dxfId="39" priority="42">
      <formula>$A35&lt;&gt;0</formula>
    </cfRule>
  </conditionalFormatting>
  <conditionalFormatting sqref="K34:M34">
    <cfRule type="expression" dxfId="38" priority="41">
      <formula>$A34&lt;&gt;0</formula>
    </cfRule>
  </conditionalFormatting>
  <conditionalFormatting sqref="K39:M40">
    <cfRule type="expression" dxfId="37" priority="37">
      <formula>$A39&lt;&gt;0</formula>
    </cfRule>
  </conditionalFormatting>
  <conditionalFormatting sqref="K93:M101">
    <cfRule type="expression" dxfId="36" priority="34">
      <formula>$A93&lt;&gt;0</formula>
    </cfRule>
  </conditionalFormatting>
  <conditionalFormatting sqref="K87:M87">
    <cfRule type="expression" dxfId="35" priority="32">
      <formula>$A87&lt;&gt;0</formula>
    </cfRule>
  </conditionalFormatting>
  <conditionalFormatting sqref="K88:M88">
    <cfRule type="expression" dxfId="34" priority="33">
      <formula>$A88&lt;&gt;0</formula>
    </cfRule>
  </conditionalFormatting>
  <conditionalFormatting sqref="K83:M86 K90:M92 K89 M89">
    <cfRule type="expression" dxfId="33" priority="36">
      <formula>$A83&lt;&gt;0</formula>
    </cfRule>
  </conditionalFormatting>
  <conditionalFormatting sqref="K92:M92">
    <cfRule type="expression" dxfId="32" priority="35">
      <formula>$A92&lt;&gt;0</formula>
    </cfRule>
  </conditionalFormatting>
  <conditionalFormatting sqref="K82:L82">
    <cfRule type="expression" dxfId="31" priority="31">
      <formula>$A82&lt;&gt;0</formula>
    </cfRule>
  </conditionalFormatting>
  <conditionalFormatting sqref="M82">
    <cfRule type="expression" dxfId="30" priority="30">
      <formula>$A82&lt;&gt;0</formula>
    </cfRule>
  </conditionalFormatting>
  <conditionalFormatting sqref="L89">
    <cfRule type="expression" dxfId="29" priority="29">
      <formula>$A89&lt;&gt;0</formula>
    </cfRule>
  </conditionalFormatting>
  <conditionalFormatting sqref="C96:C97">
    <cfRule type="expression" dxfId="28" priority="28">
      <formula>$A96&lt;&gt;0</formula>
    </cfRule>
  </conditionalFormatting>
  <conditionalFormatting sqref="K107:M119">
    <cfRule type="expression" dxfId="27" priority="27">
      <formula>$A107&lt;&gt;0</formula>
    </cfRule>
  </conditionalFormatting>
  <conditionalFormatting sqref="H26:J26">
    <cfRule type="expression" dxfId="26" priority="26">
      <formula>$A26&lt;&gt;0</formula>
    </cfRule>
  </conditionalFormatting>
  <conditionalFormatting sqref="K26:M26">
    <cfRule type="expression" dxfId="25" priority="25">
      <formula>$A26&lt;&gt;0</formula>
    </cfRule>
  </conditionalFormatting>
  <conditionalFormatting sqref="B46">
    <cfRule type="expression" dxfId="24" priority="24">
      <formula>$A46&lt;&gt;0</formula>
    </cfRule>
  </conditionalFormatting>
  <conditionalFormatting sqref="M41">
    <cfRule type="expression" dxfId="23" priority="12">
      <formula>$A41&lt;&gt;0</formula>
    </cfRule>
  </conditionalFormatting>
  <conditionalFormatting sqref="B38">
    <cfRule type="expression" dxfId="22" priority="10">
      <formula>$A38&lt;&gt;0</formula>
    </cfRule>
  </conditionalFormatting>
  <conditionalFormatting sqref="M36">
    <cfRule type="expression" dxfId="21" priority="7">
      <formula>$A36&lt;&gt;0</formula>
    </cfRule>
  </conditionalFormatting>
  <conditionalFormatting sqref="M61">
    <cfRule type="expression" dxfId="20" priority="6">
      <formula>$A61&lt;&gt;0</formula>
    </cfRule>
  </conditionalFormatting>
  <conditionalFormatting sqref="K61:L61">
    <cfRule type="expression" dxfId="19" priority="5">
      <formula>$A61&lt;&gt;0</formula>
    </cfRule>
  </conditionalFormatting>
  <conditionalFormatting sqref="B7">
    <cfRule type="expression" dxfId="18" priority="4">
      <formula>$A7&lt;&gt;0</formula>
    </cfRule>
  </conditionalFormatting>
  <conditionalFormatting sqref="F61">
    <cfRule type="expression" dxfId="17" priority="3">
      <formula>$A61&lt;&gt;0</formula>
    </cfRule>
  </conditionalFormatting>
  <conditionalFormatting sqref="F76:F78">
    <cfRule type="expression" dxfId="16" priority="2">
      <formula>$A76&lt;&gt;0</formula>
    </cfRule>
  </conditionalFormatting>
  <conditionalFormatting sqref="G78">
    <cfRule type="expression" dxfId="15" priority="1">
      <formula>$A78&lt;&gt;0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5" id="{2E06DACC-9663-4BE0-AB5E-A28E09524B81}">
            <xm:f>'Large Office'!A143="Not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66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A144:B146 A142:A143 A147:A154 E142:M154</xm:sqref>
        </x14:conditionalFormatting>
        <x14:conditionalFormatting xmlns:xm="http://schemas.microsoft.com/office/excel/2006/main">
          <x14:cfRule type="expression" priority="162" id="{F5869CCF-3061-4AB9-B5A1-F6C2090C3970}">
            <xm:f>'Large Office'!C143="NA"</xm:f>
            <x14:dxf>
              <font>
                <b/>
                <i val="0"/>
                <color rgb="FF0000FF"/>
              </font>
              <fill>
                <patternFill>
                  <bgColor theme="8" tint="0.59996337778862885"/>
                </patternFill>
              </fill>
            </x14:dxf>
          </x14:cfRule>
          <x14:cfRule type="expression" priority="163" id="{12973766-783B-4B3D-B408-4A94DC52B07B}">
            <xm:f>'Large Office'!C143="Not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64" id="{E21FC5E9-0A23-4EE9-9E1A-499EED50462B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C147:D147 C149:D154 D148 C142:C143 C145 D142:D146</xm:sqref>
        </x14:conditionalFormatting>
        <x14:conditionalFormatting xmlns:xm="http://schemas.microsoft.com/office/excel/2006/main">
          <x14:cfRule type="expression" priority="159" id="{FCF83488-1DD5-42C6-865D-241A93EF14E4}">
            <xm:f>'Large Office'!C145="NA"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60" id="{D5743E60-2EA9-46F6-BEDD-DA3D82F2B27D}">
            <xm:f>'Large Office'!C145="Not part of Test Case"</xm:f>
            <x14:dxf>
              <font>
                <color theme="0" tint="-0.24994659260841701"/>
              </font>
              <fill>
                <patternFill>
                  <bgColor theme="0" tint="-4.9989318521683403E-2"/>
                </patternFill>
              </fill>
            </x14:dxf>
          </x14:cfRule>
          <x14:cfRule type="expression" priority="161" id="{AA6188E4-3736-4459-969F-CB253D40DF07}">
            <xm:f>'Large Office'!$A145&lt;&gt;0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expression" priority="684" id="{2E06DACC-9663-4BE0-AB5E-A28E09524B81}">
            <xm:f>'Large Office'!X143="Not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85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N142:S154</xm:sqref>
        </x14:conditionalFormatting>
        <x14:conditionalFormatting xmlns:xm="http://schemas.microsoft.com/office/excel/2006/main">
          <x14:cfRule type="expression" priority="83" id="{E4EBEA1A-FE6F-454D-A893-0543C21DA18F}">
            <xm:f>'Small Office'!$A39&lt;&gt;0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748" id="{2E06DACC-9663-4BE0-AB5E-A28E09524B81}">
            <xm:f>'Large Office'!AD143="Not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749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V142:AC154</xm:sqref>
        </x14:conditionalFormatting>
        <x14:conditionalFormatting xmlns:xm="http://schemas.microsoft.com/office/excel/2006/main">
          <x14:cfRule type="expression" priority="812" id="{2E06DACC-9663-4BE0-AB5E-A28E09524B81}">
            <xm:f>'Large Office'!AC143="Not part of Test Case"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813" id="{7D1CBB8B-EF64-4818-B50E-C7E56C4F1655}">
            <xm:f>'Large Office'!$A143&lt;&gt;0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</x14:dxf>
          </x14:cfRule>
          <xm:sqref>T142:U154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27</vt:i4>
      </vt:variant>
    </vt:vector>
  </HeadingPairs>
  <TitlesOfParts>
    <vt:vector size="39" baseType="lpstr">
      <vt:lpstr>All Tests-ORIGINAL</vt:lpstr>
      <vt:lpstr>Test Status Summary_Old</vt:lpstr>
      <vt:lpstr>Test Status Summary</vt:lpstr>
      <vt:lpstr>Small Office</vt:lpstr>
      <vt:lpstr>Medium Office</vt:lpstr>
      <vt:lpstr>Large Office</vt:lpstr>
      <vt:lpstr>Small Hotel</vt:lpstr>
      <vt:lpstr>Warehouse</vt:lpstr>
      <vt:lpstr>Retail Medium</vt:lpstr>
      <vt:lpstr>WWR Tables</vt:lpstr>
      <vt:lpstr>Intermediate Calculations - 360</vt:lpstr>
      <vt:lpstr>Checks</vt:lpstr>
      <vt:lpstr>'WWR Tables'!_0049CZ07LargeOfficeBaseTable</vt:lpstr>
      <vt:lpstr>'WWR Tables'!_0051CZ07LargeOfficeWWR60Table.html_toc</vt:lpstr>
      <vt:lpstr>AreatoSI</vt:lpstr>
      <vt:lpstr>LengthtoSI</vt:lpstr>
      <vt:lpstr>'All Tests-ORIGINAL'!Z_308E9DB8_8960_4FE1_B498_C61306BFDB04_.wvu.Cols</vt:lpstr>
      <vt:lpstr>'All Tests-ORIGINAL'!Z_308E9DB8_8960_4FE1_B498_C61306BFDB04_.wvu.FilterData</vt:lpstr>
      <vt:lpstr>'All Tests-ORIGINAL'!Z_308E9DB8_8960_4FE1_B498_C61306BFDB04_.wvu.Rows</vt:lpstr>
      <vt:lpstr>'All Tests-ORIGINAL'!Z_4626CCE8_F10F_4E42_80CD_67F09955BF74_.wvu.Cols</vt:lpstr>
      <vt:lpstr>'All Tests-ORIGINAL'!Z_4626CCE8_F10F_4E42_80CD_67F09955BF74_.wvu.FilterData</vt:lpstr>
      <vt:lpstr>'All Tests-ORIGINAL'!Z_4626CCE8_F10F_4E42_80CD_67F09955BF74_.wvu.Rows</vt:lpstr>
      <vt:lpstr>'All Tests-ORIGINAL'!Z_6E040A81_939E_417F_B3B0_1ABC013AA8F6_.wvu.FilterData</vt:lpstr>
      <vt:lpstr>'All Tests-ORIGINAL'!Z_6E040A81_939E_417F_B3B0_1ABC013AA8F6_.wvu.Rows</vt:lpstr>
      <vt:lpstr>'All Tests-ORIGINAL'!Z_7B7D346B_ABA5_48B1_8FF5_D656DBBAE564_.wvu.Cols</vt:lpstr>
      <vt:lpstr>'All Tests-ORIGINAL'!Z_7B7D346B_ABA5_48B1_8FF5_D656DBBAE564_.wvu.FilterData</vt:lpstr>
      <vt:lpstr>'All Tests-ORIGINAL'!Z_7B7D346B_ABA5_48B1_8FF5_D656DBBAE564_.wvu.Rows</vt:lpstr>
      <vt:lpstr>'All Tests-ORIGINAL'!Z_B4A2E7BE_3CCD_497B_8D7E_0CF3B49E4A23_.wvu.Cols</vt:lpstr>
      <vt:lpstr>'All Tests-ORIGINAL'!Z_B4A2E7BE_3CCD_497B_8D7E_0CF3B49E4A23_.wvu.FilterData</vt:lpstr>
      <vt:lpstr>'All Tests-ORIGINAL'!Z_B4A2E7BE_3CCD_497B_8D7E_0CF3B49E4A23_.wvu.Rows</vt:lpstr>
      <vt:lpstr>'All Tests-ORIGINAL'!Z_CFA81AE0_6049_47CA_B363_C7E236D3C342_.wvu.Cols</vt:lpstr>
      <vt:lpstr>'All Tests-ORIGINAL'!Z_CFA81AE0_6049_47CA_B363_C7E236D3C342_.wvu.FilterData</vt:lpstr>
      <vt:lpstr>'All Tests-ORIGINAL'!Z_CFA81AE0_6049_47CA_B363_C7E236D3C342_.wvu.Rows</vt:lpstr>
      <vt:lpstr>'All Tests-ORIGINAL'!Z_E19B92F3_5658_4270_8A64_40AC700B2564_.wvu.Cols</vt:lpstr>
      <vt:lpstr>'All Tests-ORIGINAL'!Z_E19B92F3_5658_4270_8A64_40AC700B2564_.wvu.FilterData</vt:lpstr>
      <vt:lpstr>'All Tests-ORIGINAL'!Z_E19B92F3_5658_4270_8A64_40AC700B2564_.wvu.Rows</vt:lpstr>
      <vt:lpstr>'All Tests-ORIGINAL'!Z_FA7DFF4B_58E9_48B9_8610_4D9383BB14EF_.wvu.Cols</vt:lpstr>
      <vt:lpstr>'All Tests-ORIGINAL'!Z_FA7DFF4B_58E9_48B9_8610_4D9383BB14EF_.wvu.FilterData</vt:lpstr>
      <vt:lpstr>'All Tests-ORIGINAL'!Z_FA7DFF4B_58E9_48B9_8610_4D9383BB14EF_.wvu.Rows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Nambiar, Chitra</dc:creator>
  <cp:lastModifiedBy>Nikhil Kapur</cp:lastModifiedBy>
  <cp:lastPrinted>2014-03-25T21:15:51Z</cp:lastPrinted>
  <dcterms:created xsi:type="dcterms:W3CDTF">2012-06-25T16:51:47Z</dcterms:created>
  <dcterms:modified xsi:type="dcterms:W3CDTF">2019-11-05T16:21:03Z</dcterms:modified>
</cp:coreProperties>
</file>