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Integrated Resources Plan\ResourcePlans\Data\2018\IRP RTC - Granicus documents\August 2019 Submittal\"/>
    </mc:Choice>
  </mc:AlternateContent>
  <bookViews>
    <workbookView minimized="1" xWindow="0" yWindow="0" windowWidth="28800" windowHeight="13020" activeTab="1"/>
  </bookViews>
  <sheets>
    <sheet name="Adopted Load" sheetId="1" r:id="rId1"/>
    <sheet name="Reasoning"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6" i="1" l="1"/>
  <c r="O56" i="1"/>
  <c r="M77" i="1" l="1"/>
  <c r="L77" i="1"/>
  <c r="K77" i="1"/>
  <c r="J77" i="1"/>
  <c r="I77" i="1"/>
  <c r="H77" i="1"/>
  <c r="G77" i="1"/>
  <c r="F77" i="1"/>
  <c r="E77" i="1"/>
  <c r="D77" i="1"/>
  <c r="C77" i="1"/>
  <c r="B77" i="1"/>
  <c r="N77" i="1" s="1"/>
  <c r="M76" i="1"/>
  <c r="L76" i="1"/>
  <c r="K76" i="1"/>
  <c r="J76" i="1"/>
  <c r="I76" i="1"/>
  <c r="H76" i="1"/>
  <c r="G76" i="1"/>
  <c r="F76" i="1"/>
  <c r="E76" i="1"/>
  <c r="D76" i="1"/>
  <c r="C76" i="1"/>
  <c r="B76" i="1"/>
  <c r="N76" i="1" s="1"/>
  <c r="M75" i="1"/>
  <c r="L75" i="1"/>
  <c r="K75" i="1"/>
  <c r="J75" i="1"/>
  <c r="I75" i="1"/>
  <c r="H75" i="1"/>
  <c r="G75" i="1"/>
  <c r="F75" i="1"/>
  <c r="E75" i="1"/>
  <c r="D75" i="1"/>
  <c r="N75" i="1" s="1"/>
  <c r="C75" i="1"/>
  <c r="B75" i="1"/>
  <c r="M74" i="1"/>
  <c r="L74" i="1"/>
  <c r="K74" i="1"/>
  <c r="J74" i="1"/>
  <c r="I74" i="1"/>
  <c r="H74" i="1"/>
  <c r="G74" i="1"/>
  <c r="F74" i="1"/>
  <c r="N74" i="1" s="1"/>
  <c r="E74" i="1"/>
  <c r="D74" i="1"/>
  <c r="C74" i="1"/>
  <c r="B74" i="1"/>
  <c r="M73" i="1"/>
  <c r="L73" i="1"/>
  <c r="K73" i="1"/>
  <c r="J73" i="1"/>
  <c r="I73" i="1"/>
  <c r="H73" i="1"/>
  <c r="G73" i="1"/>
  <c r="F73" i="1"/>
  <c r="E73" i="1"/>
  <c r="N73" i="1" s="1"/>
  <c r="D73" i="1"/>
  <c r="C73" i="1"/>
  <c r="B73" i="1"/>
  <c r="M72" i="1"/>
  <c r="L72" i="1"/>
  <c r="K72" i="1"/>
  <c r="J72" i="1"/>
  <c r="I72" i="1"/>
  <c r="H72" i="1"/>
  <c r="G72" i="1"/>
  <c r="F72" i="1"/>
  <c r="E72" i="1"/>
  <c r="D72" i="1"/>
  <c r="N72" i="1" s="1"/>
  <c r="C72" i="1"/>
  <c r="B72" i="1"/>
  <c r="M71" i="1"/>
  <c r="L71" i="1"/>
  <c r="K71" i="1"/>
  <c r="J71" i="1"/>
  <c r="I71" i="1"/>
  <c r="H71" i="1"/>
  <c r="G71" i="1"/>
  <c r="F71" i="1"/>
  <c r="E71" i="1"/>
  <c r="D71" i="1"/>
  <c r="C71" i="1"/>
  <c r="B71" i="1"/>
  <c r="N71" i="1" s="1"/>
  <c r="M70" i="1"/>
  <c r="L70" i="1"/>
  <c r="K70" i="1"/>
  <c r="J70" i="1"/>
  <c r="I70" i="1"/>
  <c r="H70" i="1"/>
  <c r="G70" i="1"/>
  <c r="F70" i="1"/>
  <c r="E70" i="1"/>
  <c r="D70" i="1"/>
  <c r="C70" i="1"/>
  <c r="B70" i="1"/>
  <c r="N70" i="1" s="1"/>
  <c r="M69" i="1"/>
  <c r="L69" i="1"/>
  <c r="K69" i="1"/>
  <c r="J69" i="1"/>
  <c r="I69" i="1"/>
  <c r="H69" i="1"/>
  <c r="G69" i="1"/>
  <c r="F69" i="1"/>
  <c r="E69" i="1"/>
  <c r="D69" i="1"/>
  <c r="C69" i="1"/>
  <c r="B69" i="1"/>
  <c r="N69" i="1" s="1"/>
  <c r="M68" i="1"/>
  <c r="L68" i="1"/>
  <c r="K68" i="1"/>
  <c r="J68" i="1"/>
  <c r="I68" i="1"/>
  <c r="H68" i="1"/>
  <c r="G68" i="1"/>
  <c r="F68" i="1"/>
  <c r="E68" i="1"/>
  <c r="D68" i="1"/>
  <c r="C68" i="1"/>
  <c r="B68" i="1"/>
  <c r="N68" i="1" s="1"/>
  <c r="M67" i="1"/>
  <c r="L67" i="1"/>
  <c r="K67" i="1"/>
  <c r="J67" i="1"/>
  <c r="I67" i="1"/>
  <c r="H67" i="1"/>
  <c r="G67" i="1"/>
  <c r="F67" i="1"/>
  <c r="E67" i="1"/>
  <c r="D67" i="1"/>
  <c r="N67" i="1" s="1"/>
  <c r="C67" i="1"/>
  <c r="B67" i="1"/>
  <c r="M66" i="1"/>
  <c r="L66" i="1"/>
  <c r="K66" i="1"/>
  <c r="J66" i="1"/>
  <c r="I66" i="1"/>
  <c r="H66" i="1"/>
  <c r="G66" i="1"/>
  <c r="F66" i="1"/>
  <c r="N66" i="1" s="1"/>
  <c r="E66" i="1"/>
  <c r="D66" i="1"/>
  <c r="C66" i="1"/>
  <c r="B66" i="1"/>
  <c r="M65" i="1"/>
  <c r="L65" i="1"/>
  <c r="K65" i="1"/>
  <c r="J65" i="1"/>
  <c r="I65" i="1"/>
  <c r="H65" i="1"/>
  <c r="G65" i="1"/>
  <c r="F65" i="1"/>
  <c r="E65" i="1"/>
  <c r="N65" i="1" s="1"/>
  <c r="D65" i="1"/>
  <c r="C65" i="1"/>
  <c r="B65" i="1"/>
  <c r="M64" i="1"/>
  <c r="L64" i="1"/>
  <c r="K64" i="1"/>
  <c r="J64" i="1"/>
  <c r="I64" i="1"/>
  <c r="H64" i="1"/>
  <c r="G64" i="1"/>
  <c r="F64" i="1"/>
  <c r="E64" i="1"/>
  <c r="D64" i="1"/>
  <c r="N64" i="1" s="1"/>
  <c r="C64" i="1"/>
  <c r="B64" i="1"/>
  <c r="M63" i="1"/>
  <c r="L63" i="1"/>
  <c r="K63" i="1"/>
  <c r="J63" i="1"/>
  <c r="I63" i="1"/>
  <c r="H63" i="1"/>
  <c r="G63" i="1"/>
  <c r="F63" i="1"/>
  <c r="E63" i="1"/>
  <c r="D63" i="1"/>
  <c r="C63" i="1"/>
  <c r="B63" i="1"/>
  <c r="N63" i="1" s="1"/>
  <c r="M62" i="1"/>
  <c r="L62" i="1"/>
  <c r="K62" i="1"/>
  <c r="J62" i="1"/>
  <c r="I62" i="1"/>
  <c r="H62" i="1"/>
  <c r="G62" i="1"/>
  <c r="F62" i="1"/>
  <c r="E62" i="1"/>
  <c r="D62" i="1"/>
  <c r="C62" i="1"/>
  <c r="B62" i="1"/>
  <c r="N62" i="1" s="1"/>
  <c r="M61" i="1"/>
  <c r="L61" i="1"/>
  <c r="K61" i="1"/>
  <c r="J61" i="1"/>
  <c r="I61" i="1"/>
  <c r="H61" i="1"/>
  <c r="G61" i="1"/>
  <c r="F61" i="1"/>
  <c r="E61" i="1"/>
  <c r="D61" i="1"/>
  <c r="N61" i="1" s="1"/>
  <c r="C61" i="1"/>
  <c r="B61" i="1"/>
  <c r="R54" i="1"/>
  <c r="T54" i="1" s="1"/>
  <c r="P54" i="1"/>
  <c r="N54" i="1"/>
  <c r="R53" i="1"/>
  <c r="T53" i="1" s="1"/>
  <c r="N53" i="1"/>
  <c r="P53" i="1" s="1"/>
  <c r="R52" i="1"/>
  <c r="T52" i="1" s="1"/>
  <c r="P52" i="1"/>
  <c r="N52" i="1"/>
  <c r="R51" i="1"/>
  <c r="T51" i="1" s="1"/>
  <c r="N51" i="1"/>
  <c r="P51" i="1" s="1"/>
  <c r="R50" i="1"/>
  <c r="S50" i="1" s="1"/>
  <c r="N50" i="1"/>
  <c r="P50" i="1" s="1"/>
  <c r="R49" i="1"/>
  <c r="T49" i="1" s="1"/>
  <c r="O49" i="1"/>
  <c r="N49" i="1"/>
  <c r="S48" i="1"/>
  <c r="R48" i="1"/>
  <c r="N48" i="1"/>
  <c r="P49" i="1" s="1"/>
  <c r="R47" i="1"/>
  <c r="S47" i="1" s="1"/>
  <c r="N47" i="1"/>
  <c r="O47" i="1" s="1"/>
  <c r="R46" i="1"/>
  <c r="S46" i="1" s="1"/>
  <c r="N46" i="1"/>
  <c r="P46" i="1" s="1"/>
  <c r="R45" i="1"/>
  <c r="T45" i="1" s="1"/>
  <c r="O45" i="1"/>
  <c r="N45" i="1"/>
  <c r="S44" i="1"/>
  <c r="R44" i="1"/>
  <c r="N44" i="1"/>
  <c r="O44" i="1" s="1"/>
  <c r="R43" i="1"/>
  <c r="S43" i="1" s="1"/>
  <c r="N43" i="1"/>
  <c r="O43" i="1" s="1"/>
  <c r="R42" i="1"/>
  <c r="T42" i="1" s="1"/>
  <c r="N42" i="1"/>
  <c r="P42" i="1" s="1"/>
  <c r="R41" i="1"/>
  <c r="T41" i="1" s="1"/>
  <c r="O41" i="1"/>
  <c r="N41" i="1"/>
  <c r="S40" i="1"/>
  <c r="R40" i="1"/>
  <c r="N40" i="1"/>
  <c r="P41" i="1" s="1"/>
  <c r="R39" i="1"/>
  <c r="S39" i="1" s="1"/>
  <c r="N39" i="1"/>
  <c r="O39" i="1" s="1"/>
  <c r="R38" i="1"/>
  <c r="S38" i="1" s="1"/>
  <c r="N38" i="1"/>
  <c r="P38" i="1" s="1"/>
  <c r="R37" i="1"/>
  <c r="T37" i="1" s="1"/>
  <c r="P37" i="1"/>
  <c r="O37" i="1"/>
  <c r="N37" i="1"/>
  <c r="S36" i="1"/>
  <c r="R36" i="1"/>
  <c r="N36" i="1"/>
  <c r="O36" i="1" s="1"/>
  <c r="R35" i="1"/>
  <c r="S35" i="1" s="1"/>
  <c r="N35" i="1"/>
  <c r="O35" i="1" s="1"/>
  <c r="R34" i="1"/>
  <c r="T35" i="1" s="1"/>
  <c r="N34" i="1"/>
  <c r="P34" i="1" s="1"/>
  <c r="N33" i="1"/>
  <c r="T32" i="1"/>
  <c r="Q32" i="1"/>
  <c r="P32" i="1"/>
  <c r="M32" i="1"/>
  <c r="L32" i="1"/>
  <c r="K32" i="1"/>
  <c r="J32" i="1"/>
  <c r="I32" i="1"/>
  <c r="H32" i="1"/>
  <c r="R33" i="1" s="1"/>
  <c r="G32" i="1"/>
  <c r="F32" i="1"/>
  <c r="E32" i="1"/>
  <c r="D32" i="1"/>
  <c r="C32" i="1"/>
  <c r="B32" i="1"/>
  <c r="A32" i="1"/>
  <c r="W28" i="1"/>
  <c r="W27" i="1"/>
  <c r="W26" i="1"/>
  <c r="R26" i="1"/>
  <c r="T26" i="1" s="1"/>
  <c r="P26" i="1"/>
  <c r="N26" i="1"/>
  <c r="R25" i="1"/>
  <c r="T25" i="1" s="1"/>
  <c r="P25" i="1"/>
  <c r="N25" i="1"/>
  <c r="W25" i="1" s="1"/>
  <c r="T24" i="1"/>
  <c r="R24" i="1"/>
  <c r="N24" i="1"/>
  <c r="W24" i="1" s="1"/>
  <c r="W23" i="1"/>
  <c r="T23" i="1"/>
  <c r="R23" i="1"/>
  <c r="N23" i="1"/>
  <c r="P23" i="1" s="1"/>
  <c r="R22" i="1"/>
  <c r="T22" i="1" s="1"/>
  <c r="O22" i="1"/>
  <c r="N22" i="1"/>
  <c r="S21" i="1"/>
  <c r="R21" i="1"/>
  <c r="N21" i="1"/>
  <c r="P22" i="1" s="1"/>
  <c r="R20" i="1"/>
  <c r="S20" i="1" s="1"/>
  <c r="N20" i="1"/>
  <c r="O20" i="1" s="1"/>
  <c r="R19" i="1"/>
  <c r="S19" i="1" s="1"/>
  <c r="N19" i="1"/>
  <c r="P19" i="1" s="1"/>
  <c r="R18" i="1"/>
  <c r="T18" i="1" s="1"/>
  <c r="P18" i="1"/>
  <c r="O18" i="1"/>
  <c r="N18" i="1"/>
  <c r="S17" i="1"/>
  <c r="R17" i="1"/>
  <c r="N17" i="1"/>
  <c r="P17" i="1" s="1"/>
  <c r="R16" i="1"/>
  <c r="S16" i="1" s="1"/>
  <c r="N16" i="1"/>
  <c r="O16" i="1" s="1"/>
  <c r="R15" i="1"/>
  <c r="T15" i="1" s="1"/>
  <c r="N15" i="1"/>
  <c r="P15" i="1" s="1"/>
  <c r="R14" i="1"/>
  <c r="T14" i="1" s="1"/>
  <c r="O14" i="1"/>
  <c r="N14" i="1"/>
  <c r="S13" i="1"/>
  <c r="R13" i="1"/>
  <c r="N13" i="1"/>
  <c r="P14" i="1" s="1"/>
  <c r="R12" i="1"/>
  <c r="S12" i="1" s="1"/>
  <c r="N12" i="1"/>
  <c r="O12" i="1" s="1"/>
  <c r="R11" i="1"/>
  <c r="S11" i="1" s="1"/>
  <c r="N11" i="1"/>
  <c r="P11" i="1" s="1"/>
  <c r="R10" i="1"/>
  <c r="T10" i="1" s="1"/>
  <c r="O10" i="1"/>
  <c r="N10" i="1"/>
  <c r="S9" i="1"/>
  <c r="R9" i="1"/>
  <c r="N9" i="1"/>
  <c r="P10" i="1" s="1"/>
  <c r="R8" i="1"/>
  <c r="S8" i="1" s="1"/>
  <c r="N8" i="1"/>
  <c r="O8" i="1" s="1"/>
  <c r="R7" i="1"/>
  <c r="T8" i="1" s="1"/>
  <c r="N7" i="1"/>
  <c r="P7" i="1" s="1"/>
  <c r="R6" i="1"/>
  <c r="T6" i="1" s="1"/>
  <c r="P6" i="1"/>
  <c r="O6" i="1"/>
  <c r="N6" i="1"/>
  <c r="N5" i="1"/>
  <c r="P64" i="1" l="1"/>
  <c r="O64" i="1"/>
  <c r="P72" i="1"/>
  <c r="O72" i="1"/>
  <c r="O68" i="1"/>
  <c r="P68" i="1"/>
  <c r="O70" i="1"/>
  <c r="P70" i="1"/>
  <c r="O76" i="1"/>
  <c r="P76" i="1"/>
  <c r="P63" i="1"/>
  <c r="O63" i="1"/>
  <c r="P66" i="1"/>
  <c r="O66" i="1"/>
  <c r="P69" i="1"/>
  <c r="O69" i="1"/>
  <c r="P71" i="1"/>
  <c r="O71" i="1"/>
  <c r="P74" i="1"/>
  <c r="O74" i="1"/>
  <c r="P77" i="1"/>
  <c r="O77" i="1"/>
  <c r="O67" i="1"/>
  <c r="P67" i="1"/>
  <c r="P75" i="1"/>
  <c r="O75" i="1"/>
  <c r="P62" i="1"/>
  <c r="O62" i="1"/>
  <c r="P65" i="1"/>
  <c r="O65" i="1"/>
  <c r="P73" i="1"/>
  <c r="O73" i="1"/>
  <c r="T20" i="1"/>
  <c r="T39" i="1"/>
  <c r="T43" i="1"/>
  <c r="T47" i="1"/>
  <c r="S7" i="1"/>
  <c r="S34" i="1"/>
  <c r="S42" i="1"/>
  <c r="P45" i="1"/>
  <c r="O13" i="1"/>
  <c r="O17" i="1"/>
  <c r="O21" i="1"/>
  <c r="O40" i="1"/>
  <c r="T46" i="1"/>
  <c r="O48" i="1"/>
  <c r="T50" i="1"/>
  <c r="P9" i="1"/>
  <c r="S10" i="1"/>
  <c r="P13" i="1"/>
  <c r="S14" i="1"/>
  <c r="S18" i="1"/>
  <c r="P21" i="1"/>
  <c r="S22" i="1"/>
  <c r="P24" i="1"/>
  <c r="P36" i="1"/>
  <c r="S37" i="1"/>
  <c r="P40" i="1"/>
  <c r="S41" i="1"/>
  <c r="P44" i="1"/>
  <c r="S45" i="1"/>
  <c r="P48" i="1"/>
  <c r="S49" i="1"/>
  <c r="T12" i="1"/>
  <c r="T16" i="1"/>
  <c r="S15" i="1"/>
  <c r="T7" i="1"/>
  <c r="O9" i="1"/>
  <c r="T11" i="1"/>
  <c r="T19" i="1"/>
  <c r="T34" i="1"/>
  <c r="T38" i="1"/>
  <c r="S6" i="1"/>
  <c r="P8" i="1"/>
  <c r="P12" i="1"/>
  <c r="P16" i="1"/>
  <c r="P20" i="1"/>
  <c r="P35" i="1"/>
  <c r="P43" i="1"/>
  <c r="O7" i="1"/>
  <c r="T9" i="1"/>
  <c r="O11" i="1"/>
  <c r="T13" i="1"/>
  <c r="O15" i="1"/>
  <c r="T17" i="1"/>
  <c r="O19" i="1"/>
  <c r="T21" i="1"/>
  <c r="O34" i="1"/>
  <c r="T36" i="1"/>
  <c r="O38" i="1"/>
  <c r="T40" i="1"/>
  <c r="O42" i="1"/>
  <c r="T44" i="1"/>
  <c r="O46" i="1"/>
  <c r="T48" i="1"/>
  <c r="O50" i="1"/>
  <c r="P39" i="1"/>
  <c r="P47" i="1"/>
</calcChain>
</file>

<file path=xl/comments1.xml><?xml version="1.0" encoding="utf-8"?>
<comments xmlns="http://schemas.openxmlformats.org/spreadsheetml/2006/main">
  <authors>
    <author>Erica Jue</author>
    <author>Thai-Hoa Tran</author>
  </authors>
  <commentList>
    <comment ref="P10" authorId="0" shapeId="0">
      <text>
        <r>
          <rPr>
            <b/>
            <sz val="9"/>
            <color indexed="81"/>
            <rFont val="Tahoma"/>
            <family val="2"/>
          </rPr>
          <t>Erica Jue:</t>
        </r>
        <r>
          <rPr>
            <sz val="9"/>
            <color indexed="81"/>
            <rFont val="Tahoma"/>
            <family val="2"/>
          </rPr>
          <t xml:space="preserve">
In 2017 SVP hit a new peak load 568.1 MW.</t>
        </r>
      </text>
    </comment>
    <comment ref="B39" authorId="1" shapeId="0">
      <text>
        <r>
          <rPr>
            <b/>
            <sz val="9"/>
            <color indexed="81"/>
            <rFont val="Tahoma"/>
            <family val="2"/>
          </rPr>
          <t>Thai-Hoa Tran:</t>
        </r>
        <r>
          <rPr>
            <sz val="9"/>
            <color indexed="81"/>
            <rFont val="Tahoma"/>
            <family val="2"/>
          </rPr>
          <t xml:space="preserve">
peak at Tues 1/16, 18hr, temp 59.55F</t>
        </r>
      </text>
    </comment>
  </commentList>
</comments>
</file>

<file path=xl/sharedStrings.xml><?xml version="1.0" encoding="utf-8"?>
<sst xmlns="http://schemas.openxmlformats.org/spreadsheetml/2006/main" count="110" uniqueCount="52">
  <si>
    <t>Silicon Valley Power</t>
  </si>
  <si>
    <t>Actual Load / Forecasted Load</t>
  </si>
  <si>
    <t>CY</t>
  </si>
  <si>
    <t>January</t>
  </si>
  <si>
    <t>February</t>
  </si>
  <si>
    <t>March</t>
  </si>
  <si>
    <t>April</t>
  </si>
  <si>
    <t>May</t>
  </si>
  <si>
    <t>June</t>
  </si>
  <si>
    <t>July</t>
  </si>
  <si>
    <t>August</t>
  </si>
  <si>
    <t>September</t>
  </si>
  <si>
    <t>October</t>
  </si>
  <si>
    <t>November</t>
  </si>
  <si>
    <t>December</t>
  </si>
  <si>
    <t>CY Total</t>
  </si>
  <si>
    <t>CY Delta</t>
  </si>
  <si>
    <t>CY_%_Inc</t>
  </si>
  <si>
    <t>FY</t>
  </si>
  <si>
    <t>FY Total</t>
  </si>
  <si>
    <t>FY Delta</t>
  </si>
  <si>
    <t>FY_%_Inc</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</si>
  <si>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</si>
  <si>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</si>
  <si>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</si>
  <si>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</si>
  <si>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</si>
  <si>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</si>
  <si>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</si>
  <si>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</si>
  <si>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</si>
  <si>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</si>
  <si>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</si>
  <si>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</si>
  <si>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</si>
  <si>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</si>
  <si>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</si>
  <si>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</si>
  <si>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</si>
  <si>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</si>
  <si>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</si>
  <si>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</si>
  <si>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</si>
  <si>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Peak MW at Meters</t>
  </si>
  <si>
    <t>CY Max</t>
  </si>
  <si>
    <t>FY Max</t>
  </si>
  <si>
    <t>Adjustments to SVP’s load forecast are due to a number of reasons:</t>
  </si>
  <si>
    <t>SVP started the IRP process in late 2017 through early 2018, and as you can see by the graph of SVP’s monthly energy by covering the last 18 months the 12 month moving average clearly would have given the impression that SVP was in a fairly steady state of growth. Now 18 months later the moving average has changed significantly where our load looks relatively stable, but there are a number of reasons for this:</t>
  </si>
  <si>
    <r>
      <t>1.</t>
    </r>
    <r>
      <rPr>
        <sz val="7"/>
        <color theme="1"/>
        <rFont val="Times New Roman"/>
        <family val="1"/>
      </rPr>
      <t xml:space="preserve">       </t>
    </r>
    <r>
      <rPr>
        <sz val="11"/>
        <color theme="1"/>
        <rFont val="Calibri"/>
        <family val="2"/>
        <scheme val="minor"/>
      </rPr>
      <t>Keeping in mind that SVP is not a large utility where the addition of one or two large industrial customers make little impact on our overall forecast here it can have a big impact. In the case of the flattening to the 12 month moving average we have had the impact of several customers installing fuel cells that operate in a base load mode at approximately 13 MW of net output.</t>
    </r>
  </si>
  <si>
    <r>
      <t>2.</t>
    </r>
    <r>
      <rPr>
        <sz val="7"/>
        <color theme="1"/>
        <rFont val="Times New Roman"/>
        <family val="1"/>
      </rPr>
      <t xml:space="preserve">       </t>
    </r>
    <r>
      <rPr>
        <sz val="11"/>
        <color theme="1"/>
        <rFont val="Calibri"/>
        <family val="2"/>
        <scheme val="minor"/>
      </rPr>
      <t>SVP is also located in the bay area micro climate and our weather can deviate from the norm observed elsewhere in California. The 2</t>
    </r>
    <r>
      <rPr>
        <vertAlign val="superscript"/>
        <sz val="11"/>
        <color theme="1"/>
        <rFont val="Calibri"/>
        <family val="2"/>
        <scheme val="minor"/>
      </rPr>
      <t>nd</t>
    </r>
    <r>
      <rPr>
        <sz val="11"/>
        <color theme="1"/>
        <rFont val="Calibri"/>
        <family val="2"/>
        <scheme val="minor"/>
      </rPr>
      <t xml:space="preserve"> graph below is a depiction of cooling degree day developed from the Moffett Field weather station where the red line indicates the CCD cumulative total for the summer of 2018 compared to the blue lines of the previous 4 years, and as you can see the summer of 2018 was abnormally cool reducing heating driven demand.</t>
    </r>
  </si>
  <si>
    <r>
      <t>3.</t>
    </r>
    <r>
      <rPr>
        <sz val="7"/>
        <color theme="1"/>
        <rFont val="Times New Roman"/>
        <family val="1"/>
      </rPr>
      <t xml:space="preserve">       </t>
    </r>
    <r>
      <rPr>
        <sz val="11"/>
        <color theme="1"/>
        <rFont val="Calibri"/>
        <family val="2"/>
        <scheme val="minor"/>
      </rPr>
      <t>While we continue to see new data center construction it seems to have slowed to some extent such that the original COD of several facilities have extended their loading schedule.</t>
    </r>
  </si>
  <si>
    <t xml:space="preserve">For these reasons SVP revised its 10 year 1 in 2 load forecast.  SVP continually revises load forecasts to reflect the best available.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</si>
</sst>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
    <numFmt numFmtId="165" formatCode="_(* #,##0.0_);_(* \(#,##0.0\);_(* &quot;-&quot;??_);_(@_)"/>
    <numFmt numFmtId="166" formatCode="0.0%"/>
    <numFmt numFmtId="167" formatCode="0.00000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22"/>
      <color rgb="FF002060"/>
      <name val="Arial"/>
      <family val="2"/>
    </font>
    <font>
      <b/>
      <sz val="14"/>
      <color rgb="FF002060"/>
      <name val="Arial"/>
      <family val="2"/>
    </font>
    <font>
      <b/>
      <sz val="10"/>
      <name val="Arial"/>
      <family val="2"/>
    </font>
    <font>
      <b/>
      <sz val="12"/>
      <color theme="0"/>
      <name val="Arial"/>
      <family val="2"/>
    </font>
    <font>
      <sz val="12"/>
      <color theme="1"/>
      <name val="Calibri"/>
      <family val="2"/>
      <scheme val="minor"/>
    </font>
    <font>
      <sz val="10"/>
      <color rgb="FFFF0000"/>
      <name val="Arial"/>
      <family val="2"/>
    </font>
    <font>
      <sz val="8"/>
      <name val="Helv"/>
    </font>
    <font>
      <sz val="11"/>
      <name val="Calibri"/>
      <family val="2"/>
      <scheme val="minor"/>
    </font>
    <font>
      <b/>
      <sz val="9"/>
      <color indexed="81"/>
      <name val="Tahoma"/>
      <family val="2"/>
    </font>
    <font>
      <sz val="9"/>
      <color indexed="81"/>
      <name val="Tahoma"/>
      <family val="2"/>
    </font>
    <font>
      <sz val="7"/>
      <color theme="1"/>
      <name val="Times New Roman"/>
      <family val="1"/>
    </font>
    <font>
      <vertAlign val="superscript"/>
      <sz val="11"/>
      <color theme="1"/>
      <name val="Calibri"/>
      <family val="2"/>
      <scheme val="minor"/>
    </font>
  </fonts>
  <fills count="3">
    <fill>
      <patternFill patternType="none"/>
    </fill>
    <fill>
      <patternFill patternType="gray125"/>
    </fill>
    <fill>
      <patternFill patternType="solid">
        <fgColor rgb="FF54823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1" applyNumberFormat="0" applyFont="0" applyBorder="0">
      <alignment horizontal="center"/>
    </xf>
    <xf numFmtId="9" fontId="10" fillId="0" borderId="0" applyFont="0" applyFill="0" applyBorder="0" applyAlignment="0" applyProtection="0"/>
    <xf numFmtId="43" fontId="10" fillId="0" borderId="0" applyFont="0" applyFill="0" applyBorder="0" applyAlignment="0" applyProtection="0"/>
  </cellStyleXfs>
  <cellXfs count="47">
    <xf numFmtId="0" fontId="0" fillId="0" borderId="0" xfId="0"/>
    <xf numFmtId="40" fontId="4" fillId="0" borderId="0" xfId="3" quotePrefix="1" applyNumberFormat="1" applyFont="1" applyAlignment="1">
      <alignment vertical="center"/>
    </xf>
    <xf numFmtId="0" fontId="0" fillId="0" borderId="0" xfId="0" applyAlignment="1">
      <alignment horizontal="center"/>
    </xf>
    <xf numFmtId="0" fontId="7" fillId="2" borderId="0" xfId="4" applyFont="1" applyFill="1" applyBorder="1" applyAlignment="1">
      <alignment horizontal="center"/>
    </xf>
    <xf numFmtId="164" fontId="7" fillId="2" borderId="0" xfId="0" applyNumberFormat="1" applyFont="1" applyFill="1" applyBorder="1" applyAlignment="1">
      <alignment horizontal="center"/>
    </xf>
    <xf numFmtId="0" fontId="8" fillId="0" borderId="0" xfId="0" applyFont="1"/>
    <xf numFmtId="0" fontId="0" fillId="0" borderId="0" xfId="0" applyFont="1" applyFill="1" applyAlignment="1">
      <alignment horizontal="center"/>
    </xf>
    <xf numFmtId="2" fontId="9" fillId="0" borderId="2" xfId="0" applyNumberFormat="1" applyFont="1" applyFill="1" applyBorder="1" applyAlignment="1">
      <alignment horizontal="center"/>
    </xf>
    <xf numFmtId="2" fontId="9" fillId="0" borderId="0" xfId="0" applyNumberFormat="1" applyFont="1" applyFill="1" applyBorder="1" applyAlignment="1">
      <alignment horizontal="center"/>
    </xf>
    <xf numFmtId="165" fontId="0" fillId="0" borderId="0" xfId="1" applyNumberFormat="1" applyFont="1" applyFill="1" applyAlignment="1">
      <alignment horizontal="center"/>
    </xf>
    <xf numFmtId="10" fontId="11" fillId="0" borderId="0" xfId="5" applyNumberFormat="1" applyFont="1" applyBorder="1"/>
    <xf numFmtId="0" fontId="11" fillId="0" borderId="0" xfId="5" applyNumberFormat="1" applyFont="1" applyBorder="1" applyAlignment="1">
      <alignment horizontal="center"/>
    </xf>
    <xf numFmtId="165" fontId="11" fillId="0" borderId="0" xfId="6" applyNumberFormat="1" applyFont="1"/>
    <xf numFmtId="166" fontId="1" fillId="0" borderId="0" xfId="5" applyNumberFormat="1" applyFont="1"/>
    <xf numFmtId="0" fontId="0" fillId="0" borderId="0" xfId="0" applyFill="1"/>
    <xf numFmtId="2" fontId="2" fillId="0" borderId="0" xfId="2" applyNumberFormat="1" applyFont="1" applyFill="1" applyAlignment="1">
      <alignment horizontal="center"/>
    </xf>
    <xf numFmtId="2" fontId="2" fillId="0" borderId="0" xfId="0" applyNumberFormat="1" applyFont="1" applyFill="1" applyAlignment="1">
      <alignment horizontal="center"/>
    </xf>
    <xf numFmtId="0" fontId="0" fillId="0" borderId="0" xfId="0" applyFont="1" applyAlignment="1">
      <alignment horizontal="center"/>
    </xf>
    <xf numFmtId="2" fontId="2" fillId="0" borderId="2" xfId="0" applyNumberFormat="1" applyFont="1" applyBorder="1" applyAlignment="1">
      <alignment horizontal="center"/>
    </xf>
    <xf numFmtId="2" fontId="2" fillId="0" borderId="0" xfId="0" applyNumberFormat="1" applyFont="1" applyAlignment="1">
      <alignment horizontal="center"/>
    </xf>
    <xf numFmtId="2" fontId="3" fillId="0" borderId="0" xfId="0" applyNumberFormat="1" applyFont="1" applyFill="1" applyBorder="1" applyAlignment="1">
      <alignment horizontal="center"/>
    </xf>
    <xf numFmtId="10" fontId="0" fillId="0" borderId="0" xfId="0" applyNumberFormat="1"/>
    <xf numFmtId="43" fontId="0" fillId="0" borderId="0" xfId="0" applyNumberFormat="1"/>
    <xf numFmtId="2" fontId="3" fillId="0" borderId="2" xfId="0" applyNumberFormat="1" applyFont="1" applyFill="1" applyBorder="1" applyAlignment="1">
      <alignment horizontal="center"/>
    </xf>
    <xf numFmtId="0" fontId="11" fillId="0" borderId="0" xfId="5" applyNumberFormat="1" applyFont="1" applyFill="1" applyBorder="1" applyAlignment="1">
      <alignment horizontal="center"/>
    </xf>
    <xf numFmtId="10" fontId="0" fillId="0" borderId="0" xfId="2" applyNumberFormat="1" applyFont="1"/>
    <xf numFmtId="167" fontId="0" fillId="0" borderId="0" xfId="0" applyNumberFormat="1"/>
    <xf numFmtId="10" fontId="10" fillId="0" borderId="0" xfId="5" applyNumberFormat="1" applyBorder="1"/>
    <xf numFmtId="0" fontId="10" fillId="0" borderId="0" xfId="5" applyNumberFormat="1" applyBorder="1" applyAlignment="1">
      <alignment horizontal="center"/>
    </xf>
    <xf numFmtId="165" fontId="10" fillId="0" borderId="0" xfId="6" applyNumberFormat="1"/>
    <xf numFmtId="166" fontId="0" fillId="0" borderId="0" xfId="5" applyNumberFormat="1" applyFont="1"/>
    <xf numFmtId="2" fontId="11" fillId="0" borderId="2" xfId="0" applyNumberFormat="1" applyFont="1" applyBorder="1" applyAlignment="1">
      <alignment horizontal="center"/>
    </xf>
    <xf numFmtId="2" fontId="11" fillId="0" borderId="0" xfId="0" applyNumberFormat="1" applyFont="1" applyAlignment="1">
      <alignment horizontal="center"/>
    </xf>
    <xf numFmtId="10" fontId="10" fillId="0" borderId="0" xfId="5" applyNumberFormat="1" applyBorder="1" applyAlignment="1">
      <alignment horizontal="center"/>
    </xf>
    <xf numFmtId="40" fontId="5" fillId="0" borderId="0" xfId="3" quotePrefix="1" applyNumberFormat="1" applyFont="1" applyBorder="1" applyAlignment="1">
      <alignment horizontal="center"/>
    </xf>
    <xf numFmtId="0" fontId="0" fillId="0" borderId="0" xfId="0" applyFill="1" applyAlignment="1">
      <alignment horizontal="center"/>
    </xf>
    <xf numFmtId="2" fontId="0" fillId="0" borderId="0" xfId="0" applyNumberFormat="1" applyFill="1"/>
    <xf numFmtId="0" fontId="3" fillId="0" borderId="0" xfId="3" applyFont="1" applyFill="1" applyBorder="1"/>
    <xf numFmtId="10" fontId="10" fillId="0" borderId="0" xfId="5" applyNumberFormat="1" applyFill="1" applyBorder="1"/>
    <xf numFmtId="40" fontId="4" fillId="0" borderId="0" xfId="3" quotePrefix="1" applyNumberFormat="1" applyFont="1" applyAlignment="1">
      <alignment horizontal="center" vertical="center"/>
    </xf>
    <xf numFmtId="40" fontId="5" fillId="0" borderId="0" xfId="3" quotePrefix="1" applyNumberFormat="1" applyFont="1" applyBorder="1" applyAlignment="1">
      <alignment horizontal="center"/>
    </xf>
    <xf numFmtId="0" fontId="0" fillId="0" borderId="0" xfId="0" applyAlignment="1">
      <alignment vertical="center"/>
    </xf>
    <xf numFmtId="0" fontId="0" fillId="0" borderId="0" xfId="0" applyAlignment="1">
      <alignment horizontal="left" vertical="center" indent="10"/>
    </xf>
    <xf numFmtId="0" fontId="0" fillId="0" borderId="0" xfId="0" applyAlignment="1">
      <alignment vertical="center"/>
    </xf>
    <xf numFmtId="0" fontId="0" fillId="0" borderId="0" xfId="0" applyAlignment="1"/>
    <xf numFmtId="0" fontId="0" fillId="0" borderId="0" xfId="0" applyAlignment="1">
      <alignment vertical="center" wrapText="1"/>
    </xf>
    <xf numFmtId="0" fontId="0" fillId="0" borderId="0" xfId="0" applyAlignment="1">
      <alignment horizontal="left" vertical="center" wrapText="1" indent="10"/>
    </xf>
  </cellXfs>
  <cellStyles count="7">
    <cellStyle name="Comma" xfId="1" builtinId="3"/>
    <cellStyle name="Comma 2" xfId="6"/>
    <cellStyle name="Normal" xfId="0" builtinId="0"/>
    <cellStyle name="Normal 4" xfId="3"/>
    <cellStyle name="Percent" xfId="2" builtinId="5"/>
    <cellStyle name="Percent 2" xfId="5"/>
    <cellStyle name="R01B"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55777.88F85B00" TargetMode="External"/><Relationship Id="rId1" Type="http://schemas.openxmlformats.org/officeDocument/2006/relationships/image" Target="../media/image1.png"/><Relationship Id="rId4" Type="http://schemas.openxmlformats.org/officeDocument/2006/relationships/image" Target="cid:image002.png@01D55778.518DB0B0"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161925</xdr:rowOff>
    </xdr:from>
    <xdr:to>
      <xdr:col>1</xdr:col>
      <xdr:colOff>142893</xdr:colOff>
      <xdr:row>29</xdr:row>
      <xdr:rowOff>142875</xdr:rowOff>
    </xdr:to>
    <xdr:pic>
      <xdr:nvPicPr>
        <xdr:cNvPr id="4" name="Picture 3" descr="https://svp.zepower.com/zema/output/graph/getchart.jsp?ctoken=K4GFBFoZZLdKKT91&amp;img=0&amp;id=FE793C201F686884D4084B921276B684_25619"/>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4000500"/>
          <a:ext cx="7477143" cy="39814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xdr:row>
      <xdr:rowOff>95250</xdr:rowOff>
    </xdr:from>
    <xdr:to>
      <xdr:col>1</xdr:col>
      <xdr:colOff>398145</xdr:colOff>
      <xdr:row>49</xdr:row>
      <xdr:rowOff>152400</xdr:rowOff>
    </xdr:to>
    <xdr:pic>
      <xdr:nvPicPr>
        <xdr:cNvPr id="5" name="0" descr="https://svp.zepower.com/zema/output/graph/getchart.jsp?ctoken=K4GFBFoZZLdKKT91&amp;img=0&amp;id=FE793C201F686884D4084B921276B684_25636"/>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8315325"/>
          <a:ext cx="7732395" cy="34861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W78"/>
  <sheetViews>
    <sheetView topLeftCell="A4" workbookViewId="0">
      <selection activeCell="V17" sqref="V17:V29"/>
    </sheetView>
  </sheetViews>
  <sheetFormatPr defaultRowHeight="15" x14ac:dyDescent="0.25"/>
  <cols>
    <col min="1" max="1" width="7.7109375" bestFit="1" customWidth="1"/>
    <col min="2" max="3" width="12.7109375" style="37" customWidth="1"/>
    <col min="4" max="13" width="12.7109375" customWidth="1"/>
    <col min="14" max="14" width="12.140625" bestFit="1" customWidth="1"/>
    <col min="15" max="15" width="10.42578125" customWidth="1"/>
    <col min="16" max="16" width="12.5703125" customWidth="1"/>
    <col min="17" max="17" width="7.7109375" bestFit="1" customWidth="1"/>
    <col min="18" max="18" width="10.140625" bestFit="1" customWidth="1"/>
    <col min="19" max="19" width="10.140625" customWidth="1"/>
    <col min="20" max="21" width="13.7109375" customWidth="1"/>
    <col min="22" max="22" width="13.28515625" bestFit="1" customWidth="1"/>
    <col min="23" max="23" width="13.140625" bestFit="1" customWidth="1"/>
  </cols>
  <sheetData>
    <row r="1" spans="1:23" ht="27.75" x14ac:dyDescent="0.25">
      <c r="A1" s="39" t="s">
        <v>0</v>
      </c>
      <c r="B1" s="39"/>
      <c r="C1" s="39"/>
      <c r="D1" s="39"/>
      <c r="E1" s="39"/>
      <c r="F1" s="39"/>
      <c r="G1" s="39"/>
      <c r="H1" s="39"/>
      <c r="I1" s="39"/>
      <c r="J1" s="39"/>
      <c r="K1" s="39"/>
      <c r="L1" s="39"/>
      <c r="M1" s="39"/>
      <c r="N1" s="39"/>
      <c r="O1" s="39"/>
      <c r="P1" s="39"/>
      <c r="Q1" s="39"/>
      <c r="R1" s="39"/>
      <c r="S1" s="39"/>
      <c r="T1" s="39"/>
      <c r="U1" s="1"/>
    </row>
    <row r="2" spans="1:23" ht="18" x14ac:dyDescent="0.25">
      <c r="A2" s="40" t="s">
        <v>1</v>
      </c>
      <c r="B2" s="40"/>
      <c r="C2" s="40"/>
      <c r="D2" s="40"/>
      <c r="E2" s="40"/>
      <c r="F2" s="40"/>
      <c r="G2" s="40"/>
      <c r="H2" s="40"/>
      <c r="I2" s="40"/>
      <c r="J2" s="40"/>
      <c r="K2" s="40"/>
      <c r="L2" s="40"/>
      <c r="M2" s="40"/>
      <c r="N2" s="40"/>
      <c r="O2" s="40"/>
      <c r="P2" s="40"/>
      <c r="Q2" s="40"/>
      <c r="R2" s="40"/>
      <c r="S2" s="40"/>
      <c r="T2" s="40"/>
    </row>
    <row r="3" spans="1:23" x14ac:dyDescent="0.25">
      <c r="B3"/>
      <c r="C3"/>
      <c r="Q3" s="2"/>
    </row>
    <row r="4" spans="1:23" s="5" customFormat="1" ht="15.75" x14ac:dyDescent="0.25">
      <c r="A4" s="3" t="s">
        <v>2</v>
      </c>
      <c r="B4" s="3"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c r="R4" s="4" t="s">
        <v>19</v>
      </c>
      <c r="S4" s="4" t="s">
        <v>20</v>
      </c>
      <c r="T4" s="4" t="s">
        <v>21</v>
      </c>
    </row>
    <row r="5" spans="1:23" s="14" customFormat="1" x14ac:dyDescent="0.25">
      <c r="A5" s="6">
        <v>2013</v>
      </c>
      <c r="B5" s="7">
        <v>263.68637000000001</v>
      </c>
      <c r="C5" s="8">
        <v>235.70189999999999</v>
      </c>
      <c r="D5" s="8">
        <v>258.90282000000002</v>
      </c>
      <c r="E5" s="8">
        <v>252.07034999999999</v>
      </c>
      <c r="F5" s="8">
        <v>261.43275999999997</v>
      </c>
      <c r="G5" s="8">
        <v>258.74624999999997</v>
      </c>
      <c r="H5" s="8">
        <v>270.30743999999999</v>
      </c>
      <c r="I5" s="8">
        <v>272.00119999999998</v>
      </c>
      <c r="J5" s="8">
        <v>264.49331999999998</v>
      </c>
      <c r="K5" s="8">
        <v>264.91399999999999</v>
      </c>
      <c r="L5" s="8">
        <v>252.60347999999999</v>
      </c>
      <c r="M5" s="8">
        <v>262.06432000000001</v>
      </c>
      <c r="N5" s="9">
        <f>SUM(B5:M5)</f>
        <v>3116.9242099999997</v>
      </c>
      <c r="O5" s="9"/>
      <c r="P5" s="10"/>
      <c r="Q5" s="11"/>
      <c r="R5" s="12">
        <v>3102.1659700000005</v>
      </c>
      <c r="S5" s="12"/>
      <c r="T5" s="13"/>
    </row>
    <row r="6" spans="1:23" s="14" customFormat="1" x14ac:dyDescent="0.25">
      <c r="A6" s="6">
        <v>2014</v>
      </c>
      <c r="B6" s="7">
        <v>265.02656000000002</v>
      </c>
      <c r="C6" s="8">
        <v>236.12570000000002</v>
      </c>
      <c r="D6" s="8">
        <v>260.43014999999997</v>
      </c>
      <c r="E6" s="8">
        <v>258.04976999999997</v>
      </c>
      <c r="F6" s="15">
        <v>272.41604999999998</v>
      </c>
      <c r="G6" s="16">
        <v>266.66828000000004</v>
      </c>
      <c r="H6" s="16">
        <v>284.99900000000002</v>
      </c>
      <c r="I6" s="16">
        <v>282.97899999999998</v>
      </c>
      <c r="J6" s="16">
        <v>275.39299999999997</v>
      </c>
      <c r="K6" s="16">
        <v>275.88400000000001</v>
      </c>
      <c r="L6" s="16">
        <v>255.08199999999999</v>
      </c>
      <c r="M6" s="16">
        <v>263.36241999999999</v>
      </c>
      <c r="N6" s="9">
        <f t="shared" ref="N6:N26" si="0">SUM(B6:M6)</f>
        <v>3196.4159299999997</v>
      </c>
      <c r="O6" s="9">
        <f>N6-N5</f>
        <v>79.491719999999987</v>
      </c>
      <c r="P6" s="10">
        <f>+N6/N5-1</f>
        <v>2.5503257263993495E-2</v>
      </c>
      <c r="Q6" s="11" t="s">
        <v>22</v>
      </c>
      <c r="R6" s="12">
        <f>SUM(H5:M5,B6:G6)</f>
        <v>3145.1002699999999</v>
      </c>
      <c r="S6" s="9">
        <f>R6-R5</f>
        <v>42.934299999999439</v>
      </c>
      <c r="T6" s="13">
        <f t="shared" ref="T6" si="1">+R6/R5-1</f>
        <v>1.3840104112804674E-2</v>
      </c>
    </row>
    <row r="7" spans="1:23" x14ac:dyDescent="0.25">
      <c r="A7" s="17">
        <v>2015</v>
      </c>
      <c r="B7" s="18">
        <v>268.029</v>
      </c>
      <c r="C7" s="19">
        <v>244.90299999999999</v>
      </c>
      <c r="D7" s="19">
        <v>274.18799999999999</v>
      </c>
      <c r="E7" s="19">
        <v>263.25</v>
      </c>
      <c r="F7" s="19">
        <v>270.084</v>
      </c>
      <c r="G7" s="19">
        <v>280.21699999999998</v>
      </c>
      <c r="H7" s="19">
        <v>297.85899999999998</v>
      </c>
      <c r="I7" s="19">
        <v>302.06599999999997</v>
      </c>
      <c r="J7" s="19">
        <v>292.08300000000003</v>
      </c>
      <c r="K7" s="19">
        <v>298.45100000000002</v>
      </c>
      <c r="L7" s="19">
        <v>277.07524000000001</v>
      </c>
      <c r="M7" s="19">
        <v>286.61</v>
      </c>
      <c r="N7" s="9">
        <f t="shared" si="0"/>
        <v>3354.8152399999999</v>
      </c>
      <c r="O7" s="9">
        <f t="shared" ref="O7:O22" si="2">N7-N6</f>
        <v>158.39931000000024</v>
      </c>
      <c r="P7" s="10">
        <f t="shared" ref="P7:P26" si="3">+N7/N6-1</f>
        <v>4.9555287380888657E-2</v>
      </c>
      <c r="Q7" s="11" t="s">
        <v>23</v>
      </c>
      <c r="R7" s="12">
        <f t="shared" ref="R7:R26" si="4">SUM(H6:M6,B7:G7)</f>
        <v>3238.3704199999997</v>
      </c>
      <c r="S7" s="9">
        <f t="shared" ref="S7:S22" si="5">R7-R6</f>
        <v>93.27014999999983</v>
      </c>
      <c r="T7" s="13">
        <f>+R7/R6-1</f>
        <v>2.9655699975505101E-2</v>
      </c>
    </row>
    <row r="8" spans="1:23" x14ac:dyDescent="0.25">
      <c r="A8" s="17">
        <v>2016</v>
      </c>
      <c r="B8" s="18">
        <v>289.10000000000002</v>
      </c>
      <c r="C8" s="19">
        <v>273.7</v>
      </c>
      <c r="D8" s="19">
        <v>292.89999999999998</v>
      </c>
      <c r="E8" s="19">
        <v>285.3</v>
      </c>
      <c r="F8" s="19">
        <v>294.7</v>
      </c>
      <c r="G8" s="19">
        <v>298.10000000000002</v>
      </c>
      <c r="H8" s="19">
        <v>306.2</v>
      </c>
      <c r="I8" s="19">
        <v>311.39999999999998</v>
      </c>
      <c r="J8" s="19">
        <v>305.10000000000002</v>
      </c>
      <c r="K8" s="19">
        <v>308</v>
      </c>
      <c r="L8" s="19">
        <v>292.7</v>
      </c>
      <c r="M8" s="19">
        <v>299.5</v>
      </c>
      <c r="N8" s="9">
        <f t="shared" si="0"/>
        <v>3556.7</v>
      </c>
      <c r="O8" s="9">
        <f t="shared" si="2"/>
        <v>201.88475999999991</v>
      </c>
      <c r="P8" s="10">
        <f t="shared" si="3"/>
        <v>6.0177609065588999E-2</v>
      </c>
      <c r="Q8" s="11" t="s">
        <v>24</v>
      </c>
      <c r="R8" s="12">
        <f t="shared" si="4"/>
        <v>3487.9442399999998</v>
      </c>
      <c r="S8" s="9">
        <f t="shared" si="5"/>
        <v>249.57382000000007</v>
      </c>
      <c r="T8" s="13">
        <f t="shared" ref="T8:T26" si="6">+R8/R7-1</f>
        <v>7.7067718522453754E-2</v>
      </c>
    </row>
    <row r="9" spans="1:23" x14ac:dyDescent="0.25">
      <c r="A9" s="17">
        <v>2017</v>
      </c>
      <c r="B9" s="18">
        <v>300.94928000000004</v>
      </c>
      <c r="C9" s="19">
        <v>275.05349000000001</v>
      </c>
      <c r="D9" s="19">
        <v>304.55038999999999</v>
      </c>
      <c r="E9" s="19">
        <v>295.51459</v>
      </c>
      <c r="F9" s="19">
        <v>313.94443999999999</v>
      </c>
      <c r="G9" s="19">
        <v>315.00579999999997</v>
      </c>
      <c r="H9" s="19">
        <v>329.57115999999996</v>
      </c>
      <c r="I9" s="19">
        <v>334.55283000000003</v>
      </c>
      <c r="J9" s="19">
        <v>325.32178999999996</v>
      </c>
      <c r="K9" s="19">
        <v>319.89078999999998</v>
      </c>
      <c r="L9" s="19">
        <v>304.40239000000003</v>
      </c>
      <c r="M9" s="19">
        <v>308.00873999999999</v>
      </c>
      <c r="N9" s="9">
        <f t="shared" si="0"/>
        <v>3726.7656900000002</v>
      </c>
      <c r="O9" s="9">
        <f t="shared" si="2"/>
        <v>170.06569000000036</v>
      </c>
      <c r="P9" s="10">
        <f t="shared" si="3"/>
        <v>4.7815584671184075E-2</v>
      </c>
      <c r="Q9" s="11" t="s">
        <v>25</v>
      </c>
      <c r="R9" s="12">
        <f t="shared" si="4"/>
        <v>3627.9179899999999</v>
      </c>
      <c r="S9" s="9">
        <f t="shared" si="5"/>
        <v>139.97375000000011</v>
      </c>
      <c r="T9" s="13">
        <f t="shared" si="6"/>
        <v>4.0130730415575799E-2</v>
      </c>
    </row>
    <row r="10" spans="1:23" x14ac:dyDescent="0.25">
      <c r="A10" s="17">
        <v>2018</v>
      </c>
      <c r="B10" s="7">
        <v>307.14508000000001</v>
      </c>
      <c r="C10" s="8">
        <v>280.30552</v>
      </c>
      <c r="D10" s="8">
        <v>311.50817000000001</v>
      </c>
      <c r="E10" s="8">
        <v>298.12234000000001</v>
      </c>
      <c r="F10" s="8">
        <v>306.88814000000002</v>
      </c>
      <c r="G10" s="8">
        <v>307.67374000000001</v>
      </c>
      <c r="H10" s="8">
        <v>326.63556</v>
      </c>
      <c r="I10" s="8">
        <v>325.47744</v>
      </c>
      <c r="J10" s="8">
        <v>307.37965000000003</v>
      </c>
      <c r="K10" s="8">
        <v>315.88947999999999</v>
      </c>
      <c r="L10" s="8">
        <v>302.18607000000003</v>
      </c>
      <c r="M10" s="8">
        <v>305.10097999999999</v>
      </c>
      <c r="N10" s="9">
        <f t="shared" si="0"/>
        <v>3694.3121700000002</v>
      </c>
      <c r="O10" s="9">
        <f t="shared" si="2"/>
        <v>-32.453520000000026</v>
      </c>
      <c r="P10" s="10">
        <f t="shared" si="3"/>
        <v>-8.7082265695109795E-3</v>
      </c>
      <c r="Q10" s="11" t="s">
        <v>26</v>
      </c>
      <c r="R10" s="12">
        <f t="shared" si="4"/>
        <v>3733.3906900000002</v>
      </c>
      <c r="S10" s="9">
        <f t="shared" si="5"/>
        <v>105.47270000000026</v>
      </c>
      <c r="T10" s="13">
        <f t="shared" si="6"/>
        <v>2.9072514949545658E-2</v>
      </c>
    </row>
    <row r="11" spans="1:23" x14ac:dyDescent="0.25">
      <c r="A11" s="17">
        <v>2019</v>
      </c>
      <c r="B11" s="7">
        <v>309.88600000000002</v>
      </c>
      <c r="C11" s="20">
        <v>280.01294931957995</v>
      </c>
      <c r="D11" s="20">
        <v>312.77837030635345</v>
      </c>
      <c r="E11" s="20">
        <v>309.63980166911131</v>
      </c>
      <c r="F11" s="20">
        <v>321.77880727864328</v>
      </c>
      <c r="G11" s="20">
        <v>323.62953286137821</v>
      </c>
      <c r="H11" s="20">
        <v>337.56747362363456</v>
      </c>
      <c r="I11" s="20">
        <v>345.26664263902421</v>
      </c>
      <c r="J11" s="20">
        <v>336.1751023008855</v>
      </c>
      <c r="K11" s="20">
        <v>348.18943364102563</v>
      </c>
      <c r="L11" s="20">
        <v>332.21091796275709</v>
      </c>
      <c r="M11" s="20">
        <v>330.62006892347279</v>
      </c>
      <c r="N11" s="9">
        <f t="shared" si="0"/>
        <v>3887.7551005258665</v>
      </c>
      <c r="O11" s="9">
        <f t="shared" si="2"/>
        <v>193.44293052586636</v>
      </c>
      <c r="P11" s="10">
        <f t="shared" si="3"/>
        <v>5.2362367234890739E-2</v>
      </c>
      <c r="Q11" s="11" t="s">
        <v>27</v>
      </c>
      <c r="R11" s="12">
        <f t="shared" si="4"/>
        <v>3740.3946414350667</v>
      </c>
      <c r="S11" s="9">
        <f t="shared" si="5"/>
        <v>7.0039514350664831</v>
      </c>
      <c r="T11" s="13">
        <f t="shared" si="6"/>
        <v>1.8760295979274311E-3</v>
      </c>
      <c r="U11" s="21"/>
      <c r="V11" s="22"/>
    </row>
    <row r="12" spans="1:23" x14ac:dyDescent="0.25">
      <c r="A12" s="17">
        <v>2020</v>
      </c>
      <c r="B12" s="23">
        <v>322.07919360792812</v>
      </c>
      <c r="C12" s="20">
        <v>312.77434871749688</v>
      </c>
      <c r="D12" s="20">
        <v>334.8892357407733</v>
      </c>
      <c r="E12" s="20">
        <v>328.60217079578285</v>
      </c>
      <c r="F12" s="20">
        <v>339.30160608300844</v>
      </c>
      <c r="G12" s="20">
        <v>338.36061183321556</v>
      </c>
      <c r="H12" s="20">
        <v>351.28495857063831</v>
      </c>
      <c r="I12" s="20">
        <v>357.32510915203466</v>
      </c>
      <c r="J12" s="20">
        <v>346.29098672681852</v>
      </c>
      <c r="K12" s="20">
        <v>357.47599572978407</v>
      </c>
      <c r="L12" s="20">
        <v>340.55354389428152</v>
      </c>
      <c r="M12" s="20">
        <v>338.32586796823801</v>
      </c>
      <c r="N12" s="9">
        <f t="shared" si="0"/>
        <v>4067.263628820001</v>
      </c>
      <c r="O12" s="9">
        <f t="shared" si="2"/>
        <v>179.50852829413452</v>
      </c>
      <c r="P12" s="10">
        <f t="shared" si="3"/>
        <v>4.6172797321995418E-2</v>
      </c>
      <c r="Q12" s="11" t="s">
        <v>28</v>
      </c>
      <c r="R12" s="12">
        <f t="shared" si="4"/>
        <v>4006.0368058690046</v>
      </c>
      <c r="S12" s="9">
        <f t="shared" si="5"/>
        <v>265.64216443393798</v>
      </c>
      <c r="T12" s="13">
        <f t="shared" si="6"/>
        <v>7.101982274576768E-2</v>
      </c>
      <c r="U12" s="21"/>
      <c r="V12" s="22"/>
    </row>
    <row r="13" spans="1:23" x14ac:dyDescent="0.25">
      <c r="A13" s="17">
        <v>2021</v>
      </c>
      <c r="B13" s="23">
        <v>344.10538057599217</v>
      </c>
      <c r="C13" s="20">
        <v>320.90225693014651</v>
      </c>
      <c r="D13" s="20">
        <v>354.38321281925681</v>
      </c>
      <c r="E13" s="20">
        <v>346.03859645141279</v>
      </c>
      <c r="F13" s="20">
        <v>355.95612786975721</v>
      </c>
      <c r="G13" s="20">
        <v>353.2940781786051</v>
      </c>
      <c r="H13" s="20">
        <v>365.65510754177001</v>
      </c>
      <c r="I13" s="20">
        <v>370.65366367936701</v>
      </c>
      <c r="J13" s="20">
        <v>358.09785175249914</v>
      </c>
      <c r="K13" s="20">
        <v>368.68569661653896</v>
      </c>
      <c r="L13" s="20">
        <v>350.50124494377252</v>
      </c>
      <c r="M13" s="20">
        <v>347.45237448577728</v>
      </c>
      <c r="N13" s="9">
        <f t="shared" si="0"/>
        <v>4235.7255918448955</v>
      </c>
      <c r="O13" s="9">
        <f t="shared" si="2"/>
        <v>168.46196302489443</v>
      </c>
      <c r="P13" s="10">
        <f t="shared" si="3"/>
        <v>4.1418992816496747E-2</v>
      </c>
      <c r="Q13" s="24" t="s">
        <v>29</v>
      </c>
      <c r="R13" s="12">
        <f t="shared" si="4"/>
        <v>4165.936114866965</v>
      </c>
      <c r="S13" s="9">
        <f t="shared" si="5"/>
        <v>159.89930899796036</v>
      </c>
      <c r="T13" s="13">
        <f t="shared" si="6"/>
        <v>3.9914588094573045E-2</v>
      </c>
      <c r="U13" s="25"/>
      <c r="V13" s="22"/>
      <c r="W13" s="26"/>
    </row>
    <row r="14" spans="1:23" x14ac:dyDescent="0.25">
      <c r="A14" s="17">
        <v>2022</v>
      </c>
      <c r="B14" s="23">
        <v>353.23829577303422</v>
      </c>
      <c r="C14" s="20">
        <v>329.13806197970882</v>
      </c>
      <c r="D14" s="20">
        <v>363.37073472681141</v>
      </c>
      <c r="E14" s="20">
        <v>354.5972223366071</v>
      </c>
      <c r="F14" s="20">
        <v>364.68667704169911</v>
      </c>
      <c r="G14" s="20">
        <v>361.67346493005044</v>
      </c>
      <c r="H14" s="20">
        <v>374.29969735719828</v>
      </c>
      <c r="I14" s="20">
        <v>379.2927711809603</v>
      </c>
      <c r="J14" s="20">
        <v>366.42053978540963</v>
      </c>
      <c r="K14" s="20">
        <v>377.30925337759982</v>
      </c>
      <c r="L14" s="20">
        <v>358.9062398985555</v>
      </c>
      <c r="M14" s="20">
        <v>356.1006103344817</v>
      </c>
      <c r="N14" s="9">
        <f t="shared" si="0"/>
        <v>4339.0335687221168</v>
      </c>
      <c r="O14" s="9">
        <f t="shared" si="2"/>
        <v>103.30797687722134</v>
      </c>
      <c r="P14" s="10">
        <f t="shared" si="3"/>
        <v>2.4389676488042911E-2</v>
      </c>
      <c r="Q14" s="11" t="s">
        <v>30</v>
      </c>
      <c r="R14" s="12">
        <f t="shared" si="4"/>
        <v>4287.7503958076359</v>
      </c>
      <c r="S14" s="9">
        <f t="shared" si="5"/>
        <v>121.81428094067087</v>
      </c>
      <c r="T14" s="13">
        <f t="shared" si="6"/>
        <v>2.9240554243247452E-2</v>
      </c>
      <c r="U14" s="25"/>
      <c r="V14" s="22"/>
      <c r="W14" s="26"/>
    </row>
    <row r="15" spans="1:23" x14ac:dyDescent="0.25">
      <c r="A15" s="17">
        <v>2023</v>
      </c>
      <c r="B15" s="23">
        <v>361.91397793000596</v>
      </c>
      <c r="C15" s="20">
        <v>336.98705540657699</v>
      </c>
      <c r="D15" s="20">
        <v>372.00800046821331</v>
      </c>
      <c r="E15" s="20">
        <v>362.88881802404188</v>
      </c>
      <c r="F15" s="20">
        <v>373.20047782656275</v>
      </c>
      <c r="G15" s="20">
        <v>369.88550171014805</v>
      </c>
      <c r="H15" s="20">
        <v>382.79524053401735</v>
      </c>
      <c r="I15" s="20">
        <v>387.80747730172737</v>
      </c>
      <c r="J15" s="20">
        <v>374.65542852398312</v>
      </c>
      <c r="K15" s="20">
        <v>385.86514679443104</v>
      </c>
      <c r="L15" s="20">
        <v>367.27282757733587</v>
      </c>
      <c r="M15" s="20">
        <v>364.7497789554954</v>
      </c>
      <c r="N15" s="9">
        <f t="shared" si="0"/>
        <v>4440.0297310525393</v>
      </c>
      <c r="O15" s="9">
        <f t="shared" si="2"/>
        <v>100.99616233042252</v>
      </c>
      <c r="P15" s="10">
        <f t="shared" si="3"/>
        <v>2.3276188287284061E-2</v>
      </c>
      <c r="Q15" s="11" t="s">
        <v>31</v>
      </c>
      <c r="R15" s="12">
        <f t="shared" si="4"/>
        <v>4389.2129432997535</v>
      </c>
      <c r="S15" s="9">
        <f t="shared" si="5"/>
        <v>101.46254749211766</v>
      </c>
      <c r="T15" s="13">
        <f t="shared" si="6"/>
        <v>2.3663352137130778E-2</v>
      </c>
      <c r="U15" s="25"/>
      <c r="V15" s="22"/>
      <c r="W15" s="26"/>
    </row>
    <row r="16" spans="1:23" x14ac:dyDescent="0.25">
      <c r="A16" s="17">
        <v>2024</v>
      </c>
      <c r="B16" s="23">
        <v>370.58690018481497</v>
      </c>
      <c r="C16" s="20">
        <v>357.14678358320793</v>
      </c>
      <c r="D16" s="20">
        <v>380.63522337716626</v>
      </c>
      <c r="E16" s="20">
        <v>371.16851266016806</v>
      </c>
      <c r="F16" s="20">
        <v>381.69876352905737</v>
      </c>
      <c r="G16" s="20">
        <v>378.07831793532972</v>
      </c>
      <c r="H16" s="20">
        <v>391.26881513875145</v>
      </c>
      <c r="I16" s="20">
        <v>396.2975189606164</v>
      </c>
      <c r="J16" s="20">
        <v>382.86197476255302</v>
      </c>
      <c r="K16" s="20">
        <v>394.38993323146155</v>
      </c>
      <c r="L16" s="20">
        <v>375.60558404153443</v>
      </c>
      <c r="M16" s="20">
        <v>373.35961118609254</v>
      </c>
      <c r="N16" s="9">
        <f t="shared" si="0"/>
        <v>4553.097938590754</v>
      </c>
      <c r="O16" s="9">
        <f t="shared" si="2"/>
        <v>113.06820753821466</v>
      </c>
      <c r="P16" s="10">
        <f t="shared" si="3"/>
        <v>2.5465641986007759E-2</v>
      </c>
      <c r="Q16" s="11" t="s">
        <v>32</v>
      </c>
      <c r="R16" s="12">
        <f t="shared" si="4"/>
        <v>4502.4604009567338</v>
      </c>
      <c r="S16" s="9">
        <f t="shared" si="5"/>
        <v>113.24745765698026</v>
      </c>
      <c r="T16" s="13">
        <f t="shared" si="6"/>
        <v>2.580131315566625E-2</v>
      </c>
      <c r="U16" s="25"/>
      <c r="V16" s="22"/>
      <c r="W16" s="26"/>
    </row>
    <row r="17" spans="1:23" x14ac:dyDescent="0.25">
      <c r="A17" s="17">
        <v>2025</v>
      </c>
      <c r="B17" s="23">
        <v>378.96628419216898</v>
      </c>
      <c r="C17" s="20">
        <v>352.18115606834419</v>
      </c>
      <c r="D17" s="20">
        <v>388.45585418347969</v>
      </c>
      <c r="E17" s="20">
        <v>378.41211162500753</v>
      </c>
      <c r="F17" s="20">
        <v>388.86006837475429</v>
      </c>
      <c r="G17" s="20">
        <v>384.72202761333489</v>
      </c>
      <c r="H17" s="20">
        <v>397.88323582855912</v>
      </c>
      <c r="I17" s="20">
        <v>402.67237954004577</v>
      </c>
      <c r="J17" s="20">
        <v>388.76953752785175</v>
      </c>
      <c r="K17" s="20">
        <v>400.29198350704621</v>
      </c>
      <c r="L17" s="20">
        <v>381.17841760338843</v>
      </c>
      <c r="M17" s="20">
        <v>378.86387332634661</v>
      </c>
      <c r="N17" s="9">
        <f t="shared" si="0"/>
        <v>4621.2569293903271</v>
      </c>
      <c r="O17" s="9">
        <f t="shared" si="2"/>
        <v>68.158990799573075</v>
      </c>
      <c r="P17" s="10">
        <f t="shared" si="3"/>
        <v>1.4969805551924731E-2</v>
      </c>
      <c r="Q17" s="11" t="s">
        <v>33</v>
      </c>
      <c r="R17" s="12">
        <f t="shared" si="4"/>
        <v>4585.3809393780984</v>
      </c>
      <c r="S17" s="9">
        <f t="shared" si="5"/>
        <v>82.920538421364654</v>
      </c>
      <c r="T17" s="13">
        <f t="shared" si="6"/>
        <v>1.8416716869679606E-2</v>
      </c>
      <c r="U17" s="25"/>
      <c r="V17" s="22"/>
      <c r="W17" s="26"/>
    </row>
    <row r="18" spans="1:23" x14ac:dyDescent="0.25">
      <c r="A18" s="17">
        <v>2026</v>
      </c>
      <c r="B18" s="23">
        <v>384.2273154964725</v>
      </c>
      <c r="C18" s="20">
        <v>369.44013954482148</v>
      </c>
      <c r="D18" s="20">
        <v>393.10782578838354</v>
      </c>
      <c r="E18" s="20">
        <v>382.55380665134624</v>
      </c>
      <c r="F18" s="20">
        <v>392.78867110592017</v>
      </c>
      <c r="G18" s="20">
        <v>388.21627395452566</v>
      </c>
      <c r="H18" s="20">
        <v>401.23024528846679</v>
      </c>
      <c r="I18" s="20">
        <v>405.76515238865153</v>
      </c>
      <c r="J18" s="20">
        <v>391.48553792234515</v>
      </c>
      <c r="K18" s="20">
        <v>402.88270918899195</v>
      </c>
      <c r="L18" s="20">
        <v>383.53230101163678</v>
      </c>
      <c r="M18" s="20">
        <v>381.02205877701755</v>
      </c>
      <c r="N18" s="9">
        <f t="shared" si="0"/>
        <v>4676.2520371185792</v>
      </c>
      <c r="O18" s="9">
        <f t="shared" si="2"/>
        <v>54.995107728252151</v>
      </c>
      <c r="P18" s="10">
        <f t="shared" si="3"/>
        <v>1.1900465299493179E-2</v>
      </c>
      <c r="Q18" s="11" t="s">
        <v>34</v>
      </c>
      <c r="R18" s="12">
        <f t="shared" si="4"/>
        <v>4659.9934598747068</v>
      </c>
      <c r="S18" s="9">
        <f t="shared" si="5"/>
        <v>74.61252049660834</v>
      </c>
      <c r="T18" s="13">
        <f t="shared" si="6"/>
        <v>1.6271825936173601E-2</v>
      </c>
      <c r="U18" s="25"/>
      <c r="V18" s="22"/>
      <c r="W18" s="26"/>
    </row>
    <row r="19" spans="1:23" x14ac:dyDescent="0.25">
      <c r="A19" s="17">
        <v>2027</v>
      </c>
      <c r="B19" s="23">
        <v>386.41656402791034</v>
      </c>
      <c r="C19" s="20">
        <v>358.69133510195593</v>
      </c>
      <c r="D19" s="20">
        <v>395.23306707145684</v>
      </c>
      <c r="E19" s="20">
        <v>384.51627402586422</v>
      </c>
      <c r="F19" s="20">
        <v>394.73743407250976</v>
      </c>
      <c r="G19" s="20">
        <v>390.05986158011399</v>
      </c>
      <c r="H19" s="20">
        <v>403.14425158669053</v>
      </c>
      <c r="I19" s="20">
        <v>407.70019814458283</v>
      </c>
      <c r="J19" s="20">
        <v>393.34376638410941</v>
      </c>
      <c r="K19" s="20">
        <v>404.86164636110698</v>
      </c>
      <c r="L19" s="20">
        <v>385.55879209518116</v>
      </c>
      <c r="M19" s="20">
        <v>383.11438149796231</v>
      </c>
      <c r="N19" s="9">
        <f t="shared" si="0"/>
        <v>4687.3775719494442</v>
      </c>
      <c r="O19" s="9">
        <f t="shared" si="2"/>
        <v>11.125534830865035</v>
      </c>
      <c r="P19" s="10">
        <f t="shared" si="3"/>
        <v>2.3791563719308684E-3</v>
      </c>
      <c r="Q19" s="11" t="s">
        <v>35</v>
      </c>
      <c r="R19" s="12">
        <f t="shared" si="4"/>
        <v>4675.5725404569212</v>
      </c>
      <c r="S19" s="9">
        <f t="shared" si="5"/>
        <v>15.579080582214374</v>
      </c>
      <c r="T19" s="13">
        <f t="shared" si="6"/>
        <v>3.3431550315166092E-3</v>
      </c>
      <c r="U19" s="25"/>
      <c r="V19" s="22"/>
      <c r="W19" s="26"/>
    </row>
    <row r="20" spans="1:23" x14ac:dyDescent="0.25">
      <c r="A20" s="17">
        <v>2028</v>
      </c>
      <c r="B20" s="23">
        <v>388.34886085482572</v>
      </c>
      <c r="C20" s="20">
        <v>360.48554808502024</v>
      </c>
      <c r="D20" s="20">
        <v>397.20926811728583</v>
      </c>
      <c r="E20" s="20">
        <v>386.43942513119339</v>
      </c>
      <c r="F20" s="20">
        <v>396.7117750645736</v>
      </c>
      <c r="G20" s="20">
        <v>392.01044436331767</v>
      </c>
      <c r="H20" s="20">
        <v>405.15976341482406</v>
      </c>
      <c r="I20" s="20">
        <v>409.7385637601538</v>
      </c>
      <c r="J20" s="20">
        <v>395.31082262283297</v>
      </c>
      <c r="K20" s="20">
        <v>406.88539125907761</v>
      </c>
      <c r="L20" s="20">
        <v>387.48742276892801</v>
      </c>
      <c r="M20" s="20">
        <v>385.030203954868</v>
      </c>
      <c r="N20" s="9">
        <f t="shared" si="0"/>
        <v>4710.8174893969008</v>
      </c>
      <c r="O20" s="9">
        <f t="shared" si="2"/>
        <v>23.439917447456537</v>
      </c>
      <c r="P20" s="10">
        <f t="shared" si="3"/>
        <v>5.0006463289253844E-3</v>
      </c>
      <c r="Q20" s="11" t="s">
        <v>36</v>
      </c>
      <c r="R20" s="12">
        <f t="shared" si="4"/>
        <v>4698.9283576858488</v>
      </c>
      <c r="S20" s="9">
        <f t="shared" si="5"/>
        <v>23.355817228927663</v>
      </c>
      <c r="T20" s="13">
        <f t="shared" si="6"/>
        <v>4.9952849681689226E-3</v>
      </c>
      <c r="U20" s="25"/>
      <c r="V20" s="22"/>
      <c r="W20" s="26"/>
    </row>
    <row r="21" spans="1:23" x14ac:dyDescent="0.25">
      <c r="A21" s="17">
        <v>2029</v>
      </c>
      <c r="B21" s="23">
        <v>390.29031712053808</v>
      </c>
      <c r="C21" s="20">
        <v>362.28707417032672</v>
      </c>
      <c r="D21" s="20">
        <v>399.19552387852735</v>
      </c>
      <c r="E21" s="20">
        <v>388.37081662220533</v>
      </c>
      <c r="F21" s="20">
        <v>398.69530567329764</v>
      </c>
      <c r="G21" s="20">
        <v>393.97018932876023</v>
      </c>
      <c r="H21" s="20">
        <v>407.18534824798422</v>
      </c>
      <c r="I21" s="20">
        <v>411.78699872282851</v>
      </c>
      <c r="J21" s="20">
        <v>397.28699349079852</v>
      </c>
      <c r="K21" s="20">
        <v>408.92011084005549</v>
      </c>
      <c r="L21" s="20">
        <v>389.42428925595402</v>
      </c>
      <c r="M21" s="20">
        <v>386.95519590986748</v>
      </c>
      <c r="N21" s="9">
        <f t="shared" si="0"/>
        <v>4734.3681632611433</v>
      </c>
      <c r="O21" s="9">
        <f t="shared" si="2"/>
        <v>23.550673864242526</v>
      </c>
      <c r="P21" s="10">
        <f t="shared" si="3"/>
        <v>4.9992753735950135E-3</v>
      </c>
      <c r="Q21" s="11" t="s">
        <v>37</v>
      </c>
      <c r="R21" s="12">
        <f t="shared" si="4"/>
        <v>4722.4213945743395</v>
      </c>
      <c r="S21" s="9">
        <f t="shared" si="5"/>
        <v>23.493036888490678</v>
      </c>
      <c r="T21" s="13">
        <f t="shared" si="6"/>
        <v>4.9996584540523692E-3</v>
      </c>
      <c r="U21" s="25"/>
      <c r="V21" s="22"/>
      <c r="W21" s="26"/>
    </row>
    <row r="22" spans="1:23" x14ac:dyDescent="0.25">
      <c r="A22" s="17">
        <v>2030</v>
      </c>
      <c r="B22" s="23">
        <v>392.24180981205785</v>
      </c>
      <c r="C22" s="20">
        <v>364.09864856968073</v>
      </c>
      <c r="D22" s="20">
        <v>401.19183069725858</v>
      </c>
      <c r="E22" s="20">
        <v>390.31315993420691</v>
      </c>
      <c r="F22" s="20">
        <v>400.68796005607095</v>
      </c>
      <c r="G22" s="20">
        <v>395.93995608830988</v>
      </c>
      <c r="H22" s="20">
        <v>409.22127498922413</v>
      </c>
      <c r="I22" s="20">
        <v>413.84593371644263</v>
      </c>
      <c r="J22" s="20">
        <v>399.27342845825245</v>
      </c>
      <c r="K22" s="20">
        <v>410.96471139425574</v>
      </c>
      <c r="L22" s="20">
        <v>391.37141070223373</v>
      </c>
      <c r="M22" s="20">
        <v>388.88997188941676</v>
      </c>
      <c r="N22" s="9">
        <f t="shared" si="0"/>
        <v>4758.0400963074098</v>
      </c>
      <c r="O22" s="9">
        <f t="shared" si="2"/>
        <v>23.671933046266531</v>
      </c>
      <c r="P22" s="10">
        <f t="shared" si="3"/>
        <v>5.0000194809438625E-3</v>
      </c>
      <c r="Q22" s="11" t="s">
        <v>38</v>
      </c>
      <c r="R22" s="12">
        <f t="shared" si="4"/>
        <v>4746.0323016250732</v>
      </c>
      <c r="S22" s="9">
        <f t="shared" si="5"/>
        <v>23.610907050733658</v>
      </c>
      <c r="T22" s="13">
        <f t="shared" si="6"/>
        <v>4.9997459095583174E-3</v>
      </c>
      <c r="U22" s="25"/>
      <c r="V22" s="22"/>
    </row>
    <row r="23" spans="1:23" hidden="1" x14ac:dyDescent="0.25">
      <c r="A23" s="17">
        <v>2031</v>
      </c>
      <c r="B23" s="23"/>
      <c r="C23" s="20"/>
      <c r="D23" s="20"/>
      <c r="E23" s="20"/>
      <c r="F23" s="20"/>
      <c r="G23" s="20"/>
      <c r="H23" s="20"/>
      <c r="I23" s="20"/>
      <c r="J23" s="20"/>
      <c r="K23" s="20"/>
      <c r="L23" s="20"/>
      <c r="M23" s="20"/>
      <c r="N23" s="9">
        <f t="shared" si="0"/>
        <v>0</v>
      </c>
      <c r="O23" s="9"/>
      <c r="P23" s="27">
        <f t="shared" si="3"/>
        <v>-1</v>
      </c>
      <c r="Q23" s="28" t="s">
        <v>39</v>
      </c>
      <c r="R23" s="29">
        <f t="shared" si="4"/>
        <v>2413.5667311498255</v>
      </c>
      <c r="S23" s="29"/>
      <c r="T23" s="30">
        <f t="shared" si="6"/>
        <v>-0.49145589878867779</v>
      </c>
      <c r="W23" t="e">
        <f t="shared" ref="W23:W28" si="7">V23/N23</f>
        <v>#DIV/0!</v>
      </c>
    </row>
    <row r="24" spans="1:23" hidden="1" x14ac:dyDescent="0.25">
      <c r="A24" s="17">
        <v>2032</v>
      </c>
      <c r="B24" s="31"/>
      <c r="C24" s="32"/>
      <c r="D24" s="32"/>
      <c r="E24" s="32"/>
      <c r="F24" s="32"/>
      <c r="G24" s="32"/>
      <c r="H24" s="32"/>
      <c r="I24" s="32"/>
      <c r="J24" s="32"/>
      <c r="K24" s="32"/>
      <c r="L24" s="32"/>
      <c r="M24" s="32"/>
      <c r="N24" s="9">
        <f t="shared" si="0"/>
        <v>0</v>
      </c>
      <c r="O24" s="9"/>
      <c r="P24" s="27" t="e">
        <f t="shared" si="3"/>
        <v>#DIV/0!</v>
      </c>
      <c r="Q24" s="33" t="s">
        <v>40</v>
      </c>
      <c r="R24" s="29">
        <f t="shared" si="4"/>
        <v>0</v>
      </c>
      <c r="S24" s="29"/>
      <c r="T24" s="30">
        <f t="shared" si="6"/>
        <v>-1</v>
      </c>
      <c r="W24" t="e">
        <f t="shared" si="7"/>
        <v>#DIV/0!</v>
      </c>
    </row>
    <row r="25" spans="1:23" hidden="1" x14ac:dyDescent="0.25">
      <c r="A25" s="17">
        <v>2033</v>
      </c>
      <c r="B25" s="31"/>
      <c r="C25" s="32"/>
      <c r="D25" s="32"/>
      <c r="E25" s="32"/>
      <c r="F25" s="32"/>
      <c r="G25" s="32"/>
      <c r="H25" s="32"/>
      <c r="I25" s="32"/>
      <c r="J25" s="32"/>
      <c r="K25" s="32"/>
      <c r="L25" s="32"/>
      <c r="M25" s="32"/>
      <c r="N25" s="9">
        <f t="shared" si="0"/>
        <v>0</v>
      </c>
      <c r="O25" s="9"/>
      <c r="P25" s="27" t="e">
        <f t="shared" si="3"/>
        <v>#DIV/0!</v>
      </c>
      <c r="Q25" s="33" t="s">
        <v>41</v>
      </c>
      <c r="R25" s="29">
        <f t="shared" si="4"/>
        <v>0</v>
      </c>
      <c r="S25" s="29"/>
      <c r="T25" s="30" t="e">
        <f t="shared" si="6"/>
        <v>#DIV/0!</v>
      </c>
      <c r="W25" t="e">
        <f t="shared" si="7"/>
        <v>#DIV/0!</v>
      </c>
    </row>
    <row r="26" spans="1:23" hidden="1" x14ac:dyDescent="0.25">
      <c r="A26" s="17">
        <v>2034</v>
      </c>
      <c r="B26" s="31"/>
      <c r="C26" s="32"/>
      <c r="D26" s="32"/>
      <c r="E26" s="32"/>
      <c r="F26" s="32"/>
      <c r="G26" s="32"/>
      <c r="H26" s="32"/>
      <c r="I26" s="32"/>
      <c r="J26" s="32"/>
      <c r="K26" s="32"/>
      <c r="L26" s="32"/>
      <c r="M26" s="32"/>
      <c r="N26" s="9">
        <f t="shared" si="0"/>
        <v>0</v>
      </c>
      <c r="O26" s="9"/>
      <c r="P26" s="27" t="e">
        <f t="shared" si="3"/>
        <v>#DIV/0!</v>
      </c>
      <c r="Q26" s="33" t="s">
        <v>42</v>
      </c>
      <c r="R26" s="29">
        <f t="shared" si="4"/>
        <v>0</v>
      </c>
      <c r="S26" s="29"/>
      <c r="T26" s="30" t="e">
        <f t="shared" si="6"/>
        <v>#DIV/0!</v>
      </c>
      <c r="W26" t="e">
        <f t="shared" si="7"/>
        <v>#DIV/0!</v>
      </c>
    </row>
    <row r="27" spans="1:23" hidden="1" x14ac:dyDescent="0.25">
      <c r="B27"/>
      <c r="C27"/>
      <c r="Q27" s="2"/>
      <c r="W27" t="e">
        <f t="shared" si="7"/>
        <v>#DIV/0!</v>
      </c>
    </row>
    <row r="28" spans="1:23" hidden="1" x14ac:dyDescent="0.25">
      <c r="B28"/>
      <c r="C28"/>
      <c r="Q28" s="2"/>
      <c r="W28" t="e">
        <f t="shared" si="7"/>
        <v>#DIV/0!</v>
      </c>
    </row>
    <row r="29" spans="1:23" x14ac:dyDescent="0.25">
      <c r="B29"/>
      <c r="C29"/>
      <c r="Q29" s="2"/>
    </row>
    <row r="30" spans="1:23" ht="18" x14ac:dyDescent="0.25">
      <c r="A30" s="40" t="s">
        <v>43</v>
      </c>
      <c r="B30" s="40"/>
      <c r="C30" s="40"/>
      <c r="D30" s="40"/>
      <c r="E30" s="40"/>
      <c r="F30" s="40"/>
      <c r="G30" s="40"/>
      <c r="H30" s="40"/>
      <c r="I30" s="40"/>
      <c r="J30" s="40"/>
      <c r="K30" s="40"/>
      <c r="L30" s="40"/>
      <c r="M30" s="40"/>
      <c r="N30" s="40"/>
      <c r="O30" s="40"/>
      <c r="P30" s="40"/>
      <c r="Q30" s="40"/>
      <c r="R30" s="40"/>
      <c r="S30" s="40"/>
      <c r="T30" s="40"/>
    </row>
    <row r="31" spans="1:23" ht="18" x14ac:dyDescent="0.25">
      <c r="A31" s="34"/>
      <c r="B31" s="34"/>
      <c r="C31" s="34"/>
      <c r="D31" s="34"/>
      <c r="E31" s="34"/>
      <c r="F31" s="34"/>
      <c r="G31" s="34"/>
      <c r="H31" s="34"/>
      <c r="I31" s="34"/>
      <c r="J31" s="34"/>
      <c r="K31" s="34"/>
      <c r="L31" s="34"/>
      <c r="M31" s="34"/>
      <c r="N31" s="34"/>
      <c r="O31" s="34"/>
      <c r="P31" s="34"/>
      <c r="Q31" s="34"/>
      <c r="R31" s="34"/>
      <c r="S31" s="34"/>
      <c r="T31" s="34"/>
    </row>
    <row r="32" spans="1:23" ht="15.75" x14ac:dyDescent="0.25">
      <c r="A32" s="3" t="str">
        <f>A4</f>
        <v>CY</v>
      </c>
      <c r="B32" s="3" t="str">
        <f t="shared" ref="B32:T32" si="8">B4</f>
        <v>January</v>
      </c>
      <c r="C32" s="3" t="str">
        <f t="shared" si="8"/>
        <v>February</v>
      </c>
      <c r="D32" s="3" t="str">
        <f t="shared" si="8"/>
        <v>March</v>
      </c>
      <c r="E32" s="3" t="str">
        <f t="shared" si="8"/>
        <v>April</v>
      </c>
      <c r="F32" s="3" t="str">
        <f t="shared" si="8"/>
        <v>May</v>
      </c>
      <c r="G32" s="3" t="str">
        <f t="shared" si="8"/>
        <v>June</v>
      </c>
      <c r="H32" s="3" t="str">
        <f t="shared" si="8"/>
        <v>July</v>
      </c>
      <c r="I32" s="3" t="str">
        <f t="shared" si="8"/>
        <v>August</v>
      </c>
      <c r="J32" s="3" t="str">
        <f t="shared" si="8"/>
        <v>September</v>
      </c>
      <c r="K32" s="3" t="str">
        <f t="shared" si="8"/>
        <v>October</v>
      </c>
      <c r="L32" s="3" t="str">
        <f t="shared" si="8"/>
        <v>November</v>
      </c>
      <c r="M32" s="3" t="str">
        <f t="shared" si="8"/>
        <v>December</v>
      </c>
      <c r="N32" s="3" t="s">
        <v>44</v>
      </c>
      <c r="O32" s="4" t="s">
        <v>16</v>
      </c>
      <c r="P32" s="3" t="str">
        <f t="shared" si="8"/>
        <v>CY_%_Inc</v>
      </c>
      <c r="Q32" s="3" t="str">
        <f t="shared" si="8"/>
        <v>FY</v>
      </c>
      <c r="R32" s="3" t="s">
        <v>45</v>
      </c>
      <c r="S32" s="4" t="s">
        <v>20</v>
      </c>
      <c r="T32" s="3" t="str">
        <f t="shared" si="8"/>
        <v>FY_%_Inc</v>
      </c>
    </row>
    <row r="33" spans="1:20" x14ac:dyDescent="0.25">
      <c r="A33" s="35">
        <v>2013</v>
      </c>
      <c r="B33" s="7">
        <v>396.2</v>
      </c>
      <c r="C33" s="8">
        <v>397.73</v>
      </c>
      <c r="D33" s="8">
        <v>405.2</v>
      </c>
      <c r="E33" s="8">
        <v>436.73</v>
      </c>
      <c r="F33" s="8">
        <v>450.1</v>
      </c>
      <c r="G33" s="8">
        <v>471.12</v>
      </c>
      <c r="H33" s="8">
        <v>478.9</v>
      </c>
      <c r="I33" s="8">
        <v>458.31</v>
      </c>
      <c r="J33" s="8">
        <v>459.54</v>
      </c>
      <c r="K33" s="8">
        <v>425.34</v>
      </c>
      <c r="L33" s="8">
        <v>406.41</v>
      </c>
      <c r="M33" s="8">
        <v>403.31</v>
      </c>
      <c r="N33" s="36">
        <f>MAX(B33:M33)</f>
        <v>478.9</v>
      </c>
      <c r="O33" s="36"/>
      <c r="P33" s="10"/>
      <c r="Q33" s="11"/>
      <c r="R33" s="36">
        <f>MAX(H32:M32,B33:G33)</f>
        <v>471.12</v>
      </c>
      <c r="S33" s="36"/>
      <c r="T33" s="13"/>
    </row>
    <row r="34" spans="1:20" x14ac:dyDescent="0.25">
      <c r="A34" s="35">
        <v>2014</v>
      </c>
      <c r="B34" s="7">
        <v>406.61</v>
      </c>
      <c r="C34" s="8">
        <v>401.35</v>
      </c>
      <c r="D34" s="8">
        <v>404.67</v>
      </c>
      <c r="E34" s="8">
        <v>457.35</v>
      </c>
      <c r="F34" s="8">
        <v>482.44</v>
      </c>
      <c r="G34" s="8">
        <v>474.58</v>
      </c>
      <c r="H34" s="8">
        <v>476</v>
      </c>
      <c r="I34" s="8">
        <v>470.86</v>
      </c>
      <c r="J34" s="8">
        <v>461.49</v>
      </c>
      <c r="K34" s="8">
        <v>464.68</v>
      </c>
      <c r="L34" s="8">
        <v>418.86</v>
      </c>
      <c r="M34" s="8">
        <v>405.14</v>
      </c>
      <c r="N34" s="36">
        <f t="shared" ref="N34:N54" si="9">MAX(B34:M34)</f>
        <v>482.44</v>
      </c>
      <c r="O34" s="9">
        <f>N34-N33</f>
        <v>3.5400000000000205</v>
      </c>
      <c r="P34" s="10">
        <f>+N34/N33-1</f>
        <v>7.3919398621842269E-3</v>
      </c>
      <c r="Q34" s="11" t="s">
        <v>22</v>
      </c>
      <c r="R34" s="36">
        <f>MAX(H33:M33,B34:G34)</f>
        <v>482.44</v>
      </c>
      <c r="S34" s="9">
        <f>R34-R33</f>
        <v>11.319999999999993</v>
      </c>
      <c r="T34" s="13">
        <f t="shared" ref="T34:T54" si="10">+R34/R33-1</f>
        <v>2.4027848531159801E-2</v>
      </c>
    </row>
    <row r="35" spans="1:20" x14ac:dyDescent="0.25">
      <c r="A35" s="2">
        <v>2015</v>
      </c>
      <c r="B35" s="7">
        <v>410.7</v>
      </c>
      <c r="C35" s="8">
        <v>414.65</v>
      </c>
      <c r="D35" s="8">
        <v>441.9</v>
      </c>
      <c r="E35" s="8">
        <v>452.18</v>
      </c>
      <c r="F35" s="8">
        <v>448.76</v>
      </c>
      <c r="G35" s="8">
        <v>491.1</v>
      </c>
      <c r="H35" s="8">
        <v>504.61</v>
      </c>
      <c r="I35" s="8">
        <v>522.38</v>
      </c>
      <c r="J35" s="8">
        <v>523.67999999999995</v>
      </c>
      <c r="K35" s="8">
        <v>503.12</v>
      </c>
      <c r="L35" s="8">
        <v>434.6</v>
      </c>
      <c r="M35" s="8">
        <v>439.35</v>
      </c>
      <c r="N35" s="36">
        <f t="shared" si="9"/>
        <v>523.67999999999995</v>
      </c>
      <c r="O35" s="9">
        <f t="shared" ref="O35:O50" si="11">N35-N34</f>
        <v>41.239999999999952</v>
      </c>
      <c r="P35" s="10">
        <f t="shared" ref="P35:P54" si="12">+N35/N34-1</f>
        <v>8.5482132493159613E-2</v>
      </c>
      <c r="Q35" s="11" t="s">
        <v>23</v>
      </c>
      <c r="R35" s="36">
        <f t="shared" ref="R35:R54" si="13">MAX(H34:M34,B35:G35)</f>
        <v>491.1</v>
      </c>
      <c r="S35" s="9">
        <f t="shared" ref="S35:S50" si="14">R35-R34</f>
        <v>8.660000000000025</v>
      </c>
      <c r="T35" s="13">
        <f t="shared" si="10"/>
        <v>1.7950418704916649E-2</v>
      </c>
    </row>
    <row r="36" spans="1:20" x14ac:dyDescent="0.25">
      <c r="A36" s="2">
        <v>2016</v>
      </c>
      <c r="B36" s="7">
        <v>437.55</v>
      </c>
      <c r="C36" s="8">
        <v>452.6</v>
      </c>
      <c r="D36" s="8">
        <v>450.02</v>
      </c>
      <c r="E36" s="8">
        <v>486.67</v>
      </c>
      <c r="F36" s="8">
        <v>498.82</v>
      </c>
      <c r="G36" s="8">
        <v>526.38</v>
      </c>
      <c r="H36" s="8">
        <v>522.47</v>
      </c>
      <c r="I36" s="8">
        <v>488.86</v>
      </c>
      <c r="J36" s="8">
        <v>534.30999999999995</v>
      </c>
      <c r="K36" s="8">
        <v>478.29</v>
      </c>
      <c r="L36" s="8">
        <v>472.04</v>
      </c>
      <c r="M36" s="8">
        <v>452.18</v>
      </c>
      <c r="N36" s="36">
        <f t="shared" si="9"/>
        <v>534.30999999999995</v>
      </c>
      <c r="O36" s="9">
        <f t="shared" si="11"/>
        <v>10.629999999999995</v>
      </c>
      <c r="P36" s="10">
        <f t="shared" si="12"/>
        <v>2.0298655667583265E-2</v>
      </c>
      <c r="Q36" s="11" t="s">
        <v>24</v>
      </c>
      <c r="R36" s="36">
        <f t="shared" si="13"/>
        <v>526.38</v>
      </c>
      <c r="S36" s="9">
        <f t="shared" si="14"/>
        <v>35.279999999999973</v>
      </c>
      <c r="T36" s="13">
        <f t="shared" si="10"/>
        <v>7.1838729383017608E-2</v>
      </c>
    </row>
    <row r="37" spans="1:20" x14ac:dyDescent="0.25">
      <c r="A37" s="2">
        <v>2017</v>
      </c>
      <c r="B37" s="7">
        <v>448.42</v>
      </c>
      <c r="C37" s="8">
        <v>456.54</v>
      </c>
      <c r="D37" s="8">
        <v>477.07</v>
      </c>
      <c r="E37" s="8">
        <v>469.21</v>
      </c>
      <c r="F37" s="8">
        <v>541.07000000000005</v>
      </c>
      <c r="G37" s="8">
        <v>568.14</v>
      </c>
      <c r="H37" s="8">
        <v>538.37</v>
      </c>
      <c r="I37" s="8">
        <v>563.66999999999996</v>
      </c>
      <c r="J37" s="8">
        <v>586.58000000000004</v>
      </c>
      <c r="K37" s="8">
        <v>520.4</v>
      </c>
      <c r="L37" s="8">
        <v>471.6</v>
      </c>
      <c r="M37" s="8">
        <v>461.7</v>
      </c>
      <c r="N37" s="36">
        <f t="shared" si="9"/>
        <v>586.58000000000004</v>
      </c>
      <c r="O37" s="9">
        <f t="shared" si="11"/>
        <v>52.270000000000095</v>
      </c>
      <c r="P37" s="10">
        <f t="shared" si="12"/>
        <v>9.7827104115588481E-2</v>
      </c>
      <c r="Q37" s="11" t="s">
        <v>25</v>
      </c>
      <c r="R37" s="36">
        <f t="shared" si="13"/>
        <v>568.14</v>
      </c>
      <c r="S37" s="9">
        <f t="shared" si="14"/>
        <v>41.759999999999991</v>
      </c>
      <c r="T37" s="13">
        <f t="shared" si="10"/>
        <v>7.933432121281192E-2</v>
      </c>
    </row>
    <row r="38" spans="1:20" x14ac:dyDescent="0.25">
      <c r="A38" s="2">
        <v>2018</v>
      </c>
      <c r="B38" s="7">
        <v>461.2</v>
      </c>
      <c r="C38" s="8">
        <v>473.2</v>
      </c>
      <c r="D38" s="8">
        <v>481.46</v>
      </c>
      <c r="E38" s="8">
        <v>486.476</v>
      </c>
      <c r="F38" s="8">
        <v>503.04</v>
      </c>
      <c r="G38" s="8">
        <v>514.4</v>
      </c>
      <c r="H38" s="8">
        <v>528.5</v>
      </c>
      <c r="I38" s="8">
        <v>554.83000000000004</v>
      </c>
      <c r="J38" s="8">
        <v>512.58199999999999</v>
      </c>
      <c r="K38" s="8">
        <v>495.82</v>
      </c>
      <c r="L38" s="8">
        <v>496.9</v>
      </c>
      <c r="M38" s="8">
        <v>456</v>
      </c>
      <c r="N38" s="36">
        <f t="shared" si="9"/>
        <v>554.83000000000004</v>
      </c>
      <c r="O38" s="9">
        <f t="shared" si="11"/>
        <v>-31.75</v>
      </c>
      <c r="P38" s="10">
        <f t="shared" si="12"/>
        <v>-5.4127314262334192E-2</v>
      </c>
      <c r="Q38" s="11" t="s">
        <v>26</v>
      </c>
      <c r="R38" s="36">
        <f t="shared" si="13"/>
        <v>586.58000000000004</v>
      </c>
      <c r="S38" s="9">
        <f t="shared" si="14"/>
        <v>18.440000000000055</v>
      </c>
      <c r="T38" s="13">
        <f t="shared" si="10"/>
        <v>3.245678881965719E-2</v>
      </c>
    </row>
    <row r="39" spans="1:20" x14ac:dyDescent="0.25">
      <c r="A39" s="2">
        <v>2019</v>
      </c>
      <c r="B39" s="7">
        <v>460.34199999999998</v>
      </c>
      <c r="C39" s="20">
        <v>466.34856142829312</v>
      </c>
      <c r="D39" s="20">
        <v>485.85103773707459</v>
      </c>
      <c r="E39" s="20">
        <v>518.50802305793718</v>
      </c>
      <c r="F39" s="20">
        <v>539.61956402637054</v>
      </c>
      <c r="G39" s="20">
        <v>571.30984924655752</v>
      </c>
      <c r="H39" s="20">
        <v>571.98284549558332</v>
      </c>
      <c r="I39" s="20">
        <v>577.27672228176152</v>
      </c>
      <c r="J39" s="20">
        <v>582.57150000000001</v>
      </c>
      <c r="K39" s="20">
        <v>566.09165075344254</v>
      </c>
      <c r="L39" s="20">
        <v>528.20745761886201</v>
      </c>
      <c r="M39" s="20">
        <v>507.31123941283454</v>
      </c>
      <c r="N39" s="36">
        <f t="shared" si="9"/>
        <v>582.57150000000001</v>
      </c>
      <c r="O39" s="9">
        <f t="shared" si="11"/>
        <v>27.741499999999974</v>
      </c>
      <c r="P39" s="10">
        <f t="shared" si="12"/>
        <v>5.0000000000000044E-2</v>
      </c>
      <c r="Q39" s="11" t="s">
        <v>27</v>
      </c>
      <c r="R39" s="36">
        <f t="shared" si="13"/>
        <v>571.30984924655752</v>
      </c>
      <c r="S39" s="9">
        <f t="shared" si="14"/>
        <v>-15.270150753442522</v>
      </c>
      <c r="T39" s="13">
        <f t="shared" si="10"/>
        <v>-2.6032511768970146E-2</v>
      </c>
    </row>
    <row r="40" spans="1:20" x14ac:dyDescent="0.25">
      <c r="A40" s="2">
        <v>2020</v>
      </c>
      <c r="B40" s="23">
        <v>499.41867720560043</v>
      </c>
      <c r="C40" s="20">
        <v>514.03087547981841</v>
      </c>
      <c r="D40" s="20">
        <v>530.82198522199803</v>
      </c>
      <c r="E40" s="20">
        <v>560.48639667230077</v>
      </c>
      <c r="F40" s="20">
        <v>578.85150761654904</v>
      </c>
      <c r="G40" s="20">
        <v>607.57151834561057</v>
      </c>
      <c r="H40" s="20">
        <v>605.93226443264382</v>
      </c>
      <c r="I40" s="20">
        <v>608.81661061301713</v>
      </c>
      <c r="J40" s="20">
        <v>611.70007500000008</v>
      </c>
      <c r="K40" s="20">
        <v>593.27323851841584</v>
      </c>
      <c r="L40" s="20">
        <v>553.89587287159441</v>
      </c>
      <c r="M40" s="20">
        <v>531.14560339631691</v>
      </c>
      <c r="N40" s="36">
        <f t="shared" si="9"/>
        <v>611.70007500000008</v>
      </c>
      <c r="O40" s="9">
        <f t="shared" si="11"/>
        <v>29.128575000000069</v>
      </c>
      <c r="P40" s="10">
        <f t="shared" si="12"/>
        <v>5.0000000000000044E-2</v>
      </c>
      <c r="Q40" s="11" t="s">
        <v>28</v>
      </c>
      <c r="R40" s="36">
        <f t="shared" si="13"/>
        <v>607.57151834561057</v>
      </c>
      <c r="S40" s="9">
        <f t="shared" si="14"/>
        <v>36.261669099053051</v>
      </c>
      <c r="T40" s="13">
        <f t="shared" si="10"/>
        <v>6.3471107923090964E-2</v>
      </c>
    </row>
    <row r="41" spans="1:20" x14ac:dyDescent="0.25">
      <c r="A41" s="2">
        <v>2021</v>
      </c>
      <c r="B41" s="23">
        <v>536.80523207263343</v>
      </c>
      <c r="C41" s="20">
        <v>549.77384474584028</v>
      </c>
      <c r="D41" s="20">
        <v>564.93902008124439</v>
      </c>
      <c r="E41" s="20">
        <v>593.08703683584531</v>
      </c>
      <c r="F41" s="20">
        <v>609.84049594237649</v>
      </c>
      <c r="G41" s="20">
        <v>637.03607601227577</v>
      </c>
      <c r="H41" s="20">
        <v>633.61406260169497</v>
      </c>
      <c r="I41" s="20">
        <v>634.7541408741389</v>
      </c>
      <c r="J41" s="20">
        <v>635.89510844320739</v>
      </c>
      <c r="K41" s="20">
        <v>615.54177660122104</v>
      </c>
      <c r="L41" s="20">
        <v>574.06142485404541</v>
      </c>
      <c r="M41" s="20">
        <v>549.34876095939092</v>
      </c>
      <c r="N41" s="36">
        <f t="shared" si="9"/>
        <v>637.03607601227577</v>
      </c>
      <c r="O41" s="9">
        <f t="shared" si="11"/>
        <v>25.336001012275688</v>
      </c>
      <c r="P41" s="10">
        <f t="shared" si="12"/>
        <v>4.1418992816496969E-2</v>
      </c>
      <c r="Q41" s="24" t="s">
        <v>29</v>
      </c>
      <c r="R41" s="36">
        <f t="shared" si="13"/>
        <v>637.03607601227577</v>
      </c>
      <c r="S41" s="9">
        <f t="shared" si="14"/>
        <v>29.4645576666652</v>
      </c>
      <c r="T41" s="13">
        <f t="shared" si="10"/>
        <v>4.8495620312972942E-2</v>
      </c>
    </row>
    <row r="42" spans="1:20" x14ac:dyDescent="0.25">
      <c r="A42" s="2">
        <v>2022</v>
      </c>
      <c r="B42" s="23">
        <v>552.35798993190872</v>
      </c>
      <c r="C42" s="20">
        <v>565.29830956911132</v>
      </c>
      <c r="D42" s="20">
        <v>580.44294572382353</v>
      </c>
      <c r="E42" s="20">
        <v>608.61714509944306</v>
      </c>
      <c r="F42" s="20">
        <v>625.35567165912391</v>
      </c>
      <c r="G42" s="20">
        <v>652.57317981742744</v>
      </c>
      <c r="H42" s="20">
        <v>649.06501454199008</v>
      </c>
      <c r="I42" s="20">
        <v>650.13504511061114</v>
      </c>
      <c r="J42" s="20">
        <v>651.20507567923221</v>
      </c>
      <c r="K42" s="20">
        <v>630.70671693806639</v>
      </c>
      <c r="L42" s="20">
        <v>589.0058675803034</v>
      </c>
      <c r="M42" s="20">
        <v>564.13189593008894</v>
      </c>
      <c r="N42" s="36">
        <f t="shared" si="9"/>
        <v>652.57317981742744</v>
      </c>
      <c r="O42" s="9">
        <f t="shared" si="11"/>
        <v>15.537103805151673</v>
      </c>
      <c r="P42" s="10">
        <f t="shared" si="12"/>
        <v>2.4389676488042911E-2</v>
      </c>
      <c r="Q42" s="11" t="s">
        <v>30</v>
      </c>
      <c r="R42" s="36">
        <f t="shared" si="13"/>
        <v>652.57317981742744</v>
      </c>
      <c r="S42" s="9">
        <f t="shared" si="14"/>
        <v>15.537103805151673</v>
      </c>
      <c r="T42" s="13">
        <f t="shared" si="10"/>
        <v>2.4389676488042911E-2</v>
      </c>
    </row>
    <row r="43" spans="1:20" x14ac:dyDescent="0.25">
      <c r="A43" s="2">
        <v>2023</v>
      </c>
      <c r="B43" s="23">
        <v>567.19416501683827</v>
      </c>
      <c r="C43" s="20">
        <v>580.18009703080293</v>
      </c>
      <c r="D43" s="20">
        <v>595.3781153947325</v>
      </c>
      <c r="E43" s="20">
        <v>623.65162392444722</v>
      </c>
      <c r="F43" s="20">
        <v>640.44915087989</v>
      </c>
      <c r="G43" s="20">
        <v>667.76259602208961</v>
      </c>
      <c r="H43" s="20">
        <v>664.24206507402789</v>
      </c>
      <c r="I43" s="20">
        <v>665.31586731435493</v>
      </c>
      <c r="J43" s="20">
        <v>666.3896695546822</v>
      </c>
      <c r="K43" s="20">
        <v>645.81905766304396</v>
      </c>
      <c r="L43" s="20">
        <v>603.97122006190421</v>
      </c>
      <c r="M43" s="20">
        <v>579.00957198650963</v>
      </c>
      <c r="N43" s="36">
        <f t="shared" si="9"/>
        <v>667.76259602208961</v>
      </c>
      <c r="O43" s="9">
        <f t="shared" si="11"/>
        <v>15.189416204662166</v>
      </c>
      <c r="P43" s="10">
        <f t="shared" si="12"/>
        <v>2.3276188287284061E-2</v>
      </c>
      <c r="Q43" s="11" t="s">
        <v>31</v>
      </c>
      <c r="R43" s="36">
        <f t="shared" si="13"/>
        <v>667.76259602208961</v>
      </c>
      <c r="S43" s="9">
        <f t="shared" si="14"/>
        <v>15.189416204662166</v>
      </c>
      <c r="T43" s="13">
        <f t="shared" si="10"/>
        <v>2.3276188287284061E-2</v>
      </c>
    </row>
    <row r="44" spans="1:20" x14ac:dyDescent="0.25">
      <c r="A44" s="2">
        <v>2024</v>
      </c>
      <c r="B44" s="23">
        <v>583.61034662569853</v>
      </c>
      <c r="C44" s="20">
        <v>596.67083025783666</v>
      </c>
      <c r="D44" s="20">
        <v>611.95686715464421</v>
      </c>
      <c r="E44" s="20">
        <v>640.39709518947075</v>
      </c>
      <c r="F44" s="20">
        <v>657.29237829303906</v>
      </c>
      <c r="G44" s="20">
        <v>684.76759922403528</v>
      </c>
      <c r="H44" s="20">
        <v>681.22113053993064</v>
      </c>
      <c r="I44" s="20">
        <v>682.29696479013933</v>
      </c>
      <c r="J44" s="20">
        <v>683.37279904034779</v>
      </c>
      <c r="K44" s="20">
        <v>662.67245057779223</v>
      </c>
      <c r="L44" s="20">
        <v>620.5644421900231</v>
      </c>
      <c r="M44" s="20">
        <v>595.44632544541332</v>
      </c>
      <c r="N44" s="36">
        <f t="shared" si="9"/>
        <v>684.76759922403528</v>
      </c>
      <c r="O44" s="9">
        <f t="shared" si="11"/>
        <v>17.005003201945669</v>
      </c>
      <c r="P44" s="10">
        <f t="shared" si="12"/>
        <v>2.5465641986007759E-2</v>
      </c>
      <c r="Q44" s="11" t="s">
        <v>32</v>
      </c>
      <c r="R44" s="36">
        <f t="shared" si="13"/>
        <v>684.76759922403528</v>
      </c>
      <c r="S44" s="9">
        <f t="shared" si="14"/>
        <v>17.005003201945669</v>
      </c>
      <c r="T44" s="13">
        <f t="shared" si="10"/>
        <v>2.5465641986007759E-2</v>
      </c>
    </row>
    <row r="45" spans="1:20" x14ac:dyDescent="0.25">
      <c r="A45" s="2">
        <v>2025</v>
      </c>
      <c r="B45" s="23">
        <v>595.79042191005567</v>
      </c>
      <c r="C45" s="20">
        <v>608.46936206892701</v>
      </c>
      <c r="D45" s="20">
        <v>623.37251971305488</v>
      </c>
      <c r="E45" s="20">
        <v>651.42197333583078</v>
      </c>
      <c r="F45" s="20">
        <v>667.93341131545196</v>
      </c>
      <c r="G45" s="20">
        <v>695.0184370326773</v>
      </c>
      <c r="H45" s="20">
        <v>691.10039238557158</v>
      </c>
      <c r="I45" s="20">
        <v>691.80187636169092</v>
      </c>
      <c r="J45" s="20">
        <v>692.50336033781036</v>
      </c>
      <c r="K45" s="20">
        <v>671.44173168895782</v>
      </c>
      <c r="L45" s="20">
        <v>628.98529201491897</v>
      </c>
      <c r="M45" s="20">
        <v>603.50854663318682</v>
      </c>
      <c r="N45" s="36">
        <f t="shared" si="9"/>
        <v>695.0184370326773</v>
      </c>
      <c r="O45" s="9">
        <f t="shared" si="11"/>
        <v>10.250837808642018</v>
      </c>
      <c r="P45" s="10">
        <f t="shared" si="12"/>
        <v>1.4969805551924509E-2</v>
      </c>
      <c r="Q45" s="11" t="s">
        <v>33</v>
      </c>
      <c r="R45" s="36">
        <f t="shared" si="13"/>
        <v>695.0184370326773</v>
      </c>
      <c r="S45" s="9">
        <f t="shared" si="14"/>
        <v>10.250837808642018</v>
      </c>
      <c r="T45" s="13">
        <f t="shared" si="10"/>
        <v>1.4969805551924509E-2</v>
      </c>
    </row>
    <row r="46" spans="1:20" x14ac:dyDescent="0.25">
      <c r="A46" s="2">
        <v>2026</v>
      </c>
      <c r="B46" s="23">
        <v>605.79142923557299</v>
      </c>
      <c r="C46" s="20">
        <v>618.10020125484357</v>
      </c>
      <c r="D46" s="20">
        <v>632.6414289156013</v>
      </c>
      <c r="E46" s="20">
        <v>660.37230445578734</v>
      </c>
      <c r="F46" s="20">
        <v>676.52621253744928</v>
      </c>
      <c r="G46" s="20">
        <v>703.28947982509283</v>
      </c>
      <c r="H46" s="20">
        <v>698.94743943133062</v>
      </c>
      <c r="I46" s="20">
        <v>699.24016125562935</v>
      </c>
      <c r="J46" s="20">
        <v>699.5319796175072</v>
      </c>
      <c r="K46" s="20">
        <v>677.98982165894199</v>
      </c>
      <c r="L46" s="20">
        <v>634.9823000475692</v>
      </c>
      <c r="M46" s="20">
        <v>609.0104658404365</v>
      </c>
      <c r="N46" s="36">
        <f t="shared" si="9"/>
        <v>703.28947982509283</v>
      </c>
      <c r="O46" s="9">
        <f t="shared" si="11"/>
        <v>8.2710427924155283</v>
      </c>
      <c r="P46" s="10">
        <f t="shared" si="12"/>
        <v>1.1900465299493401E-2</v>
      </c>
      <c r="Q46" s="11" t="s">
        <v>34</v>
      </c>
      <c r="R46" s="36">
        <f t="shared" si="13"/>
        <v>703.28947982509283</v>
      </c>
      <c r="S46" s="9">
        <f t="shared" si="14"/>
        <v>8.2710427924155283</v>
      </c>
      <c r="T46" s="13">
        <f t="shared" si="10"/>
        <v>1.1900465299493401E-2</v>
      </c>
    </row>
    <row r="47" spans="1:20" x14ac:dyDescent="0.25">
      <c r="A47" s="2">
        <v>2027</v>
      </c>
      <c r="B47" s="23">
        <v>607.75211571762179</v>
      </c>
      <c r="C47" s="20">
        <v>620.0216071996731</v>
      </c>
      <c r="D47" s="20">
        <v>634.51790099183449</v>
      </c>
      <c r="E47" s="20">
        <v>662.17044202207649</v>
      </c>
      <c r="F47" s="20">
        <v>678.27623355841308</v>
      </c>
      <c r="G47" s="20">
        <v>704.9627154723305</v>
      </c>
      <c r="H47" s="20">
        <v>700.62356001980925</v>
      </c>
      <c r="I47" s="20">
        <v>700.90743000268446</v>
      </c>
      <c r="J47" s="20">
        <v>701.19129998555968</v>
      </c>
      <c r="K47" s="20">
        <v>679.69558347278917</v>
      </c>
      <c r="L47" s="20">
        <v>636.78886085483634</v>
      </c>
      <c r="M47" s="20">
        <v>610.87468552924929</v>
      </c>
      <c r="N47" s="36">
        <f t="shared" si="9"/>
        <v>704.9627154723305</v>
      </c>
      <c r="O47" s="9">
        <f t="shared" si="11"/>
        <v>1.673235647237675</v>
      </c>
      <c r="P47" s="10">
        <f t="shared" si="12"/>
        <v>2.3791563719306463E-3</v>
      </c>
      <c r="Q47" s="11" t="s">
        <v>35</v>
      </c>
      <c r="R47" s="36">
        <f t="shared" si="13"/>
        <v>704.9627154723305</v>
      </c>
      <c r="S47" s="9">
        <f t="shared" si="14"/>
        <v>1.673235647237675</v>
      </c>
      <c r="T47" s="13">
        <f t="shared" si="10"/>
        <v>2.3791563719306463E-3</v>
      </c>
    </row>
    <row r="48" spans="1:20" x14ac:dyDescent="0.25">
      <c r="A48" s="2">
        <v>2028</v>
      </c>
      <c r="B48" s="23">
        <v>610.79076799880852</v>
      </c>
      <c r="C48" s="20">
        <v>623.12153716384876</v>
      </c>
      <c r="D48" s="20">
        <v>637.68992233684014</v>
      </c>
      <c r="E48" s="20">
        <v>665.48123932000749</v>
      </c>
      <c r="F48" s="20">
        <v>681.66723252130032</v>
      </c>
      <c r="G48" s="20">
        <v>708.48798468748669</v>
      </c>
      <c r="H48" s="20">
        <v>704.12630064460166</v>
      </c>
      <c r="I48" s="20">
        <v>704.4119729259229</v>
      </c>
      <c r="J48" s="20">
        <v>704.69764520724414</v>
      </c>
      <c r="K48" s="20">
        <v>683.09379157912815</v>
      </c>
      <c r="L48" s="20">
        <v>639.97259706424256</v>
      </c>
      <c r="M48" s="20">
        <v>613.92865722139641</v>
      </c>
      <c r="N48" s="36">
        <f t="shared" si="9"/>
        <v>708.48798468748669</v>
      </c>
      <c r="O48" s="9">
        <f t="shared" si="11"/>
        <v>3.525269215156186</v>
      </c>
      <c r="P48" s="10">
        <f t="shared" si="12"/>
        <v>5.0006463289256065E-3</v>
      </c>
      <c r="Q48" s="11" t="s">
        <v>36</v>
      </c>
      <c r="R48" s="36">
        <f t="shared" si="13"/>
        <v>708.48798468748669</v>
      </c>
      <c r="S48" s="9">
        <f t="shared" si="14"/>
        <v>3.525269215156186</v>
      </c>
      <c r="T48" s="13">
        <f t="shared" si="10"/>
        <v>5.0006463289256065E-3</v>
      </c>
    </row>
    <row r="49" spans="1:20" x14ac:dyDescent="0.25">
      <c r="A49" s="2">
        <v>2029</v>
      </c>
      <c r="B49" s="23">
        <v>613.84511627801101</v>
      </c>
      <c r="C49" s="20">
        <v>626.23807189210993</v>
      </c>
      <c r="D49" s="20">
        <v>640.87855741469934</v>
      </c>
      <c r="E49" s="20">
        <v>668.80866746034849</v>
      </c>
      <c r="F49" s="20">
        <v>685.07577346602761</v>
      </c>
      <c r="G49" s="20">
        <v>712.029911221823</v>
      </c>
      <c r="H49" s="20">
        <v>707.6474982527011</v>
      </c>
      <c r="I49" s="20">
        <v>707.93407183365537</v>
      </c>
      <c r="J49" s="20">
        <v>708.22064541460963</v>
      </c>
      <c r="K49" s="20">
        <v>686.50954254558189</v>
      </c>
      <c r="L49" s="20">
        <v>643.17294841189948</v>
      </c>
      <c r="M49" s="20">
        <v>616.99832684329112</v>
      </c>
      <c r="N49" s="36">
        <f t="shared" si="9"/>
        <v>712.029911221823</v>
      </c>
      <c r="O49" s="9">
        <f t="shared" si="11"/>
        <v>3.5419265343363122</v>
      </c>
      <c r="P49" s="10">
        <f t="shared" si="12"/>
        <v>4.9992753735952355E-3</v>
      </c>
      <c r="Q49" s="11" t="s">
        <v>37</v>
      </c>
      <c r="R49" s="36">
        <f t="shared" si="13"/>
        <v>712.029911221823</v>
      </c>
      <c r="S49" s="9">
        <f t="shared" si="14"/>
        <v>3.5419265343363122</v>
      </c>
      <c r="T49" s="13">
        <f t="shared" si="10"/>
        <v>4.9992753735952355E-3</v>
      </c>
    </row>
    <row r="50" spans="1:20" x14ac:dyDescent="0.25">
      <c r="A50" s="2">
        <v>2030</v>
      </c>
      <c r="B50" s="23">
        <v>616.91283365168749</v>
      </c>
      <c r="C50" s="20">
        <v>629.36795452228273</v>
      </c>
      <c r="D50" s="20">
        <v>644.08231770693521</v>
      </c>
      <c r="E50" s="20">
        <v>672.15207422797596</v>
      </c>
      <c r="F50" s="20">
        <v>688.50026522091923</v>
      </c>
      <c r="G50" s="20">
        <v>715.58954482225749</v>
      </c>
      <c r="H50" s="20">
        <v>711.18573574396453</v>
      </c>
      <c r="I50" s="20">
        <v>711.47374219282358</v>
      </c>
      <c r="J50" s="20">
        <v>711.76174864168263</v>
      </c>
      <c r="K50" s="20">
        <v>689.94209025830969</v>
      </c>
      <c r="L50" s="20">
        <v>646.38881315395895</v>
      </c>
      <c r="M50" s="20">
        <v>620.08331847750753</v>
      </c>
      <c r="N50" s="36">
        <f t="shared" si="9"/>
        <v>715.58954482225749</v>
      </c>
      <c r="O50" s="9">
        <f t="shared" si="11"/>
        <v>3.5596336004344948</v>
      </c>
      <c r="P50" s="10">
        <f t="shared" si="12"/>
        <v>4.9992753735952355E-3</v>
      </c>
      <c r="Q50" s="11" t="s">
        <v>38</v>
      </c>
      <c r="R50" s="36">
        <f t="shared" si="13"/>
        <v>715.58954482225749</v>
      </c>
      <c r="S50" s="9">
        <f t="shared" si="14"/>
        <v>3.5596336004344948</v>
      </c>
      <c r="T50" s="13">
        <f t="shared" si="10"/>
        <v>4.9992753735952355E-3</v>
      </c>
    </row>
    <row r="51" spans="1:20" hidden="1" x14ac:dyDescent="0.25">
      <c r="A51" s="2">
        <v>2031</v>
      </c>
      <c r="B51" s="23"/>
      <c r="C51" s="20"/>
      <c r="D51" s="20"/>
      <c r="E51" s="20"/>
      <c r="F51" s="20"/>
      <c r="G51" s="20"/>
      <c r="H51" s="20"/>
      <c r="I51" s="20"/>
      <c r="J51" s="20"/>
      <c r="K51" s="20"/>
      <c r="L51" s="20"/>
      <c r="M51" s="20"/>
      <c r="N51" s="36">
        <f t="shared" si="9"/>
        <v>0</v>
      </c>
      <c r="O51" s="36"/>
      <c r="P51" s="27">
        <f t="shared" si="12"/>
        <v>-1</v>
      </c>
      <c r="Q51" s="28" t="s">
        <v>39</v>
      </c>
      <c r="R51" s="29">
        <f t="shared" si="13"/>
        <v>711.76174864168263</v>
      </c>
      <c r="S51" s="29"/>
      <c r="T51" s="30">
        <f t="shared" si="10"/>
        <v>-5.349150512708567E-3</v>
      </c>
    </row>
    <row r="52" spans="1:20" hidden="1" x14ac:dyDescent="0.25">
      <c r="A52" s="2">
        <v>2032</v>
      </c>
      <c r="B52" s="23"/>
      <c r="C52" s="20"/>
      <c r="D52" s="20"/>
      <c r="E52" s="20"/>
      <c r="F52" s="20"/>
      <c r="G52" s="20"/>
      <c r="H52" s="20"/>
      <c r="I52" s="20"/>
      <c r="J52" s="20"/>
      <c r="K52" s="20"/>
      <c r="L52" s="20"/>
      <c r="M52" s="20"/>
      <c r="N52" s="36">
        <f t="shared" si="9"/>
        <v>0</v>
      </c>
      <c r="O52" s="36"/>
      <c r="P52" s="27" t="e">
        <f t="shared" si="12"/>
        <v>#DIV/0!</v>
      </c>
      <c r="Q52" s="33" t="s">
        <v>40</v>
      </c>
      <c r="R52" s="29">
        <f t="shared" si="13"/>
        <v>0</v>
      </c>
      <c r="S52" s="29"/>
      <c r="T52" s="30">
        <f t="shared" si="10"/>
        <v>-1</v>
      </c>
    </row>
    <row r="53" spans="1:20" hidden="1" x14ac:dyDescent="0.25">
      <c r="A53" s="2">
        <v>2033</v>
      </c>
      <c r="B53" s="23"/>
      <c r="C53" s="20"/>
      <c r="D53" s="20"/>
      <c r="E53" s="20"/>
      <c r="F53" s="20"/>
      <c r="G53" s="20"/>
      <c r="H53" s="20"/>
      <c r="I53" s="20"/>
      <c r="J53" s="20"/>
      <c r="K53" s="20"/>
      <c r="L53" s="20"/>
      <c r="M53" s="20"/>
      <c r="N53" s="36">
        <f t="shared" si="9"/>
        <v>0</v>
      </c>
      <c r="O53" s="36"/>
      <c r="P53" s="27" t="e">
        <f t="shared" si="12"/>
        <v>#DIV/0!</v>
      </c>
      <c r="Q53" s="33" t="s">
        <v>41</v>
      </c>
      <c r="R53" s="29">
        <f t="shared" si="13"/>
        <v>0</v>
      </c>
      <c r="S53" s="29"/>
      <c r="T53" s="30" t="e">
        <f t="shared" si="10"/>
        <v>#DIV/0!</v>
      </c>
    </row>
    <row r="54" spans="1:20" hidden="1" x14ac:dyDescent="0.25">
      <c r="A54" s="2">
        <v>2034</v>
      </c>
      <c r="B54" s="23"/>
      <c r="C54" s="20"/>
      <c r="D54" s="20"/>
      <c r="E54" s="20"/>
      <c r="F54" s="20"/>
      <c r="G54" s="20"/>
      <c r="H54" s="20"/>
      <c r="I54" s="20"/>
      <c r="J54" s="20"/>
      <c r="K54" s="20"/>
      <c r="L54" s="20"/>
      <c r="M54" s="20"/>
      <c r="N54" s="36">
        <f t="shared" si="9"/>
        <v>0</v>
      </c>
      <c r="O54" s="36"/>
      <c r="P54" s="27" t="e">
        <f t="shared" si="12"/>
        <v>#DIV/0!</v>
      </c>
      <c r="Q54" s="33" t="s">
        <v>42</v>
      </c>
      <c r="R54" s="29">
        <f t="shared" si="13"/>
        <v>0</v>
      </c>
      <c r="S54" s="29"/>
      <c r="T54" s="30" t="e">
        <f t="shared" si="10"/>
        <v>#DIV/0!</v>
      </c>
    </row>
    <row r="55" spans="1:20" x14ac:dyDescent="0.25">
      <c r="B55"/>
      <c r="C55"/>
      <c r="Q55" s="2"/>
    </row>
    <row r="56" spans="1:20" x14ac:dyDescent="0.25">
      <c r="O56">
        <f>N50/N49</f>
        <v>1.0049992753735952</v>
      </c>
      <c r="P56" s="38">
        <f>N49*O56</f>
        <v>715.58954482225749</v>
      </c>
    </row>
    <row r="57" spans="1:20" ht="27.75" x14ac:dyDescent="0.25">
      <c r="A57" s="39" t="s">
        <v>0</v>
      </c>
      <c r="B57" s="39"/>
      <c r="C57" s="39"/>
      <c r="D57" s="39"/>
      <c r="E57" s="39"/>
      <c r="F57" s="39"/>
      <c r="G57" s="39"/>
      <c r="H57" s="39"/>
      <c r="I57" s="39"/>
      <c r="J57" s="39"/>
      <c r="K57" s="39"/>
      <c r="L57" s="39"/>
      <c r="M57" s="39"/>
      <c r="N57" s="39"/>
      <c r="O57" s="39"/>
      <c r="P57" s="39"/>
      <c r="Q57" s="39"/>
      <c r="R57" s="39"/>
      <c r="S57" s="39"/>
      <c r="T57" s="39"/>
    </row>
    <row r="58" spans="1:20" ht="18" x14ac:dyDescent="0.25">
      <c r="A58" s="40" t="s">
        <v>1</v>
      </c>
      <c r="B58" s="40"/>
      <c r="C58" s="40"/>
      <c r="D58" s="40"/>
      <c r="E58" s="40"/>
      <c r="F58" s="40"/>
      <c r="G58" s="40"/>
      <c r="H58" s="40"/>
      <c r="I58" s="40"/>
      <c r="J58" s="40"/>
      <c r="K58" s="40"/>
      <c r="L58" s="40"/>
      <c r="M58" s="40"/>
      <c r="N58" s="40"/>
      <c r="O58" s="40"/>
      <c r="P58" s="40"/>
      <c r="Q58" s="40"/>
      <c r="R58" s="40"/>
      <c r="S58" s="40"/>
      <c r="T58" s="40"/>
    </row>
    <row r="59" spans="1:20" x14ac:dyDescent="0.25">
      <c r="B59"/>
      <c r="C59"/>
    </row>
    <row r="60" spans="1:20" ht="15.75" x14ac:dyDescent="0.25">
      <c r="A60" s="3" t="s">
        <v>18</v>
      </c>
      <c r="B60" s="3" t="s">
        <v>9</v>
      </c>
      <c r="C60" s="3" t="s">
        <v>10</v>
      </c>
      <c r="D60" s="3" t="s">
        <v>11</v>
      </c>
      <c r="E60" s="3" t="s">
        <v>12</v>
      </c>
      <c r="F60" s="3" t="s">
        <v>13</v>
      </c>
      <c r="G60" s="3" t="s">
        <v>14</v>
      </c>
      <c r="H60" s="3" t="s">
        <v>3</v>
      </c>
      <c r="I60" s="3" t="s">
        <v>4</v>
      </c>
      <c r="J60" s="3" t="s">
        <v>5</v>
      </c>
      <c r="K60" s="3" t="s">
        <v>6</v>
      </c>
      <c r="L60" s="3" t="s">
        <v>7</v>
      </c>
      <c r="M60" s="3" t="s">
        <v>8</v>
      </c>
      <c r="N60" s="4" t="s">
        <v>19</v>
      </c>
      <c r="O60" s="4" t="s">
        <v>20</v>
      </c>
      <c r="P60" s="4" t="s">
        <v>21</v>
      </c>
    </row>
    <row r="61" spans="1:20" x14ac:dyDescent="0.25">
      <c r="A61" s="11" t="s">
        <v>22</v>
      </c>
      <c r="B61" s="19">
        <f>H5</f>
        <v>270.30743999999999</v>
      </c>
      <c r="C61" s="19">
        <f t="shared" ref="C61:G76" si="15">I5</f>
        <v>272.00119999999998</v>
      </c>
      <c r="D61" s="19">
        <f t="shared" si="15"/>
        <v>264.49331999999998</v>
      </c>
      <c r="E61" s="19">
        <f t="shared" si="15"/>
        <v>264.91399999999999</v>
      </c>
      <c r="F61" s="19">
        <f t="shared" si="15"/>
        <v>252.60347999999999</v>
      </c>
      <c r="G61" s="19">
        <f t="shared" si="15"/>
        <v>262.06432000000001</v>
      </c>
      <c r="H61" s="19">
        <f>B6</f>
        <v>265.02656000000002</v>
      </c>
      <c r="I61" s="19">
        <f t="shared" ref="I61:M76" si="16">C6</f>
        <v>236.12570000000002</v>
      </c>
      <c r="J61" s="19">
        <f t="shared" si="16"/>
        <v>260.43014999999997</v>
      </c>
      <c r="K61" s="19">
        <f t="shared" si="16"/>
        <v>258.04976999999997</v>
      </c>
      <c r="L61" s="19">
        <f t="shared" si="16"/>
        <v>272.41604999999998</v>
      </c>
      <c r="M61" s="19">
        <f t="shared" si="16"/>
        <v>266.66828000000004</v>
      </c>
      <c r="N61" s="9">
        <f>SUM(B61:M61)</f>
        <v>3145.1002699999999</v>
      </c>
      <c r="O61" s="9">
        <v>42.934299999999439</v>
      </c>
      <c r="P61" s="10">
        <v>1.3840104112804674E-2</v>
      </c>
    </row>
    <row r="62" spans="1:20" x14ac:dyDescent="0.25">
      <c r="A62" s="11" t="s">
        <v>23</v>
      </c>
      <c r="B62" s="19">
        <f t="shared" ref="B62:G77" si="17">H6</f>
        <v>284.99900000000002</v>
      </c>
      <c r="C62" s="19">
        <f t="shared" si="15"/>
        <v>282.97899999999998</v>
      </c>
      <c r="D62" s="19">
        <f t="shared" si="15"/>
        <v>275.39299999999997</v>
      </c>
      <c r="E62" s="19">
        <f t="shared" si="15"/>
        <v>275.88400000000001</v>
      </c>
      <c r="F62" s="19">
        <f t="shared" si="15"/>
        <v>255.08199999999999</v>
      </c>
      <c r="G62" s="19">
        <f t="shared" si="15"/>
        <v>263.36241999999999</v>
      </c>
      <c r="H62" s="19">
        <f t="shared" ref="H62:M77" si="18">B7</f>
        <v>268.029</v>
      </c>
      <c r="I62" s="19">
        <f t="shared" si="16"/>
        <v>244.90299999999999</v>
      </c>
      <c r="J62" s="19">
        <f t="shared" si="16"/>
        <v>274.18799999999999</v>
      </c>
      <c r="K62" s="19">
        <f t="shared" si="16"/>
        <v>263.25</v>
      </c>
      <c r="L62" s="19">
        <f t="shared" si="16"/>
        <v>270.084</v>
      </c>
      <c r="M62" s="19">
        <f t="shared" si="16"/>
        <v>280.21699999999998</v>
      </c>
      <c r="N62" s="9">
        <f t="shared" ref="N62:N77" si="19">SUM(B62:M62)</f>
        <v>3238.3704199999997</v>
      </c>
      <c r="O62" s="9">
        <f>N62-N61</f>
        <v>93.27014999999983</v>
      </c>
      <c r="P62" s="10">
        <f>+N62/N61-1</f>
        <v>2.9655699975505101E-2</v>
      </c>
    </row>
    <row r="63" spans="1:20" x14ac:dyDescent="0.25">
      <c r="A63" s="11" t="s">
        <v>24</v>
      </c>
      <c r="B63" s="19">
        <f t="shared" si="17"/>
        <v>297.85899999999998</v>
      </c>
      <c r="C63" s="19">
        <f t="shared" si="15"/>
        <v>302.06599999999997</v>
      </c>
      <c r="D63" s="19">
        <f t="shared" si="15"/>
        <v>292.08300000000003</v>
      </c>
      <c r="E63" s="19">
        <f t="shared" si="15"/>
        <v>298.45100000000002</v>
      </c>
      <c r="F63" s="19">
        <f t="shared" si="15"/>
        <v>277.07524000000001</v>
      </c>
      <c r="G63" s="19">
        <f t="shared" si="15"/>
        <v>286.61</v>
      </c>
      <c r="H63" s="19">
        <f t="shared" si="18"/>
        <v>289.10000000000002</v>
      </c>
      <c r="I63" s="19">
        <f t="shared" si="16"/>
        <v>273.7</v>
      </c>
      <c r="J63" s="19">
        <f t="shared" si="16"/>
        <v>292.89999999999998</v>
      </c>
      <c r="K63" s="19">
        <f t="shared" si="16"/>
        <v>285.3</v>
      </c>
      <c r="L63" s="19">
        <f t="shared" si="16"/>
        <v>294.7</v>
      </c>
      <c r="M63" s="19">
        <f t="shared" si="16"/>
        <v>298.10000000000002</v>
      </c>
      <c r="N63" s="9">
        <f t="shared" si="19"/>
        <v>3487.9442399999998</v>
      </c>
      <c r="O63" s="9">
        <f t="shared" ref="O63:O77" si="20">N63-N62</f>
        <v>249.57382000000007</v>
      </c>
      <c r="P63" s="10">
        <f t="shared" ref="P63:P77" si="21">+N63/N62-1</f>
        <v>7.7067718522453754E-2</v>
      </c>
    </row>
    <row r="64" spans="1:20" x14ac:dyDescent="0.25">
      <c r="A64" s="11" t="s">
        <v>25</v>
      </c>
      <c r="B64" s="19">
        <f t="shared" si="17"/>
        <v>306.2</v>
      </c>
      <c r="C64" s="19">
        <f t="shared" si="15"/>
        <v>311.39999999999998</v>
      </c>
      <c r="D64" s="19">
        <f t="shared" si="15"/>
        <v>305.10000000000002</v>
      </c>
      <c r="E64" s="19">
        <f t="shared" si="15"/>
        <v>308</v>
      </c>
      <c r="F64" s="19">
        <f t="shared" si="15"/>
        <v>292.7</v>
      </c>
      <c r="G64" s="19">
        <f t="shared" si="15"/>
        <v>299.5</v>
      </c>
      <c r="H64" s="19">
        <f t="shared" si="18"/>
        <v>300.94928000000004</v>
      </c>
      <c r="I64" s="19">
        <f t="shared" si="16"/>
        <v>275.05349000000001</v>
      </c>
      <c r="J64" s="19">
        <f t="shared" si="16"/>
        <v>304.55038999999999</v>
      </c>
      <c r="K64" s="19">
        <f t="shared" si="16"/>
        <v>295.51459</v>
      </c>
      <c r="L64" s="19">
        <f t="shared" si="16"/>
        <v>313.94443999999999</v>
      </c>
      <c r="M64" s="19">
        <f t="shared" si="16"/>
        <v>315.00579999999997</v>
      </c>
      <c r="N64" s="9">
        <f t="shared" si="19"/>
        <v>3627.9179899999999</v>
      </c>
      <c r="O64" s="9">
        <f t="shared" si="20"/>
        <v>139.97375000000011</v>
      </c>
      <c r="P64" s="10">
        <f t="shared" si="21"/>
        <v>4.0130730415575799E-2</v>
      </c>
    </row>
    <row r="65" spans="1:16" x14ac:dyDescent="0.25">
      <c r="A65" s="11" t="s">
        <v>26</v>
      </c>
      <c r="B65" s="19">
        <f t="shared" si="17"/>
        <v>329.57115999999996</v>
      </c>
      <c r="C65" s="19">
        <f t="shared" si="15"/>
        <v>334.55283000000003</v>
      </c>
      <c r="D65" s="19">
        <f t="shared" si="15"/>
        <v>325.32178999999996</v>
      </c>
      <c r="E65" s="19">
        <f t="shared" si="15"/>
        <v>319.89078999999998</v>
      </c>
      <c r="F65" s="19">
        <f t="shared" si="15"/>
        <v>304.40239000000003</v>
      </c>
      <c r="G65" s="19">
        <f t="shared" si="15"/>
        <v>308.00873999999999</v>
      </c>
      <c r="H65" s="19">
        <f t="shared" si="18"/>
        <v>307.14508000000001</v>
      </c>
      <c r="I65" s="19">
        <f t="shared" si="16"/>
        <v>280.30552</v>
      </c>
      <c r="J65" s="19">
        <f t="shared" si="16"/>
        <v>311.50817000000001</v>
      </c>
      <c r="K65" s="19">
        <f t="shared" si="16"/>
        <v>298.12234000000001</v>
      </c>
      <c r="L65" s="19">
        <f t="shared" si="16"/>
        <v>306.88814000000002</v>
      </c>
      <c r="M65" s="19">
        <f t="shared" si="16"/>
        <v>307.67374000000001</v>
      </c>
      <c r="N65" s="9">
        <f t="shared" si="19"/>
        <v>3733.3906900000002</v>
      </c>
      <c r="O65" s="9">
        <f t="shared" si="20"/>
        <v>105.47270000000026</v>
      </c>
      <c r="P65" s="10">
        <f t="shared" si="21"/>
        <v>2.9072514949545658E-2</v>
      </c>
    </row>
    <row r="66" spans="1:16" x14ac:dyDescent="0.25">
      <c r="A66" s="11" t="s">
        <v>27</v>
      </c>
      <c r="B66" s="19">
        <f t="shared" si="17"/>
        <v>326.63556</v>
      </c>
      <c r="C66" s="19">
        <f t="shared" si="15"/>
        <v>325.47744</v>
      </c>
      <c r="D66" s="19">
        <f t="shared" si="15"/>
        <v>307.37965000000003</v>
      </c>
      <c r="E66" s="19">
        <f t="shared" si="15"/>
        <v>315.88947999999999</v>
      </c>
      <c r="F66" s="19">
        <f t="shared" si="15"/>
        <v>302.18607000000003</v>
      </c>
      <c r="G66" s="19">
        <f t="shared" si="15"/>
        <v>305.10097999999999</v>
      </c>
      <c r="H66" s="19">
        <f t="shared" si="18"/>
        <v>309.88600000000002</v>
      </c>
      <c r="I66" s="32">
        <f t="shared" si="16"/>
        <v>280.01294931957995</v>
      </c>
      <c r="J66" s="32">
        <f t="shared" si="16"/>
        <v>312.77837030635345</v>
      </c>
      <c r="K66" s="32">
        <f t="shared" si="16"/>
        <v>309.63980166911131</v>
      </c>
      <c r="L66" s="32">
        <f t="shared" si="16"/>
        <v>321.77880727864328</v>
      </c>
      <c r="M66" s="32">
        <f t="shared" si="16"/>
        <v>323.62953286137821</v>
      </c>
      <c r="N66" s="9">
        <f t="shared" si="19"/>
        <v>3740.3946414350667</v>
      </c>
      <c r="O66" s="9">
        <f t="shared" si="20"/>
        <v>7.0039514350664831</v>
      </c>
      <c r="P66" s="10">
        <f t="shared" si="21"/>
        <v>1.8760295979274311E-3</v>
      </c>
    </row>
    <row r="67" spans="1:16" x14ac:dyDescent="0.25">
      <c r="A67" s="11" t="s">
        <v>28</v>
      </c>
      <c r="B67" s="32">
        <f t="shared" si="17"/>
        <v>337.56747362363456</v>
      </c>
      <c r="C67" s="32">
        <f t="shared" si="15"/>
        <v>345.26664263902421</v>
      </c>
      <c r="D67" s="32">
        <f t="shared" si="15"/>
        <v>336.1751023008855</v>
      </c>
      <c r="E67" s="32">
        <f t="shared" si="15"/>
        <v>348.18943364102563</v>
      </c>
      <c r="F67" s="32">
        <f t="shared" si="15"/>
        <v>332.21091796275709</v>
      </c>
      <c r="G67" s="32">
        <f t="shared" si="15"/>
        <v>330.62006892347279</v>
      </c>
      <c r="H67" s="32">
        <f t="shared" si="18"/>
        <v>322.07919360792812</v>
      </c>
      <c r="I67" s="32">
        <f t="shared" si="16"/>
        <v>312.77434871749688</v>
      </c>
      <c r="J67" s="32">
        <f t="shared" si="16"/>
        <v>334.8892357407733</v>
      </c>
      <c r="K67" s="32">
        <f t="shared" si="16"/>
        <v>328.60217079578285</v>
      </c>
      <c r="L67" s="32">
        <f t="shared" si="16"/>
        <v>339.30160608300844</v>
      </c>
      <c r="M67" s="32">
        <f t="shared" si="16"/>
        <v>338.36061183321556</v>
      </c>
      <c r="N67" s="9">
        <f t="shared" si="19"/>
        <v>4006.0368058690046</v>
      </c>
      <c r="O67" s="9">
        <f t="shared" si="20"/>
        <v>265.64216443393798</v>
      </c>
      <c r="P67" s="10">
        <f t="shared" si="21"/>
        <v>7.101982274576768E-2</v>
      </c>
    </row>
    <row r="68" spans="1:16" x14ac:dyDescent="0.25">
      <c r="A68" s="24" t="s">
        <v>29</v>
      </c>
      <c r="B68" s="32">
        <f t="shared" si="17"/>
        <v>351.28495857063831</v>
      </c>
      <c r="C68" s="32">
        <f t="shared" si="15"/>
        <v>357.32510915203466</v>
      </c>
      <c r="D68" s="32">
        <f t="shared" si="15"/>
        <v>346.29098672681852</v>
      </c>
      <c r="E68" s="32">
        <f t="shared" si="15"/>
        <v>357.47599572978407</v>
      </c>
      <c r="F68" s="32">
        <f t="shared" si="15"/>
        <v>340.55354389428152</v>
      </c>
      <c r="G68" s="32">
        <f t="shared" si="15"/>
        <v>338.32586796823801</v>
      </c>
      <c r="H68" s="32">
        <f t="shared" si="18"/>
        <v>344.10538057599217</v>
      </c>
      <c r="I68" s="32">
        <f t="shared" si="16"/>
        <v>320.90225693014651</v>
      </c>
      <c r="J68" s="32">
        <f t="shared" si="16"/>
        <v>354.38321281925681</v>
      </c>
      <c r="K68" s="32">
        <f t="shared" si="16"/>
        <v>346.03859645141279</v>
      </c>
      <c r="L68" s="32">
        <f t="shared" si="16"/>
        <v>355.95612786975721</v>
      </c>
      <c r="M68" s="32">
        <f t="shared" si="16"/>
        <v>353.2940781786051</v>
      </c>
      <c r="N68" s="9">
        <f t="shared" si="19"/>
        <v>4165.936114866965</v>
      </c>
      <c r="O68" s="9">
        <f t="shared" si="20"/>
        <v>159.89930899796036</v>
      </c>
      <c r="P68" s="10">
        <f t="shared" si="21"/>
        <v>3.9914588094573045E-2</v>
      </c>
    </row>
    <row r="69" spans="1:16" x14ac:dyDescent="0.25">
      <c r="A69" s="11" t="s">
        <v>30</v>
      </c>
      <c r="B69" s="32">
        <f t="shared" si="17"/>
        <v>365.65510754177001</v>
      </c>
      <c r="C69" s="32">
        <f t="shared" si="15"/>
        <v>370.65366367936701</v>
      </c>
      <c r="D69" s="32">
        <f t="shared" si="15"/>
        <v>358.09785175249914</v>
      </c>
      <c r="E69" s="32">
        <f t="shared" si="15"/>
        <v>368.68569661653896</v>
      </c>
      <c r="F69" s="32">
        <f t="shared" si="15"/>
        <v>350.50124494377252</v>
      </c>
      <c r="G69" s="32">
        <f t="shared" si="15"/>
        <v>347.45237448577728</v>
      </c>
      <c r="H69" s="32">
        <f t="shared" si="18"/>
        <v>353.23829577303422</v>
      </c>
      <c r="I69" s="32">
        <f t="shared" si="16"/>
        <v>329.13806197970882</v>
      </c>
      <c r="J69" s="32">
        <f t="shared" si="16"/>
        <v>363.37073472681141</v>
      </c>
      <c r="K69" s="32">
        <f t="shared" si="16"/>
        <v>354.5972223366071</v>
      </c>
      <c r="L69" s="32">
        <f t="shared" si="16"/>
        <v>364.68667704169911</v>
      </c>
      <c r="M69" s="32">
        <f t="shared" si="16"/>
        <v>361.67346493005044</v>
      </c>
      <c r="N69" s="9">
        <f t="shared" si="19"/>
        <v>4287.7503958076359</v>
      </c>
      <c r="O69" s="9">
        <f t="shared" si="20"/>
        <v>121.81428094067087</v>
      </c>
      <c r="P69" s="10">
        <f t="shared" si="21"/>
        <v>2.9240554243247452E-2</v>
      </c>
    </row>
    <row r="70" spans="1:16" x14ac:dyDescent="0.25">
      <c r="A70" s="11" t="s">
        <v>31</v>
      </c>
      <c r="B70" s="32">
        <f t="shared" si="17"/>
        <v>374.29969735719828</v>
      </c>
      <c r="C70" s="32">
        <f t="shared" si="15"/>
        <v>379.2927711809603</v>
      </c>
      <c r="D70" s="32">
        <f t="shared" si="15"/>
        <v>366.42053978540963</v>
      </c>
      <c r="E70" s="32">
        <f t="shared" si="15"/>
        <v>377.30925337759982</v>
      </c>
      <c r="F70" s="32">
        <f t="shared" si="15"/>
        <v>358.9062398985555</v>
      </c>
      <c r="G70" s="32">
        <f t="shared" si="15"/>
        <v>356.1006103344817</v>
      </c>
      <c r="H70" s="32">
        <f t="shared" si="18"/>
        <v>361.91397793000596</v>
      </c>
      <c r="I70" s="32">
        <f t="shared" si="16"/>
        <v>336.98705540657699</v>
      </c>
      <c r="J70" s="32">
        <f t="shared" si="16"/>
        <v>372.00800046821331</v>
      </c>
      <c r="K70" s="32">
        <f t="shared" si="16"/>
        <v>362.88881802404188</v>
      </c>
      <c r="L70" s="32">
        <f t="shared" si="16"/>
        <v>373.20047782656275</v>
      </c>
      <c r="M70" s="32">
        <f t="shared" si="16"/>
        <v>369.88550171014805</v>
      </c>
      <c r="N70" s="9">
        <f t="shared" si="19"/>
        <v>4389.2129432997535</v>
      </c>
      <c r="O70" s="9">
        <f t="shared" si="20"/>
        <v>101.46254749211766</v>
      </c>
      <c r="P70" s="10">
        <f t="shared" si="21"/>
        <v>2.3663352137130778E-2</v>
      </c>
    </row>
    <row r="71" spans="1:16" x14ac:dyDescent="0.25">
      <c r="A71" s="11" t="s">
        <v>32</v>
      </c>
      <c r="B71" s="32">
        <f t="shared" si="17"/>
        <v>382.79524053401735</v>
      </c>
      <c r="C71" s="32">
        <f t="shared" si="15"/>
        <v>387.80747730172737</v>
      </c>
      <c r="D71" s="32">
        <f t="shared" si="15"/>
        <v>374.65542852398312</v>
      </c>
      <c r="E71" s="32">
        <f t="shared" si="15"/>
        <v>385.86514679443104</v>
      </c>
      <c r="F71" s="32">
        <f t="shared" si="15"/>
        <v>367.27282757733587</v>
      </c>
      <c r="G71" s="32">
        <f t="shared" si="15"/>
        <v>364.7497789554954</v>
      </c>
      <c r="H71" s="32">
        <f t="shared" si="18"/>
        <v>370.58690018481497</v>
      </c>
      <c r="I71" s="32">
        <f t="shared" si="16"/>
        <v>357.14678358320793</v>
      </c>
      <c r="J71" s="32">
        <f t="shared" si="16"/>
        <v>380.63522337716626</v>
      </c>
      <c r="K71" s="32">
        <f t="shared" si="16"/>
        <v>371.16851266016806</v>
      </c>
      <c r="L71" s="32">
        <f t="shared" si="16"/>
        <v>381.69876352905737</v>
      </c>
      <c r="M71" s="32">
        <f t="shared" si="16"/>
        <v>378.07831793532972</v>
      </c>
      <c r="N71" s="9">
        <f t="shared" si="19"/>
        <v>4502.4604009567338</v>
      </c>
      <c r="O71" s="9">
        <f t="shared" si="20"/>
        <v>113.24745765698026</v>
      </c>
      <c r="P71" s="10">
        <f t="shared" si="21"/>
        <v>2.580131315566625E-2</v>
      </c>
    </row>
    <row r="72" spans="1:16" x14ac:dyDescent="0.25">
      <c r="A72" s="11" t="s">
        <v>33</v>
      </c>
      <c r="B72" s="32">
        <f t="shared" si="17"/>
        <v>391.26881513875145</v>
      </c>
      <c r="C72" s="32">
        <f t="shared" si="15"/>
        <v>396.2975189606164</v>
      </c>
      <c r="D72" s="32">
        <f t="shared" si="15"/>
        <v>382.86197476255302</v>
      </c>
      <c r="E72" s="32">
        <f t="shared" si="15"/>
        <v>394.38993323146155</v>
      </c>
      <c r="F72" s="32">
        <f t="shared" si="15"/>
        <v>375.60558404153443</v>
      </c>
      <c r="G72" s="32">
        <f t="shared" si="15"/>
        <v>373.35961118609254</v>
      </c>
      <c r="H72" s="32">
        <f t="shared" si="18"/>
        <v>378.96628419216898</v>
      </c>
      <c r="I72" s="32">
        <f t="shared" si="16"/>
        <v>352.18115606834419</v>
      </c>
      <c r="J72" s="32">
        <f t="shared" si="16"/>
        <v>388.45585418347969</v>
      </c>
      <c r="K72" s="32">
        <f t="shared" si="16"/>
        <v>378.41211162500753</v>
      </c>
      <c r="L72" s="32">
        <f t="shared" si="16"/>
        <v>388.86006837475429</v>
      </c>
      <c r="M72" s="32">
        <f t="shared" si="16"/>
        <v>384.72202761333489</v>
      </c>
      <c r="N72" s="9">
        <f t="shared" si="19"/>
        <v>4585.3809393780984</v>
      </c>
      <c r="O72" s="9">
        <f t="shared" si="20"/>
        <v>82.920538421364654</v>
      </c>
      <c r="P72" s="10">
        <f t="shared" si="21"/>
        <v>1.8416716869679606E-2</v>
      </c>
    </row>
    <row r="73" spans="1:16" x14ac:dyDescent="0.25">
      <c r="A73" s="11" t="s">
        <v>34</v>
      </c>
      <c r="B73" s="32">
        <f t="shared" si="17"/>
        <v>397.88323582855912</v>
      </c>
      <c r="C73" s="32">
        <f t="shared" si="15"/>
        <v>402.67237954004577</v>
      </c>
      <c r="D73" s="32">
        <f t="shared" si="15"/>
        <v>388.76953752785175</v>
      </c>
      <c r="E73" s="32">
        <f t="shared" si="15"/>
        <v>400.29198350704621</v>
      </c>
      <c r="F73" s="32">
        <f t="shared" si="15"/>
        <v>381.17841760338843</v>
      </c>
      <c r="G73" s="32">
        <f t="shared" si="15"/>
        <v>378.86387332634661</v>
      </c>
      <c r="H73" s="32">
        <f t="shared" si="18"/>
        <v>384.2273154964725</v>
      </c>
      <c r="I73" s="32">
        <f t="shared" si="16"/>
        <v>369.44013954482148</v>
      </c>
      <c r="J73" s="32">
        <f t="shared" si="16"/>
        <v>393.10782578838354</v>
      </c>
      <c r="K73" s="32">
        <f t="shared" si="16"/>
        <v>382.55380665134624</v>
      </c>
      <c r="L73" s="32">
        <f t="shared" si="16"/>
        <v>392.78867110592017</v>
      </c>
      <c r="M73" s="32">
        <f t="shared" si="16"/>
        <v>388.21627395452566</v>
      </c>
      <c r="N73" s="9">
        <f t="shared" si="19"/>
        <v>4659.9934598747068</v>
      </c>
      <c r="O73" s="9">
        <f t="shared" si="20"/>
        <v>74.61252049660834</v>
      </c>
      <c r="P73" s="10">
        <f t="shared" si="21"/>
        <v>1.6271825936173601E-2</v>
      </c>
    </row>
    <row r="74" spans="1:16" x14ac:dyDescent="0.25">
      <c r="A74" s="11" t="s">
        <v>35</v>
      </c>
      <c r="B74" s="32">
        <f t="shared" si="17"/>
        <v>401.23024528846679</v>
      </c>
      <c r="C74" s="32">
        <f t="shared" si="15"/>
        <v>405.76515238865153</v>
      </c>
      <c r="D74" s="32">
        <f t="shared" si="15"/>
        <v>391.48553792234515</v>
      </c>
      <c r="E74" s="32">
        <f t="shared" si="15"/>
        <v>402.88270918899195</v>
      </c>
      <c r="F74" s="32">
        <f t="shared" si="15"/>
        <v>383.53230101163678</v>
      </c>
      <c r="G74" s="32">
        <f t="shared" si="15"/>
        <v>381.02205877701755</v>
      </c>
      <c r="H74" s="32">
        <f t="shared" si="18"/>
        <v>386.41656402791034</v>
      </c>
      <c r="I74" s="32">
        <f t="shared" si="16"/>
        <v>358.69133510195593</v>
      </c>
      <c r="J74" s="32">
        <f t="shared" si="16"/>
        <v>395.23306707145684</v>
      </c>
      <c r="K74" s="32">
        <f t="shared" si="16"/>
        <v>384.51627402586422</v>
      </c>
      <c r="L74" s="32">
        <f t="shared" si="16"/>
        <v>394.73743407250976</v>
      </c>
      <c r="M74" s="32">
        <f t="shared" si="16"/>
        <v>390.05986158011399</v>
      </c>
      <c r="N74" s="9">
        <f t="shared" si="19"/>
        <v>4675.5725404569212</v>
      </c>
      <c r="O74" s="9">
        <f t="shared" si="20"/>
        <v>15.579080582214374</v>
      </c>
      <c r="P74" s="10">
        <f t="shared" si="21"/>
        <v>3.3431550315166092E-3</v>
      </c>
    </row>
    <row r="75" spans="1:16" x14ac:dyDescent="0.25">
      <c r="A75" s="11" t="s">
        <v>36</v>
      </c>
      <c r="B75" s="32">
        <f t="shared" si="17"/>
        <v>403.14425158669053</v>
      </c>
      <c r="C75" s="32">
        <f t="shared" si="15"/>
        <v>407.70019814458283</v>
      </c>
      <c r="D75" s="32">
        <f t="shared" si="15"/>
        <v>393.34376638410941</v>
      </c>
      <c r="E75" s="32">
        <f t="shared" si="15"/>
        <v>404.86164636110698</v>
      </c>
      <c r="F75" s="32">
        <f t="shared" si="15"/>
        <v>385.55879209518116</v>
      </c>
      <c r="G75" s="32">
        <f t="shared" si="15"/>
        <v>383.11438149796231</v>
      </c>
      <c r="H75" s="32">
        <f t="shared" si="18"/>
        <v>388.34886085482572</v>
      </c>
      <c r="I75" s="32">
        <f t="shared" si="16"/>
        <v>360.48554808502024</v>
      </c>
      <c r="J75" s="32">
        <f t="shared" si="16"/>
        <v>397.20926811728583</v>
      </c>
      <c r="K75" s="32">
        <f t="shared" si="16"/>
        <v>386.43942513119339</v>
      </c>
      <c r="L75" s="32">
        <f t="shared" si="16"/>
        <v>396.7117750645736</v>
      </c>
      <c r="M75" s="32">
        <f t="shared" si="16"/>
        <v>392.01044436331767</v>
      </c>
      <c r="N75" s="9">
        <f t="shared" si="19"/>
        <v>4698.9283576858488</v>
      </c>
      <c r="O75" s="9">
        <f t="shared" si="20"/>
        <v>23.355817228927663</v>
      </c>
      <c r="P75" s="10">
        <f t="shared" si="21"/>
        <v>4.9952849681689226E-3</v>
      </c>
    </row>
    <row r="76" spans="1:16" x14ac:dyDescent="0.25">
      <c r="A76" s="11" t="s">
        <v>37</v>
      </c>
      <c r="B76" s="32">
        <f t="shared" si="17"/>
        <v>405.15976341482406</v>
      </c>
      <c r="C76" s="32">
        <f t="shared" si="15"/>
        <v>409.7385637601538</v>
      </c>
      <c r="D76" s="32">
        <f t="shared" si="15"/>
        <v>395.31082262283297</v>
      </c>
      <c r="E76" s="32">
        <f t="shared" si="15"/>
        <v>406.88539125907761</v>
      </c>
      <c r="F76" s="32">
        <f t="shared" si="15"/>
        <v>387.48742276892801</v>
      </c>
      <c r="G76" s="32">
        <f t="shared" si="15"/>
        <v>385.030203954868</v>
      </c>
      <c r="H76" s="32">
        <f t="shared" si="18"/>
        <v>390.29031712053808</v>
      </c>
      <c r="I76" s="32">
        <f t="shared" si="16"/>
        <v>362.28707417032672</v>
      </c>
      <c r="J76" s="32">
        <f t="shared" si="16"/>
        <v>399.19552387852735</v>
      </c>
      <c r="K76" s="32">
        <f t="shared" si="16"/>
        <v>388.37081662220533</v>
      </c>
      <c r="L76" s="32">
        <f t="shared" si="16"/>
        <v>398.69530567329764</v>
      </c>
      <c r="M76" s="32">
        <f t="shared" si="16"/>
        <v>393.97018932876023</v>
      </c>
      <c r="N76" s="9">
        <f t="shared" si="19"/>
        <v>4722.4213945743395</v>
      </c>
      <c r="O76" s="9">
        <f t="shared" si="20"/>
        <v>23.493036888490678</v>
      </c>
      <c r="P76" s="10">
        <f t="shared" si="21"/>
        <v>4.9996584540523692E-3</v>
      </c>
    </row>
    <row r="77" spans="1:16" x14ac:dyDescent="0.25">
      <c r="A77" s="11" t="s">
        <v>38</v>
      </c>
      <c r="B77" s="32">
        <f t="shared" si="17"/>
        <v>407.18534824798422</v>
      </c>
      <c r="C77" s="32">
        <f t="shared" si="17"/>
        <v>411.78699872282851</v>
      </c>
      <c r="D77" s="32">
        <f t="shared" si="17"/>
        <v>397.28699349079852</v>
      </c>
      <c r="E77" s="32">
        <f t="shared" si="17"/>
        <v>408.92011084005549</v>
      </c>
      <c r="F77" s="32">
        <f t="shared" si="17"/>
        <v>389.42428925595402</v>
      </c>
      <c r="G77" s="32">
        <f t="shared" si="17"/>
        <v>386.95519590986748</v>
      </c>
      <c r="H77" s="32">
        <f t="shared" si="18"/>
        <v>392.24180981205785</v>
      </c>
      <c r="I77" s="32">
        <f t="shared" si="18"/>
        <v>364.09864856968073</v>
      </c>
      <c r="J77" s="32">
        <f t="shared" si="18"/>
        <v>401.19183069725858</v>
      </c>
      <c r="K77" s="32">
        <f t="shared" si="18"/>
        <v>390.31315993420691</v>
      </c>
      <c r="L77" s="32">
        <f t="shared" si="18"/>
        <v>400.68796005607095</v>
      </c>
      <c r="M77" s="32">
        <f t="shared" si="18"/>
        <v>395.93995608830988</v>
      </c>
      <c r="N77" s="9">
        <f t="shared" si="19"/>
        <v>4746.0323016250732</v>
      </c>
      <c r="O77" s="9">
        <f t="shared" si="20"/>
        <v>23.610907050733658</v>
      </c>
      <c r="P77" s="10">
        <f t="shared" si="21"/>
        <v>4.9997459095583174E-3</v>
      </c>
    </row>
    <row r="78" spans="1:16" x14ac:dyDescent="0.25">
      <c r="N78" s="9"/>
      <c r="O78" s="9"/>
      <c r="P78" s="10"/>
    </row>
  </sheetData>
  <mergeCells count="5">
    <mergeCell ref="A1:T1"/>
    <mergeCell ref="A2:T2"/>
    <mergeCell ref="A30:T30"/>
    <mergeCell ref="A57:T57"/>
    <mergeCell ref="A58:T58"/>
  </mergeCells>
  <pageMargins left="0.7" right="0.7" top="0.75" bottom="0.75" header="0.3" footer="0.3"/>
  <pageSetup paperSize="17" scale="8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H5" sqref="H5"/>
    </sheetView>
  </sheetViews>
  <sheetFormatPr defaultRowHeight="15" x14ac:dyDescent="0.25"/>
  <cols>
    <col min="1" max="1" width="110" customWidth="1"/>
  </cols>
  <sheetData>
    <row r="1" spans="1:16" x14ac:dyDescent="0.25">
      <c r="A1" s="41" t="s">
        <v>46</v>
      </c>
    </row>
    <row r="2" spans="1:16" x14ac:dyDescent="0.25">
      <c r="A2" s="43"/>
      <c r="B2" s="44"/>
      <c r="C2" s="44"/>
      <c r="D2" s="44"/>
      <c r="E2" s="44"/>
      <c r="F2" s="44"/>
      <c r="G2" s="44"/>
      <c r="H2" s="44"/>
      <c r="I2" s="44"/>
      <c r="J2" s="44"/>
      <c r="K2" s="44"/>
      <c r="L2" s="44"/>
      <c r="M2" s="44"/>
      <c r="N2" s="44"/>
      <c r="O2" s="44"/>
      <c r="P2" s="44"/>
    </row>
    <row r="3" spans="1:16" ht="60" x14ac:dyDescent="0.25">
      <c r="A3" s="45" t="s">
        <v>47</v>
      </c>
    </row>
    <row r="4" spans="1:16" ht="60" x14ac:dyDescent="0.25">
      <c r="A4" s="46" t="s">
        <v>48</v>
      </c>
    </row>
    <row r="5" spans="1:16" ht="77.25" x14ac:dyDescent="0.25">
      <c r="A5" s="46" t="s">
        <v>49</v>
      </c>
    </row>
    <row r="6" spans="1:16" ht="30" x14ac:dyDescent="0.25">
      <c r="A6" s="46" t="s">
        <v>50</v>
      </c>
    </row>
    <row r="7" spans="1:16" x14ac:dyDescent="0.25">
      <c r="A7" s="42"/>
    </row>
    <row r="8" spans="1:16" ht="30" x14ac:dyDescent="0.25">
      <c r="A8" s="45" t="s">
        <v>51</v>
      </c>
    </row>
    <row r="10" spans="1:16" x14ac:dyDescent="0.25">
      <c r="A10" s="41"/>
    </row>
    <row r="11" spans="1:16" x14ac:dyDescent="0.25">
      <c r="A11" s="41"/>
    </row>
    <row r="12" spans="1:16" x14ac:dyDescent="0.25">
      <c r="A12" s="41"/>
    </row>
    <row r="14" spans="1:16" x14ac:dyDescent="0.25">
      <c r="A14" s="41"/>
    </row>
    <row r="16" spans="1:16" x14ac:dyDescent="0.25">
      <c r="A16" s="41"/>
    </row>
    <row r="17" spans="1:1" x14ac:dyDescent="0.25">
      <c r="A17" s="41"/>
    </row>
    <row r="18" spans="1:1" x14ac:dyDescent="0.25">
      <c r="A18" s="41"/>
    </row>
  </sheetData>
  <mergeCells count="1">
    <mergeCell ref="A2:P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Adopted Load</vt:lpstr>
      <vt:lpstr>Reasoning</vt:lpstr>
    </vt:vector>
  </TitlesOfParts>
  <Company>City of Santa Clara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Valentukonis</dc:creator>
  <cp:lastModifiedBy>Kathleen Hughes</cp:lastModifiedBy>
  <dcterms:created xsi:type="dcterms:W3CDTF">2019-08-13T13:59:02Z</dcterms:created>
  <dcterms:modified xsi:type="dcterms:W3CDTF">2019-08-23T16:02:20Z</dcterms:modified>
</cp:coreProperties>
</file>