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Forms\Baseline\Mid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<sst xmlns="http://schemas.openxmlformats.org/spreadsheetml/2006/main" count="174" uniqueCount="70">
  <si>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</si>
  <si>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</si>
  <si>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</si>
  <si>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</si>
  <si>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</si>
  <si>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</si>
  <si>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</si>
  <si>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</si>
  <si>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</si>
  <si>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</si>
  <si>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</si>
  <si>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</si>
  <si>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</si>
  <si>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</si>
  <si>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</si>
  <si>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</si>
  <si>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</si>
  <si>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</si>
  <si>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</si>
  <si>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</si>
  <si>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</si>
  <si>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</si>
  <si>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</si>
  <si>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</si>
  <si>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</si>
  <si>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</si>
  <si>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</si>
  <si>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</si>
  <si>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</si>
  <si>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</si>
  <si>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</si>
  <si>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</si>
  <si>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</si>
  <si>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</si>
  <si>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</si>
  <si>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</si>
  <si>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</si>
  <si>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</si>
  <si>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</si>
  <si>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</si>
  <si>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</si>
  <si>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</si>
  <si>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</si>
  <si>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</si>
  <si>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</si>
  <si>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</si>
  <si>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</si>
  <si>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</si>
  <si>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</si>
  <si>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</si>
  <si>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</si>
  <si>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</si>
  <si>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California Energy Demand 2019-2030 Preliminary Baseline Forecast - Mid Demand Case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</si>
  <si>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</si>
  <si>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</si>
  <si>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</si>
  <si>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</si>
  <si>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</si>
  <si>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</si>
  <si>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</si>
  <si>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</si>
  <si>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</si>
  <si>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</si>
  <si>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</si>
  <si>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</si>
  <si>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</si>
  <si>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</si>
  <si>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SMUD Service Territory</t>
  </si>
  <si>
    <t>Load.Factor (%)</t>
  </si>
  <si>
    <t>Total.Non.Ag.Employment
(Ths.)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</si>
</sst>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</font>
    <font>
      <i/>
      <sz val="12"/>
      <name val="Calibri"/>
    </font>
    <font>
      <b/>
      <sz val="11"/>
      <name val="Calibri"/>
    </font>
    <font>
      <sz val="11"/>
      <name val="Calibri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0" fillId="0" borderId="0" xfId="0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/>
  <cols>
    <col min="1" max="1" width="10.5703125" customWidth="1"/>
  </cols>
  <sheetData>
    <row r="1" spans="1:1" ht="18.75">
      <c r="A1" s="13" t="s">
        <v>67</v>
      </c>
    </row>
    <row r="2" spans="1:1" ht="15.75">
      <c r="A2" s="12" t="s">
        <v>52</v>
      </c>
    </row>
    <row r="3" spans="1:1" ht="15.75">
      <c r="A3" s="12" t="s">
        <v>53</v>
      </c>
    </row>
    <row r="4" spans="1:1">
      <c r="A4" t="s">
        <v>50</v>
      </c>
    </row>
    <row r="5" spans="1:1" ht="18.75">
      <c r="A5" s="13" t="s">
        <v>51</v>
      </c>
    </row>
    <row r="6" spans="1:1" ht="15.75">
      <c r="A6" s="14" t="s">
        <v>62</v>
      </c>
    </row>
    <row r="7" spans="1:1" ht="15.75">
      <c r="A7" s="14" t="s">
        <v>55</v>
      </c>
    </row>
    <row r="8" spans="1:1" ht="15.75">
      <c r="A8" s="14" t="s">
        <v>57</v>
      </c>
    </row>
    <row r="9" spans="1:1" ht="15.75">
      <c r="A9" s="14" t="s">
        <v>58</v>
      </c>
    </row>
    <row r="10" spans="1:1" ht="15.75">
      <c r="A10" s="14" t="s">
        <v>59</v>
      </c>
    </row>
    <row r="11" spans="1:1" ht="15.75">
      <c r="A11" s="14" t="s">
        <v>56</v>
      </c>
    </row>
    <row r="12" spans="1:1" ht="15.75">
      <c r="A12" s="14" t="s">
        <v>60</v>
      </c>
    </row>
    <row r="13" spans="1:1" ht="15.75">
      <c r="A13" s="14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11" width="18.7109375" customWidth="1"/>
  </cols>
  <sheetData>
    <row r="1" spans="1:11" ht="18.75">
      <c r="A1" s="17" t="str">
        <f>CONCATENATE("Form 1.1 - ",'List of Forms'!A1)</f>
        <v>Form 1.1 - SMUD Service Territory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.75">
      <c r="A2" s="19" t="str">
        <f>'List of Forms'!A2</f>
        <v>California Energy Demand 2019-2030 Preliminary Baseline Forecast - Mid Demand Case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>
      <c r="A3" s="19" t="s">
        <v>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1" ht="15.75" thickBot="1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>
      <c r="A6" s="2">
        <v>1990</v>
      </c>
      <c r="B6" s="3">
        <v>3610.5625650000002</v>
      </c>
      <c r="C6" s="3">
        <v>0</v>
      </c>
      <c r="D6" s="3">
        <v>3138.0454843939501</v>
      </c>
      <c r="E6" s="3">
        <v>0</v>
      </c>
      <c r="F6" s="3">
        <v>721.47717713335499</v>
      </c>
      <c r="G6" s="3">
        <v>124.16834900000001</v>
      </c>
      <c r="H6" s="3">
        <v>107.497934</v>
      </c>
      <c r="I6" s="3">
        <v>589.10596447268904</v>
      </c>
      <c r="J6" s="3">
        <v>66.836428999999995</v>
      </c>
      <c r="K6" s="4">
        <v>8357.6939029999903</v>
      </c>
    </row>
    <row r="7" spans="1:11">
      <c r="A7" s="2">
        <v>1991</v>
      </c>
      <c r="B7" s="3">
        <v>3602.8997920000002</v>
      </c>
      <c r="C7" s="3">
        <v>0</v>
      </c>
      <c r="D7" s="3">
        <v>3083.2821851603999</v>
      </c>
      <c r="E7" s="3">
        <v>0</v>
      </c>
      <c r="F7" s="3">
        <v>721.17155511463397</v>
      </c>
      <c r="G7" s="3">
        <v>133.06032300000001</v>
      </c>
      <c r="H7" s="3">
        <v>120.176031999999</v>
      </c>
      <c r="I7" s="3">
        <v>620.29254272495905</v>
      </c>
      <c r="J7" s="3">
        <v>68.424576000000002</v>
      </c>
      <c r="K7" s="4">
        <v>8349.30700599999</v>
      </c>
    </row>
    <row r="8" spans="1:11">
      <c r="A8" s="2">
        <v>1992</v>
      </c>
      <c r="B8" s="3">
        <v>3620.3070714898099</v>
      </c>
      <c r="C8" s="3">
        <v>0</v>
      </c>
      <c r="D8" s="3">
        <v>3195.26674123567</v>
      </c>
      <c r="E8" s="3">
        <v>0</v>
      </c>
      <c r="F8" s="3">
        <v>745.181354373977</v>
      </c>
      <c r="G8" s="3">
        <v>102.42993048184201</v>
      </c>
      <c r="H8" s="3">
        <v>130.81736980527899</v>
      </c>
      <c r="I8" s="3">
        <v>609.02609002018096</v>
      </c>
      <c r="J8" s="3">
        <v>68.187014225938498</v>
      </c>
      <c r="K8" s="4">
        <v>8471.2155716326997</v>
      </c>
    </row>
    <row r="9" spans="1:11">
      <c r="A9" s="2">
        <v>1993</v>
      </c>
      <c r="B9" s="3">
        <v>3635.72160965897</v>
      </c>
      <c r="C9" s="3">
        <v>0</v>
      </c>
      <c r="D9" s="3">
        <v>3224.8820248726201</v>
      </c>
      <c r="E9" s="3">
        <v>0</v>
      </c>
      <c r="F9" s="3">
        <v>736.56197549676006</v>
      </c>
      <c r="G9" s="3">
        <v>99.812895628509594</v>
      </c>
      <c r="H9" s="3">
        <v>134.693822853678</v>
      </c>
      <c r="I9" s="3">
        <v>548.58069867550103</v>
      </c>
      <c r="J9" s="3">
        <v>67.988005010525796</v>
      </c>
      <c r="K9" s="4">
        <v>8448.2410321965708</v>
      </c>
    </row>
    <row r="10" spans="1:11">
      <c r="A10" s="2">
        <v>1994</v>
      </c>
      <c r="B10" s="3">
        <v>3680.5181313806702</v>
      </c>
      <c r="C10" s="3">
        <v>0</v>
      </c>
      <c r="D10" s="3">
        <v>3222.77293884643</v>
      </c>
      <c r="E10" s="3">
        <v>0</v>
      </c>
      <c r="F10" s="3">
        <v>730.51728361548396</v>
      </c>
      <c r="G10" s="3">
        <v>110.92324596594401</v>
      </c>
      <c r="H10" s="3">
        <v>146.627878203732</v>
      </c>
      <c r="I10" s="3">
        <v>497.17769782890798</v>
      </c>
      <c r="J10" s="3">
        <v>71.535928761072796</v>
      </c>
      <c r="K10" s="4">
        <v>8460.0731046022502</v>
      </c>
    </row>
    <row r="11" spans="1:11">
      <c r="A11" s="2">
        <v>1995</v>
      </c>
      <c r="B11" s="3">
        <v>3568.1476118804499</v>
      </c>
      <c r="C11" s="3">
        <v>0</v>
      </c>
      <c r="D11" s="3">
        <v>3294.8733566374499</v>
      </c>
      <c r="E11" s="3">
        <v>0</v>
      </c>
      <c r="F11" s="3">
        <v>724.51844068845901</v>
      </c>
      <c r="G11" s="3">
        <v>112.943321621469</v>
      </c>
      <c r="H11" s="3">
        <v>141.208829842337</v>
      </c>
      <c r="I11" s="3">
        <v>546.08182776676904</v>
      </c>
      <c r="J11" s="3">
        <v>72.993317831231593</v>
      </c>
      <c r="K11" s="4">
        <v>8460.7667062681703</v>
      </c>
    </row>
    <row r="12" spans="1:11">
      <c r="A12" s="2">
        <v>1996</v>
      </c>
      <c r="B12" s="3">
        <v>3852.4027305899499</v>
      </c>
      <c r="C12" s="3">
        <v>0</v>
      </c>
      <c r="D12" s="3">
        <v>3370.4517132297801</v>
      </c>
      <c r="E12" s="3">
        <v>0</v>
      </c>
      <c r="F12" s="3">
        <v>774.14784718294197</v>
      </c>
      <c r="G12" s="3">
        <v>116.46626790166501</v>
      </c>
      <c r="H12" s="3">
        <v>151.88303797867599</v>
      </c>
      <c r="I12" s="3">
        <v>551.20064734772495</v>
      </c>
      <c r="J12" s="3">
        <v>75.367857735761703</v>
      </c>
      <c r="K12" s="4">
        <v>8891.9201019665106</v>
      </c>
    </row>
    <row r="13" spans="1:11">
      <c r="A13" s="2">
        <v>1997</v>
      </c>
      <c r="B13" s="3">
        <v>3824.69624813471</v>
      </c>
      <c r="C13" s="3">
        <v>0</v>
      </c>
      <c r="D13" s="3">
        <v>3456.5769392936299</v>
      </c>
      <c r="E13" s="3">
        <v>0</v>
      </c>
      <c r="F13" s="3">
        <v>769.66323974373597</v>
      </c>
      <c r="G13" s="3">
        <v>119.085651145643</v>
      </c>
      <c r="H13" s="3">
        <v>163.75593024310899</v>
      </c>
      <c r="I13" s="3">
        <v>570.66749165440399</v>
      </c>
      <c r="J13" s="3">
        <v>74.8363269004724</v>
      </c>
      <c r="K13" s="4">
        <v>8979.2818271156993</v>
      </c>
    </row>
    <row r="14" spans="1:11">
      <c r="A14" s="2">
        <v>1998</v>
      </c>
      <c r="B14" s="3">
        <v>3970.4116814062199</v>
      </c>
      <c r="C14" s="3">
        <v>0</v>
      </c>
      <c r="D14" s="3">
        <v>3443.1860304115798</v>
      </c>
      <c r="E14" s="3">
        <v>0</v>
      </c>
      <c r="F14" s="3">
        <v>828.62049850649998</v>
      </c>
      <c r="G14" s="3">
        <v>137.654539163088</v>
      </c>
      <c r="H14" s="3">
        <v>122.043920363278</v>
      </c>
      <c r="I14" s="3">
        <v>564.80969826644503</v>
      </c>
      <c r="J14" s="3">
        <v>75.379569903625693</v>
      </c>
      <c r="K14" s="4">
        <v>9142.1059380207407</v>
      </c>
    </row>
    <row r="15" spans="1:11">
      <c r="A15" s="2">
        <v>1999</v>
      </c>
      <c r="B15" s="3">
        <v>3945.4532889930201</v>
      </c>
      <c r="C15" s="3">
        <v>0</v>
      </c>
      <c r="D15" s="3">
        <v>3540.7707160017198</v>
      </c>
      <c r="E15" s="3">
        <v>0</v>
      </c>
      <c r="F15" s="3">
        <v>845.74428703836395</v>
      </c>
      <c r="G15" s="3">
        <v>164.49926841764699</v>
      </c>
      <c r="H15" s="3">
        <v>161.616645937334</v>
      </c>
      <c r="I15" s="3">
        <v>551.10439094935998</v>
      </c>
      <c r="J15" s="3">
        <v>79.590488675189505</v>
      </c>
      <c r="K15" s="4">
        <v>9288.7790860126297</v>
      </c>
    </row>
    <row r="16" spans="1:11">
      <c r="A16" s="2">
        <v>2000</v>
      </c>
      <c r="B16" s="3">
        <v>4127.7970734635001</v>
      </c>
      <c r="C16" s="3">
        <v>0</v>
      </c>
      <c r="D16" s="3">
        <v>3669.3494511260801</v>
      </c>
      <c r="E16" s="3">
        <v>0</v>
      </c>
      <c r="F16" s="3">
        <v>857.97139270186904</v>
      </c>
      <c r="G16" s="3">
        <v>170.61351842846301</v>
      </c>
      <c r="H16" s="3">
        <v>150.32544542740899</v>
      </c>
      <c r="I16" s="3">
        <v>532.83208408396695</v>
      </c>
      <c r="J16" s="3">
        <v>73.969876999999997</v>
      </c>
      <c r="K16" s="4">
        <v>9582.8588422313005</v>
      </c>
    </row>
    <row r="17" spans="1:11">
      <c r="A17" s="2">
        <v>2001</v>
      </c>
      <c r="B17" s="3">
        <v>4021.42208378535</v>
      </c>
      <c r="C17" s="3">
        <v>0</v>
      </c>
      <c r="D17" s="3">
        <v>3755.5467576210099</v>
      </c>
      <c r="E17" s="3">
        <v>0</v>
      </c>
      <c r="F17" s="3">
        <v>784.84611940767604</v>
      </c>
      <c r="G17" s="3">
        <v>155.73852841756801</v>
      </c>
      <c r="H17" s="3">
        <v>155.01207623397701</v>
      </c>
      <c r="I17" s="3">
        <v>465.46355351580797</v>
      </c>
      <c r="J17" s="3">
        <v>73.973375000000004</v>
      </c>
      <c r="K17" s="4">
        <v>9412.0024939813993</v>
      </c>
    </row>
    <row r="18" spans="1:11">
      <c r="A18" s="2">
        <v>2002</v>
      </c>
      <c r="B18" s="3">
        <v>4090.0101923593002</v>
      </c>
      <c r="C18" s="3">
        <v>0</v>
      </c>
      <c r="D18" s="3">
        <v>3773.7092858974302</v>
      </c>
      <c r="E18" s="3">
        <v>0</v>
      </c>
      <c r="F18" s="3">
        <v>793.44858643002794</v>
      </c>
      <c r="G18" s="3">
        <v>148.12237558345399</v>
      </c>
      <c r="H18" s="3">
        <v>165.05093862375199</v>
      </c>
      <c r="I18" s="3">
        <v>449.53038949803698</v>
      </c>
      <c r="J18" s="3">
        <v>74.327797000000004</v>
      </c>
      <c r="K18" s="4">
        <v>9494.1995653920094</v>
      </c>
    </row>
    <row r="19" spans="1:11">
      <c r="A19" s="2">
        <v>2003</v>
      </c>
      <c r="B19" s="3">
        <v>4365.1402337586896</v>
      </c>
      <c r="C19" s="3">
        <v>0</v>
      </c>
      <c r="D19" s="3">
        <v>3953.2234717015299</v>
      </c>
      <c r="E19" s="3">
        <v>0</v>
      </c>
      <c r="F19" s="3">
        <v>785.05846708367301</v>
      </c>
      <c r="G19" s="3">
        <v>125.85651898304501</v>
      </c>
      <c r="H19" s="3">
        <v>182.58554485122301</v>
      </c>
      <c r="I19" s="3">
        <v>479.28328135035503</v>
      </c>
      <c r="J19" s="3">
        <v>74.543814999999995</v>
      </c>
      <c r="K19" s="4">
        <v>9965.6913327285092</v>
      </c>
    </row>
    <row r="20" spans="1:11">
      <c r="A20" s="2">
        <v>2004</v>
      </c>
      <c r="B20" s="3">
        <v>4408.2447740546204</v>
      </c>
      <c r="C20" s="3">
        <v>0</v>
      </c>
      <c r="D20" s="3">
        <v>4138.7595389445096</v>
      </c>
      <c r="E20" s="3">
        <v>0</v>
      </c>
      <c r="F20" s="3">
        <v>784.431250399801</v>
      </c>
      <c r="G20" s="3">
        <v>131.31014657504801</v>
      </c>
      <c r="H20" s="3">
        <v>192.627449391911</v>
      </c>
      <c r="I20" s="3">
        <v>489.036691471371</v>
      </c>
      <c r="J20" s="3">
        <v>74.665384000000003</v>
      </c>
      <c r="K20" s="4">
        <v>10219.075234837201</v>
      </c>
    </row>
    <row r="21" spans="1:11">
      <c r="A21" s="2">
        <v>2005</v>
      </c>
      <c r="B21" s="3">
        <v>4561.6323301581497</v>
      </c>
      <c r="C21" s="3">
        <v>0</v>
      </c>
      <c r="D21" s="3">
        <v>4384.0026252625103</v>
      </c>
      <c r="E21" s="3">
        <v>0</v>
      </c>
      <c r="F21" s="3">
        <v>792.42233551454694</v>
      </c>
      <c r="G21" s="3">
        <v>129.83560710432201</v>
      </c>
      <c r="H21" s="3">
        <v>179.26442846520999</v>
      </c>
      <c r="I21" s="3">
        <v>497.03707685303903</v>
      </c>
      <c r="J21" s="3">
        <v>75.430104999999998</v>
      </c>
      <c r="K21" s="4">
        <v>10619.6245083577</v>
      </c>
    </row>
    <row r="22" spans="1:11">
      <c r="A22" s="2">
        <v>2006</v>
      </c>
      <c r="B22" s="3">
        <v>4747.1380989122699</v>
      </c>
      <c r="C22" s="3">
        <v>0</v>
      </c>
      <c r="D22" s="3">
        <v>4399.7462449770401</v>
      </c>
      <c r="E22" s="3">
        <v>0</v>
      </c>
      <c r="F22" s="3">
        <v>870.55385656637304</v>
      </c>
      <c r="G22" s="3">
        <v>130.35067039864501</v>
      </c>
      <c r="H22" s="3">
        <v>186.661917159122</v>
      </c>
      <c r="I22" s="3">
        <v>499.32236318354001</v>
      </c>
      <c r="J22" s="3">
        <v>75.791292999999996</v>
      </c>
      <c r="K22" s="4">
        <v>10909.5644441969</v>
      </c>
    </row>
    <row r="23" spans="1:11">
      <c r="A23" s="2">
        <v>2007</v>
      </c>
      <c r="B23" s="3">
        <v>4635.9041966065397</v>
      </c>
      <c r="C23" s="3">
        <v>0</v>
      </c>
      <c r="D23" s="3">
        <v>4420.8022739582602</v>
      </c>
      <c r="E23" s="3">
        <v>0</v>
      </c>
      <c r="F23" s="3">
        <v>921.69524956633404</v>
      </c>
      <c r="G23" s="3">
        <v>136.654970252136</v>
      </c>
      <c r="H23" s="3">
        <v>209.62614032916301</v>
      </c>
      <c r="I23" s="3">
        <v>530.338294139921</v>
      </c>
      <c r="J23" s="3">
        <v>76.342817999999994</v>
      </c>
      <c r="K23" s="4">
        <v>10931.3639428523</v>
      </c>
    </row>
    <row r="24" spans="1:11">
      <c r="A24" s="2">
        <v>2008</v>
      </c>
      <c r="B24" s="3">
        <v>4697.1146517351199</v>
      </c>
      <c r="C24" s="3">
        <v>0</v>
      </c>
      <c r="D24" s="3">
        <v>4501.1027224263798</v>
      </c>
      <c r="E24" s="3">
        <v>0</v>
      </c>
      <c r="F24" s="3">
        <v>823.93953660588295</v>
      </c>
      <c r="G24" s="3">
        <v>129.88006919531401</v>
      </c>
      <c r="H24" s="3">
        <v>205.88969228963401</v>
      </c>
      <c r="I24" s="3">
        <v>543.995578938064</v>
      </c>
      <c r="J24" s="3">
        <v>78.460166000000001</v>
      </c>
      <c r="K24" s="4">
        <v>10980.3824171904</v>
      </c>
    </row>
    <row r="25" spans="1:11">
      <c r="A25" s="2">
        <v>2009</v>
      </c>
      <c r="B25" s="3">
        <v>4718.8593454181</v>
      </c>
      <c r="C25" s="3">
        <v>0</v>
      </c>
      <c r="D25" s="3">
        <v>4399.0390690189197</v>
      </c>
      <c r="E25" s="3">
        <v>0</v>
      </c>
      <c r="F25" s="3">
        <v>766.96669416005705</v>
      </c>
      <c r="G25" s="3">
        <v>121.141426662694</v>
      </c>
      <c r="H25" s="3">
        <v>191.480767372206</v>
      </c>
      <c r="I25" s="3">
        <v>510.56507786204298</v>
      </c>
      <c r="J25" s="3">
        <v>79.467550000000003</v>
      </c>
      <c r="K25" s="4">
        <v>10787.519930494</v>
      </c>
    </row>
    <row r="26" spans="1:11">
      <c r="A26" s="2">
        <v>2010</v>
      </c>
      <c r="B26" s="3">
        <v>4521.1069140052396</v>
      </c>
      <c r="C26" s="3">
        <v>0</v>
      </c>
      <c r="D26" s="3">
        <v>4192.8495523996298</v>
      </c>
      <c r="E26" s="3">
        <v>0</v>
      </c>
      <c r="F26" s="3">
        <v>848.36937319450703</v>
      </c>
      <c r="G26" s="3">
        <v>119.379382249607</v>
      </c>
      <c r="H26" s="3">
        <v>184.710246726447</v>
      </c>
      <c r="I26" s="3">
        <v>500.34732452406502</v>
      </c>
      <c r="J26" s="3">
        <v>79.212983999999906</v>
      </c>
      <c r="K26" s="4">
        <v>10445.9757770995</v>
      </c>
    </row>
    <row r="27" spans="1:11">
      <c r="A27" s="2">
        <v>2011</v>
      </c>
      <c r="B27" s="3">
        <v>4627.5664459564496</v>
      </c>
      <c r="C27" s="3">
        <v>0</v>
      </c>
      <c r="D27" s="3">
        <v>4179.3492530057702</v>
      </c>
      <c r="E27" s="3">
        <v>0</v>
      </c>
      <c r="F27" s="3">
        <v>853.88952025746698</v>
      </c>
      <c r="G27" s="3">
        <v>117.985620705629</v>
      </c>
      <c r="H27" s="3">
        <v>189.64866833787099</v>
      </c>
      <c r="I27" s="3">
        <v>492.95339672229801</v>
      </c>
      <c r="J27" s="3">
        <v>76.692493999999996</v>
      </c>
      <c r="K27" s="4">
        <v>10538.0853989854</v>
      </c>
    </row>
    <row r="28" spans="1:11">
      <c r="A28" s="2">
        <v>2012</v>
      </c>
      <c r="B28" s="3">
        <v>4680.0290681995602</v>
      </c>
      <c r="C28" s="3">
        <v>0</v>
      </c>
      <c r="D28" s="3">
        <v>4219.6385934260798</v>
      </c>
      <c r="E28" s="3">
        <v>0</v>
      </c>
      <c r="F28" s="3">
        <v>823.93804262111098</v>
      </c>
      <c r="G28" s="3">
        <v>117.88414422276701</v>
      </c>
      <c r="H28" s="3">
        <v>208.60762344146499</v>
      </c>
      <c r="I28" s="3">
        <v>497.70488325066799</v>
      </c>
      <c r="J28" s="3">
        <v>77.704481999999999</v>
      </c>
      <c r="K28" s="4">
        <v>10625.5068371616</v>
      </c>
    </row>
    <row r="29" spans="1:11">
      <c r="A29" s="2">
        <v>2013</v>
      </c>
      <c r="B29" s="3">
        <v>4682.5698888771303</v>
      </c>
      <c r="C29" s="3">
        <v>0</v>
      </c>
      <c r="D29" s="3">
        <v>4266.6066917404296</v>
      </c>
      <c r="E29" s="3">
        <v>0</v>
      </c>
      <c r="F29" s="3">
        <v>776.547350593695</v>
      </c>
      <c r="G29" s="3">
        <v>123.61076706514</v>
      </c>
      <c r="H29" s="3">
        <v>217.65855406578299</v>
      </c>
      <c r="I29" s="3">
        <v>483.30049196989597</v>
      </c>
      <c r="J29" s="3">
        <v>70.278275999999906</v>
      </c>
      <c r="K29" s="4">
        <v>10620.572020312</v>
      </c>
    </row>
    <row r="30" spans="1:11">
      <c r="A30" s="2">
        <v>2014</v>
      </c>
      <c r="B30" s="3">
        <v>4722.4008649116004</v>
      </c>
      <c r="C30" s="3">
        <v>0</v>
      </c>
      <c r="D30" s="3">
        <v>4316.0244101508097</v>
      </c>
      <c r="E30" s="3">
        <v>0</v>
      </c>
      <c r="F30" s="3">
        <v>792.15793875313602</v>
      </c>
      <c r="G30" s="3">
        <v>132.62328872233201</v>
      </c>
      <c r="H30" s="3">
        <v>222.11389082571699</v>
      </c>
      <c r="I30" s="3">
        <v>479.50127667042301</v>
      </c>
      <c r="J30" s="3">
        <v>78.438487999999893</v>
      </c>
      <c r="K30" s="4">
        <v>10743.260158034</v>
      </c>
    </row>
    <row r="31" spans="1:11">
      <c r="A31" s="2">
        <v>2015</v>
      </c>
      <c r="B31" s="3">
        <v>4724.67838930382</v>
      </c>
      <c r="C31" s="3">
        <v>0</v>
      </c>
      <c r="D31" s="3">
        <v>4293.7304174333904</v>
      </c>
      <c r="E31" s="3">
        <v>0</v>
      </c>
      <c r="F31" s="3">
        <v>804.64523473531096</v>
      </c>
      <c r="G31" s="3">
        <v>131.968702969037</v>
      </c>
      <c r="H31" s="3">
        <v>222.49752697025099</v>
      </c>
      <c r="I31" s="3">
        <v>462.63156043341502</v>
      </c>
      <c r="J31" s="3">
        <v>64.990525000000005</v>
      </c>
      <c r="K31" s="4">
        <v>10705.142356845199</v>
      </c>
    </row>
    <row r="32" spans="1:11">
      <c r="A32" s="2">
        <v>2016</v>
      </c>
      <c r="B32" s="3">
        <v>4780.1194550314103</v>
      </c>
      <c r="C32" s="3">
        <v>0</v>
      </c>
      <c r="D32" s="3">
        <v>4304.5096492534103</v>
      </c>
      <c r="E32" s="3">
        <v>0</v>
      </c>
      <c r="F32" s="3">
        <v>790.25308448409601</v>
      </c>
      <c r="G32" s="3">
        <v>134.455797865346</v>
      </c>
      <c r="H32" s="3">
        <v>191.27529172253901</v>
      </c>
      <c r="I32" s="3">
        <v>457.57736168765598</v>
      </c>
      <c r="J32" s="3">
        <v>61.4190045573907</v>
      </c>
      <c r="K32" s="4">
        <v>10719.6096446018</v>
      </c>
    </row>
    <row r="33" spans="1:11">
      <c r="A33" s="2">
        <v>2017</v>
      </c>
      <c r="B33" s="3">
        <v>5228.7742297760997</v>
      </c>
      <c r="C33" s="3">
        <v>26.168297139605301</v>
      </c>
      <c r="D33" s="3">
        <v>4433.3490292105398</v>
      </c>
      <c r="E33" s="3">
        <v>10.7687468398784</v>
      </c>
      <c r="F33" s="3">
        <v>791.46648377256304</v>
      </c>
      <c r="G33" s="3">
        <v>144.22017</v>
      </c>
      <c r="H33" s="3">
        <v>196.76259075315301</v>
      </c>
      <c r="I33" s="3">
        <v>503.04101578407199</v>
      </c>
      <c r="J33" s="3">
        <v>59.789476999999998</v>
      </c>
      <c r="K33" s="4">
        <v>11357.4029962964</v>
      </c>
    </row>
    <row r="34" spans="1:11">
      <c r="A34" s="2">
        <v>2018</v>
      </c>
      <c r="B34" s="3">
        <v>4729.4480239480299</v>
      </c>
      <c r="C34" s="3">
        <v>41.743555932409599</v>
      </c>
      <c r="D34" s="3">
        <v>4269.2486295855897</v>
      </c>
      <c r="E34" s="3">
        <v>18.176151090265702</v>
      </c>
      <c r="F34" s="3">
        <v>781.68504159501299</v>
      </c>
      <c r="G34" s="3">
        <v>145.20586299999999</v>
      </c>
      <c r="H34" s="3">
        <v>212.299726575394</v>
      </c>
      <c r="I34" s="3">
        <v>479.22680805597997</v>
      </c>
      <c r="J34" s="3">
        <v>58.891387000000002</v>
      </c>
      <c r="K34" s="4">
        <v>10676.005479760001</v>
      </c>
    </row>
    <row r="35" spans="1:11">
      <c r="A35" s="2">
        <v>2019</v>
      </c>
      <c r="B35" s="3">
        <v>4796.20086541623</v>
      </c>
      <c r="C35" s="3">
        <v>63.339496090482598</v>
      </c>
      <c r="D35" s="3">
        <v>4334.0102164762602</v>
      </c>
      <c r="E35" s="3">
        <v>29.866071472983599</v>
      </c>
      <c r="F35" s="3">
        <v>786.32589712145204</v>
      </c>
      <c r="G35" s="3">
        <v>145.21497188567</v>
      </c>
      <c r="H35" s="3">
        <v>204.03244726915301</v>
      </c>
      <c r="I35" s="3">
        <v>489.23570225922799</v>
      </c>
      <c r="J35" s="3">
        <v>57.925658475802301</v>
      </c>
      <c r="K35" s="4">
        <v>10812.945758903799</v>
      </c>
    </row>
    <row r="36" spans="1:11">
      <c r="A36" s="2">
        <v>2020</v>
      </c>
      <c r="B36" s="3">
        <v>4863.2805827662796</v>
      </c>
      <c r="C36" s="3">
        <v>86.365225678967505</v>
      </c>
      <c r="D36" s="3">
        <v>4401.7674976271501</v>
      </c>
      <c r="E36" s="3">
        <v>41.015347666876004</v>
      </c>
      <c r="F36" s="3">
        <v>777.43800904180102</v>
      </c>
      <c r="G36" s="3">
        <v>144.77283791357499</v>
      </c>
      <c r="H36" s="3">
        <v>204.774173886786</v>
      </c>
      <c r="I36" s="3">
        <v>488.41023596847299</v>
      </c>
      <c r="J36" s="3">
        <v>57.680728049849897</v>
      </c>
      <c r="K36" s="4">
        <v>10938.1240652539</v>
      </c>
    </row>
    <row r="37" spans="1:11">
      <c r="A37" s="2">
        <v>2021</v>
      </c>
      <c r="B37" s="3">
        <v>4947.3266152588103</v>
      </c>
      <c r="C37" s="3">
        <v>110.75890992554299</v>
      </c>
      <c r="D37" s="3">
        <v>4472.0613790365896</v>
      </c>
      <c r="E37" s="3">
        <v>52.505901341604201</v>
      </c>
      <c r="F37" s="3">
        <v>780.71057862846703</v>
      </c>
      <c r="G37" s="3">
        <v>144.43149114476901</v>
      </c>
      <c r="H37" s="3">
        <v>205.52127391822799</v>
      </c>
      <c r="I37" s="3">
        <v>485.94537766069601</v>
      </c>
      <c r="J37" s="3">
        <v>57.419783913086697</v>
      </c>
      <c r="K37" s="4">
        <v>11093.416499560601</v>
      </c>
    </row>
    <row r="38" spans="1:11">
      <c r="A38" s="2">
        <v>2022</v>
      </c>
      <c r="B38" s="3">
        <v>5056.8360130808996</v>
      </c>
      <c r="C38" s="3">
        <v>137.90638781399801</v>
      </c>
      <c r="D38" s="3">
        <v>4565.2045081856604</v>
      </c>
      <c r="E38" s="3">
        <v>65.667672685314599</v>
      </c>
      <c r="F38" s="3">
        <v>784.07258898346299</v>
      </c>
      <c r="G38" s="3">
        <v>144.51000906381799</v>
      </c>
      <c r="H38" s="3">
        <v>206.27422174425101</v>
      </c>
      <c r="I38" s="3">
        <v>487.44654962098298</v>
      </c>
      <c r="J38" s="3">
        <v>57.145136160079097</v>
      </c>
      <c r="K38" s="4">
        <v>11301.489026839099</v>
      </c>
    </row>
    <row r="39" spans="1:11">
      <c r="A39" s="2">
        <v>2023</v>
      </c>
      <c r="B39" s="3">
        <v>5175.5959184654703</v>
      </c>
      <c r="C39" s="3">
        <v>164.97797120737499</v>
      </c>
      <c r="D39" s="3">
        <v>4641.8331774873604</v>
      </c>
      <c r="E39" s="3">
        <v>78.635218296594601</v>
      </c>
      <c r="F39" s="3">
        <v>781.99005939243</v>
      </c>
      <c r="G39" s="3">
        <v>144.38140228415199</v>
      </c>
      <c r="H39" s="3">
        <v>207.032777757725</v>
      </c>
      <c r="I39" s="3">
        <v>488.04768966496903</v>
      </c>
      <c r="J39" s="3">
        <v>56.8544549543833</v>
      </c>
      <c r="K39" s="4">
        <v>11495.7354800065</v>
      </c>
    </row>
    <row r="40" spans="1:11">
      <c r="A40" s="2">
        <v>2024</v>
      </c>
      <c r="B40" s="3">
        <v>5295.9527580204704</v>
      </c>
      <c r="C40" s="3">
        <v>188.78463418933899</v>
      </c>
      <c r="D40" s="3">
        <v>4719.9705412990297</v>
      </c>
      <c r="E40" s="3">
        <v>90.468306279483897</v>
      </c>
      <c r="F40" s="3">
        <v>782.12178707535702</v>
      </c>
      <c r="G40" s="3">
        <v>144.175902833062</v>
      </c>
      <c r="H40" s="3">
        <v>207.79609654758301</v>
      </c>
      <c r="I40" s="3">
        <v>488.28927816476499</v>
      </c>
      <c r="J40" s="3">
        <v>56.547159944265999</v>
      </c>
      <c r="K40" s="4">
        <v>11694.8535238845</v>
      </c>
    </row>
    <row r="41" spans="1:11">
      <c r="A41" s="2">
        <v>2025</v>
      </c>
      <c r="B41" s="3">
        <v>5402.1478914100599</v>
      </c>
      <c r="C41" s="3">
        <v>211.441920014381</v>
      </c>
      <c r="D41" s="3">
        <v>4795.3733987722298</v>
      </c>
      <c r="E41" s="3">
        <v>100.868447391323</v>
      </c>
      <c r="F41" s="3">
        <v>782.37560615911104</v>
      </c>
      <c r="G41" s="3">
        <v>143.88773565410801</v>
      </c>
      <c r="H41" s="3">
        <v>208.563060057065</v>
      </c>
      <c r="I41" s="3">
        <v>488.15380714398299</v>
      </c>
      <c r="J41" s="3">
        <v>56.224171288459999</v>
      </c>
      <c r="K41" s="4">
        <v>11876.725670485001</v>
      </c>
    </row>
    <row r="42" spans="1:11">
      <c r="A42" s="2">
        <v>2026</v>
      </c>
      <c r="B42" s="3">
        <v>5501.9715711100098</v>
      </c>
      <c r="C42" s="3">
        <v>229.015061813752</v>
      </c>
      <c r="D42" s="3">
        <v>4865.3634301541797</v>
      </c>
      <c r="E42" s="3">
        <v>109.976967330229</v>
      </c>
      <c r="F42" s="3">
        <v>784.10180657337105</v>
      </c>
      <c r="G42" s="3">
        <v>143.47532799692399</v>
      </c>
      <c r="H42" s="3">
        <v>209.33259655323801</v>
      </c>
      <c r="I42" s="3">
        <v>487.954813959722</v>
      </c>
      <c r="J42" s="3">
        <v>55.885406642087197</v>
      </c>
      <c r="K42" s="4">
        <v>12048.0849529895</v>
      </c>
    </row>
    <row r="43" spans="1:11">
      <c r="A43" s="2">
        <v>2027</v>
      </c>
      <c r="B43" s="3">
        <v>5599.6968244192703</v>
      </c>
      <c r="C43" s="3">
        <v>245.192358517662</v>
      </c>
      <c r="D43" s="3">
        <v>4934.56711828058</v>
      </c>
      <c r="E43" s="3">
        <v>120.26398178223199</v>
      </c>
      <c r="F43" s="3">
        <v>789.00859863572202</v>
      </c>
      <c r="G43" s="3">
        <v>143.094251187693</v>
      </c>
      <c r="H43" s="3">
        <v>210.103847761461</v>
      </c>
      <c r="I43" s="3">
        <v>487.70067577752002</v>
      </c>
      <c r="J43" s="3">
        <v>55.530124370447602</v>
      </c>
      <c r="K43" s="4">
        <v>12219.7014404327</v>
      </c>
    </row>
    <row r="44" spans="1:11">
      <c r="A44" s="2">
        <v>2028</v>
      </c>
      <c r="B44" s="3">
        <v>5698.6024619728896</v>
      </c>
      <c r="C44" s="3">
        <v>261.98910200595998</v>
      </c>
      <c r="D44" s="3">
        <v>5010.5438713549402</v>
      </c>
      <c r="E44" s="3">
        <v>137.003474911404</v>
      </c>
      <c r="F44" s="3">
        <v>796.79970540682098</v>
      </c>
      <c r="G44" s="3">
        <v>142.727282050215</v>
      </c>
      <c r="H44" s="3">
        <v>210.876198258492</v>
      </c>
      <c r="I44" s="3">
        <v>487.72512901514602</v>
      </c>
      <c r="J44" s="3">
        <v>55.159696803939497</v>
      </c>
      <c r="K44" s="4">
        <v>12402.4343448624</v>
      </c>
    </row>
    <row r="45" spans="1:11">
      <c r="A45" s="2">
        <v>2029</v>
      </c>
      <c r="B45" s="3">
        <v>5798.9120306834802</v>
      </c>
      <c r="C45" s="3">
        <v>279.49666613656302</v>
      </c>
      <c r="D45" s="3">
        <v>5084.0129161817704</v>
      </c>
      <c r="E45" s="3">
        <v>156.67999192347099</v>
      </c>
      <c r="F45" s="3">
        <v>804.313072564339</v>
      </c>
      <c r="G45" s="3">
        <v>142.41910547944599</v>
      </c>
      <c r="H45" s="3">
        <v>211.64923608676699</v>
      </c>
      <c r="I45" s="3">
        <v>487.68332079510299</v>
      </c>
      <c r="J45" s="3">
        <v>54.773106839504102</v>
      </c>
      <c r="K45" s="4">
        <v>12583.7627886304</v>
      </c>
    </row>
    <row r="46" spans="1:11">
      <c r="A46" s="2">
        <v>2030</v>
      </c>
      <c r="B46" s="3">
        <v>5904.0332336696702</v>
      </c>
      <c r="C46" s="3">
        <v>297.797038510996</v>
      </c>
      <c r="D46" s="3">
        <v>5151.0602307382196</v>
      </c>
      <c r="E46" s="3">
        <v>178.81185361057601</v>
      </c>
      <c r="F46" s="3">
        <v>810.57161374110603</v>
      </c>
      <c r="G46" s="3">
        <v>142.10323399230299</v>
      </c>
      <c r="H46" s="3">
        <v>212.422696967674</v>
      </c>
      <c r="I46" s="3">
        <v>487.87148524131499</v>
      </c>
      <c r="J46" s="3">
        <v>54.368886891757498</v>
      </c>
      <c r="K46" s="4">
        <v>12762.431381242</v>
      </c>
    </row>
    <row r="47" spans="1:11">
      <c r="A47" t="s">
        <v>19</v>
      </c>
    </row>
    <row r="48" spans="1:11">
      <c r="A48" t="s">
        <v>20</v>
      </c>
    </row>
    <row r="50" spans="1:11" ht="18.75">
      <c r="A50" s="20" t="s">
        <v>10</v>
      </c>
      <c r="B50" s="21"/>
      <c r="C50" s="21"/>
      <c r="D50" s="21"/>
      <c r="E50" s="21"/>
      <c r="F50" s="21"/>
      <c r="G50" s="21"/>
      <c r="H50" s="21"/>
      <c r="I50" s="21"/>
    </row>
    <row r="51" spans="1:11" ht="15.75" thickBot="1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>
      <c r="A52" s="2" t="s">
        <v>11</v>
      </c>
      <c r="B52" s="5">
        <f>IF(B16=0, "--",(B26/B16)^(1/10)-1)</f>
        <v>9.1428415483414405E-3</v>
      </c>
      <c r="C52" s="5" t="str">
        <f t="shared" ref="C52:K52" si="0">IF(C16=0, "--",(C26/C16)^(1/10)-1)</f>
        <v>--</v>
      </c>
      <c r="D52" s="5">
        <f t="shared" si="0"/>
        <v>1.3425949575208707E-2</v>
      </c>
      <c r="E52" s="5" t="str">
        <f t="shared" si="0"/>
        <v>--</v>
      </c>
      <c r="F52" s="5">
        <f t="shared" si="0"/>
        <v>-1.1248303577102714E-3</v>
      </c>
      <c r="G52" s="5">
        <f t="shared" si="0"/>
        <v>-3.507937646859749E-2</v>
      </c>
      <c r="H52" s="5">
        <f t="shared" si="0"/>
        <v>2.0812193247034649E-2</v>
      </c>
      <c r="I52" s="5">
        <f t="shared" si="0"/>
        <v>-6.2706398577980771E-3</v>
      </c>
      <c r="J52" s="5">
        <f t="shared" si="0"/>
        <v>6.8717309363772738E-3</v>
      </c>
      <c r="K52" s="5">
        <f t="shared" si="0"/>
        <v>8.6613791417167185E-3</v>
      </c>
    </row>
    <row r="53" spans="1:11">
      <c r="A53" s="2" t="s">
        <v>12</v>
      </c>
      <c r="B53" s="5">
        <f>IF(B26=0,"--",(B36/B26)^(1/10)-1)</f>
        <v>7.3223150863683806E-3</v>
      </c>
      <c r="C53" s="5" t="str">
        <f t="shared" ref="C53:K53" si="1">IF(C26=0,"--",(C36/C26)^(1/10)-1)</f>
        <v>--</v>
      </c>
      <c r="D53" s="5">
        <f t="shared" si="1"/>
        <v>4.8743991575301848E-3</v>
      </c>
      <c r="E53" s="5" t="str">
        <f t="shared" si="1"/>
        <v>--</v>
      </c>
      <c r="F53" s="5">
        <f t="shared" si="1"/>
        <v>-8.693214863286447E-3</v>
      </c>
      <c r="G53" s="5">
        <f t="shared" si="1"/>
        <v>1.9473112111595192E-2</v>
      </c>
      <c r="H53" s="5">
        <f t="shared" si="1"/>
        <v>1.0365293079554139E-2</v>
      </c>
      <c r="I53" s="5">
        <f t="shared" si="1"/>
        <v>-2.4117676168928792E-3</v>
      </c>
      <c r="J53" s="5">
        <f t="shared" si="1"/>
        <v>-3.1223855653011556E-2</v>
      </c>
      <c r="K53" s="5">
        <f t="shared" si="1"/>
        <v>4.6143631672117547E-3</v>
      </c>
    </row>
    <row r="54" spans="1:11">
      <c r="A54" s="2" t="s">
        <v>13</v>
      </c>
      <c r="B54" s="5">
        <f>IF(B36=0,"--",(B46/B36)^(1/10)-1)</f>
        <v>1.9581499920649392E-2</v>
      </c>
      <c r="C54" s="5">
        <f t="shared" ref="C54:K54" si="2">IF(C36=0,"--",(C46/C36)^(1/10)-1)</f>
        <v>0.13176991762609536</v>
      </c>
      <c r="D54" s="5">
        <f t="shared" si="2"/>
        <v>1.5843843424157456E-2</v>
      </c>
      <c r="E54" s="5">
        <f t="shared" si="2"/>
        <v>0.15863059081557229</v>
      </c>
      <c r="F54" s="5">
        <f t="shared" si="2"/>
        <v>4.1823000096425922E-3</v>
      </c>
      <c r="G54" s="5">
        <f t="shared" si="2"/>
        <v>-1.8594775729637858E-3</v>
      </c>
      <c r="H54" s="5">
        <f t="shared" si="2"/>
        <v>3.673768009347711E-3</v>
      </c>
      <c r="I54" s="5">
        <f t="shared" si="2"/>
        <v>-1.1036180250878491E-4</v>
      </c>
      <c r="J54" s="5">
        <f t="shared" si="2"/>
        <v>-5.8956576991492371E-3</v>
      </c>
      <c r="K54" s="5">
        <f t="shared" si="2"/>
        <v>1.5544731632732178E-2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/>
  <cols>
    <col min="2" max="9" width="18.7109375" customWidth="1"/>
  </cols>
  <sheetData>
    <row r="1" spans="1:9" ht="18.75">
      <c r="A1" s="22" t="str">
        <f>CONCATENATE("Form 1.1b - ",'List of Forms'!A1)</f>
        <v>Form 1.1b - SMUD Service Territory</v>
      </c>
      <c r="B1" s="18"/>
      <c r="C1" s="18"/>
      <c r="D1" s="18"/>
      <c r="E1" s="18"/>
      <c r="F1" s="18"/>
      <c r="G1" s="18"/>
      <c r="H1" s="18"/>
      <c r="I1" s="18"/>
    </row>
    <row r="2" spans="1:9" ht="15.75">
      <c r="A2" s="19" t="str">
        <f>'List of Forms'!A2</f>
        <v>California Energy Demand 2019-2030 Preliminary Baseline Forecast - Mid Demand Case</v>
      </c>
      <c r="B2" s="18"/>
      <c r="C2" s="18"/>
      <c r="D2" s="18"/>
      <c r="E2" s="18"/>
      <c r="F2" s="18"/>
      <c r="G2" s="18"/>
      <c r="H2" s="18"/>
      <c r="I2" s="18"/>
    </row>
    <row r="3" spans="1:9" ht="15.75">
      <c r="A3" s="19" t="s">
        <v>22</v>
      </c>
      <c r="B3" s="18"/>
      <c r="C3" s="18"/>
      <c r="D3" s="18"/>
      <c r="E3" s="18"/>
      <c r="F3" s="18"/>
      <c r="G3" s="18"/>
      <c r="H3" s="18"/>
      <c r="I3" s="18"/>
    </row>
    <row r="5" spans="1:9" ht="15.75" thickBot="1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>
      <c r="A6" s="2">
        <v>1990</v>
      </c>
      <c r="B6" s="3">
        <v>3610.5625650000002</v>
      </c>
      <c r="C6" s="3">
        <v>3138.0454843939501</v>
      </c>
      <c r="D6" s="3">
        <v>721.47717713335499</v>
      </c>
      <c r="E6" s="3">
        <v>124.16834900000001</v>
      </c>
      <c r="F6" s="3">
        <v>107.497934</v>
      </c>
      <c r="G6" s="3">
        <v>589.10596447268904</v>
      </c>
      <c r="H6" s="3">
        <v>66.836428999999995</v>
      </c>
      <c r="I6" s="4">
        <v>8357.6939029999903</v>
      </c>
    </row>
    <row r="7" spans="1:9">
      <c r="A7" s="2">
        <v>1991</v>
      </c>
      <c r="B7" s="3">
        <v>3602.8997920000002</v>
      </c>
      <c r="C7" s="3">
        <v>3083.2821851603999</v>
      </c>
      <c r="D7" s="3">
        <v>721.17155511463397</v>
      </c>
      <c r="E7" s="3">
        <v>133.06032300000001</v>
      </c>
      <c r="F7" s="3">
        <v>120.176031999999</v>
      </c>
      <c r="G7" s="3">
        <v>620.29254272495905</v>
      </c>
      <c r="H7" s="3">
        <v>68.424576000000002</v>
      </c>
      <c r="I7" s="4">
        <v>8349.30700599999</v>
      </c>
    </row>
    <row r="8" spans="1:9">
      <c r="A8" s="2">
        <v>1992</v>
      </c>
      <c r="B8" s="3">
        <v>3620.3029999999899</v>
      </c>
      <c r="C8" s="3">
        <v>3195.2572410927701</v>
      </c>
      <c r="D8" s="3">
        <v>745.181354373977</v>
      </c>
      <c r="E8" s="3">
        <v>102.42993048184201</v>
      </c>
      <c r="F8" s="3">
        <v>130.81736980527899</v>
      </c>
      <c r="G8" s="3">
        <v>609.02609002018096</v>
      </c>
      <c r="H8" s="3">
        <v>68.187014225938498</v>
      </c>
      <c r="I8" s="4">
        <v>8471.2019999999902</v>
      </c>
    </row>
    <row r="9" spans="1:9">
      <c r="A9" s="2">
        <v>1993</v>
      </c>
      <c r="B9" s="3">
        <v>3635.7150000000001</v>
      </c>
      <c r="C9" s="3">
        <v>3224.8666023350202</v>
      </c>
      <c r="D9" s="3">
        <v>736.56197549676006</v>
      </c>
      <c r="E9" s="3">
        <v>99.812895628509594</v>
      </c>
      <c r="F9" s="3">
        <v>134.693822853678</v>
      </c>
      <c r="G9" s="3">
        <v>548.58069867550103</v>
      </c>
      <c r="H9" s="3">
        <v>67.988005010525796</v>
      </c>
      <c r="I9" s="4">
        <v>8448.2189999999991</v>
      </c>
    </row>
    <row r="10" spans="1:9">
      <c r="A10" s="2">
        <v>1994</v>
      </c>
      <c r="B10" s="3">
        <v>3680.2429999999999</v>
      </c>
      <c r="C10" s="3">
        <v>3222.13096562485</v>
      </c>
      <c r="D10" s="3">
        <v>730.51728361548396</v>
      </c>
      <c r="E10" s="3">
        <v>110.92324596594401</v>
      </c>
      <c r="F10" s="3">
        <v>146.627878203732</v>
      </c>
      <c r="G10" s="3">
        <v>497.17769782890798</v>
      </c>
      <c r="H10" s="3">
        <v>71.535928761072796</v>
      </c>
      <c r="I10" s="4">
        <v>8459.1560000000009</v>
      </c>
    </row>
    <row r="11" spans="1:9">
      <c r="A11" s="2">
        <v>1995</v>
      </c>
      <c r="B11" s="3">
        <v>3567.5839999999998</v>
      </c>
      <c r="C11" s="3">
        <v>3293.55826224973</v>
      </c>
      <c r="D11" s="3">
        <v>724.51844068845901</v>
      </c>
      <c r="E11" s="3">
        <v>112.943321621469</v>
      </c>
      <c r="F11" s="3">
        <v>141.208829842337</v>
      </c>
      <c r="G11" s="3">
        <v>546.08182776676904</v>
      </c>
      <c r="H11" s="3">
        <v>72.993317831231593</v>
      </c>
      <c r="I11" s="4">
        <v>8458.8880000000008</v>
      </c>
    </row>
    <row r="12" spans="1:9">
      <c r="A12" s="2">
        <v>1996</v>
      </c>
      <c r="B12" s="3">
        <v>3851.60499999999</v>
      </c>
      <c r="C12" s="3">
        <v>3368.5903418532198</v>
      </c>
      <c r="D12" s="3">
        <v>774.14784718294197</v>
      </c>
      <c r="E12" s="3">
        <v>116.46626790166501</v>
      </c>
      <c r="F12" s="3">
        <v>151.88303797867599</v>
      </c>
      <c r="G12" s="3">
        <v>551.20064734772495</v>
      </c>
      <c r="H12" s="3">
        <v>75.367857735761703</v>
      </c>
      <c r="I12" s="4">
        <v>8889.2609999999895</v>
      </c>
    </row>
    <row r="13" spans="1:9">
      <c r="A13" s="2">
        <v>1997</v>
      </c>
      <c r="B13" s="3">
        <v>3823.6969999999901</v>
      </c>
      <c r="C13" s="3">
        <v>3454.2453603126301</v>
      </c>
      <c r="D13" s="3">
        <v>769.66323974373597</v>
      </c>
      <c r="E13" s="3">
        <v>119.085651145643</v>
      </c>
      <c r="F13" s="3">
        <v>163.75593024310899</v>
      </c>
      <c r="G13" s="3">
        <v>570.66749165440399</v>
      </c>
      <c r="H13" s="3">
        <v>74.8363269004724</v>
      </c>
      <c r="I13" s="4">
        <v>8975.9509999999991</v>
      </c>
    </row>
    <row r="14" spans="1:9">
      <c r="A14" s="2">
        <v>1998</v>
      </c>
      <c r="B14" s="3">
        <v>3969.3020000000001</v>
      </c>
      <c r="C14" s="3">
        <v>3440.59677379706</v>
      </c>
      <c r="D14" s="3">
        <v>828.62049850649998</v>
      </c>
      <c r="E14" s="3">
        <v>137.654539163088</v>
      </c>
      <c r="F14" s="3">
        <v>122.043920363278</v>
      </c>
      <c r="G14" s="3">
        <v>564.80969826644503</v>
      </c>
      <c r="H14" s="3">
        <v>75.379569903625693</v>
      </c>
      <c r="I14" s="4">
        <v>9138.4069999999992</v>
      </c>
    </row>
    <row r="15" spans="1:9">
      <c r="A15" s="2">
        <v>1999</v>
      </c>
      <c r="B15" s="3">
        <v>3944.2439999999901</v>
      </c>
      <c r="C15" s="3">
        <v>3537.9519189820999</v>
      </c>
      <c r="D15" s="3">
        <v>845.74428703836395</v>
      </c>
      <c r="E15" s="3">
        <v>164.49926841764699</v>
      </c>
      <c r="F15" s="3">
        <v>161.616645937334</v>
      </c>
      <c r="G15" s="3">
        <v>551.10439094935998</v>
      </c>
      <c r="H15" s="3">
        <v>79.590488675189505</v>
      </c>
      <c r="I15" s="4">
        <v>9284.7510000000002</v>
      </c>
    </row>
    <row r="16" spans="1:9">
      <c r="A16" s="2">
        <v>2000</v>
      </c>
      <c r="B16" s="3">
        <v>4126.4054309999901</v>
      </c>
      <c r="C16" s="3">
        <v>3666.1057663482902</v>
      </c>
      <c r="D16" s="3">
        <v>857.97139270186904</v>
      </c>
      <c r="E16" s="3">
        <v>170.61351842846301</v>
      </c>
      <c r="F16" s="3">
        <v>150.32544542740899</v>
      </c>
      <c r="G16" s="3">
        <v>532.83208408396695</v>
      </c>
      <c r="H16" s="3">
        <v>73.969876999999997</v>
      </c>
      <c r="I16" s="4">
        <v>9578.2235149900007</v>
      </c>
    </row>
    <row r="17" spans="1:9">
      <c r="A17" s="2">
        <v>2001</v>
      </c>
      <c r="B17" s="3">
        <v>4019.4997629999998</v>
      </c>
      <c r="C17" s="3">
        <v>3751.0678993349602</v>
      </c>
      <c r="D17" s="3">
        <v>784.84611940767604</v>
      </c>
      <c r="E17" s="3">
        <v>155.73852841756801</v>
      </c>
      <c r="F17" s="3">
        <v>155.01207623397701</v>
      </c>
      <c r="G17" s="3">
        <v>465.46355351580797</v>
      </c>
      <c r="H17" s="3">
        <v>73.973375000000004</v>
      </c>
      <c r="I17" s="4">
        <v>9405.6013149099999</v>
      </c>
    </row>
    <row r="18" spans="1:9">
      <c r="A18" s="2">
        <v>2002</v>
      </c>
      <c r="B18" s="3">
        <v>4087.2591130000001</v>
      </c>
      <c r="C18" s="3">
        <v>3767.3246638647202</v>
      </c>
      <c r="D18" s="3">
        <v>793.44858643002794</v>
      </c>
      <c r="E18" s="3">
        <v>148.12237558345399</v>
      </c>
      <c r="F18" s="3">
        <v>165.05093862375199</v>
      </c>
      <c r="G18" s="3">
        <v>449.53038949803698</v>
      </c>
      <c r="H18" s="3">
        <v>74.327797000000004</v>
      </c>
      <c r="I18" s="4">
        <v>9485.0638639999997</v>
      </c>
    </row>
    <row r="19" spans="1:9">
      <c r="A19" s="2">
        <v>2003</v>
      </c>
      <c r="B19" s="3">
        <v>4361.5338030000003</v>
      </c>
      <c r="C19" s="3">
        <v>3945.7316917316898</v>
      </c>
      <c r="D19" s="3">
        <v>785.05846708367301</v>
      </c>
      <c r="E19" s="3">
        <v>125.85651898304501</v>
      </c>
      <c r="F19" s="3">
        <v>182.58554485122301</v>
      </c>
      <c r="G19" s="3">
        <v>479.28328135035503</v>
      </c>
      <c r="H19" s="3">
        <v>74.543814999999995</v>
      </c>
      <c r="I19" s="4">
        <v>9954.5931219999893</v>
      </c>
    </row>
    <row r="20" spans="1:9">
      <c r="A20" s="2">
        <v>2004</v>
      </c>
      <c r="B20" s="3">
        <v>4404.1387649999997</v>
      </c>
      <c r="C20" s="3">
        <v>4129.9735081618601</v>
      </c>
      <c r="D20" s="3">
        <v>784.431250399801</v>
      </c>
      <c r="E20" s="3">
        <v>131.31014657504801</v>
      </c>
      <c r="F20" s="3">
        <v>192.627449391911</v>
      </c>
      <c r="G20" s="3">
        <v>489.036691471371</v>
      </c>
      <c r="H20" s="3">
        <v>74.665384000000003</v>
      </c>
      <c r="I20" s="4">
        <v>10206.1831949999</v>
      </c>
    </row>
    <row r="21" spans="1:9">
      <c r="A21" s="2">
        <v>2005</v>
      </c>
      <c r="B21" s="3">
        <v>4557.0594679999904</v>
      </c>
      <c r="C21" s="3">
        <v>4373.0052549688598</v>
      </c>
      <c r="D21" s="3">
        <v>792.402939608569</v>
      </c>
      <c r="E21" s="3">
        <v>129.83560710432201</v>
      </c>
      <c r="F21" s="3">
        <v>179.26442846520999</v>
      </c>
      <c r="G21" s="3">
        <v>497.03707685303903</v>
      </c>
      <c r="H21" s="3">
        <v>75.430104999999998</v>
      </c>
      <c r="I21" s="4">
        <v>10604.034879999999</v>
      </c>
    </row>
    <row r="22" spans="1:9">
      <c r="A22" s="2">
        <v>2006</v>
      </c>
      <c r="B22" s="3">
        <v>4742.3781140000001</v>
      </c>
      <c r="C22" s="3">
        <v>4387.4100937337398</v>
      </c>
      <c r="D22" s="3">
        <v>870.44134210776701</v>
      </c>
      <c r="E22" s="3">
        <v>130.35067039864501</v>
      </c>
      <c r="F22" s="3">
        <v>186.661917159122</v>
      </c>
      <c r="G22" s="3">
        <v>498.83770760071297</v>
      </c>
      <c r="H22" s="3">
        <v>75.791292999999996</v>
      </c>
      <c r="I22" s="4">
        <v>10891.871138</v>
      </c>
    </row>
    <row r="23" spans="1:9">
      <c r="A23" s="2">
        <v>2007</v>
      </c>
      <c r="B23" s="3">
        <v>4630.9631449999997</v>
      </c>
      <c r="C23" s="3">
        <v>4408.0043259036602</v>
      </c>
      <c r="D23" s="3">
        <v>921.58329768002102</v>
      </c>
      <c r="E23" s="3">
        <v>136.654970252136</v>
      </c>
      <c r="F23" s="3">
        <v>209.62614032916301</v>
      </c>
      <c r="G23" s="3">
        <v>530.19734683500803</v>
      </c>
      <c r="H23" s="3">
        <v>76.342817999999994</v>
      </c>
      <c r="I23" s="4">
        <v>10913.3720439999</v>
      </c>
    </row>
    <row r="24" spans="1:9">
      <c r="A24" s="2">
        <v>2008</v>
      </c>
      <c r="B24" s="3">
        <v>4689.8176979999898</v>
      </c>
      <c r="C24" s="3">
        <v>4487.4440217134397</v>
      </c>
      <c r="D24" s="3">
        <v>823.82070643193094</v>
      </c>
      <c r="E24" s="3">
        <v>129.88006919531401</v>
      </c>
      <c r="F24" s="3">
        <v>205.88969228963401</v>
      </c>
      <c r="G24" s="3">
        <v>543.85533636967705</v>
      </c>
      <c r="H24" s="3">
        <v>78.460166000000001</v>
      </c>
      <c r="I24" s="4">
        <v>10959.16769</v>
      </c>
    </row>
    <row r="25" spans="1:9">
      <c r="A25" s="2">
        <v>2009</v>
      </c>
      <c r="B25" s="3">
        <v>4703.7782530000004</v>
      </c>
      <c r="C25" s="3">
        <v>4385.06874612094</v>
      </c>
      <c r="D25" s="3">
        <v>766.81276291302504</v>
      </c>
      <c r="E25" s="3">
        <v>121.141426662694</v>
      </c>
      <c r="F25" s="3">
        <v>191.46525679682301</v>
      </c>
      <c r="G25" s="3">
        <v>510.07253650649699</v>
      </c>
      <c r="H25" s="3">
        <v>79.467550000000003</v>
      </c>
      <c r="I25" s="4">
        <v>10757.8065319999</v>
      </c>
    </row>
    <row r="26" spans="1:9">
      <c r="A26" s="2">
        <v>2010</v>
      </c>
      <c r="B26" s="3">
        <v>4499.5715060000002</v>
      </c>
      <c r="C26" s="3">
        <v>4175.3681285175599</v>
      </c>
      <c r="D26" s="3">
        <v>840.92974350833401</v>
      </c>
      <c r="E26" s="3">
        <v>119.379382249607</v>
      </c>
      <c r="F26" s="3">
        <v>184.68506684918799</v>
      </c>
      <c r="G26" s="3">
        <v>499.86548087529701</v>
      </c>
      <c r="H26" s="3">
        <v>79.212983999999906</v>
      </c>
      <c r="I26" s="4">
        <v>10399.012291999899</v>
      </c>
    </row>
    <row r="27" spans="1:9">
      <c r="A27" s="2">
        <v>2011</v>
      </c>
      <c r="B27" s="3">
        <v>4600.4733459999998</v>
      </c>
      <c r="C27" s="3">
        <v>4150.7395460142498</v>
      </c>
      <c r="D27" s="3">
        <v>841.92051771384297</v>
      </c>
      <c r="E27" s="3">
        <v>117.985620705629</v>
      </c>
      <c r="F27" s="3">
        <v>189.62023227449501</v>
      </c>
      <c r="G27" s="3">
        <v>492.46424729177397</v>
      </c>
      <c r="H27" s="3">
        <v>76.692493999999996</v>
      </c>
      <c r="I27" s="4">
        <v>10469.896004</v>
      </c>
    </row>
    <row r="28" spans="1:9">
      <c r="A28" s="2">
        <v>2012</v>
      </c>
      <c r="B28" s="3">
        <v>4644.2213199999997</v>
      </c>
      <c r="C28" s="3">
        <v>4173.0629690036003</v>
      </c>
      <c r="D28" s="3">
        <v>812.02888509020499</v>
      </c>
      <c r="E28" s="3">
        <v>117.88414422276701</v>
      </c>
      <c r="F28" s="3">
        <v>208.55179111613799</v>
      </c>
      <c r="G28" s="3">
        <v>497.28942456729601</v>
      </c>
      <c r="H28" s="3">
        <v>77.704481999999999</v>
      </c>
      <c r="I28" s="4">
        <v>10530.743016</v>
      </c>
    </row>
    <row r="29" spans="1:9">
      <c r="A29" s="2">
        <v>2013</v>
      </c>
      <c r="B29" s="3">
        <v>4634.9390599999997</v>
      </c>
      <c r="C29" s="3">
        <v>4198.7635788950302</v>
      </c>
      <c r="D29" s="3">
        <v>764.69773885044299</v>
      </c>
      <c r="E29" s="3">
        <v>123.61076706514</v>
      </c>
      <c r="F29" s="3">
        <v>217.596544609473</v>
      </c>
      <c r="G29" s="3">
        <v>482.80572057994198</v>
      </c>
      <c r="H29" s="3">
        <v>70.278275999999906</v>
      </c>
      <c r="I29" s="4">
        <v>10492.691686</v>
      </c>
    </row>
    <row r="30" spans="1:9">
      <c r="A30" s="2">
        <v>2014</v>
      </c>
      <c r="B30" s="3">
        <v>4660.2665730000099</v>
      </c>
      <c r="C30" s="3">
        <v>4243.5740412261002</v>
      </c>
      <c r="D30" s="3">
        <v>780.36757506859999</v>
      </c>
      <c r="E30" s="3">
        <v>132.62328872233201</v>
      </c>
      <c r="F30" s="3">
        <v>222.030915845538</v>
      </c>
      <c r="G30" s="3">
        <v>478.999189137418</v>
      </c>
      <c r="H30" s="3">
        <v>78.438487999999893</v>
      </c>
      <c r="I30" s="4">
        <v>10596.300071</v>
      </c>
    </row>
    <row r="31" spans="1:9">
      <c r="A31" s="2">
        <v>2015</v>
      </c>
      <c r="B31" s="3">
        <v>4642.09005599999</v>
      </c>
      <c r="C31" s="3">
        <v>4217.7750436748402</v>
      </c>
      <c r="D31" s="3">
        <v>792.91382286919702</v>
      </c>
      <c r="E31" s="3">
        <v>131.968702969037</v>
      </c>
      <c r="F31" s="3">
        <v>222.326506148834</v>
      </c>
      <c r="G31" s="3">
        <v>462.18615333807497</v>
      </c>
      <c r="H31" s="3">
        <v>64.990525000000005</v>
      </c>
      <c r="I31" s="4">
        <v>10534.2508099999</v>
      </c>
    </row>
    <row r="32" spans="1:9">
      <c r="A32" s="2">
        <v>2016</v>
      </c>
      <c r="B32" s="3">
        <v>4660.8806597697603</v>
      </c>
      <c r="C32" s="3">
        <v>4211.5341526155398</v>
      </c>
      <c r="D32" s="3">
        <v>778.58032967731299</v>
      </c>
      <c r="E32" s="3">
        <v>134.455797865346</v>
      </c>
      <c r="F32" s="3">
        <v>191.030101967354</v>
      </c>
      <c r="G32" s="3">
        <v>457.13263162779299</v>
      </c>
      <c r="H32" s="3">
        <v>61.4190045573907</v>
      </c>
      <c r="I32" s="4">
        <v>10495.032678080501</v>
      </c>
    </row>
    <row r="33" spans="1:9">
      <c r="A33" s="2">
        <v>2017</v>
      </c>
      <c r="B33" s="3">
        <v>5083.8543890000001</v>
      </c>
      <c r="C33" s="3">
        <v>4330.2114118380996</v>
      </c>
      <c r="D33" s="3">
        <v>779.85209273981502</v>
      </c>
      <c r="E33" s="3">
        <v>144.22017</v>
      </c>
      <c r="F33" s="3">
        <v>196.47532099999901</v>
      </c>
      <c r="G33" s="3">
        <v>459.80330775208398</v>
      </c>
      <c r="H33" s="3">
        <v>59.789476999999998</v>
      </c>
      <c r="I33" s="4">
        <v>11054.20616933</v>
      </c>
    </row>
    <row r="34" spans="1:9">
      <c r="A34" s="2">
        <v>2018</v>
      </c>
      <c r="B34" s="3">
        <v>4548.9730502729899</v>
      </c>
      <c r="C34" s="3">
        <v>4144.5356331337498</v>
      </c>
      <c r="D34" s="3">
        <v>770.12872251742795</v>
      </c>
      <c r="E34" s="3">
        <v>145.20586299999999</v>
      </c>
      <c r="F34" s="3">
        <v>211.93166500000001</v>
      </c>
      <c r="G34" s="3">
        <v>430.87894047717401</v>
      </c>
      <c r="H34" s="3">
        <v>58.891387000000002</v>
      </c>
      <c r="I34" s="4">
        <v>10310.545261401299</v>
      </c>
    </row>
    <row r="35" spans="1:9">
      <c r="A35" s="2">
        <v>2019</v>
      </c>
      <c r="B35" s="3">
        <v>4574.4884672980797</v>
      </c>
      <c r="C35" s="3">
        <v>4193.9071903374797</v>
      </c>
      <c r="D35" s="3">
        <v>774.82280443925504</v>
      </c>
      <c r="E35" s="3">
        <v>145.21497188567</v>
      </c>
      <c r="F35" s="3">
        <v>203.62295527267099</v>
      </c>
      <c r="G35" s="3">
        <v>440.11651310216399</v>
      </c>
      <c r="H35" s="3">
        <v>57.925658475802301</v>
      </c>
      <c r="I35" s="4">
        <v>10390.0985608111</v>
      </c>
    </row>
    <row r="36" spans="1:9">
      <c r="A36" s="2">
        <v>2020</v>
      </c>
      <c r="B36" s="3">
        <v>4591.3644832677501</v>
      </c>
      <c r="C36" s="3">
        <v>4246.8950704256804</v>
      </c>
      <c r="D36" s="3">
        <v>765.98793310749602</v>
      </c>
      <c r="E36" s="3">
        <v>144.77283791357499</v>
      </c>
      <c r="F36" s="3">
        <v>204.29693190160799</v>
      </c>
      <c r="G36" s="3">
        <v>438.75476154412399</v>
      </c>
      <c r="H36" s="3">
        <v>57.680728049849897</v>
      </c>
      <c r="I36" s="4">
        <v>10449.752746210001</v>
      </c>
    </row>
    <row r="37" spans="1:9">
      <c r="A37" s="2">
        <v>2021</v>
      </c>
      <c r="B37" s="3">
        <v>4616.9294829110404</v>
      </c>
      <c r="C37" s="3">
        <v>4301.4476841021396</v>
      </c>
      <c r="D37" s="3">
        <v>769.31331019704703</v>
      </c>
      <c r="E37" s="3">
        <v>144.43149114476901</v>
      </c>
      <c r="F37" s="3">
        <v>204.976620694297</v>
      </c>
      <c r="G37" s="3">
        <v>435.75543997023198</v>
      </c>
      <c r="H37" s="3">
        <v>57.419783913086697</v>
      </c>
      <c r="I37" s="4">
        <v>10530.273812932601</v>
      </c>
    </row>
    <row r="38" spans="1:9">
      <c r="A38" s="2">
        <v>2022</v>
      </c>
      <c r="B38" s="3">
        <v>4669.6068713311797</v>
      </c>
      <c r="C38" s="3">
        <v>4377.8800172724305</v>
      </c>
      <c r="D38" s="3">
        <v>772.72791921746102</v>
      </c>
      <c r="E38" s="3">
        <v>144.51000906381799</v>
      </c>
      <c r="F38" s="3">
        <v>205.66249433776201</v>
      </c>
      <c r="G38" s="3">
        <v>436.72396822152399</v>
      </c>
      <c r="H38" s="3">
        <v>57.145136160079097</v>
      </c>
      <c r="I38" s="4">
        <v>10664.256415604201</v>
      </c>
    </row>
    <row r="39" spans="1:9">
      <c r="A39" s="2">
        <v>2023</v>
      </c>
      <c r="B39" s="3">
        <v>4732.1763372730102</v>
      </c>
      <c r="C39" s="3">
        <v>4436.8355119830103</v>
      </c>
      <c r="D39" s="3">
        <v>770.69777986685597</v>
      </c>
      <c r="E39" s="3">
        <v>144.38140228415199</v>
      </c>
      <c r="F39" s="3">
        <v>206.35431153958899</v>
      </c>
      <c r="G39" s="3">
        <v>436.79428162929003</v>
      </c>
      <c r="H39" s="3">
        <v>56.8544549543833</v>
      </c>
      <c r="I39" s="4">
        <v>10784.094079530299</v>
      </c>
    </row>
    <row r="40" spans="1:9">
      <c r="A40" s="2">
        <v>2024</v>
      </c>
      <c r="B40" s="3">
        <v>4794.7100737316896</v>
      </c>
      <c r="C40" s="3">
        <v>4496.3497363331198</v>
      </c>
      <c r="D40" s="3">
        <v>770.88168978254703</v>
      </c>
      <c r="E40" s="3">
        <v>144.175902833062</v>
      </c>
      <c r="F40" s="3">
        <v>207.05122521185999</v>
      </c>
      <c r="G40" s="3">
        <v>436.50685804162998</v>
      </c>
      <c r="H40" s="3">
        <v>56.547159944265999</v>
      </c>
      <c r="I40" s="4">
        <v>10906.222645878101</v>
      </c>
    </row>
    <row r="41" spans="1:9">
      <c r="A41" s="2">
        <v>2025</v>
      </c>
      <c r="B41" s="3">
        <v>4846.4061421997803</v>
      </c>
      <c r="C41" s="3">
        <v>4552.1967398565102</v>
      </c>
      <c r="D41" s="3">
        <v>771.18748351347006</v>
      </c>
      <c r="E41" s="3">
        <v>143.88773565410801</v>
      </c>
      <c r="F41" s="3">
        <v>207.752115629343</v>
      </c>
      <c r="G41" s="3">
        <v>435.844186919089</v>
      </c>
      <c r="H41" s="3">
        <v>56.224171288459999</v>
      </c>
      <c r="I41" s="4">
        <v>11013.498575060699</v>
      </c>
    </row>
    <row r="42" spans="1:9">
      <c r="A42" s="2">
        <v>2026</v>
      </c>
      <c r="B42" s="3">
        <v>4896.5625892451299</v>
      </c>
      <c r="C42" s="3">
        <v>4601.7193601702002</v>
      </c>
      <c r="D42" s="3">
        <v>772.96545141602599</v>
      </c>
      <c r="E42" s="3">
        <v>143.47532799692399</v>
      </c>
      <c r="F42" s="3">
        <v>208.455909398975</v>
      </c>
      <c r="G42" s="3">
        <v>435.11980301725799</v>
      </c>
      <c r="H42" s="3">
        <v>55.885406642087197</v>
      </c>
      <c r="I42" s="4">
        <v>11114.183847886599</v>
      </c>
    </row>
    <row r="43" spans="1:9">
      <c r="A43" s="2">
        <v>2027</v>
      </c>
      <c r="B43" s="3">
        <v>4949.2630739629003</v>
      </c>
      <c r="C43" s="3">
        <v>4649.5690394032899</v>
      </c>
      <c r="D43" s="3">
        <v>777.92380423907605</v>
      </c>
      <c r="E43" s="3">
        <v>143.094251187693</v>
      </c>
      <c r="F43" s="3">
        <v>209.161746594292</v>
      </c>
      <c r="G43" s="3">
        <v>434.34208086232297</v>
      </c>
      <c r="H43" s="3">
        <v>55.530124370447602</v>
      </c>
      <c r="I43" s="4">
        <v>11218.88412062</v>
      </c>
    </row>
    <row r="44" spans="1:9">
      <c r="A44" s="2">
        <v>2028</v>
      </c>
      <c r="B44" s="3">
        <v>5007.9648954018503</v>
      </c>
      <c r="C44" s="3">
        <v>4703.3344492671704</v>
      </c>
      <c r="D44" s="3">
        <v>785.76626547901503</v>
      </c>
      <c r="E44" s="3">
        <v>142.727282050215</v>
      </c>
      <c r="F44" s="3">
        <v>209.86901014847999</v>
      </c>
      <c r="G44" s="3">
        <v>433.84475419546197</v>
      </c>
      <c r="H44" s="3">
        <v>55.159696803939497</v>
      </c>
      <c r="I44" s="4">
        <v>11338.6663533461</v>
      </c>
    </row>
    <row r="45" spans="1:9">
      <c r="A45" s="2">
        <v>2029</v>
      </c>
      <c r="B45" s="3">
        <v>5072.6936207869703</v>
      </c>
      <c r="C45" s="3">
        <v>4753.7695470440704</v>
      </c>
      <c r="D45" s="3">
        <v>793.33078125362101</v>
      </c>
      <c r="E45" s="3">
        <v>142.41910547944599</v>
      </c>
      <c r="F45" s="3">
        <v>210.57728646862699</v>
      </c>
      <c r="G45" s="3">
        <v>433.28296742593</v>
      </c>
      <c r="H45" s="3">
        <v>54.773106839504102</v>
      </c>
      <c r="I45" s="4">
        <v>11460.8464152981</v>
      </c>
    </row>
    <row r="46" spans="1:9">
      <c r="A46" s="2">
        <v>2030</v>
      </c>
      <c r="B46" s="3">
        <v>5145.7962737939697</v>
      </c>
      <c r="C46" s="3">
        <v>4797.0025150193596</v>
      </c>
      <c r="D46" s="3">
        <v>799.64026564010896</v>
      </c>
      <c r="E46" s="3">
        <v>142.10323399230299</v>
      </c>
      <c r="F46" s="3">
        <v>211.286309648946</v>
      </c>
      <c r="G46" s="3">
        <v>432.952951928338</v>
      </c>
      <c r="H46" s="3">
        <v>54.368886891757498</v>
      </c>
      <c r="I46" s="4">
        <v>11583.150436914801</v>
      </c>
    </row>
    <row r="47" spans="1:9">
      <c r="A47" t="s">
        <v>21</v>
      </c>
    </row>
    <row r="50" spans="1:9" ht="18.75">
      <c r="A50" s="20" t="s">
        <v>10</v>
      </c>
      <c r="B50" s="21"/>
      <c r="C50" s="21"/>
      <c r="D50" s="21"/>
      <c r="E50" s="21"/>
      <c r="F50" s="21"/>
      <c r="G50" s="21"/>
    </row>
    <row r="51" spans="1:9" ht="15.75" thickBot="1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>
      <c r="A52" s="2" t="s">
        <v>11</v>
      </c>
      <c r="B52" s="5">
        <f>IF(B16=0, "--",(B26/B16)^(1/10)-1)</f>
        <v>8.6951348764843228E-3</v>
      </c>
      <c r="C52" s="5">
        <f t="shared" ref="C52:I52" si="0">IF(C16=0, "--",(C26/C16)^(1/10)-1)</f>
        <v>1.3092215219705716E-2</v>
      </c>
      <c r="D52" s="5">
        <f t="shared" si="0"/>
        <v>-2.0042527814929656E-3</v>
      </c>
      <c r="E52" s="5">
        <f t="shared" si="0"/>
        <v>-3.507937646859749E-2</v>
      </c>
      <c r="F52" s="5">
        <f t="shared" si="0"/>
        <v>2.07982765839827E-2</v>
      </c>
      <c r="G52" s="5">
        <f t="shared" si="0"/>
        <v>-6.3663793142694214E-3</v>
      </c>
      <c r="H52" s="5">
        <f t="shared" si="0"/>
        <v>6.8717309363772738E-3</v>
      </c>
      <c r="I52" s="5">
        <f t="shared" si="0"/>
        <v>8.2557615665261874E-3</v>
      </c>
    </row>
    <row r="53" spans="1:9">
      <c r="A53" s="2" t="s">
        <v>12</v>
      </c>
      <c r="B53" s="5">
        <f>IF(B26=0,"--",(B36/B26)^(1/10)-1)</f>
        <v>2.0215487385331077E-3</v>
      </c>
      <c r="C53" s="5">
        <f t="shared" ref="C53:I53" si="1">IF(C26=0,"--",(C36/C26)^(1/10)-1)</f>
        <v>1.7000049090849512E-3</v>
      </c>
      <c r="D53" s="5">
        <f t="shared" si="1"/>
        <v>-9.29074193752355E-3</v>
      </c>
      <c r="E53" s="5">
        <f t="shared" si="1"/>
        <v>1.9473112111595192E-2</v>
      </c>
      <c r="F53" s="5">
        <f t="shared" si="1"/>
        <v>1.0143343560765183E-2</v>
      </c>
      <c r="G53" s="5">
        <f t="shared" si="1"/>
        <v>-1.2955189305742687E-2</v>
      </c>
      <c r="H53" s="5">
        <f t="shared" si="1"/>
        <v>-3.1223855653011556E-2</v>
      </c>
      <c r="I53" s="5">
        <f t="shared" si="1"/>
        <v>4.8686725811064591E-4</v>
      </c>
    </row>
    <row r="54" spans="1:9">
      <c r="A54" s="2" t="s">
        <v>13</v>
      </c>
      <c r="B54" s="5">
        <f>IF(B36=0,"--",(B46/B36)^(1/10)-1)</f>
        <v>1.1465518011105624E-2</v>
      </c>
      <c r="C54" s="5">
        <f t="shared" ref="C54:I54" si="2">IF(C36=0,"--",(C46/C36)^(1/10)-1)</f>
        <v>1.225479233023119E-2</v>
      </c>
      <c r="D54" s="5">
        <f t="shared" si="2"/>
        <v>4.3088105538946486E-3</v>
      </c>
      <c r="E54" s="5">
        <f t="shared" si="2"/>
        <v>-1.8594775729637858E-3</v>
      </c>
      <c r="F54" s="5">
        <f t="shared" si="2"/>
        <v>3.369629215804526E-3</v>
      </c>
      <c r="G54" s="5">
        <f t="shared" si="2"/>
        <v>-1.3302705245971103E-3</v>
      </c>
      <c r="H54" s="5">
        <f t="shared" si="2"/>
        <v>-5.8956576991492371E-3</v>
      </c>
      <c r="I54" s="5">
        <f t="shared" si="2"/>
        <v>1.0350517435158357E-2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8" width="24.7109375" customWidth="1"/>
  </cols>
  <sheetData>
    <row r="1" spans="1:8" ht="18.75">
      <c r="A1" s="17" t="str">
        <f>CONCATENATE("Form 1.2 - ",'List of Forms'!A1)</f>
        <v>Form 1.2 - SMUD Service Territory</v>
      </c>
      <c r="B1" s="18"/>
      <c r="C1" s="18"/>
      <c r="D1" s="18"/>
      <c r="E1" s="18"/>
      <c r="F1" s="18"/>
      <c r="G1" s="18"/>
      <c r="H1" s="18"/>
    </row>
    <row r="2" spans="1:8" ht="15.75">
      <c r="A2" s="19" t="str">
        <f>'List of Forms'!A2</f>
        <v>California Energy Demand 2019-2030 Preliminary Baseline Forecast - Mid Demand Case</v>
      </c>
      <c r="B2" s="18"/>
      <c r="C2" s="18"/>
      <c r="D2" s="18"/>
      <c r="E2" s="18"/>
      <c r="F2" s="18"/>
      <c r="G2" s="18"/>
      <c r="H2" s="18"/>
    </row>
    <row r="3" spans="1:8" ht="15.75">
      <c r="A3" s="19" t="s">
        <v>24</v>
      </c>
      <c r="B3" s="18"/>
      <c r="C3" s="18"/>
      <c r="D3" s="18"/>
      <c r="E3" s="18"/>
      <c r="F3" s="18"/>
      <c r="G3" s="18"/>
      <c r="H3" s="18"/>
    </row>
    <row r="5" spans="1:8" ht="15.75" thickBot="1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>
      <c r="A6" s="2">
        <v>1990</v>
      </c>
      <c r="B6" s="3">
        <v>8357.6939029999903</v>
      </c>
      <c r="C6" s="3">
        <v>534.89240979199997</v>
      </c>
      <c r="D6" s="3">
        <v>8892.5863127919893</v>
      </c>
      <c r="E6" s="3">
        <v>0</v>
      </c>
      <c r="F6" s="3">
        <v>0</v>
      </c>
      <c r="G6" s="3">
        <v>0</v>
      </c>
      <c r="H6" s="4">
        <v>8892.5863127919893</v>
      </c>
    </row>
    <row r="7" spans="1:8">
      <c r="A7" s="2">
        <v>1991</v>
      </c>
      <c r="B7" s="3">
        <v>8349.30700599999</v>
      </c>
      <c r="C7" s="3">
        <v>534.35564838400001</v>
      </c>
      <c r="D7" s="3">
        <v>8883.6626543839902</v>
      </c>
      <c r="E7" s="3">
        <v>0</v>
      </c>
      <c r="F7" s="3">
        <v>0</v>
      </c>
      <c r="G7" s="3">
        <v>0</v>
      </c>
      <c r="H7" s="4">
        <v>8883.6626543839902</v>
      </c>
    </row>
    <row r="8" spans="1:8">
      <c r="A8" s="2">
        <v>1992</v>
      </c>
      <c r="B8" s="3">
        <v>8471.2155716326997</v>
      </c>
      <c r="C8" s="3">
        <v>542.15692799999999</v>
      </c>
      <c r="D8" s="3">
        <v>9013.3724996327001</v>
      </c>
      <c r="E8" s="3">
        <v>0</v>
      </c>
      <c r="F8" s="3">
        <v>1.3571632709723801E-2</v>
      </c>
      <c r="G8" s="3">
        <v>1.3571632709723801E-2</v>
      </c>
      <c r="H8" s="4">
        <v>9013.3589279999906</v>
      </c>
    </row>
    <row r="9" spans="1:8">
      <c r="A9" s="2">
        <v>1993</v>
      </c>
      <c r="B9" s="3">
        <v>8448.2410321965708</v>
      </c>
      <c r="C9" s="3">
        <v>540.686016</v>
      </c>
      <c r="D9" s="3">
        <v>8988.9270481965705</v>
      </c>
      <c r="E9" s="3">
        <v>0</v>
      </c>
      <c r="F9" s="3">
        <v>2.20321965749085E-2</v>
      </c>
      <c r="G9" s="3">
        <v>2.20321965749085E-2</v>
      </c>
      <c r="H9" s="4">
        <v>8988.9050159999897</v>
      </c>
    </row>
    <row r="10" spans="1:8">
      <c r="A10" s="2">
        <v>1994</v>
      </c>
      <c r="B10" s="3">
        <v>8460.0731046022502</v>
      </c>
      <c r="C10" s="3">
        <v>541.38598400000001</v>
      </c>
      <c r="D10" s="3">
        <v>9001.4590886022506</v>
      </c>
      <c r="E10" s="3">
        <v>0</v>
      </c>
      <c r="F10" s="3">
        <v>0.91710460225059298</v>
      </c>
      <c r="G10" s="3">
        <v>0.91710460225059298</v>
      </c>
      <c r="H10" s="4">
        <v>9000.5419839999995</v>
      </c>
    </row>
    <row r="11" spans="1:8">
      <c r="A11" s="2">
        <v>1995</v>
      </c>
      <c r="B11" s="3">
        <v>8460.7667062681703</v>
      </c>
      <c r="C11" s="3">
        <v>541.368832</v>
      </c>
      <c r="D11" s="3">
        <v>9002.1355382681704</v>
      </c>
      <c r="E11" s="3">
        <v>0</v>
      </c>
      <c r="F11" s="3">
        <v>1.87870626817713</v>
      </c>
      <c r="G11" s="3">
        <v>1.87870626817713</v>
      </c>
      <c r="H11" s="4">
        <v>9000.2568319999991</v>
      </c>
    </row>
    <row r="12" spans="1:8">
      <c r="A12" s="2">
        <v>1996</v>
      </c>
      <c r="B12" s="3">
        <v>8891.9201019665106</v>
      </c>
      <c r="C12" s="3">
        <v>568.91270399999996</v>
      </c>
      <c r="D12" s="3">
        <v>9460.8328059665091</v>
      </c>
      <c r="E12" s="3">
        <v>0</v>
      </c>
      <c r="F12" s="3">
        <v>2.65910196651912</v>
      </c>
      <c r="G12" s="3">
        <v>2.65910196651912</v>
      </c>
      <c r="H12" s="4">
        <v>9458.1737039999898</v>
      </c>
    </row>
    <row r="13" spans="1:8">
      <c r="A13" s="2">
        <v>1997</v>
      </c>
      <c r="B13" s="3">
        <v>8979.2818271156993</v>
      </c>
      <c r="C13" s="3">
        <v>574.46086400000002</v>
      </c>
      <c r="D13" s="3">
        <v>9553.7426911156999</v>
      </c>
      <c r="E13" s="3">
        <v>0</v>
      </c>
      <c r="F13" s="3">
        <v>3.33082711570612</v>
      </c>
      <c r="G13" s="3">
        <v>3.33082711570612</v>
      </c>
      <c r="H13" s="4">
        <v>9550.4118639999997</v>
      </c>
    </row>
    <row r="14" spans="1:8">
      <c r="A14" s="2">
        <v>1998</v>
      </c>
      <c r="B14" s="3">
        <v>9142.1059380207407</v>
      </c>
      <c r="C14" s="3">
        <v>584.85804800000096</v>
      </c>
      <c r="D14" s="3">
        <v>9726.9639860207408</v>
      </c>
      <c r="E14" s="3">
        <v>0</v>
      </c>
      <c r="F14" s="3">
        <v>3.6989380207341198</v>
      </c>
      <c r="G14" s="3">
        <v>3.6989380207341198</v>
      </c>
      <c r="H14" s="4">
        <v>9723.2650479999993</v>
      </c>
    </row>
    <row r="15" spans="1:8">
      <c r="A15" s="2">
        <v>1999</v>
      </c>
      <c r="B15" s="3">
        <v>9288.7790860126297</v>
      </c>
      <c r="C15" s="3">
        <v>594.224064</v>
      </c>
      <c r="D15" s="3">
        <v>9883.0031500126297</v>
      </c>
      <c r="E15" s="3">
        <v>0</v>
      </c>
      <c r="F15" s="3">
        <v>4.0280860126392302</v>
      </c>
      <c r="G15" s="3">
        <v>4.0280860126392302</v>
      </c>
      <c r="H15" s="4">
        <v>9878.9750640000002</v>
      </c>
    </row>
    <row r="16" spans="1:8">
      <c r="A16" s="2">
        <v>2000</v>
      </c>
      <c r="B16" s="3">
        <v>9582.8588422313005</v>
      </c>
      <c r="C16" s="3">
        <v>613.00630495936002</v>
      </c>
      <c r="D16" s="3">
        <v>10195.8651471906</v>
      </c>
      <c r="E16" s="3">
        <v>0</v>
      </c>
      <c r="F16" s="3">
        <v>4.6353272412994198</v>
      </c>
      <c r="G16" s="3">
        <v>4.6353272412994198</v>
      </c>
      <c r="H16" s="4">
        <v>10191.2298199493</v>
      </c>
    </row>
    <row r="17" spans="1:8">
      <c r="A17" s="2">
        <v>2001</v>
      </c>
      <c r="B17" s="3">
        <v>9412.0024939813993</v>
      </c>
      <c r="C17" s="3">
        <v>601.95848415423995</v>
      </c>
      <c r="D17" s="3">
        <v>10013.960978135599</v>
      </c>
      <c r="E17" s="3">
        <v>0</v>
      </c>
      <c r="F17" s="3">
        <v>6.4011790714029004</v>
      </c>
      <c r="G17" s="3">
        <v>6.4011790714029004</v>
      </c>
      <c r="H17" s="4">
        <v>10007.5597990642</v>
      </c>
    </row>
    <row r="18" spans="1:8">
      <c r="A18" s="2">
        <v>2002</v>
      </c>
      <c r="B18" s="3">
        <v>9494.1995653920094</v>
      </c>
      <c r="C18" s="3">
        <v>607.04408729600004</v>
      </c>
      <c r="D18" s="3">
        <v>10101.243652687999</v>
      </c>
      <c r="E18" s="3">
        <v>0</v>
      </c>
      <c r="F18" s="3">
        <v>9.1357013920128605</v>
      </c>
      <c r="G18" s="3">
        <v>9.1357013920128605</v>
      </c>
      <c r="H18" s="4">
        <v>10092.107951296</v>
      </c>
    </row>
    <row r="19" spans="1:8">
      <c r="A19" s="2">
        <v>2003</v>
      </c>
      <c r="B19" s="3">
        <v>9965.6913327285092</v>
      </c>
      <c r="C19" s="3">
        <v>637.09395980800002</v>
      </c>
      <c r="D19" s="3">
        <v>10602.7852925365</v>
      </c>
      <c r="E19" s="3">
        <v>0</v>
      </c>
      <c r="F19" s="3">
        <v>11.0982107285227</v>
      </c>
      <c r="G19" s="3">
        <v>11.0982107285227</v>
      </c>
      <c r="H19" s="4">
        <v>10591.687081807901</v>
      </c>
    </row>
    <row r="20" spans="1:8">
      <c r="A20" s="2">
        <v>2004</v>
      </c>
      <c r="B20" s="3">
        <v>10219.075234837201</v>
      </c>
      <c r="C20" s="3">
        <v>653.19572447999997</v>
      </c>
      <c r="D20" s="3">
        <v>10872.2709593172</v>
      </c>
      <c r="E20" s="3">
        <v>0</v>
      </c>
      <c r="F20" s="3">
        <v>12.8920398372753</v>
      </c>
      <c r="G20" s="3">
        <v>12.8920398372753</v>
      </c>
      <c r="H20" s="4">
        <v>10859.378919479899</v>
      </c>
    </row>
    <row r="21" spans="1:8">
      <c r="A21" s="2">
        <v>2005</v>
      </c>
      <c r="B21" s="3">
        <v>10619.6245083577</v>
      </c>
      <c r="C21" s="3">
        <v>678.65823232000002</v>
      </c>
      <c r="D21" s="3">
        <v>11298.2827406777</v>
      </c>
      <c r="E21" s="3">
        <v>0</v>
      </c>
      <c r="F21" s="3">
        <v>15.5896283577892</v>
      </c>
      <c r="G21" s="3">
        <v>15.5896283577892</v>
      </c>
      <c r="H21" s="4">
        <v>11282.693112319999</v>
      </c>
    </row>
    <row r="22" spans="1:8">
      <c r="A22" s="2">
        <v>2006</v>
      </c>
      <c r="B22" s="3">
        <v>10909.5644441969</v>
      </c>
      <c r="C22" s="3">
        <v>697.07975283200005</v>
      </c>
      <c r="D22" s="3">
        <v>11606.6441970289</v>
      </c>
      <c r="E22" s="3">
        <v>0.60317200000000004</v>
      </c>
      <c r="F22" s="3">
        <v>17.090134196995301</v>
      </c>
      <c r="G22" s="3">
        <v>17.693306196995302</v>
      </c>
      <c r="H22" s="4">
        <v>11588.950890832</v>
      </c>
    </row>
    <row r="23" spans="1:8">
      <c r="A23" s="2">
        <v>2007</v>
      </c>
      <c r="B23" s="3">
        <v>10931.3639428523</v>
      </c>
      <c r="C23" s="3">
        <v>698.45581081600005</v>
      </c>
      <c r="D23" s="3">
        <v>11629.8197536683</v>
      </c>
      <c r="E23" s="3">
        <v>0.25757027999999998</v>
      </c>
      <c r="F23" s="3">
        <v>17.7343285723633</v>
      </c>
      <c r="G23" s="3">
        <v>17.991898852363299</v>
      </c>
      <c r="H23" s="4">
        <v>11611.8278548159</v>
      </c>
    </row>
    <row r="24" spans="1:8">
      <c r="A24" s="2">
        <v>2008</v>
      </c>
      <c r="B24" s="3">
        <v>10980.3824171904</v>
      </c>
      <c r="C24" s="3">
        <v>701.38673215999995</v>
      </c>
      <c r="D24" s="3">
        <v>11681.769149350401</v>
      </c>
      <c r="E24" s="3">
        <v>0.25499457720000002</v>
      </c>
      <c r="F24" s="3">
        <v>20.959732613198401</v>
      </c>
      <c r="G24" s="3">
        <v>21.214727190398399</v>
      </c>
      <c r="H24" s="4">
        <v>11660.554422159999</v>
      </c>
    </row>
    <row r="25" spans="1:8">
      <c r="A25" s="2">
        <v>2009</v>
      </c>
      <c r="B25" s="3">
        <v>10787.519930494</v>
      </c>
      <c r="C25" s="3">
        <v>688.49961804799898</v>
      </c>
      <c r="D25" s="3">
        <v>11476.019548542001</v>
      </c>
      <c r="E25" s="3">
        <v>0.60544463142799998</v>
      </c>
      <c r="F25" s="3">
        <v>29.107953862612298</v>
      </c>
      <c r="G25" s="3">
        <v>29.713398494040302</v>
      </c>
      <c r="H25" s="4">
        <v>11446.3061500479</v>
      </c>
    </row>
    <row r="26" spans="1:8">
      <c r="A26" s="2">
        <v>2010</v>
      </c>
      <c r="B26" s="3">
        <v>10445.9757770995</v>
      </c>
      <c r="C26" s="3">
        <v>665.53678668800001</v>
      </c>
      <c r="D26" s="3">
        <v>11111.512563787501</v>
      </c>
      <c r="E26" s="3">
        <v>0.59292018511372002</v>
      </c>
      <c r="F26" s="3">
        <v>46.370564914388403</v>
      </c>
      <c r="G26" s="3">
        <v>46.963485099502101</v>
      </c>
      <c r="H26" s="4">
        <v>11064.5490786879</v>
      </c>
    </row>
    <row r="27" spans="1:8">
      <c r="A27" s="2">
        <v>2011</v>
      </c>
      <c r="B27" s="3">
        <v>10538.0853989854</v>
      </c>
      <c r="C27" s="3">
        <v>670.07334425600004</v>
      </c>
      <c r="D27" s="3">
        <v>11208.1587432414</v>
      </c>
      <c r="E27" s="3">
        <v>0.59842098326258297</v>
      </c>
      <c r="F27" s="3">
        <v>67.590974002232002</v>
      </c>
      <c r="G27" s="3">
        <v>68.189394985494602</v>
      </c>
      <c r="H27" s="4">
        <v>11139.969348256</v>
      </c>
    </row>
    <row r="28" spans="1:8">
      <c r="A28" s="2">
        <v>2012</v>
      </c>
      <c r="B28" s="3">
        <v>10625.5068371616</v>
      </c>
      <c r="C28" s="3">
        <v>673.96755302400095</v>
      </c>
      <c r="D28" s="3">
        <v>11299.4743901856</v>
      </c>
      <c r="E28" s="3">
        <v>0.52294677342995699</v>
      </c>
      <c r="F28" s="3">
        <v>94.240874388224299</v>
      </c>
      <c r="G28" s="3">
        <v>94.763821161654306</v>
      </c>
      <c r="H28" s="4">
        <v>11204.710569024001</v>
      </c>
    </row>
    <row r="29" spans="1:8">
      <c r="A29" s="2">
        <v>2013</v>
      </c>
      <c r="B29" s="3">
        <v>10620.572020312</v>
      </c>
      <c r="C29" s="3">
        <v>671.53226790400197</v>
      </c>
      <c r="D29" s="3">
        <v>11292.104288216</v>
      </c>
      <c r="E29" s="3">
        <v>0.60049730569565696</v>
      </c>
      <c r="F29" s="3">
        <v>127.27983700636</v>
      </c>
      <c r="G29" s="3">
        <v>127.88033431205599</v>
      </c>
      <c r="H29" s="4">
        <v>11164.223953904</v>
      </c>
    </row>
    <row r="30" spans="1:8">
      <c r="A30" s="2">
        <v>2014</v>
      </c>
      <c r="B30" s="3">
        <v>10743.260158034</v>
      </c>
      <c r="C30" s="3">
        <v>678.163204544</v>
      </c>
      <c r="D30" s="3">
        <v>11421.423362578</v>
      </c>
      <c r="E30" s="3">
        <v>0.60607233263870097</v>
      </c>
      <c r="F30" s="3">
        <v>146.35401470138399</v>
      </c>
      <c r="G30" s="3">
        <v>146.96008703402299</v>
      </c>
      <c r="H30" s="4">
        <v>11274.463275544</v>
      </c>
    </row>
    <row r="31" spans="1:8">
      <c r="A31" s="2">
        <v>2015</v>
      </c>
      <c r="B31" s="3">
        <v>10705.142356845199</v>
      </c>
      <c r="C31" s="3">
        <v>674.19205183999998</v>
      </c>
      <c r="D31" s="3">
        <v>11379.334408685199</v>
      </c>
      <c r="E31" s="3">
        <v>0.54767160931231396</v>
      </c>
      <c r="F31" s="3">
        <v>170.34387523593301</v>
      </c>
      <c r="G31" s="3">
        <v>170.89154684524499</v>
      </c>
      <c r="H31" s="4">
        <v>11208.4428618399</v>
      </c>
    </row>
    <row r="32" spans="1:8">
      <c r="A32" s="2">
        <v>2016</v>
      </c>
      <c r="B32" s="3">
        <v>10719.6096446018</v>
      </c>
      <c r="C32" s="3">
        <v>670.92245774775199</v>
      </c>
      <c r="D32" s="3">
        <v>11390.5321023496</v>
      </c>
      <c r="E32" s="3">
        <v>0.545294893219191</v>
      </c>
      <c r="F32" s="3">
        <v>224.031671628125</v>
      </c>
      <c r="G32" s="3">
        <v>224.57696652134399</v>
      </c>
      <c r="H32" s="4">
        <v>11165.955135828201</v>
      </c>
    </row>
    <row r="33" spans="1:8">
      <c r="A33" s="2">
        <v>2017</v>
      </c>
      <c r="B33" s="3">
        <v>11357.4029962964</v>
      </c>
      <c r="C33" s="3">
        <v>705.85953445361201</v>
      </c>
      <c r="D33" s="3">
        <v>12063.26253075</v>
      </c>
      <c r="E33" s="3">
        <v>43.507851944286998</v>
      </c>
      <c r="F33" s="3">
        <v>259.68897502214401</v>
      </c>
      <c r="G33" s="3">
        <v>303.19682696643099</v>
      </c>
      <c r="H33" s="4">
        <v>11760.065703783601</v>
      </c>
    </row>
    <row r="34" spans="1:8">
      <c r="A34" s="2">
        <v>2018</v>
      </c>
      <c r="B34" s="3">
        <v>10676.005479760001</v>
      </c>
      <c r="C34" s="3">
        <v>657.60526566871795</v>
      </c>
      <c r="D34" s="3">
        <v>11333.610745428699</v>
      </c>
      <c r="E34" s="3">
        <v>46.669958151854303</v>
      </c>
      <c r="F34" s="3">
        <v>318.79026020681198</v>
      </c>
      <c r="G34" s="3">
        <v>365.460218358666</v>
      </c>
      <c r="H34" s="4">
        <v>10968.15052707</v>
      </c>
    </row>
    <row r="35" spans="1:8">
      <c r="A35" s="2">
        <v>2019</v>
      </c>
      <c r="B35" s="3">
        <v>10812.945758903799</v>
      </c>
      <c r="C35" s="3">
        <v>661.90131663945601</v>
      </c>
      <c r="D35" s="3">
        <v>11474.847075543201</v>
      </c>
      <c r="E35" s="3">
        <v>47.154377533508203</v>
      </c>
      <c r="F35" s="3">
        <v>375.69282055917398</v>
      </c>
      <c r="G35" s="3">
        <v>422.84719809268199</v>
      </c>
      <c r="H35" s="4">
        <v>11051.9998774505</v>
      </c>
    </row>
    <row r="36" spans="1:8">
      <c r="A36" s="2">
        <v>2020</v>
      </c>
      <c r="B36" s="3">
        <v>10938.1240652539</v>
      </c>
      <c r="C36" s="3">
        <v>664.90858355923797</v>
      </c>
      <c r="D36" s="3">
        <v>11603.0326488131</v>
      </c>
      <c r="E36" s="3">
        <v>47.613925900976596</v>
      </c>
      <c r="F36" s="3">
        <v>440.75739314285801</v>
      </c>
      <c r="G36" s="3">
        <v>488.37131904383398</v>
      </c>
      <c r="H36" s="4">
        <v>11114.6613297693</v>
      </c>
    </row>
    <row r="37" spans="1:8">
      <c r="A37" s="2">
        <v>2021</v>
      </c>
      <c r="B37" s="3">
        <v>11093.416499560601</v>
      </c>
      <c r="C37" s="3">
        <v>669.22078559824399</v>
      </c>
      <c r="D37" s="3">
        <v>11762.6372851589</v>
      </c>
      <c r="E37" s="3">
        <v>48.031328773865098</v>
      </c>
      <c r="F37" s="3">
        <v>515.111357854169</v>
      </c>
      <c r="G37" s="3">
        <v>563.14268662803397</v>
      </c>
      <c r="H37" s="4">
        <v>11199.4945985308</v>
      </c>
    </row>
    <row r="38" spans="1:8">
      <c r="A38" s="2">
        <v>2022</v>
      </c>
      <c r="B38" s="3">
        <v>11301.489026839099</v>
      </c>
      <c r="C38" s="3">
        <v>676.90633524105601</v>
      </c>
      <c r="D38" s="3">
        <v>11978.3953620802</v>
      </c>
      <c r="E38" s="3">
        <v>48.149814015364001</v>
      </c>
      <c r="F38" s="3">
        <v>589.08279721954398</v>
      </c>
      <c r="G38" s="3">
        <v>637.23261123490897</v>
      </c>
      <c r="H38" s="4">
        <v>11341.1627508453</v>
      </c>
    </row>
    <row r="39" spans="1:8">
      <c r="A39" s="2">
        <v>2023</v>
      </c>
      <c r="B39" s="3">
        <v>11495.7354800065</v>
      </c>
      <c r="C39" s="3">
        <v>683.66495729023302</v>
      </c>
      <c r="D39" s="3">
        <v>12179.400437296699</v>
      </c>
      <c r="E39" s="3">
        <v>48.264243783958896</v>
      </c>
      <c r="F39" s="3">
        <v>663.37715669223303</v>
      </c>
      <c r="G39" s="3">
        <v>711.64140047619196</v>
      </c>
      <c r="H39" s="4">
        <v>11467.7590368205</v>
      </c>
    </row>
    <row r="40" spans="1:8">
      <c r="A40" s="2">
        <v>2024</v>
      </c>
      <c r="B40" s="3">
        <v>11694.8535238845</v>
      </c>
      <c r="C40" s="3">
        <v>690.53955998044898</v>
      </c>
      <c r="D40" s="3">
        <v>12385.393083864899</v>
      </c>
      <c r="E40" s="3">
        <v>48.368658818843599</v>
      </c>
      <c r="F40" s="3">
        <v>740.26221918750696</v>
      </c>
      <c r="G40" s="3">
        <v>788.63087800635003</v>
      </c>
      <c r="H40" s="4">
        <v>11596.7622058586</v>
      </c>
    </row>
    <row r="41" spans="1:8">
      <c r="A41" s="2">
        <v>2025</v>
      </c>
      <c r="B41" s="3">
        <v>11876.725670485001</v>
      </c>
      <c r="C41" s="3">
        <v>696.44759443879502</v>
      </c>
      <c r="D41" s="3">
        <v>12573.1732649238</v>
      </c>
      <c r="E41" s="3">
        <v>48.453282498974502</v>
      </c>
      <c r="F41" s="3">
        <v>814.77381292528605</v>
      </c>
      <c r="G41" s="3">
        <v>863.22709542426003</v>
      </c>
      <c r="H41" s="4">
        <v>11709.946169499501</v>
      </c>
    </row>
    <row r="42" spans="1:8">
      <c r="A42" s="2">
        <v>2026</v>
      </c>
      <c r="B42" s="3">
        <v>12048.0849529895</v>
      </c>
      <c r="C42" s="3">
        <v>701.91624535211599</v>
      </c>
      <c r="D42" s="3">
        <v>12750.001198341601</v>
      </c>
      <c r="E42" s="3">
        <v>48.521376830175299</v>
      </c>
      <c r="F42" s="3">
        <v>885.37972827275905</v>
      </c>
      <c r="G42" s="3">
        <v>933.90110510293403</v>
      </c>
      <c r="H42" s="4">
        <v>11816.1000932387</v>
      </c>
    </row>
    <row r="43" spans="1:8">
      <c r="A43" s="2">
        <v>2027</v>
      </c>
      <c r="B43" s="3">
        <v>12219.7014404327</v>
      </c>
      <c r="C43" s="3">
        <v>707.53075755238399</v>
      </c>
      <c r="D43" s="3">
        <v>12927.232197985</v>
      </c>
      <c r="E43" s="3">
        <v>48.572509656421701</v>
      </c>
      <c r="F43" s="3">
        <v>952.24481015625099</v>
      </c>
      <c r="G43" s="3">
        <v>1000.81731981267</v>
      </c>
      <c r="H43" s="4">
        <v>11926.4148781724</v>
      </c>
    </row>
    <row r="44" spans="1:8">
      <c r="A44" s="2">
        <v>2028</v>
      </c>
      <c r="B44" s="3">
        <v>12402.4343448624</v>
      </c>
      <c r="C44" s="3">
        <v>713.97668435825904</v>
      </c>
      <c r="D44" s="3">
        <v>13116.411029220701</v>
      </c>
      <c r="E44" s="3">
        <v>48.601132228275397</v>
      </c>
      <c r="F44" s="3">
        <v>1015.16685928804</v>
      </c>
      <c r="G44" s="3">
        <v>1063.7679915163101</v>
      </c>
      <c r="H44" s="4">
        <v>12052.6430377044</v>
      </c>
    </row>
    <row r="45" spans="1:8">
      <c r="A45" s="2">
        <v>2029</v>
      </c>
      <c r="B45" s="3">
        <v>12583.7627886304</v>
      </c>
      <c r="C45" s="3">
        <v>720.43828043285203</v>
      </c>
      <c r="D45" s="3">
        <v>13304.2010690632</v>
      </c>
      <c r="E45" s="3">
        <v>48.510434574612901</v>
      </c>
      <c r="F45" s="3">
        <v>1074.4059387576201</v>
      </c>
      <c r="G45" s="3">
        <v>1122.91637333223</v>
      </c>
      <c r="H45" s="4">
        <v>12181.284695730999</v>
      </c>
    </row>
    <row r="46" spans="1:8">
      <c r="A46" s="2">
        <v>2030</v>
      </c>
      <c r="B46" s="3">
        <v>12762.431381242</v>
      </c>
      <c r="C46" s="3">
        <v>726.756239580532</v>
      </c>
      <c r="D46" s="3">
        <v>13489.1876208225</v>
      </c>
      <c r="E46" s="3">
        <v>48.404082938721103</v>
      </c>
      <c r="F46" s="3">
        <v>1130.87686138854</v>
      </c>
      <c r="G46" s="3">
        <v>1179.2809443272599</v>
      </c>
      <c r="H46" s="4">
        <v>12309.9066764953</v>
      </c>
    </row>
    <row r="47" spans="1:8">
      <c r="A47" t="s">
        <v>33</v>
      </c>
    </row>
    <row r="50" spans="1:8" ht="18.75">
      <c r="A50" s="20" t="s">
        <v>10</v>
      </c>
      <c r="B50" s="21"/>
      <c r="C50" s="21"/>
      <c r="D50" s="21"/>
      <c r="E50" s="21"/>
      <c r="F50" s="21"/>
      <c r="G50" s="21"/>
      <c r="H50" s="21"/>
    </row>
    <row r="51" spans="1:8" ht="15.75" thickBot="1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>
      <c r="A52" s="2" t="s">
        <v>11</v>
      </c>
      <c r="B52" s="5">
        <f t="shared" ref="B52:H52" si="0">IF(B16=0, "--",(B26/B16)^(1/10)-1)</f>
        <v>8.6613791417167185E-3</v>
      </c>
      <c r="C52" s="5">
        <f t="shared" si="0"/>
        <v>8.2557615665270756E-3</v>
      </c>
      <c r="D52" s="5">
        <f t="shared" si="0"/>
        <v>8.6370336235055412E-3</v>
      </c>
      <c r="E52" s="5" t="str">
        <f t="shared" si="0"/>
        <v>--</v>
      </c>
      <c r="F52" s="5">
        <f t="shared" si="0"/>
        <v>0.25897236924614919</v>
      </c>
      <c r="G52" s="5">
        <f t="shared" si="0"/>
        <v>0.260572973941404</v>
      </c>
      <c r="H52" s="5">
        <f t="shared" si="0"/>
        <v>8.2557615665268536E-3</v>
      </c>
    </row>
    <row r="53" spans="1:8">
      <c r="A53" s="2" t="s">
        <v>12</v>
      </c>
      <c r="B53" s="5">
        <f t="shared" ref="B53:H53" si="1">IF(B26=0,"--",(B36/B26)^(1/10)-1)</f>
        <v>4.6143631672117547E-3</v>
      </c>
      <c r="C53" s="5">
        <f t="shared" si="1"/>
        <v>-9.4430561109803968E-5</v>
      </c>
      <c r="D53" s="5">
        <f t="shared" si="1"/>
        <v>4.3378574279024917E-3</v>
      </c>
      <c r="E53" s="5">
        <f t="shared" si="1"/>
        <v>0.55050715835571529</v>
      </c>
      <c r="F53" s="5">
        <f t="shared" si="1"/>
        <v>0.25255187640396048</v>
      </c>
      <c r="G53" s="5">
        <f t="shared" si="1"/>
        <v>0.26386004148598685</v>
      </c>
      <c r="H53" s="5">
        <f t="shared" si="1"/>
        <v>4.5198778190780331E-4</v>
      </c>
    </row>
    <row r="54" spans="1:8">
      <c r="A54" s="2" t="s">
        <v>13</v>
      </c>
      <c r="B54" s="5">
        <f t="shared" ref="B54:H54" si="2">IF(B36=0,"--",(B46/B36)^(1/10)-1)</f>
        <v>1.5544731632732178E-2</v>
      </c>
      <c r="C54" s="5">
        <f t="shared" si="2"/>
        <v>8.9338267443113129E-3</v>
      </c>
      <c r="D54" s="5">
        <f t="shared" si="2"/>
        <v>1.517620137132103E-2</v>
      </c>
      <c r="E54" s="5">
        <f t="shared" si="2"/>
        <v>1.6472441193495779E-3</v>
      </c>
      <c r="F54" s="5">
        <f t="shared" si="2"/>
        <v>9.8807389101475573E-2</v>
      </c>
      <c r="G54" s="5">
        <f t="shared" si="2"/>
        <v>9.2161122626036818E-2</v>
      </c>
      <c r="H54" s="5">
        <f t="shared" si="2"/>
        <v>1.0266268388210431E-2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/>
  <cols>
    <col min="1" max="1" width="9.140625" customWidth="1"/>
    <col min="2" max="9" width="32.7109375" customWidth="1"/>
  </cols>
  <sheetData>
    <row r="1" spans="1:9" ht="18.75">
      <c r="A1" s="17" t="str">
        <f>CONCATENATE("Form 1.4 - ",'List of Forms'!A1)</f>
        <v>Form 1.4 - SMUD Service Territory</v>
      </c>
      <c r="B1" s="18"/>
      <c r="C1" s="18"/>
      <c r="D1" s="18"/>
      <c r="E1" s="18"/>
      <c r="F1" s="18"/>
      <c r="G1" s="18"/>
      <c r="H1" s="18"/>
      <c r="I1" s="18"/>
    </row>
    <row r="2" spans="1:9" ht="15.75">
      <c r="A2" s="19" t="str">
        <f>'List of Forms'!A2</f>
        <v>California Energy Demand 2019-2030 Preliminary Baseline Forecast - Mid Demand Case</v>
      </c>
      <c r="B2" s="18"/>
      <c r="C2" s="18"/>
      <c r="D2" s="18"/>
      <c r="E2" s="18"/>
      <c r="F2" s="18"/>
      <c r="G2" s="18"/>
      <c r="H2" s="18"/>
      <c r="I2" s="18"/>
    </row>
    <row r="3" spans="1:9" ht="15.75">
      <c r="A3" s="23" t="s">
        <v>34</v>
      </c>
      <c r="B3" s="18"/>
      <c r="C3" s="18"/>
      <c r="D3" s="18"/>
      <c r="E3" s="18"/>
      <c r="F3" s="18"/>
      <c r="G3" s="18"/>
      <c r="H3" s="18"/>
      <c r="I3" s="18"/>
    </row>
    <row r="5" spans="1:9" ht="15.75" thickBot="1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64</v>
      </c>
      <c r="I5" s="6" t="s">
        <v>68</v>
      </c>
    </row>
    <row r="6" spans="1:9" ht="15.75" thickTop="1">
      <c r="A6" s="2">
        <v>1990</v>
      </c>
      <c r="B6" s="3">
        <v>2037.8970999999999</v>
      </c>
      <c r="C6" s="3">
        <v>156.10291789999999</v>
      </c>
      <c r="D6" s="3">
        <v>2194.0000180000002</v>
      </c>
      <c r="E6" s="3">
        <v>0</v>
      </c>
      <c r="F6" s="3">
        <v>0</v>
      </c>
      <c r="G6" s="3">
        <v>0</v>
      </c>
      <c r="H6" s="4">
        <v>2194.0000178599998</v>
      </c>
      <c r="I6" s="15">
        <v>46.268706270333197</v>
      </c>
    </row>
    <row r="7" spans="1:9">
      <c r="A7" s="2">
        <v>1991</v>
      </c>
      <c r="B7" s="3">
        <v>2011.8893</v>
      </c>
      <c r="C7" s="3">
        <v>154.11072039999999</v>
      </c>
      <c r="D7" s="3">
        <v>2166.0000199999999</v>
      </c>
      <c r="E7" s="3">
        <v>0</v>
      </c>
      <c r="F7" s="3">
        <v>0</v>
      </c>
      <c r="G7" s="3">
        <v>0</v>
      </c>
      <c r="H7" s="4">
        <v>2166.00002038</v>
      </c>
      <c r="I7" s="15">
        <v>46.819793713119203</v>
      </c>
    </row>
    <row r="8" spans="1:9">
      <c r="A8" s="2">
        <v>1992</v>
      </c>
      <c r="B8" s="3">
        <v>1953.3716179999999</v>
      </c>
      <c r="C8" s="3">
        <v>149.627602</v>
      </c>
      <c r="D8" s="3">
        <v>2102.9992200000002</v>
      </c>
      <c r="E8" s="3">
        <v>0</v>
      </c>
      <c r="F8" s="3">
        <v>4.333824E-3</v>
      </c>
      <c r="G8" s="3">
        <v>4.333824E-3</v>
      </c>
      <c r="H8" s="4">
        <v>2102.9952186434198</v>
      </c>
      <c r="I8" s="15">
        <v>48.926514094431397</v>
      </c>
    </row>
    <row r="9" spans="1:9">
      <c r="A9" s="2">
        <v>1993</v>
      </c>
      <c r="B9" s="3">
        <v>1992.3832970000001</v>
      </c>
      <c r="C9" s="3">
        <v>152.61589989999999</v>
      </c>
      <c r="D9" s="3">
        <v>2144.9991970000001</v>
      </c>
      <c r="E9" s="3">
        <v>0</v>
      </c>
      <c r="F9" s="3">
        <v>4.3121548800000003E-3</v>
      </c>
      <c r="G9" s="3">
        <v>4.3121548800000003E-3</v>
      </c>
      <c r="H9" s="4">
        <v>2144.9952148634202</v>
      </c>
      <c r="I9" s="15">
        <v>47.838368238708398</v>
      </c>
    </row>
    <row r="10" spans="1:9">
      <c r="A10" s="2">
        <v>1994</v>
      </c>
      <c r="B10" s="3">
        <v>1898.560213</v>
      </c>
      <c r="C10" s="3">
        <v>145.38526150000001</v>
      </c>
      <c r="D10" s="3">
        <v>2043.945475</v>
      </c>
      <c r="E10" s="3">
        <v>0</v>
      </c>
      <c r="F10" s="3">
        <v>0.29014888210559903</v>
      </c>
      <c r="G10" s="3">
        <v>0.29014888210559903</v>
      </c>
      <c r="H10" s="4">
        <v>2043.6775512469101</v>
      </c>
      <c r="I10" s="15">
        <v>50.2750118269255</v>
      </c>
    </row>
    <row r="11" spans="1:9">
      <c r="A11" s="2">
        <v>1995</v>
      </c>
      <c r="B11" s="3">
        <v>2064.8185400000002</v>
      </c>
      <c r="C11" s="3">
        <v>158.1011244</v>
      </c>
      <c r="D11" s="3">
        <v>2222.9196649999999</v>
      </c>
      <c r="E11" s="3">
        <v>0</v>
      </c>
      <c r="F11" s="3">
        <v>0.41759678569507103</v>
      </c>
      <c r="G11" s="3">
        <v>0.41759678569507103</v>
      </c>
      <c r="H11" s="4">
        <v>2222.5340558797502</v>
      </c>
      <c r="I11" s="15">
        <v>46.227709144764503</v>
      </c>
    </row>
    <row r="12" spans="1:9">
      <c r="A12" s="2">
        <v>1996</v>
      </c>
      <c r="B12" s="3">
        <v>2204.1381299999998</v>
      </c>
      <c r="C12" s="3">
        <v>168.7470965</v>
      </c>
      <c r="D12" s="3">
        <v>2372.8852259999999</v>
      </c>
      <c r="E12" s="3">
        <v>0</v>
      </c>
      <c r="F12" s="3">
        <v>0.58671189126659595</v>
      </c>
      <c r="G12" s="3">
        <v>0.58671189126659595</v>
      </c>
      <c r="H12" s="4">
        <v>2372.3434565595799</v>
      </c>
      <c r="I12" s="15">
        <v>45.5119679882417</v>
      </c>
    </row>
    <row r="13" spans="1:9">
      <c r="A13" s="2">
        <v>1997</v>
      </c>
      <c r="B13" s="3">
        <v>2268.221845</v>
      </c>
      <c r="C13" s="3">
        <v>173.63932829999999</v>
      </c>
      <c r="D13" s="3">
        <v>2441.8611729999998</v>
      </c>
      <c r="E13" s="3">
        <v>0</v>
      </c>
      <c r="F13" s="3">
        <v>0.69494157981026305</v>
      </c>
      <c r="G13" s="3">
        <v>0.69494157981026305</v>
      </c>
      <c r="H13" s="4">
        <v>2441.2194640120301</v>
      </c>
      <c r="I13" s="15">
        <v>44.659223839238003</v>
      </c>
    </row>
    <row r="14" spans="1:9">
      <c r="A14" s="2">
        <v>1998</v>
      </c>
      <c r="B14" s="3">
        <v>2419.61868</v>
      </c>
      <c r="C14" s="3">
        <v>185.22873670000001</v>
      </c>
      <c r="D14" s="3">
        <v>2604.847417</v>
      </c>
      <c r="E14" s="3">
        <v>0</v>
      </c>
      <c r="F14" s="3">
        <v>0.74447868631121195</v>
      </c>
      <c r="G14" s="3">
        <v>0.74447868631121195</v>
      </c>
      <c r="H14" s="4">
        <v>2604.1599650215999</v>
      </c>
      <c r="I14" s="15">
        <v>42.622641403716898</v>
      </c>
    </row>
    <row r="15" spans="1:9">
      <c r="A15" s="2">
        <v>1999</v>
      </c>
      <c r="B15" s="3">
        <v>2562.655162</v>
      </c>
      <c r="C15" s="3">
        <v>196.17401319999999</v>
      </c>
      <c r="D15" s="3">
        <v>2758.8291749999999</v>
      </c>
      <c r="E15" s="3">
        <v>0</v>
      </c>
      <c r="F15" s="3">
        <v>0.81835622067965597</v>
      </c>
      <c r="G15" s="3">
        <v>0.81835622067965597</v>
      </c>
      <c r="H15" s="4">
        <v>2758.0735047657699</v>
      </c>
      <c r="I15" s="15">
        <v>40.888572313370098</v>
      </c>
    </row>
    <row r="16" spans="1:9">
      <c r="A16" s="2">
        <v>2000</v>
      </c>
      <c r="B16" s="3">
        <v>2496.6972169999999</v>
      </c>
      <c r="C16" s="3">
        <v>191.09902450000001</v>
      </c>
      <c r="D16" s="3">
        <v>2687.796241</v>
      </c>
      <c r="E16" s="3">
        <v>0</v>
      </c>
      <c r="F16" s="3">
        <v>0.96594214517625698</v>
      </c>
      <c r="G16" s="3">
        <v>0.96594214517625698</v>
      </c>
      <c r="H16" s="4">
        <v>2686.90429032371</v>
      </c>
      <c r="I16" s="15">
        <v>43.298244888262602</v>
      </c>
    </row>
    <row r="17" spans="1:9">
      <c r="A17" s="2">
        <v>2001</v>
      </c>
      <c r="B17" s="3">
        <v>2308.1202060000001</v>
      </c>
      <c r="C17" s="3">
        <v>176.58185589999999</v>
      </c>
      <c r="D17" s="3">
        <v>2484.7020619999998</v>
      </c>
      <c r="E17" s="3">
        <v>0</v>
      </c>
      <c r="F17" s="3">
        <v>1.4370226759303699</v>
      </c>
      <c r="G17" s="3">
        <v>1.4370226759303699</v>
      </c>
      <c r="H17" s="4">
        <v>2483.3751153838698</v>
      </c>
      <c r="I17" s="15">
        <v>46.002534820426803</v>
      </c>
    </row>
    <row r="18" spans="1:9">
      <c r="A18" s="2">
        <v>2002</v>
      </c>
      <c r="B18" s="3">
        <v>2581.1854920000001</v>
      </c>
      <c r="C18" s="3">
        <v>197.4106764</v>
      </c>
      <c r="D18" s="3">
        <v>2778.596168</v>
      </c>
      <c r="E18" s="3">
        <v>0</v>
      </c>
      <c r="F18" s="3">
        <v>2.0113073391907199</v>
      </c>
      <c r="G18" s="3">
        <v>2.0113073391907199</v>
      </c>
      <c r="H18" s="4">
        <v>2776.73892704433</v>
      </c>
      <c r="I18" s="15">
        <v>41.489932903204497</v>
      </c>
    </row>
    <row r="19" spans="1:9">
      <c r="A19" s="2">
        <v>2003</v>
      </c>
      <c r="B19" s="3">
        <v>2609.1255719999999</v>
      </c>
      <c r="C19" s="3">
        <v>199.517325</v>
      </c>
      <c r="D19" s="3">
        <v>2808.6428970000002</v>
      </c>
      <c r="E19" s="3">
        <v>0</v>
      </c>
      <c r="F19" s="3">
        <v>2.2303774869947701</v>
      </c>
      <c r="G19" s="3">
        <v>2.2303774869947701</v>
      </c>
      <c r="H19" s="4">
        <v>2806.5833664776801</v>
      </c>
      <c r="I19" s="15">
        <v>43.080733438321701</v>
      </c>
    </row>
    <row r="20" spans="1:9">
      <c r="A20" s="2">
        <v>2004</v>
      </c>
      <c r="B20" s="3">
        <v>2481.8313459999999</v>
      </c>
      <c r="C20" s="3">
        <v>189.69629359999999</v>
      </c>
      <c r="D20" s="3">
        <v>2671.5276399999998</v>
      </c>
      <c r="E20" s="3">
        <v>0</v>
      </c>
      <c r="F20" s="3">
        <v>2.6892135193675202</v>
      </c>
      <c r="G20" s="3">
        <v>2.6892135193675202</v>
      </c>
      <c r="H20" s="4">
        <v>2669.0444201935902</v>
      </c>
      <c r="I20" s="15">
        <v>46.445653673482198</v>
      </c>
    </row>
    <row r="21" spans="1:9">
      <c r="A21" s="2">
        <v>2005</v>
      </c>
      <c r="B21" s="3">
        <v>2748.479468</v>
      </c>
      <c r="C21" s="3">
        <v>210.04875139999999</v>
      </c>
      <c r="D21" s="3">
        <v>2958.5282189999998</v>
      </c>
      <c r="E21" s="3">
        <v>0</v>
      </c>
      <c r="F21" s="3">
        <v>3.1643335325504398</v>
      </c>
      <c r="G21" s="3">
        <v>3.1643335325504398</v>
      </c>
      <c r="H21" s="4">
        <v>2955.6062737980501</v>
      </c>
      <c r="I21" s="15">
        <v>43.577477731323697</v>
      </c>
    </row>
    <row r="22" spans="1:9">
      <c r="A22" s="2">
        <v>2006</v>
      </c>
      <c r="B22" s="3">
        <v>3046.6456589999998</v>
      </c>
      <c r="C22" s="3">
        <v>232.8440478</v>
      </c>
      <c r="D22" s="3">
        <v>3279.4897070000002</v>
      </c>
      <c r="E22" s="3">
        <v>8.5377563328314504E-2</v>
      </c>
      <c r="F22" s="3">
        <v>3.3676877864423802</v>
      </c>
      <c r="G22" s="3">
        <v>3.4530653497707</v>
      </c>
      <c r="H22" s="4">
        <v>3276.3011460385501</v>
      </c>
      <c r="I22" s="15">
        <v>40.379059812912502</v>
      </c>
    </row>
    <row r="23" spans="1:9">
      <c r="A23" s="2">
        <v>2007</v>
      </c>
      <c r="B23" s="3">
        <v>2878.4345429999998</v>
      </c>
      <c r="C23" s="3">
        <v>219.94060949999999</v>
      </c>
      <c r="D23" s="3">
        <v>3098.3751520000001</v>
      </c>
      <c r="E23" s="3">
        <v>3.3115499999999999E-2</v>
      </c>
      <c r="F23" s="3">
        <v>3.5404908677051798</v>
      </c>
      <c r="G23" s="3">
        <v>3.5736063677051799</v>
      </c>
      <c r="H23" s="4">
        <v>3095.0752842236202</v>
      </c>
      <c r="I23" s="15">
        <v>42.827750644246301</v>
      </c>
    </row>
    <row r="24" spans="1:9">
      <c r="A24" s="2">
        <v>2008</v>
      </c>
      <c r="B24" s="3">
        <v>2866.2961190000001</v>
      </c>
      <c r="C24" s="3">
        <v>218.87317770000001</v>
      </c>
      <c r="D24" s="3">
        <v>3085.1692969999999</v>
      </c>
      <c r="E24" s="3">
        <v>3.2784344999999999E-2</v>
      </c>
      <c r="F24" s="3">
        <v>4.4391806490599803</v>
      </c>
      <c r="G24" s="3">
        <v>4.4719649940599799</v>
      </c>
      <c r="H24" s="4">
        <v>3081.0398842484901</v>
      </c>
      <c r="I24" s="15">
        <v>43.203384847972899</v>
      </c>
    </row>
    <row r="25" spans="1:9">
      <c r="A25" s="2">
        <v>2009</v>
      </c>
      <c r="B25" s="3">
        <v>2645.1667830000001</v>
      </c>
      <c r="C25" s="3">
        <v>201.6100716</v>
      </c>
      <c r="D25" s="3">
        <v>2846.7768550000001</v>
      </c>
      <c r="E25" s="3">
        <v>8.3612680773617595E-2</v>
      </c>
      <c r="F25" s="3">
        <v>6.5071447458146903</v>
      </c>
      <c r="G25" s="3">
        <v>6.5907574265883104</v>
      </c>
      <c r="H25" s="4">
        <v>2840.6909492822001</v>
      </c>
      <c r="I25" s="15">
        <v>45.9978215346515</v>
      </c>
    </row>
    <row r="26" spans="1:9">
      <c r="A26" s="2">
        <v>2010</v>
      </c>
      <c r="B26" s="3">
        <v>2779.762831</v>
      </c>
      <c r="C26" s="3">
        <v>211.27463729999999</v>
      </c>
      <c r="D26" s="3">
        <v>2991.037468</v>
      </c>
      <c r="E26" s="3">
        <v>8.4059499862814496E-2</v>
      </c>
      <c r="F26" s="3">
        <v>10.720089022085601</v>
      </c>
      <c r="G26" s="3">
        <v>10.804148521948401</v>
      </c>
      <c r="H26" s="4">
        <v>2981.06091766904</v>
      </c>
      <c r="I26" s="15">
        <v>42.370029118133203</v>
      </c>
    </row>
    <row r="27" spans="1:9">
      <c r="A27" s="2">
        <v>2011</v>
      </c>
      <c r="B27" s="3">
        <v>2658.668111</v>
      </c>
      <c r="C27" s="3">
        <v>201.36707139999999</v>
      </c>
      <c r="D27" s="3">
        <v>2860.0351820000001</v>
      </c>
      <c r="E27" s="3">
        <v>7.8615391426638495E-2</v>
      </c>
      <c r="F27" s="3">
        <v>14.8489685769751</v>
      </c>
      <c r="G27" s="3">
        <v>14.9275839684018</v>
      </c>
      <c r="H27" s="4">
        <v>2846.2510514283599</v>
      </c>
      <c r="I27" s="15">
        <v>44.679333469940303</v>
      </c>
    </row>
    <row r="28" spans="1:9">
      <c r="A28" s="2">
        <v>2012</v>
      </c>
      <c r="B28" s="3">
        <v>2769.418381</v>
      </c>
      <c r="C28" s="3">
        <v>209.22207689999999</v>
      </c>
      <c r="D28" s="3">
        <v>2978.6404579999999</v>
      </c>
      <c r="E28" s="3">
        <v>6.8292129069595697E-2</v>
      </c>
      <c r="F28" s="3">
        <v>18.9615453340903</v>
      </c>
      <c r="G28" s="3">
        <v>19.0298374631599</v>
      </c>
      <c r="H28" s="4">
        <v>2961.06830617379</v>
      </c>
      <c r="I28" s="15">
        <v>43.1964553572939</v>
      </c>
    </row>
    <row r="29" spans="1:9">
      <c r="A29" s="2">
        <v>2013</v>
      </c>
      <c r="B29" s="3">
        <v>2832.2962870000001</v>
      </c>
      <c r="C29" s="3">
        <v>213.04020489999999</v>
      </c>
      <c r="D29" s="3">
        <v>3045.3364919999999</v>
      </c>
      <c r="E29" s="3">
        <v>0.183779429904181</v>
      </c>
      <c r="F29" s="3">
        <v>25.3625041674198</v>
      </c>
      <c r="G29" s="3">
        <v>25.546283597323999</v>
      </c>
      <c r="H29" s="4">
        <v>3021.74705341046</v>
      </c>
      <c r="I29" s="15">
        <v>42.1760910735414</v>
      </c>
    </row>
    <row r="30" spans="1:9">
      <c r="A30" s="2">
        <v>2014</v>
      </c>
      <c r="B30" s="3">
        <v>2824.170959</v>
      </c>
      <c r="C30" s="3">
        <v>211.88999480000001</v>
      </c>
      <c r="D30" s="3">
        <v>3036.060954</v>
      </c>
      <c r="E30" s="3">
        <v>0.21846679943887501</v>
      </c>
      <c r="F30" s="3">
        <v>28.773051646582701</v>
      </c>
      <c r="G30" s="3">
        <v>28.991518446021601</v>
      </c>
      <c r="H30" s="4">
        <v>3009.2901857848701</v>
      </c>
      <c r="I30" s="15">
        <v>42.768862663547203</v>
      </c>
    </row>
    <row r="31" spans="1:9">
      <c r="A31" s="2">
        <v>2015</v>
      </c>
      <c r="B31" s="3">
        <v>2781.4843930000002</v>
      </c>
      <c r="C31" s="3">
        <v>207.89155510000001</v>
      </c>
      <c r="D31" s="3">
        <v>2989.3759479999999</v>
      </c>
      <c r="E31" s="3">
        <v>0.21496477327198299</v>
      </c>
      <c r="F31" s="3">
        <v>33.5327463883498</v>
      </c>
      <c r="G31" s="3">
        <v>33.747711161621801</v>
      </c>
      <c r="H31" s="4">
        <v>2958.21331145463</v>
      </c>
      <c r="I31" s="15">
        <v>43.2525472333135</v>
      </c>
    </row>
    <row r="32" spans="1:9">
      <c r="A32" s="2">
        <v>2016</v>
      </c>
      <c r="B32" s="3">
        <v>2807.7328870000001</v>
      </c>
      <c r="C32" s="3">
        <v>208.0921199</v>
      </c>
      <c r="D32" s="3">
        <v>3015.8250069999999</v>
      </c>
      <c r="E32" s="3">
        <v>0.2133063964527</v>
      </c>
      <c r="F32" s="3">
        <v>45.3494826564081</v>
      </c>
      <c r="G32" s="3">
        <v>45.562789052860801</v>
      </c>
      <c r="H32" s="4">
        <v>2973.7523273699999</v>
      </c>
      <c r="I32" s="15">
        <v>42.863435567046402</v>
      </c>
    </row>
    <row r="33" spans="1:9">
      <c r="A33" s="2">
        <v>2017</v>
      </c>
      <c r="B33" s="3">
        <v>2989.4891090000001</v>
      </c>
      <c r="C33" s="3">
        <v>220.24640840000001</v>
      </c>
      <c r="D33" s="3">
        <v>3209.7355170000001</v>
      </c>
      <c r="E33" s="3">
        <v>1.70537971703473</v>
      </c>
      <c r="F33" s="3">
        <v>50.733090803125997</v>
      </c>
      <c r="G33" s="3">
        <v>52.438470520160799</v>
      </c>
      <c r="H33" s="4">
        <v>3161.3138333421598</v>
      </c>
      <c r="I33" s="15">
        <v>42.465674862697902</v>
      </c>
    </row>
    <row r="34" spans="1:9">
      <c r="A34" s="2">
        <v>2018</v>
      </c>
      <c r="B34" s="3">
        <v>2865.069747</v>
      </c>
      <c r="C34" s="3">
        <v>208.16828659999999</v>
      </c>
      <c r="D34" s="3">
        <v>3073.2380330000001</v>
      </c>
      <c r="E34" s="3">
        <v>2.7429336463017799</v>
      </c>
      <c r="F34" s="3">
        <v>62.046844909110398</v>
      </c>
      <c r="G34" s="3">
        <v>64.789778555412198</v>
      </c>
      <c r="H34" s="4">
        <v>3013.4111518443201</v>
      </c>
      <c r="I34" s="15">
        <v>41.549988198912601</v>
      </c>
    </row>
    <row r="35" spans="1:9">
      <c r="A35" s="2">
        <v>2019</v>
      </c>
      <c r="B35" s="3">
        <v>2888.421981</v>
      </c>
      <c r="C35" s="3">
        <v>207.48556719999999</v>
      </c>
      <c r="D35" s="3">
        <v>3095.9075480000001</v>
      </c>
      <c r="E35" s="3">
        <v>2.1868340581600498</v>
      </c>
      <c r="F35" s="3">
        <v>74.153967462416404</v>
      </c>
      <c r="G35" s="3">
        <v>76.340801520576505</v>
      </c>
      <c r="H35" s="4">
        <v>3025.4144521458802</v>
      </c>
      <c r="I35" s="15">
        <v>41.701520290283199</v>
      </c>
    </row>
    <row r="36" spans="1:9">
      <c r="A36" s="2">
        <v>2020</v>
      </c>
      <c r="B36" s="3">
        <v>2911.3079339999999</v>
      </c>
      <c r="C36" s="3">
        <v>206.55354059999999</v>
      </c>
      <c r="D36" s="3">
        <v>3117.8614750000002</v>
      </c>
      <c r="E36" s="3">
        <v>2.1990151229977002</v>
      </c>
      <c r="F36" s="3">
        <v>87.017009930167902</v>
      </c>
      <c r="G36" s="3">
        <v>89.216025053165595</v>
      </c>
      <c r="H36" s="4">
        <v>3035.4793975411098</v>
      </c>
      <c r="I36" s="15">
        <v>41.798898601680698</v>
      </c>
    </row>
    <row r="37" spans="1:9">
      <c r="A37" s="2">
        <v>2021</v>
      </c>
      <c r="B37" s="3">
        <v>2942.6245749999998</v>
      </c>
      <c r="C37" s="3">
        <v>205.9646668</v>
      </c>
      <c r="D37" s="3">
        <v>3148.5892410000001</v>
      </c>
      <c r="E37" s="3">
        <v>2.2722402734253002</v>
      </c>
      <c r="F37" s="3">
        <v>101.657207133501</v>
      </c>
      <c r="G37" s="3">
        <v>103.929447406926</v>
      </c>
      <c r="H37" s="4">
        <v>3052.6207895369098</v>
      </c>
      <c r="I37" s="15">
        <v>41.881426049899098</v>
      </c>
    </row>
    <row r="38" spans="1:9">
      <c r="A38" s="2">
        <v>2022</v>
      </c>
      <c r="B38" s="3">
        <v>2987.8254160000001</v>
      </c>
      <c r="C38" s="3">
        <v>206.43379530000001</v>
      </c>
      <c r="D38" s="3">
        <v>3194.2592110000001</v>
      </c>
      <c r="E38" s="3">
        <v>2.34468719885077</v>
      </c>
      <c r="F38" s="3">
        <v>116.106464882133</v>
      </c>
      <c r="G38" s="3">
        <v>118.451152080984</v>
      </c>
      <c r="H38" s="4">
        <v>3084.8814174106001</v>
      </c>
      <c r="I38" s="15">
        <v>41.967683903606101</v>
      </c>
    </row>
    <row r="39" spans="1:9">
      <c r="A39" s="2">
        <v>2023</v>
      </c>
      <c r="B39" s="3">
        <v>3030.9529750000002</v>
      </c>
      <c r="C39" s="3">
        <v>206.6995033</v>
      </c>
      <c r="D39" s="3">
        <v>3237.652478</v>
      </c>
      <c r="E39" s="3">
        <v>2.4163689570158802</v>
      </c>
      <c r="F39" s="3">
        <v>130.729200877453</v>
      </c>
      <c r="G39" s="3">
        <v>133.145569834469</v>
      </c>
      <c r="H39" s="4">
        <v>3114.7058590791598</v>
      </c>
      <c r="I39" s="15">
        <v>42.029808659559301</v>
      </c>
    </row>
    <row r="40" spans="1:9">
      <c r="A40" s="2">
        <v>2024</v>
      </c>
      <c r="B40" s="3">
        <v>3076.4749339999998</v>
      </c>
      <c r="C40" s="3">
        <v>207.0545731</v>
      </c>
      <c r="D40" s="3">
        <v>3283.5295070000002</v>
      </c>
      <c r="E40" s="3">
        <v>2.4872953841134899</v>
      </c>
      <c r="F40" s="3">
        <v>145.80205424476699</v>
      </c>
      <c r="G40" s="3">
        <v>148.28934962888101</v>
      </c>
      <c r="H40" s="4">
        <v>3146.5991216122002</v>
      </c>
      <c r="I40" s="15">
        <v>42.071813118678101</v>
      </c>
    </row>
    <row r="41" spans="1:9">
      <c r="A41" s="2">
        <v>2025</v>
      </c>
      <c r="B41" s="3">
        <v>3116.6013050000001</v>
      </c>
      <c r="C41" s="3">
        <v>207.0621318</v>
      </c>
      <c r="D41" s="3">
        <v>3323.6634359999998</v>
      </c>
      <c r="E41" s="3">
        <v>2.5574625648237599</v>
      </c>
      <c r="F41" s="3">
        <v>160.37990801017699</v>
      </c>
      <c r="G41" s="3">
        <v>162.93737057500101</v>
      </c>
      <c r="H41" s="4">
        <v>3173.2070682977401</v>
      </c>
      <c r="I41" s="15">
        <v>42.1262091335999</v>
      </c>
    </row>
    <row r="42" spans="1:9">
      <c r="A42" s="2">
        <v>2026</v>
      </c>
      <c r="B42" s="3">
        <v>3155.2831080000001</v>
      </c>
      <c r="C42" s="3">
        <v>207.06062080000001</v>
      </c>
      <c r="D42" s="3">
        <v>3362.3437290000002</v>
      </c>
      <c r="E42" s="3">
        <v>2.6268860840378201</v>
      </c>
      <c r="F42" s="3">
        <v>174.19270422447599</v>
      </c>
      <c r="G42" s="3">
        <v>176.81959030851399</v>
      </c>
      <c r="H42" s="4">
        <v>3199.06851892956</v>
      </c>
      <c r="I42" s="15">
        <v>42.164457112307602</v>
      </c>
    </row>
    <row r="43" spans="1:9">
      <c r="A43" s="2">
        <v>2027</v>
      </c>
      <c r="B43" s="3">
        <v>3193.619357</v>
      </c>
      <c r="C43" s="3">
        <v>207.04239870000001</v>
      </c>
      <c r="D43" s="3">
        <v>3400.661756</v>
      </c>
      <c r="E43" s="3">
        <v>2.69558091621249</v>
      </c>
      <c r="F43" s="3">
        <v>187.27382199089499</v>
      </c>
      <c r="G43" s="3">
        <v>189.969402907107</v>
      </c>
      <c r="H43" s="4">
        <v>3225.2440093353998</v>
      </c>
      <c r="I43" s="15">
        <v>42.212709540592599</v>
      </c>
    </row>
    <row r="44" spans="1:9">
      <c r="A44" s="2">
        <v>2028</v>
      </c>
      <c r="B44" s="3">
        <v>3233.0693000000001</v>
      </c>
      <c r="C44" s="3">
        <v>207.1097206</v>
      </c>
      <c r="D44" s="3">
        <v>3440.1790209999999</v>
      </c>
      <c r="E44" s="3">
        <v>2.7635546031618299</v>
      </c>
      <c r="F44" s="3">
        <v>199.57687106019799</v>
      </c>
      <c r="G44" s="3">
        <v>202.34042566336001</v>
      </c>
      <c r="H44" s="4">
        <v>3253.3378714918699</v>
      </c>
      <c r="I44" s="15">
        <v>42.291103698298002</v>
      </c>
    </row>
    <row r="45" spans="1:9">
      <c r="A45" s="2">
        <v>2029</v>
      </c>
      <c r="B45" s="3">
        <v>3279.431259</v>
      </c>
      <c r="C45" s="3">
        <v>207.66267719999999</v>
      </c>
      <c r="D45" s="3">
        <v>3487.0939360000002</v>
      </c>
      <c r="E45" s="3">
        <v>2.8308146093951798</v>
      </c>
      <c r="F45" s="3">
        <v>211.16595619003101</v>
      </c>
      <c r="G45" s="3">
        <v>213.996770799426</v>
      </c>
      <c r="H45" s="4">
        <v>3289.4893178874599</v>
      </c>
      <c r="I45" s="15">
        <v>42.272750548433201</v>
      </c>
    </row>
    <row r="46" spans="1:9">
      <c r="A46" s="2">
        <v>2030</v>
      </c>
      <c r="B46" s="3">
        <v>3325.5010539999998</v>
      </c>
      <c r="C46" s="3">
        <v>208.1248075</v>
      </c>
      <c r="D46" s="3">
        <v>3533.625861</v>
      </c>
      <c r="E46" s="3">
        <v>2.89736832290416</v>
      </c>
      <c r="F46" s="3">
        <v>222.21970581039201</v>
      </c>
      <c r="G46" s="3">
        <v>225.117074133297</v>
      </c>
      <c r="H46" s="4">
        <v>3325.75275508087</v>
      </c>
      <c r="I46" s="15">
        <v>42.253305993284101</v>
      </c>
    </row>
    <row r="47" spans="1:9">
      <c r="A47" s="8" t="s">
        <v>66</v>
      </c>
      <c r="B47" s="7"/>
      <c r="C47" s="7"/>
      <c r="D47" s="7"/>
      <c r="E47" s="7"/>
      <c r="F47" s="7"/>
      <c r="G47" s="7"/>
      <c r="H47" s="7"/>
      <c r="I47" s="7"/>
    </row>
    <row r="48" spans="1:9">
      <c r="A48" s="8"/>
      <c r="B48" s="7"/>
      <c r="C48" s="7"/>
      <c r="D48" s="7"/>
      <c r="E48" s="7"/>
      <c r="F48" s="7"/>
      <c r="G48" s="7"/>
      <c r="H48" s="7"/>
      <c r="I48" s="7"/>
    </row>
    <row r="50" spans="1:9" ht="18.75">
      <c r="A50" s="20" t="s">
        <v>10</v>
      </c>
      <c r="B50" s="21"/>
      <c r="C50" s="21"/>
      <c r="D50" s="21"/>
      <c r="E50" s="21"/>
      <c r="F50" s="21"/>
      <c r="G50" s="21"/>
      <c r="H50" s="21"/>
      <c r="I50" s="21"/>
    </row>
    <row r="51" spans="1:9" ht="15.75" thickBot="1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64</v>
      </c>
      <c r="I51" s="6" t="s">
        <v>65</v>
      </c>
    </row>
    <row r="52" spans="1:9" ht="15.75" thickTop="1">
      <c r="A52" s="2" t="s">
        <v>11</v>
      </c>
      <c r="B52" s="5">
        <f t="shared" ref="B52:G52" si="0">IF(B16=0, "--",(B26/B16)^(1/10)-1)</f>
        <v>1.0797564067880128E-2</v>
      </c>
      <c r="C52" s="5">
        <f t="shared" si="0"/>
        <v>1.0087250659189362E-2</v>
      </c>
      <c r="D52" s="5">
        <f t="shared" si="0"/>
        <v>1.0747209778717348E-2</v>
      </c>
      <c r="E52" s="5" t="str">
        <f t="shared" si="0"/>
        <v>--</v>
      </c>
      <c r="F52" s="5">
        <f t="shared" si="0"/>
        <v>0.27211017884962052</v>
      </c>
      <c r="G52" s="5">
        <f t="shared" si="0"/>
        <v>0.27310417699793277</v>
      </c>
      <c r="H52" s="5">
        <f t="shared" ref="H52:I52" si="1">IF(H16=0, "--",(H26/H16)^(1/10)-1)</f>
        <v>1.0443106583056361E-2</v>
      </c>
      <c r="I52" s="5">
        <f t="shared" si="1"/>
        <v>-2.1647384224589006E-3</v>
      </c>
    </row>
    <row r="53" spans="1:9">
      <c r="A53" s="2" t="s">
        <v>12</v>
      </c>
      <c r="B53" s="5">
        <f t="shared" ref="B53:G53" si="2">IF(B26=0,"--",(B36/B26)^(1/10)-1)</f>
        <v>4.6343887749062951E-3</v>
      </c>
      <c r="C53" s="5">
        <f t="shared" si="2"/>
        <v>-2.2573713366160764E-3</v>
      </c>
      <c r="D53" s="5">
        <f t="shared" si="2"/>
        <v>4.1613379861340505E-3</v>
      </c>
      <c r="E53" s="5">
        <f t="shared" si="2"/>
        <v>0.3860029078691487</v>
      </c>
      <c r="F53" s="5">
        <f t="shared" si="2"/>
        <v>0.23293612168215239</v>
      </c>
      <c r="G53" s="5">
        <f t="shared" si="2"/>
        <v>0.23505196902107151</v>
      </c>
      <c r="H53" s="5">
        <f t="shared" ref="H53:I53" si="3">IF(H26=0,"--",(H36/H26)^(1/10)-1)</f>
        <v>1.8106491084139975E-3</v>
      </c>
      <c r="I53" s="5">
        <f t="shared" si="3"/>
        <v>-1.3562057138404304E-3</v>
      </c>
    </row>
    <row r="54" spans="1:9">
      <c r="A54" s="2" t="s">
        <v>13</v>
      </c>
      <c r="B54" s="5">
        <f t="shared" ref="B54:G54" si="4">IF(B36=0,"--",(B46/B36)^(1/10)-1)</f>
        <v>1.3390653761861548E-2</v>
      </c>
      <c r="C54" s="5">
        <f t="shared" si="4"/>
        <v>7.5811527435742931E-4</v>
      </c>
      <c r="D54" s="5">
        <f t="shared" si="4"/>
        <v>1.259639031063764E-2</v>
      </c>
      <c r="E54" s="5">
        <f t="shared" si="4"/>
        <v>2.7963156218415053E-2</v>
      </c>
      <c r="F54" s="5">
        <f t="shared" si="4"/>
        <v>9.8292053189526163E-2</v>
      </c>
      <c r="G54" s="5">
        <f t="shared" si="4"/>
        <v>9.6974561623820232E-2</v>
      </c>
      <c r="H54" s="5">
        <f t="shared" ref="H54:I54" si="5">IF(H36=0,"--",(H46/H36)^(1/10)-1)</f>
        <v>9.1744973082921177E-3</v>
      </c>
      <c r="I54" s="5">
        <f t="shared" si="5"/>
        <v>1.0818456895516082E-3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4" sqref="A4"/>
    </sheetView>
  </sheetViews>
  <sheetFormatPr defaultRowHeight="15"/>
  <cols>
    <col min="2" max="5" width="18.7109375" customWidth="1"/>
  </cols>
  <sheetData>
    <row r="1" spans="1:8" ht="18.75">
      <c r="A1" s="22" t="str">
        <f>CONCATENATE("Form 1.5 - ",'List of Forms'!A1)</f>
        <v>Form 1.5 - SMUD Service Territory</v>
      </c>
      <c r="B1" s="18"/>
      <c r="C1" s="18"/>
      <c r="D1" s="18"/>
      <c r="E1" s="18"/>
    </row>
    <row r="2" spans="1:8" ht="15.75">
      <c r="A2" s="19" t="str">
        <f>'List of Forms'!A2</f>
        <v>California Energy Demand 2019-2030 Preliminary Baseline Forecast - Mid Demand Case</v>
      </c>
      <c r="B2" s="18"/>
      <c r="C2" s="18"/>
      <c r="D2" s="18"/>
      <c r="E2" s="18"/>
    </row>
    <row r="3" spans="1:8" ht="15.75">
      <c r="A3" s="23" t="s">
        <v>35</v>
      </c>
      <c r="B3" s="18"/>
      <c r="C3" s="18"/>
      <c r="D3" s="18"/>
      <c r="E3" s="18"/>
    </row>
    <row r="5" spans="1:8" ht="30.75" thickBot="1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8" ht="15.75" thickTop="1">
      <c r="A6" s="2">
        <v>2018</v>
      </c>
      <c r="B6" s="3">
        <v>3013.4111518443201</v>
      </c>
      <c r="C6" s="3">
        <v>3145.9399847538143</v>
      </c>
      <c r="D6" s="3">
        <v>3283.769970979688</v>
      </c>
      <c r="E6" s="3">
        <v>3402.7514120806563</v>
      </c>
      <c r="G6" s="16"/>
      <c r="H6" s="16"/>
    </row>
    <row r="7" spans="1:8">
      <c r="A7" s="2">
        <v>2019</v>
      </c>
      <c r="B7" s="3">
        <v>3025.4144521458802</v>
      </c>
      <c r="C7" s="3">
        <v>3158.4711862609747</v>
      </c>
      <c r="D7" s="3">
        <v>3296.8501897406727</v>
      </c>
      <c r="E7" s="3">
        <v>3416.3055688128911</v>
      </c>
      <c r="F7" s="16"/>
      <c r="G7" s="16"/>
      <c r="H7" s="16"/>
    </row>
    <row r="8" spans="1:8">
      <c r="A8" s="2">
        <v>2020</v>
      </c>
      <c r="B8" s="3">
        <v>3035.4793975411098</v>
      </c>
      <c r="C8" s="3">
        <v>3168.9787846495442</v>
      </c>
      <c r="D8" s="3">
        <v>3307.8181472423157</v>
      </c>
      <c r="E8" s="3">
        <v>3427.6709303352213</v>
      </c>
      <c r="F8" s="16"/>
      <c r="G8" s="16"/>
      <c r="H8" s="16"/>
    </row>
    <row r="9" spans="1:8">
      <c r="A9" s="2">
        <v>2021</v>
      </c>
      <c r="B9" s="3">
        <v>3052.6207895369098</v>
      </c>
      <c r="C9" s="3">
        <v>3186.8740494364024</v>
      </c>
      <c r="D9" s="3">
        <v>3326.4974397318747</v>
      </c>
      <c r="E9" s="3">
        <v>3447.0270330638641</v>
      </c>
      <c r="F9" s="16"/>
      <c r="G9" s="16"/>
      <c r="H9" s="16"/>
    </row>
    <row r="10" spans="1:8">
      <c r="A10" s="2">
        <v>2022</v>
      </c>
      <c r="B10" s="3">
        <v>3084.8814174106001</v>
      </c>
      <c r="C10" s="3">
        <v>3220.5534891301827</v>
      </c>
      <c r="D10" s="3">
        <v>3361.6524437185485</v>
      </c>
      <c r="E10" s="3">
        <v>3483.4558147734633</v>
      </c>
      <c r="F10" s="16"/>
      <c r="G10" s="16"/>
      <c r="H10" s="16"/>
    </row>
    <row r="11" spans="1:8">
      <c r="A11" s="2">
        <v>2023</v>
      </c>
      <c r="B11" s="3">
        <v>3114.7058590791598</v>
      </c>
      <c r="C11" s="3">
        <v>3251.6895999495296</v>
      </c>
      <c r="D11" s="3">
        <v>3394.1526904547136</v>
      </c>
      <c r="E11" s="3">
        <v>3517.1336489250011</v>
      </c>
      <c r="F11" s="16"/>
      <c r="G11" s="16"/>
      <c r="H11" s="16"/>
    </row>
    <row r="12" spans="1:8">
      <c r="A12" s="2">
        <v>2024</v>
      </c>
      <c r="B12" s="3">
        <v>3146.5991216122002</v>
      </c>
      <c r="C12" s="3">
        <v>3284.9855176956139</v>
      </c>
      <c r="D12" s="3">
        <v>3428.9073696223641</v>
      </c>
      <c r="E12" s="3">
        <v>3553.147600772807</v>
      </c>
      <c r="F12" s="16"/>
      <c r="G12" s="16"/>
      <c r="H12" s="16"/>
    </row>
    <row r="13" spans="1:8">
      <c r="A13" s="2">
        <v>2025</v>
      </c>
      <c r="B13" s="3">
        <v>3173.2070682977401</v>
      </c>
      <c r="C13" s="3">
        <v>3312.7636731388252</v>
      </c>
      <c r="D13" s="3">
        <v>3457.9025421735537</v>
      </c>
      <c r="E13" s="3">
        <v>3583.1933607419946</v>
      </c>
      <c r="F13" s="16"/>
      <c r="G13" s="16"/>
      <c r="H13" s="16"/>
    </row>
    <row r="14" spans="1:8">
      <c r="A14" s="2">
        <v>2026</v>
      </c>
      <c r="B14" s="3">
        <v>3199.06851892956</v>
      </c>
      <c r="C14" s="3">
        <v>3339.7625018770095</v>
      </c>
      <c r="D14" s="3">
        <v>3486.0842441423565</v>
      </c>
      <c r="E14" s="3">
        <v>3612.3961754996226</v>
      </c>
      <c r="F14" s="16"/>
      <c r="G14" s="16"/>
      <c r="H14" s="16"/>
    </row>
    <row r="15" spans="1:8">
      <c r="A15" s="2">
        <v>2027</v>
      </c>
      <c r="B15" s="3">
        <v>3225.2440093353998</v>
      </c>
      <c r="C15" s="3">
        <v>3367.0891817553502</v>
      </c>
      <c r="D15" s="3">
        <v>3514.608161072098</v>
      </c>
      <c r="E15" s="3">
        <v>3641.9536047557867</v>
      </c>
      <c r="F15" s="16"/>
      <c r="G15" s="16"/>
      <c r="H15" s="16"/>
    </row>
    <row r="16" spans="1:8">
      <c r="A16" s="2">
        <v>2028</v>
      </c>
      <c r="B16" s="3">
        <v>3253.3378714918699</v>
      </c>
      <c r="C16" s="3">
        <v>3396.4186027439559</v>
      </c>
      <c r="D16" s="3">
        <v>3545.222563246125</v>
      </c>
      <c r="E16" s="3">
        <v>3673.6772641924422</v>
      </c>
      <c r="F16" s="16"/>
      <c r="G16" s="16"/>
      <c r="H16" s="16"/>
    </row>
    <row r="17" spans="1:8">
      <c r="A17" s="2">
        <v>2029</v>
      </c>
      <c r="B17" s="3">
        <v>3289.4893178874599</v>
      </c>
      <c r="C17" s="3">
        <v>3434.1599778805557</v>
      </c>
      <c r="D17" s="3">
        <v>3584.6174642733754</v>
      </c>
      <c r="E17" s="3">
        <v>3714.4995679116219</v>
      </c>
      <c r="F17" s="16"/>
      <c r="G17" s="16"/>
      <c r="H17" s="16"/>
    </row>
    <row r="18" spans="1:8">
      <c r="A18" s="2">
        <v>2030</v>
      </c>
      <c r="B18" s="3">
        <v>3325.75275508087</v>
      </c>
      <c r="C18" s="3">
        <v>3472.0182691334885</v>
      </c>
      <c r="D18" s="3">
        <v>3624.1344037482113</v>
      </c>
      <c r="E18" s="3">
        <v>3755.4483319198957</v>
      </c>
      <c r="F18" s="16"/>
      <c r="G18" s="16"/>
      <c r="H18" s="16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8" width="18.7109375" customWidth="1"/>
  </cols>
  <sheetData>
    <row r="1" spans="1:8" ht="18.75">
      <c r="A1" s="17" t="str">
        <f>CONCATENATE("Form 1.7a - ",'List of Forms'!A1)</f>
        <v>Form 1.7a - SMUD Service Territory</v>
      </c>
      <c r="B1" s="18"/>
      <c r="C1" s="18"/>
      <c r="D1" s="18"/>
      <c r="E1" s="18"/>
      <c r="F1" s="18"/>
      <c r="G1" s="18"/>
      <c r="H1" s="18"/>
    </row>
    <row r="2" spans="1:8" ht="15.75">
      <c r="A2" s="19" t="str">
        <f>'List of Forms'!A2</f>
        <v>California Energy Demand 2019-2030 Preliminary Baseline Forecast - Mid Demand Case</v>
      </c>
      <c r="B2" s="18"/>
      <c r="C2" s="18"/>
      <c r="D2" s="18"/>
      <c r="E2" s="18"/>
      <c r="F2" s="18"/>
      <c r="G2" s="18"/>
      <c r="H2" s="18"/>
    </row>
    <row r="3" spans="1:8" ht="15.75">
      <c r="A3" s="23" t="s">
        <v>40</v>
      </c>
      <c r="B3" s="18"/>
      <c r="C3" s="18"/>
      <c r="D3" s="18"/>
      <c r="E3" s="18"/>
      <c r="F3" s="18"/>
      <c r="G3" s="18"/>
      <c r="H3" s="18"/>
    </row>
    <row r="5" spans="1:8" ht="15.75" thickBot="1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>
      <c r="A8" s="2">
        <v>1992</v>
      </c>
      <c r="B8" s="3">
        <v>4.07148981291716E-3</v>
      </c>
      <c r="C8" s="3">
        <v>9.5001428968066997E-3</v>
      </c>
      <c r="D8" s="3">
        <v>0</v>
      </c>
      <c r="E8" s="3">
        <v>0</v>
      </c>
      <c r="F8" s="3">
        <v>0</v>
      </c>
      <c r="G8" s="3">
        <v>0</v>
      </c>
      <c r="H8" s="4">
        <v>1.3571632709723801E-2</v>
      </c>
    </row>
    <row r="9" spans="1:8">
      <c r="A9" s="2">
        <v>1993</v>
      </c>
      <c r="B9" s="3">
        <v>6.60965897247256E-3</v>
      </c>
      <c r="C9" s="3">
        <v>1.54225376024359E-2</v>
      </c>
      <c r="D9" s="3">
        <v>0</v>
      </c>
      <c r="E9" s="3">
        <v>0</v>
      </c>
      <c r="F9" s="3">
        <v>0</v>
      </c>
      <c r="G9" s="3">
        <v>0</v>
      </c>
      <c r="H9" s="4">
        <v>2.20321965749085E-2</v>
      </c>
    </row>
    <row r="10" spans="1:8">
      <c r="A10" s="2">
        <v>1994</v>
      </c>
      <c r="B10" s="3">
        <v>0.27513138067517801</v>
      </c>
      <c r="C10" s="3">
        <v>0.64197322157541503</v>
      </c>
      <c r="D10" s="3">
        <v>0</v>
      </c>
      <c r="E10" s="3">
        <v>0</v>
      </c>
      <c r="F10" s="3">
        <v>0</v>
      </c>
      <c r="G10" s="3">
        <v>0</v>
      </c>
      <c r="H10" s="4">
        <v>0.91710460225059298</v>
      </c>
    </row>
    <row r="11" spans="1:8">
      <c r="A11" s="2">
        <v>1995</v>
      </c>
      <c r="B11" s="3">
        <v>0.56361188045314103</v>
      </c>
      <c r="C11" s="3">
        <v>1.31509438772399</v>
      </c>
      <c r="D11" s="3">
        <v>0</v>
      </c>
      <c r="E11" s="3">
        <v>0</v>
      </c>
      <c r="F11" s="3">
        <v>0</v>
      </c>
      <c r="G11" s="3">
        <v>0</v>
      </c>
      <c r="H11" s="4">
        <v>1.87870626817713</v>
      </c>
    </row>
    <row r="12" spans="1:8">
      <c r="A12" s="2">
        <v>1996</v>
      </c>
      <c r="B12" s="3">
        <v>0.79773058995573598</v>
      </c>
      <c r="C12" s="3">
        <v>1.8613713765633799</v>
      </c>
      <c r="D12" s="3">
        <v>0</v>
      </c>
      <c r="E12" s="3">
        <v>0</v>
      </c>
      <c r="F12" s="3">
        <v>0</v>
      </c>
      <c r="G12" s="3">
        <v>0</v>
      </c>
      <c r="H12" s="4">
        <v>2.65910196651912</v>
      </c>
    </row>
    <row r="13" spans="1:8">
      <c r="A13" s="2">
        <v>1997</v>
      </c>
      <c r="B13" s="3">
        <v>0.99924813471183604</v>
      </c>
      <c r="C13" s="3">
        <v>2.33157898099428</v>
      </c>
      <c r="D13" s="3">
        <v>0</v>
      </c>
      <c r="E13" s="3">
        <v>0</v>
      </c>
      <c r="F13" s="3">
        <v>0</v>
      </c>
      <c r="G13" s="3">
        <v>0</v>
      </c>
      <c r="H13" s="4">
        <v>3.33082711570612</v>
      </c>
    </row>
    <row r="14" spans="1:8">
      <c r="A14" s="2">
        <v>1998</v>
      </c>
      <c r="B14" s="3">
        <v>1.10968140622023</v>
      </c>
      <c r="C14" s="3">
        <v>2.58925661451388</v>
      </c>
      <c r="D14" s="3">
        <v>0</v>
      </c>
      <c r="E14" s="3">
        <v>0</v>
      </c>
      <c r="F14" s="3">
        <v>0</v>
      </c>
      <c r="G14" s="3">
        <v>0</v>
      </c>
      <c r="H14" s="4">
        <v>3.6989380207341198</v>
      </c>
    </row>
    <row r="15" spans="1:8">
      <c r="A15" s="2">
        <v>1999</v>
      </c>
      <c r="B15" s="3">
        <v>1.20928899302068</v>
      </c>
      <c r="C15" s="3">
        <v>2.8187970196185401</v>
      </c>
      <c r="D15" s="3">
        <v>0</v>
      </c>
      <c r="E15" s="3">
        <v>0</v>
      </c>
      <c r="F15" s="3">
        <v>0</v>
      </c>
      <c r="G15" s="3">
        <v>0</v>
      </c>
      <c r="H15" s="4">
        <v>4.0280860126392302</v>
      </c>
    </row>
    <row r="16" spans="1:8">
      <c r="A16" s="2">
        <v>2000</v>
      </c>
      <c r="B16" s="3">
        <v>1.39164246350663</v>
      </c>
      <c r="C16" s="3">
        <v>3.2436847777927902</v>
      </c>
      <c r="D16" s="3">
        <v>0</v>
      </c>
      <c r="E16" s="3">
        <v>0</v>
      </c>
      <c r="F16" s="3">
        <v>0</v>
      </c>
      <c r="G16" s="3">
        <v>0</v>
      </c>
      <c r="H16" s="4">
        <v>4.6353272412994198</v>
      </c>
    </row>
    <row r="17" spans="1:8">
      <c r="A17" s="2">
        <v>2001</v>
      </c>
      <c r="B17" s="3">
        <v>1.92232078535718</v>
      </c>
      <c r="C17" s="3">
        <v>4.4788582860457096</v>
      </c>
      <c r="D17" s="3">
        <v>0</v>
      </c>
      <c r="E17" s="3">
        <v>0</v>
      </c>
      <c r="F17" s="3">
        <v>0</v>
      </c>
      <c r="G17" s="3">
        <v>0</v>
      </c>
      <c r="H17" s="4">
        <v>6.4011790714029004</v>
      </c>
    </row>
    <row r="18" spans="1:8">
      <c r="A18" s="2">
        <v>2002</v>
      </c>
      <c r="B18" s="3">
        <v>2.7510793593076901</v>
      </c>
      <c r="C18" s="3">
        <v>6.3846220327051597</v>
      </c>
      <c r="D18" s="3">
        <v>0</v>
      </c>
      <c r="E18" s="3">
        <v>0</v>
      </c>
      <c r="F18" s="3">
        <v>0</v>
      </c>
      <c r="G18" s="3">
        <v>0</v>
      </c>
      <c r="H18" s="4">
        <v>9.1357013920128605</v>
      </c>
    </row>
    <row r="19" spans="1:8">
      <c r="A19" s="2">
        <v>2003</v>
      </c>
      <c r="B19" s="3">
        <v>3.6064307586894699</v>
      </c>
      <c r="C19" s="3">
        <v>7.4917799698333098</v>
      </c>
      <c r="D19" s="3">
        <v>0</v>
      </c>
      <c r="E19" s="3">
        <v>0</v>
      </c>
      <c r="F19" s="3">
        <v>0</v>
      </c>
      <c r="G19" s="3">
        <v>0</v>
      </c>
      <c r="H19" s="4">
        <v>11.0982107285227</v>
      </c>
    </row>
    <row r="20" spans="1:8">
      <c r="A20" s="2">
        <v>2004</v>
      </c>
      <c r="B20" s="3">
        <v>4.1060090546208698</v>
      </c>
      <c r="C20" s="3">
        <v>8.7860307826544801</v>
      </c>
      <c r="D20" s="3">
        <v>0</v>
      </c>
      <c r="E20" s="3">
        <v>0</v>
      </c>
      <c r="F20" s="3">
        <v>0</v>
      </c>
      <c r="G20" s="3">
        <v>0</v>
      </c>
      <c r="H20" s="4">
        <v>12.8920398372753</v>
      </c>
    </row>
    <row r="21" spans="1:8">
      <c r="A21" s="2">
        <v>2005</v>
      </c>
      <c r="B21" s="3">
        <v>4.57286215815388</v>
      </c>
      <c r="C21" s="3">
        <v>10.9973702936568</v>
      </c>
      <c r="D21" s="3">
        <v>1.9395905978490901E-2</v>
      </c>
      <c r="E21" s="3">
        <v>0</v>
      </c>
      <c r="F21" s="3">
        <v>0</v>
      </c>
      <c r="G21" s="3">
        <v>0</v>
      </c>
      <c r="H21" s="4">
        <v>15.5896283577892</v>
      </c>
    </row>
    <row r="22" spans="1:8">
      <c r="A22" s="2">
        <v>2006</v>
      </c>
      <c r="B22" s="3">
        <v>4.75998491226974</v>
      </c>
      <c r="C22" s="3">
        <v>12.3361512432928</v>
      </c>
      <c r="D22" s="3">
        <v>0.11251445860638699</v>
      </c>
      <c r="E22" s="3">
        <v>0</v>
      </c>
      <c r="F22" s="3">
        <v>0</v>
      </c>
      <c r="G22" s="3">
        <v>0.48465558282641302</v>
      </c>
      <c r="H22" s="4">
        <v>17.693306196995302</v>
      </c>
    </row>
    <row r="23" spans="1:8">
      <c r="A23" s="2">
        <v>2007</v>
      </c>
      <c r="B23" s="3">
        <v>4.9410516065377603</v>
      </c>
      <c r="C23" s="3">
        <v>12.7979480545999</v>
      </c>
      <c r="D23" s="3">
        <v>0.111951886313355</v>
      </c>
      <c r="E23" s="3">
        <v>0</v>
      </c>
      <c r="F23" s="3">
        <v>0</v>
      </c>
      <c r="G23" s="3">
        <v>0.140947304912281</v>
      </c>
      <c r="H23" s="4">
        <v>17.991898852363299</v>
      </c>
    </row>
    <row r="24" spans="1:8">
      <c r="A24" s="2">
        <v>2008</v>
      </c>
      <c r="B24" s="3">
        <v>7.2969537351211597</v>
      </c>
      <c r="C24" s="3">
        <v>13.658700712937099</v>
      </c>
      <c r="D24" s="3">
        <v>0.118830173952403</v>
      </c>
      <c r="E24" s="3">
        <v>0</v>
      </c>
      <c r="F24" s="3">
        <v>0</v>
      </c>
      <c r="G24" s="3">
        <v>0.14024256838772001</v>
      </c>
      <c r="H24" s="4">
        <v>21.214727190398399</v>
      </c>
    </row>
    <row r="25" spans="1:8">
      <c r="A25" s="2">
        <v>2009</v>
      </c>
      <c r="B25" s="3">
        <v>15.0810924181039</v>
      </c>
      <c r="C25" s="3">
        <v>13.970322897976001</v>
      </c>
      <c r="D25" s="3">
        <v>0.153931247031349</v>
      </c>
      <c r="E25" s="3">
        <v>0</v>
      </c>
      <c r="F25" s="3">
        <v>1.55105753832319E-2</v>
      </c>
      <c r="G25" s="3">
        <v>0.49254135554578099</v>
      </c>
      <c r="H25" s="4">
        <v>29.713398494040302</v>
      </c>
    </row>
    <row r="26" spans="1:8">
      <c r="A26" s="2">
        <v>2010</v>
      </c>
      <c r="B26" s="3">
        <v>21.5354080052374</v>
      </c>
      <c r="C26" s="3">
        <v>17.481423882064501</v>
      </c>
      <c r="D26" s="3">
        <v>7.4396296861731797</v>
      </c>
      <c r="E26" s="3">
        <v>0</v>
      </c>
      <c r="F26" s="3">
        <v>2.5179877258869401E-2</v>
      </c>
      <c r="G26" s="3">
        <v>0.48184364876805202</v>
      </c>
      <c r="H26" s="4">
        <v>46.963485099502101</v>
      </c>
    </row>
    <row r="27" spans="1:8">
      <c r="A27" s="2">
        <v>2011</v>
      </c>
      <c r="B27" s="3">
        <v>27.0930999564488</v>
      </c>
      <c r="C27" s="3">
        <v>28.609706991520401</v>
      </c>
      <c r="D27" s="3">
        <v>11.969002543624701</v>
      </c>
      <c r="E27" s="3">
        <v>0</v>
      </c>
      <c r="F27" s="3">
        <v>2.8436063376393799E-2</v>
      </c>
      <c r="G27" s="3">
        <v>0.489149430524212</v>
      </c>
      <c r="H27" s="4">
        <v>68.189394985494602</v>
      </c>
    </row>
    <row r="28" spans="1:8">
      <c r="A28" s="2">
        <v>2012</v>
      </c>
      <c r="B28" s="3">
        <v>35.807748199566397</v>
      </c>
      <c r="C28" s="3">
        <v>46.575624422483301</v>
      </c>
      <c r="D28" s="3">
        <v>11.9091575309065</v>
      </c>
      <c r="E28" s="3">
        <v>0</v>
      </c>
      <c r="F28" s="3">
        <v>5.5832325326412399E-2</v>
      </c>
      <c r="G28" s="3">
        <v>0.41545868337159098</v>
      </c>
      <c r="H28" s="4">
        <v>94.763821161654306</v>
      </c>
    </row>
    <row r="29" spans="1:8">
      <c r="A29" s="2">
        <v>2013</v>
      </c>
      <c r="B29" s="3">
        <v>47.630828877138903</v>
      </c>
      <c r="C29" s="3">
        <v>67.843112845400398</v>
      </c>
      <c r="D29" s="3">
        <v>11.849611743252</v>
      </c>
      <c r="E29" s="3">
        <v>0</v>
      </c>
      <c r="F29" s="3">
        <v>6.2009456310090701E-2</v>
      </c>
      <c r="G29" s="3">
        <v>0.49477138995473302</v>
      </c>
      <c r="H29" s="4">
        <v>127.88033431205599</v>
      </c>
    </row>
    <row r="30" spans="1:8">
      <c r="A30" s="2">
        <v>2014</v>
      </c>
      <c r="B30" s="3">
        <v>62.134291911591099</v>
      </c>
      <c r="C30" s="3">
        <v>72.450368924712805</v>
      </c>
      <c r="D30" s="3">
        <v>11.7903636845358</v>
      </c>
      <c r="E30" s="3">
        <v>0</v>
      </c>
      <c r="F30" s="3">
        <v>8.2974980178624702E-2</v>
      </c>
      <c r="G30" s="3">
        <v>0.50208753300495901</v>
      </c>
      <c r="H30" s="4">
        <v>146.96008703402299</v>
      </c>
    </row>
    <row r="31" spans="1:8">
      <c r="A31" s="2">
        <v>2015</v>
      </c>
      <c r="B31" s="3">
        <v>82.588333303824598</v>
      </c>
      <c r="C31" s="3">
        <v>75.955373758551303</v>
      </c>
      <c r="D31" s="3">
        <v>11.731411866113101</v>
      </c>
      <c r="E31" s="3">
        <v>0</v>
      </c>
      <c r="F31" s="3">
        <v>0.17102082141677499</v>
      </c>
      <c r="G31" s="3">
        <v>0.445407095339935</v>
      </c>
      <c r="H31" s="4">
        <v>170.89154684524499</v>
      </c>
    </row>
    <row r="32" spans="1:8">
      <c r="A32" s="2">
        <v>2016</v>
      </c>
      <c r="B32" s="3">
        <v>119.238795261647</v>
      </c>
      <c r="C32" s="3">
        <v>92.975496637866399</v>
      </c>
      <c r="D32" s="3">
        <v>11.6727548067825</v>
      </c>
      <c r="E32" s="3">
        <v>0</v>
      </c>
      <c r="F32" s="3">
        <v>0.24518975518493699</v>
      </c>
      <c r="G32" s="3">
        <v>0.44473005986323499</v>
      </c>
      <c r="H32" s="4">
        <v>224.57696652134399</v>
      </c>
    </row>
    <row r="33" spans="1:8">
      <c r="A33" s="2">
        <v>2017</v>
      </c>
      <c r="B33" s="3">
        <v>144.91984077610601</v>
      </c>
      <c r="C33" s="3">
        <v>103.13761737243399</v>
      </c>
      <c r="D33" s="3">
        <v>11.6143910327486</v>
      </c>
      <c r="E33" s="3">
        <v>0</v>
      </c>
      <c r="F33" s="3">
        <v>0.287269753153583</v>
      </c>
      <c r="G33" s="3">
        <v>43.237708031988397</v>
      </c>
      <c r="H33" s="4">
        <v>303.19682696643099</v>
      </c>
    </row>
    <row r="34" spans="1:8">
      <c r="A34" s="2">
        <v>2018</v>
      </c>
      <c r="B34" s="3">
        <v>180.47497367504201</v>
      </c>
      <c r="C34" s="3">
        <v>124.71299645183799</v>
      </c>
      <c r="D34" s="3">
        <v>11.556319077584799</v>
      </c>
      <c r="E34" s="3">
        <v>0</v>
      </c>
      <c r="F34" s="3">
        <v>0.36806157539411599</v>
      </c>
      <c r="G34" s="3">
        <v>48.347867578806301</v>
      </c>
      <c r="H34" s="4">
        <v>365.460218358666</v>
      </c>
    </row>
    <row r="35" spans="1:8">
      <c r="A35" s="2">
        <v>2019</v>
      </c>
      <c r="B35" s="3">
        <v>221.71239811815499</v>
      </c>
      <c r="C35" s="3">
        <v>140.10302613878301</v>
      </c>
      <c r="D35" s="3">
        <v>11.5030926821969</v>
      </c>
      <c r="E35" s="3">
        <v>0</v>
      </c>
      <c r="F35" s="3">
        <v>0.40949199648215401</v>
      </c>
      <c r="G35" s="3">
        <v>49.119189157064802</v>
      </c>
      <c r="H35" s="4">
        <v>422.84719809268199</v>
      </c>
    </row>
    <row r="36" spans="1:8">
      <c r="A36" s="2">
        <v>2020</v>
      </c>
      <c r="B36" s="3">
        <v>271.91609949853398</v>
      </c>
      <c r="C36" s="3">
        <v>154.87242720146699</v>
      </c>
      <c r="D36" s="3">
        <v>11.4500759343059</v>
      </c>
      <c r="E36" s="3">
        <v>0</v>
      </c>
      <c r="F36" s="3">
        <v>0.477241985178124</v>
      </c>
      <c r="G36" s="3">
        <v>49.655474424349201</v>
      </c>
      <c r="H36" s="4">
        <v>488.37131904383398</v>
      </c>
    </row>
    <row r="37" spans="1:8">
      <c r="A37" s="2">
        <v>2021</v>
      </c>
      <c r="B37" s="3">
        <v>330.39713234777003</v>
      </c>
      <c r="C37" s="3">
        <v>170.613694934449</v>
      </c>
      <c r="D37" s="3">
        <v>11.397268431419601</v>
      </c>
      <c r="E37" s="3">
        <v>0</v>
      </c>
      <c r="F37" s="3">
        <v>0.54465322393061499</v>
      </c>
      <c r="G37" s="3">
        <v>50.1899376904638</v>
      </c>
      <c r="H37" s="4">
        <v>563.14268662803397</v>
      </c>
    </row>
    <row r="38" spans="1:8">
      <c r="A38" s="2">
        <v>2022</v>
      </c>
      <c r="B38" s="3">
        <v>387.229141749723</v>
      </c>
      <c r="C38" s="3">
        <v>187.324490913235</v>
      </c>
      <c r="D38" s="3">
        <v>11.3446697660018</v>
      </c>
      <c r="E38" s="3">
        <v>0</v>
      </c>
      <c r="F38" s="3">
        <v>0.61172740648934398</v>
      </c>
      <c r="G38" s="3">
        <v>50.722581399459401</v>
      </c>
      <c r="H38" s="4">
        <v>637.23261123490897</v>
      </c>
    </row>
    <row r="39" spans="1:8">
      <c r="A39" s="2">
        <v>2023</v>
      </c>
      <c r="B39" s="3">
        <v>443.41958119245697</v>
      </c>
      <c r="C39" s="3">
        <v>204.997665504347</v>
      </c>
      <c r="D39" s="3">
        <v>11.2922795255732</v>
      </c>
      <c r="E39" s="3">
        <v>0</v>
      </c>
      <c r="F39" s="3">
        <v>0.67846621813527797</v>
      </c>
      <c r="G39" s="3">
        <v>51.253408035678902</v>
      </c>
      <c r="H39" s="4">
        <v>711.64140047619196</v>
      </c>
    </row>
    <row r="40" spans="1:8">
      <c r="A40" s="2">
        <v>2024</v>
      </c>
      <c r="B40" s="3">
        <v>501.24268428877798</v>
      </c>
      <c r="C40" s="3">
        <v>223.620804965904</v>
      </c>
      <c r="D40" s="3">
        <v>11.240097292809899</v>
      </c>
      <c r="E40" s="3">
        <v>0</v>
      </c>
      <c r="F40" s="3">
        <v>0.74487133572298303</v>
      </c>
      <c r="G40" s="3">
        <v>51.782420123135097</v>
      </c>
      <c r="H40" s="4">
        <v>788.63087800635003</v>
      </c>
    </row>
    <row r="41" spans="1:8">
      <c r="A41" s="2">
        <v>2025</v>
      </c>
      <c r="B41" s="3">
        <v>555.74174921028703</v>
      </c>
      <c r="C41" s="3">
        <v>243.17665891571599</v>
      </c>
      <c r="D41" s="3">
        <v>11.1881226456411</v>
      </c>
      <c r="E41" s="3">
        <v>0</v>
      </c>
      <c r="F41" s="3">
        <v>0.81094442772274999</v>
      </c>
      <c r="G41" s="3">
        <v>52.309620224893699</v>
      </c>
      <c r="H41" s="4">
        <v>863.22709542426003</v>
      </c>
    </row>
    <row r="42" spans="1:8">
      <c r="A42" s="2">
        <v>2026</v>
      </c>
      <c r="B42" s="3">
        <v>605.40898186488403</v>
      </c>
      <c r="C42" s="3">
        <v>263.644069983978</v>
      </c>
      <c r="D42" s="3">
        <v>11.136355157345401</v>
      </c>
      <c r="E42" s="3">
        <v>0</v>
      </c>
      <c r="F42" s="3">
        <v>0.87668715426251798</v>
      </c>
      <c r="G42" s="3">
        <v>52.835010942464301</v>
      </c>
      <c r="H42" s="4">
        <v>933.90110510293403</v>
      </c>
    </row>
    <row r="43" spans="1:8">
      <c r="A43" s="2">
        <v>2027</v>
      </c>
      <c r="B43" s="3">
        <v>650.43375045637504</v>
      </c>
      <c r="C43" s="3">
        <v>284.998078877284</v>
      </c>
      <c r="D43" s="3">
        <v>11.0847943966463</v>
      </c>
      <c r="E43" s="3">
        <v>0</v>
      </c>
      <c r="F43" s="3">
        <v>0.94210116716958703</v>
      </c>
      <c r="G43" s="3">
        <v>53.358594915196797</v>
      </c>
      <c r="H43" s="4">
        <v>1000.81731981267</v>
      </c>
    </row>
    <row r="44" spans="1:8">
      <c r="A44" s="2">
        <v>2028</v>
      </c>
      <c r="B44" s="3">
        <v>690.63756657103897</v>
      </c>
      <c r="C44" s="3">
        <v>307.20942208777399</v>
      </c>
      <c r="D44" s="3">
        <v>11.033439927805899</v>
      </c>
      <c r="E44" s="3">
        <v>0</v>
      </c>
      <c r="F44" s="3">
        <v>1.0071881100121201</v>
      </c>
      <c r="G44" s="3">
        <v>53.880374819684299</v>
      </c>
      <c r="H44" s="4">
        <v>1063.7679915163101</v>
      </c>
    </row>
    <row r="45" spans="1:8">
      <c r="A45" s="2">
        <v>2029</v>
      </c>
      <c r="B45" s="3">
        <v>726.21840989650104</v>
      </c>
      <c r="C45" s="3">
        <v>330.24336913770202</v>
      </c>
      <c r="D45" s="3">
        <v>10.982291310717599</v>
      </c>
      <c r="E45" s="3">
        <v>0</v>
      </c>
      <c r="F45" s="3">
        <v>1.07194961814044</v>
      </c>
      <c r="G45" s="3">
        <v>54.400353369172798</v>
      </c>
      <c r="H45" s="4">
        <v>1122.91637333223</v>
      </c>
    </row>
    <row r="46" spans="1:8">
      <c r="A46" s="2">
        <v>2030</v>
      </c>
      <c r="B46" s="3">
        <v>758.23695987569999</v>
      </c>
      <c r="C46" s="3">
        <v>354.05771571885799</v>
      </c>
      <c r="D46" s="3">
        <v>10.9313481009978</v>
      </c>
      <c r="E46" s="3">
        <v>0</v>
      </c>
      <c r="F46" s="3">
        <v>1.1363873187281199</v>
      </c>
      <c r="G46" s="3">
        <v>54.918533312976798</v>
      </c>
      <c r="H46" s="4">
        <v>1179.2809443272599</v>
      </c>
    </row>
    <row r="47" spans="1:8">
      <c r="A47" t="s">
        <v>33</v>
      </c>
    </row>
    <row r="50" spans="1:8" ht="18.75">
      <c r="A50" s="20" t="s">
        <v>10</v>
      </c>
      <c r="B50" s="21"/>
      <c r="C50" s="21"/>
      <c r="D50" s="21"/>
      <c r="E50" s="21"/>
      <c r="F50" s="21"/>
      <c r="G50" s="21"/>
    </row>
    <row r="51" spans="1:8" ht="15.75" thickBot="1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>
      <c r="A52" s="2" t="s">
        <v>11</v>
      </c>
      <c r="B52" s="5">
        <f>IF(B16=0, "--",(B26/B16)^(1/10)-1)</f>
        <v>0.31511140233765289</v>
      </c>
      <c r="C52" s="5">
        <f t="shared" ref="C52:H52" si="0">IF(C16=0, "--",(C26/C16)^(1/10)-1)</f>
        <v>0.1834606332177311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0.260572973941404</v>
      </c>
    </row>
    <row r="53" spans="1:8">
      <c r="A53" s="2" t="s">
        <v>12</v>
      </c>
      <c r="B53" s="5">
        <f>IF(B26=0,"--",(B36/B26)^(1/10)-1)</f>
        <v>0.28862983392122921</v>
      </c>
      <c r="C53" s="5">
        <f t="shared" ref="C53:H53" si="1">IF(C26=0,"--",(C36/C26)^(1/10)-1)</f>
        <v>0.24376900565435311</v>
      </c>
      <c r="D53" s="5">
        <f t="shared" si="1"/>
        <v>4.4060594782240559E-2</v>
      </c>
      <c r="E53" s="5" t="str">
        <f t="shared" si="1"/>
        <v>--</v>
      </c>
      <c r="F53" s="5">
        <f t="shared" si="1"/>
        <v>0.34204940384184712</v>
      </c>
      <c r="G53" s="5">
        <f t="shared" si="1"/>
        <v>0.58966678365751535</v>
      </c>
      <c r="H53" s="5">
        <f t="shared" si="1"/>
        <v>0.26386004148598685</v>
      </c>
    </row>
    <row r="54" spans="1:8">
      <c r="A54" s="2" t="s">
        <v>13</v>
      </c>
      <c r="B54" s="5">
        <f>IF(B36=0,"--",(B46/B36)^(1/10)-1)</f>
        <v>0.10799296472365882</v>
      </c>
      <c r="C54" s="5">
        <f t="shared" ref="C54:H54" si="2">IF(C36=0,"--",(C46/C36)^(1/10)-1)</f>
        <v>8.6200493645198106E-2</v>
      </c>
      <c r="D54" s="5">
        <f t="shared" si="2"/>
        <v>-4.6254423090456021E-3</v>
      </c>
      <c r="E54" s="5" t="str">
        <f t="shared" si="2"/>
        <v>--</v>
      </c>
      <c r="F54" s="5">
        <f t="shared" si="2"/>
        <v>9.0633349634914762E-2</v>
      </c>
      <c r="G54" s="5">
        <f t="shared" si="2"/>
        <v>1.0125138813872114E-2</v>
      </c>
      <c r="H54" s="5">
        <f t="shared" si="2"/>
        <v>9.2161122626036818E-2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/>
  <cols>
    <col min="2" max="6" width="24.7109375" customWidth="1"/>
  </cols>
  <sheetData>
    <row r="1" spans="1:6" ht="18.75">
      <c r="A1" s="22" t="str">
        <f>CONCATENATE("Form 2.2 - ",'List of Forms'!A1)</f>
        <v>Form 2.2 - SMUD Service Territory</v>
      </c>
      <c r="B1" s="18"/>
      <c r="C1" s="18"/>
      <c r="D1" s="18"/>
      <c r="E1" s="18"/>
      <c r="F1" s="18"/>
    </row>
    <row r="2" spans="1:6" ht="15.75">
      <c r="A2" s="19" t="str">
        <f>'List of Forms'!A2</f>
        <v>California Energy Demand 2019-2030 Preliminary Baseline Forecast - Mid Demand Case</v>
      </c>
      <c r="B2" s="18"/>
      <c r="C2" s="18"/>
      <c r="D2" s="18"/>
      <c r="E2" s="18"/>
      <c r="F2" s="18"/>
    </row>
    <row r="3" spans="1:6" ht="15.75">
      <c r="A3" s="23" t="s">
        <v>41</v>
      </c>
      <c r="B3" s="18"/>
      <c r="C3" s="18"/>
      <c r="D3" s="18"/>
      <c r="E3" s="18"/>
      <c r="F3" s="18"/>
    </row>
    <row r="5" spans="1:6" ht="31.5" customHeight="1" thickBot="1">
      <c r="A5" s="1" t="s">
        <v>0</v>
      </c>
      <c r="B5" s="10" t="s">
        <v>42</v>
      </c>
      <c r="C5" s="10" t="s">
        <v>43</v>
      </c>
      <c r="D5" s="10" t="s">
        <v>63</v>
      </c>
      <c r="E5" s="11" t="s">
        <v>69</v>
      </c>
      <c r="F5" s="10" t="s">
        <v>45</v>
      </c>
    </row>
    <row r="6" spans="1:6" ht="15.75" thickTop="1">
      <c r="A6" s="2">
        <v>1990</v>
      </c>
      <c r="B6" s="3">
        <v>1038.9435599999999</v>
      </c>
      <c r="C6" s="3">
        <v>391.53157199999902</v>
      </c>
      <c r="D6" s="3">
        <v>36148.421776152099</v>
      </c>
      <c r="E6" s="3">
        <v>469.54209062074699</v>
      </c>
      <c r="F6" s="3">
        <v>179.41914735026799</v>
      </c>
    </row>
    <row r="7" spans="1:6">
      <c r="A7" s="2">
        <v>1991</v>
      </c>
      <c r="B7" s="3">
        <v>1072.0206181199901</v>
      </c>
      <c r="C7" s="3">
        <v>402.57124637999999</v>
      </c>
      <c r="D7" s="3">
        <v>36803.051211275801</v>
      </c>
      <c r="E7" s="3">
        <v>474.75944717496998</v>
      </c>
      <c r="F7" s="3">
        <v>184.85443746754299</v>
      </c>
    </row>
    <row r="8" spans="1:6">
      <c r="A8" s="2">
        <v>1992</v>
      </c>
      <c r="B8" s="3">
        <v>1088.57983676</v>
      </c>
      <c r="C8" s="3">
        <v>409.89444756</v>
      </c>
      <c r="D8" s="3">
        <v>38046.011214714701</v>
      </c>
      <c r="E8" s="3">
        <v>470.147090368448</v>
      </c>
      <c r="F8" s="3">
        <v>190.803465494774</v>
      </c>
    </row>
    <row r="9" spans="1:6">
      <c r="A9" s="2">
        <v>1993</v>
      </c>
      <c r="B9" s="3">
        <v>1103.1193235400001</v>
      </c>
      <c r="C9" s="3">
        <v>415.945910279999</v>
      </c>
      <c r="D9" s="3">
        <v>37734.325292877103</v>
      </c>
      <c r="E9" s="3">
        <v>467.92339649490998</v>
      </c>
      <c r="F9" s="3">
        <v>194.693201259993</v>
      </c>
    </row>
    <row r="10" spans="1:6">
      <c r="A10" s="2">
        <v>1994</v>
      </c>
      <c r="B10" s="3">
        <v>1108.55841727999</v>
      </c>
      <c r="C10" s="3">
        <v>420.99518080000001</v>
      </c>
      <c r="D10" s="3">
        <v>38573.0712917907</v>
      </c>
      <c r="E10" s="3">
        <v>482.10618293865798</v>
      </c>
      <c r="F10" s="3">
        <v>197.64871851775101</v>
      </c>
    </row>
    <row r="11" spans="1:6">
      <c r="A11" s="2">
        <v>1995</v>
      </c>
      <c r="B11" s="3">
        <v>1112.9999422999999</v>
      </c>
      <c r="C11" s="3">
        <v>426.75791129999999</v>
      </c>
      <c r="D11" s="3">
        <v>39991.427219272198</v>
      </c>
      <c r="E11" s="3">
        <v>493.027901598173</v>
      </c>
      <c r="F11" s="3">
        <v>200.82396873023001</v>
      </c>
    </row>
    <row r="12" spans="1:6">
      <c r="A12" s="2">
        <v>1996</v>
      </c>
      <c r="B12" s="3">
        <v>1127.01651587999</v>
      </c>
      <c r="C12" s="3">
        <v>431.53596252</v>
      </c>
      <c r="D12" s="3">
        <v>40600.278961533702</v>
      </c>
      <c r="E12" s="3">
        <v>505.07829668826298</v>
      </c>
      <c r="F12" s="3">
        <v>203.654437463921</v>
      </c>
    </row>
    <row r="13" spans="1:6">
      <c r="A13" s="2">
        <v>1997</v>
      </c>
      <c r="B13" s="3">
        <v>1141.51977926</v>
      </c>
      <c r="C13" s="3">
        <v>436.03918409999898</v>
      </c>
      <c r="D13" s="3">
        <v>42083.376369614802</v>
      </c>
      <c r="E13" s="3">
        <v>516.91006795893304</v>
      </c>
      <c r="F13" s="3">
        <v>206.78806948253199</v>
      </c>
    </row>
    <row r="14" spans="1:6">
      <c r="A14" s="2">
        <v>1998</v>
      </c>
      <c r="B14" s="3">
        <v>1158.21282984</v>
      </c>
      <c r="C14" s="3">
        <v>435.78867111999898</v>
      </c>
      <c r="D14" s="3">
        <v>44790.043715455802</v>
      </c>
      <c r="E14" s="3">
        <v>537.78544784221504</v>
      </c>
      <c r="F14" s="3">
        <v>211.768840827779</v>
      </c>
    </row>
    <row r="15" spans="1:6">
      <c r="A15" s="2">
        <v>1999</v>
      </c>
      <c r="B15" s="3">
        <v>1197.0204682799999</v>
      </c>
      <c r="C15" s="3">
        <v>441.49208093999999</v>
      </c>
      <c r="D15" s="3">
        <v>46958.250233749597</v>
      </c>
      <c r="E15" s="3">
        <v>563.05709839804797</v>
      </c>
      <c r="F15" s="3">
        <v>217.88930027170099</v>
      </c>
    </row>
    <row r="16" spans="1:6">
      <c r="A16" s="2">
        <v>2000</v>
      </c>
      <c r="B16" s="3">
        <v>1222.8718938</v>
      </c>
      <c r="C16" s="3">
        <v>450.78966759999997</v>
      </c>
      <c r="D16" s="3">
        <v>50203.178379517798</v>
      </c>
      <c r="E16" s="3">
        <v>578.33459393611099</v>
      </c>
      <c r="F16" s="3">
        <v>223.95567227522599</v>
      </c>
    </row>
    <row r="17" spans="1:6">
      <c r="A17" s="2">
        <v>2001</v>
      </c>
      <c r="B17" s="3">
        <v>1258.03316363</v>
      </c>
      <c r="C17" s="3">
        <v>454.80903345000002</v>
      </c>
      <c r="D17" s="3">
        <v>53990.286414662201</v>
      </c>
      <c r="E17" s="3">
        <v>587.45891453287902</v>
      </c>
      <c r="F17" s="3">
        <v>230.010896095292</v>
      </c>
    </row>
    <row r="18" spans="1:6">
      <c r="A18" s="2">
        <v>2002</v>
      </c>
      <c r="B18" s="3">
        <v>1285.69623233999</v>
      </c>
      <c r="C18" s="3">
        <v>461.91443375999899</v>
      </c>
      <c r="D18" s="3">
        <v>55486.333583031999</v>
      </c>
      <c r="E18" s="3">
        <v>597.94530221597904</v>
      </c>
      <c r="F18" s="3">
        <v>235.79925647709001</v>
      </c>
    </row>
    <row r="19" spans="1:6">
      <c r="A19" s="2">
        <v>2003</v>
      </c>
      <c r="B19" s="3">
        <v>1313.1296894100001</v>
      </c>
      <c r="C19" s="3">
        <v>471.32636165999998</v>
      </c>
      <c r="D19" s="3">
        <v>57737.959659108397</v>
      </c>
      <c r="E19" s="3">
        <v>599.78198537311198</v>
      </c>
      <c r="F19" s="3">
        <v>242.15544920056001</v>
      </c>
    </row>
    <row r="20" spans="1:6">
      <c r="A20" s="2">
        <v>2004</v>
      </c>
      <c r="B20" s="3">
        <v>1335.0564698399901</v>
      </c>
      <c r="C20" s="3">
        <v>479.71202479999999</v>
      </c>
      <c r="D20" s="3">
        <v>59250.837954318398</v>
      </c>
      <c r="E20" s="3">
        <v>606.56777938611503</v>
      </c>
      <c r="F20" s="3">
        <v>247.790129078973</v>
      </c>
    </row>
    <row r="21" spans="1:6">
      <c r="A21" s="2">
        <v>2005</v>
      </c>
      <c r="B21" s="3">
        <v>1350.35853399999</v>
      </c>
      <c r="C21" s="3">
        <v>489.17099999999999</v>
      </c>
      <c r="D21" s="3">
        <v>59771.733780064002</v>
      </c>
      <c r="E21" s="3">
        <v>625.49381848399901</v>
      </c>
      <c r="F21" s="3">
        <v>254.46732061630399</v>
      </c>
    </row>
    <row r="22" spans="1:6">
      <c r="A22" s="2">
        <v>2006</v>
      </c>
      <c r="B22" s="3">
        <v>1364.5079235000001</v>
      </c>
      <c r="C22" s="3">
        <v>498.11760601999998</v>
      </c>
      <c r="D22" s="3">
        <v>61272.985095691802</v>
      </c>
      <c r="E22" s="3">
        <v>637.47622975751096</v>
      </c>
      <c r="F22" s="3">
        <v>258.00252160216502</v>
      </c>
    </row>
    <row r="23" spans="1:6">
      <c r="A23" s="2">
        <v>2007</v>
      </c>
      <c r="B23" s="3">
        <v>1380.3543609799999</v>
      </c>
      <c r="C23" s="3">
        <v>505.03121979999997</v>
      </c>
      <c r="D23" s="3">
        <v>62088.230914623098</v>
      </c>
      <c r="E23" s="3">
        <v>638.89951896337197</v>
      </c>
      <c r="F23" s="3">
        <v>263.77594245053899</v>
      </c>
    </row>
    <row r="24" spans="1:6">
      <c r="A24" s="2">
        <v>2008</v>
      </c>
      <c r="B24" s="3">
        <v>1393.2618542800001</v>
      </c>
      <c r="C24" s="3">
        <v>509.238993399999</v>
      </c>
      <c r="D24" s="3">
        <v>62709.886007881898</v>
      </c>
      <c r="E24" s="3">
        <v>626.34730421942697</v>
      </c>
      <c r="F24" s="3">
        <v>267.26534491020499</v>
      </c>
    </row>
    <row r="25" spans="1:6">
      <c r="A25" s="2">
        <v>2009</v>
      </c>
      <c r="B25" s="3">
        <v>1403.7955378300001</v>
      </c>
      <c r="C25" s="3">
        <v>510.80881997</v>
      </c>
      <c r="D25" s="3">
        <v>61010.5709934564</v>
      </c>
      <c r="E25" s="3">
        <v>594.91066116413901</v>
      </c>
      <c r="F25" s="3">
        <v>272.89714201397601</v>
      </c>
    </row>
    <row r="26" spans="1:6">
      <c r="A26" s="2">
        <v>2010</v>
      </c>
      <c r="B26" s="3">
        <v>1413.9242726</v>
      </c>
      <c r="C26" s="3">
        <v>511.2210915</v>
      </c>
      <c r="D26" s="3">
        <v>61587.129819618698</v>
      </c>
      <c r="E26" s="3">
        <v>579.33022410174794</v>
      </c>
      <c r="F26" s="3">
        <v>274.30417924046299</v>
      </c>
    </row>
    <row r="27" spans="1:6">
      <c r="A27" s="2">
        <v>2011</v>
      </c>
      <c r="B27" s="3">
        <v>1426.2882772875</v>
      </c>
      <c r="C27" s="3">
        <v>515.88223425749902</v>
      </c>
      <c r="D27" s="3">
        <v>63416.043954706402</v>
      </c>
      <c r="E27" s="3">
        <v>577.45641751065</v>
      </c>
      <c r="F27" s="3">
        <v>275.10443676288997</v>
      </c>
    </row>
    <row r="28" spans="1:6">
      <c r="A28" s="2">
        <v>2012</v>
      </c>
      <c r="B28" s="3">
        <v>1437.4937475900001</v>
      </c>
      <c r="C28" s="3">
        <v>520.72695841500001</v>
      </c>
      <c r="D28" s="3">
        <v>64714.895078440597</v>
      </c>
      <c r="E28" s="3">
        <v>589.91650052343596</v>
      </c>
      <c r="F28" s="3">
        <v>275.42126272756002</v>
      </c>
    </row>
    <row r="29" spans="1:6">
      <c r="A29" s="2">
        <v>2013</v>
      </c>
      <c r="B29" s="3">
        <v>1448.0389134950001</v>
      </c>
      <c r="C29" s="3">
        <v>523.14375540000003</v>
      </c>
      <c r="D29" s="3">
        <v>66061.3444743953</v>
      </c>
      <c r="E29" s="3">
        <v>605.67328915335099</v>
      </c>
      <c r="F29" s="3">
        <v>275.382433208826</v>
      </c>
    </row>
    <row r="30" spans="1:6">
      <c r="A30" s="2">
        <v>2014</v>
      </c>
      <c r="B30" s="3">
        <v>1465.9039938200001</v>
      </c>
      <c r="C30" s="3">
        <v>525.59963054000002</v>
      </c>
      <c r="D30" s="3">
        <v>69103.029024885502</v>
      </c>
      <c r="E30" s="3">
        <v>622.27081518782802</v>
      </c>
      <c r="F30" s="3">
        <v>275.273200142137</v>
      </c>
    </row>
    <row r="31" spans="1:6">
      <c r="A31" s="2">
        <v>2015</v>
      </c>
      <c r="B31" s="3">
        <v>1481.1383925</v>
      </c>
      <c r="C31" s="3">
        <v>530.44674101249996</v>
      </c>
      <c r="D31" s="3">
        <v>73317.919435781805</v>
      </c>
      <c r="E31" s="3">
        <v>636.06421660954902</v>
      </c>
      <c r="F31" s="3">
        <v>274.99425189471498</v>
      </c>
    </row>
    <row r="32" spans="1:6">
      <c r="A32" s="2">
        <v>2016</v>
      </c>
      <c r="B32" s="3">
        <v>1496.08597912</v>
      </c>
      <c r="C32" s="3">
        <v>533.76701412499995</v>
      </c>
      <c r="D32" s="3">
        <v>74953.613612198402</v>
      </c>
      <c r="E32" s="3">
        <v>647.86220662148003</v>
      </c>
      <c r="F32" s="3">
        <v>274.69866396838103</v>
      </c>
    </row>
    <row r="33" spans="1:6">
      <c r="A33" s="2">
        <v>2017</v>
      </c>
      <c r="B33" s="3">
        <v>1511.9398315525</v>
      </c>
      <c r="C33" s="3">
        <v>534.00782518999995</v>
      </c>
      <c r="D33" s="3">
        <v>76455.834577090602</v>
      </c>
      <c r="E33" s="3">
        <v>660.78300920348295</v>
      </c>
      <c r="F33" s="3">
        <v>276.074375207966</v>
      </c>
    </row>
    <row r="34" spans="1:6">
      <c r="A34" s="2">
        <v>2018</v>
      </c>
      <c r="B34" s="3">
        <v>1529.7490052400001</v>
      </c>
      <c r="C34" s="3">
        <v>534.45664896000005</v>
      </c>
      <c r="D34" s="3">
        <v>77891.409727831895</v>
      </c>
      <c r="E34" s="3">
        <v>673.32605215204001</v>
      </c>
      <c r="F34" s="3">
        <v>278.04469434589703</v>
      </c>
    </row>
    <row r="35" spans="1:6">
      <c r="A35" s="2">
        <v>2019</v>
      </c>
      <c r="B35" s="3">
        <v>1547.5841120675</v>
      </c>
      <c r="C35" s="3">
        <v>537.10893257500004</v>
      </c>
      <c r="D35" s="3">
        <v>79910.098493836005</v>
      </c>
      <c r="E35" s="3">
        <v>683.84860519574897</v>
      </c>
      <c r="F35" s="3">
        <v>282.29155849101198</v>
      </c>
    </row>
    <row r="36" spans="1:6">
      <c r="A36" s="2">
        <v>2020</v>
      </c>
      <c r="B36" s="3">
        <v>1565.45411365</v>
      </c>
      <c r="C36" s="3">
        <v>542.24572550000005</v>
      </c>
      <c r="D36" s="3">
        <v>81411.078881200796</v>
      </c>
      <c r="E36" s="3">
        <v>687.81959820909799</v>
      </c>
      <c r="F36" s="3">
        <v>286.659019678368</v>
      </c>
    </row>
    <row r="37" spans="1:6">
      <c r="A37" s="2">
        <v>2021</v>
      </c>
      <c r="B37" s="3">
        <v>1583.84075661</v>
      </c>
      <c r="C37" s="3">
        <v>548.44214215499903</v>
      </c>
      <c r="D37" s="3">
        <v>83234.468040622494</v>
      </c>
      <c r="E37" s="3">
        <v>688.19788517164795</v>
      </c>
      <c r="F37" s="3">
        <v>291.095732118873</v>
      </c>
    </row>
    <row r="38" spans="1:6">
      <c r="A38" s="2">
        <v>2022</v>
      </c>
      <c r="B38" s="3">
        <v>1602.10608514</v>
      </c>
      <c r="C38" s="3">
        <v>554.83735373000002</v>
      </c>
      <c r="D38" s="3">
        <v>85719.843709782304</v>
      </c>
      <c r="E38" s="3">
        <v>694.01865062481795</v>
      </c>
      <c r="F38" s="3">
        <v>295.03233798710801</v>
      </c>
    </row>
    <row r="39" spans="1:6">
      <c r="A39" s="2">
        <v>2023</v>
      </c>
      <c r="B39" s="3">
        <v>1620.4690763000001</v>
      </c>
      <c r="C39" s="3">
        <v>561.56577996500005</v>
      </c>
      <c r="D39" s="3">
        <v>87903.032259635904</v>
      </c>
      <c r="E39" s="3">
        <v>698.98675527972898</v>
      </c>
      <c r="F39" s="3">
        <v>298.95087964265298</v>
      </c>
    </row>
    <row r="40" spans="1:6">
      <c r="A40" s="2">
        <v>2024</v>
      </c>
      <c r="B40" s="3">
        <v>1638.9934589699999</v>
      </c>
      <c r="C40" s="3">
        <v>568.57969423500003</v>
      </c>
      <c r="D40" s="3">
        <v>90057.938174974101</v>
      </c>
      <c r="E40" s="3">
        <v>703.23029415760504</v>
      </c>
      <c r="F40" s="3">
        <v>302.942274580841</v>
      </c>
    </row>
    <row r="41" spans="1:6">
      <c r="A41" s="2">
        <v>2025</v>
      </c>
      <c r="B41" s="3">
        <v>1657.2999514374901</v>
      </c>
      <c r="C41" s="3">
        <v>575.45901849999996</v>
      </c>
      <c r="D41" s="3">
        <v>92304.552919181093</v>
      </c>
      <c r="E41" s="3">
        <v>707.15283263300296</v>
      </c>
      <c r="F41" s="3">
        <v>307.07069380111398</v>
      </c>
    </row>
    <row r="42" spans="1:6">
      <c r="A42" s="2">
        <v>2026</v>
      </c>
      <c r="B42" s="3">
        <v>1675.8355489600001</v>
      </c>
      <c r="C42" s="3">
        <v>582.38991023999995</v>
      </c>
      <c r="D42" s="3">
        <v>94606.760810959706</v>
      </c>
      <c r="E42" s="3">
        <v>711.00414688813305</v>
      </c>
      <c r="F42" s="3">
        <v>311.19171436320602</v>
      </c>
    </row>
    <row r="43" spans="1:6">
      <c r="A43" s="2">
        <v>2027</v>
      </c>
      <c r="B43" s="3">
        <v>1694.5295977650001</v>
      </c>
      <c r="C43" s="3">
        <v>589.33553818500002</v>
      </c>
      <c r="D43" s="3">
        <v>97034.739880129899</v>
      </c>
      <c r="E43" s="3">
        <v>714.79951083679202</v>
      </c>
      <c r="F43" s="3">
        <v>315.319556945285</v>
      </c>
    </row>
    <row r="44" spans="1:6">
      <c r="A44" s="2">
        <v>2028</v>
      </c>
      <c r="B44" s="3">
        <v>1713.0276432749999</v>
      </c>
      <c r="C44" s="3">
        <v>595.90955957000006</v>
      </c>
      <c r="D44" s="3">
        <v>99605.772577278898</v>
      </c>
      <c r="E44" s="3">
        <v>718.60708917502097</v>
      </c>
      <c r="F44" s="3">
        <v>319.46367382826497</v>
      </c>
    </row>
    <row r="45" spans="1:6">
      <c r="A45" s="2">
        <v>2029</v>
      </c>
      <c r="B45" s="3">
        <v>1731.526408105</v>
      </c>
      <c r="C45" s="3">
        <v>602.14186493499994</v>
      </c>
      <c r="D45" s="3">
        <v>102247.941970443</v>
      </c>
      <c r="E45" s="3">
        <v>722.50046441168899</v>
      </c>
      <c r="F45" s="3">
        <v>323.62399131726499</v>
      </c>
    </row>
    <row r="46" spans="1:6">
      <c r="A46" s="2">
        <v>2030</v>
      </c>
      <c r="B46" s="3">
        <v>1750.1197677600001</v>
      </c>
      <c r="C46" s="3">
        <v>608.11826640499999</v>
      </c>
      <c r="D46" s="3">
        <v>104857.663784113</v>
      </c>
      <c r="E46" s="3">
        <v>726.39329968417098</v>
      </c>
      <c r="F46" s="3">
        <v>327.80802602500501</v>
      </c>
    </row>
    <row r="47" spans="1:6">
      <c r="A47" t="s">
        <v>33</v>
      </c>
    </row>
    <row r="50" spans="1:6" ht="18.75">
      <c r="A50" s="20" t="s">
        <v>10</v>
      </c>
      <c r="B50" s="21"/>
      <c r="C50" s="21"/>
      <c r="D50" s="21"/>
      <c r="E50" s="21"/>
      <c r="F50" s="21"/>
    </row>
    <row r="51" spans="1:6" ht="15.75" thickBot="1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>
      <c r="A52" s="2" t="s">
        <v>11</v>
      </c>
      <c r="B52" s="5">
        <f>IF(B16=0, "--",(B26/B16)^(1/10)-1)</f>
        <v>1.4622569559041843E-2</v>
      </c>
      <c r="C52" s="5">
        <f t="shared" ref="C52:F52" si="0">IF(C16=0, "--",(C26/C16)^(1/10)-1)</f>
        <v>1.2659592627293215E-2</v>
      </c>
      <c r="D52" s="5">
        <f t="shared" si="0"/>
        <v>2.0647732711170264E-2</v>
      </c>
      <c r="E52" s="5">
        <f t="shared" si="0"/>
        <v>1.7202147427264336E-4</v>
      </c>
      <c r="F52" s="5">
        <f t="shared" si="0"/>
        <v>2.0485964193310391E-2</v>
      </c>
    </row>
    <row r="53" spans="1:6">
      <c r="A53" s="2" t="s">
        <v>12</v>
      </c>
      <c r="B53" s="5">
        <f>IF(B26=0,"--",(B36/B26)^(1/10)-1)</f>
        <v>1.0232693556366801E-2</v>
      </c>
      <c r="C53" s="5">
        <f t="shared" ref="C53:F53" si="1">IF(C26=0,"--",(C36/C26)^(1/10)-1)</f>
        <v>5.9091008393374889E-3</v>
      </c>
      <c r="D53" s="5">
        <f t="shared" si="1"/>
        <v>2.8298860458950914E-2</v>
      </c>
      <c r="E53" s="5">
        <f t="shared" si="1"/>
        <v>1.7313566115448209E-2</v>
      </c>
      <c r="F53" s="5">
        <f t="shared" si="1"/>
        <v>4.4152979141414139E-3</v>
      </c>
    </row>
    <row r="54" spans="1:6">
      <c r="A54" s="2" t="s">
        <v>13</v>
      </c>
      <c r="B54" s="5">
        <f>IF(B36=0,"--",(B46/B36)^(1/10)-1)</f>
        <v>1.1213229600083086E-2</v>
      </c>
      <c r="C54" s="5">
        <f t="shared" ref="C54:F54" si="2">IF(C36=0,"--",(C46/C36)^(1/10)-1)</f>
        <v>1.1530986474953542E-2</v>
      </c>
      <c r="D54" s="5">
        <f t="shared" si="2"/>
        <v>2.5632246164092098E-2</v>
      </c>
      <c r="E54" s="5">
        <f t="shared" si="2"/>
        <v>5.4714149755716868E-3</v>
      </c>
      <c r="F54" s="5">
        <f t="shared" si="2"/>
        <v>1.3503836788445023E-2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/>
  <cols>
    <col min="2" max="5" width="18.7109375" customWidth="1"/>
  </cols>
  <sheetData>
    <row r="1" spans="1:5" ht="18.75">
      <c r="A1" s="22" t="str">
        <f>CONCATENATE("Form 2.3 - ",'List of Forms'!A1)</f>
        <v>Form 2.3 - SMUD Service Territory</v>
      </c>
      <c r="B1" s="18"/>
      <c r="C1" s="18"/>
      <c r="D1" s="18"/>
      <c r="E1" s="18"/>
    </row>
    <row r="2" spans="1:5" ht="15.75">
      <c r="A2" s="19" t="str">
        <f>'List of Forms'!A2</f>
        <v>California Energy Demand 2019-2030 Preliminary Baseline Forecast - Mid Demand Case</v>
      </c>
      <c r="B2" s="18"/>
      <c r="C2" s="18"/>
      <c r="D2" s="18"/>
      <c r="E2" s="18"/>
    </row>
    <row r="3" spans="1:5" ht="15.75">
      <c r="A3" s="23" t="s">
        <v>54</v>
      </c>
      <c r="B3" s="18"/>
      <c r="C3" s="18"/>
      <c r="D3" s="18"/>
      <c r="E3" s="18"/>
    </row>
    <row r="5" spans="1:5" ht="15.75" thickBot="1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>
      <c r="A6" s="2">
        <v>1990</v>
      </c>
      <c r="B6" s="15">
        <v>13.1785442116625</v>
      </c>
      <c r="C6" s="15">
        <v>13.3315382835228</v>
      </c>
      <c r="D6" s="15">
        <v>12.2381665755596</v>
      </c>
      <c r="E6" s="15">
        <v>15.322239504756199</v>
      </c>
    </row>
    <row r="7" spans="1:5">
      <c r="A7" s="2">
        <v>1991</v>
      </c>
      <c r="B7" s="15">
        <v>13.0472050225491</v>
      </c>
      <c r="C7" s="15">
        <v>13.4939765618062</v>
      </c>
      <c r="D7" s="15">
        <v>12.0895398589515</v>
      </c>
      <c r="E7" s="15">
        <v>15.841451232335</v>
      </c>
    </row>
    <row r="8" spans="1:5">
      <c r="A8" s="2">
        <v>1992</v>
      </c>
      <c r="B8" s="15">
        <v>12.955953956542301</v>
      </c>
      <c r="C8" s="15">
        <v>13.422338339062501</v>
      </c>
      <c r="D8" s="15">
        <v>11.8045005708576</v>
      </c>
      <c r="E8" s="15">
        <v>16.229676336541001</v>
      </c>
    </row>
    <row r="9" spans="1:5">
      <c r="A9" s="2">
        <v>1993</v>
      </c>
      <c r="B9" s="15">
        <v>12.233670605652</v>
      </c>
      <c r="C9" s="15">
        <v>13.271179206726901</v>
      </c>
      <c r="D9" s="15">
        <v>10.980641076003799</v>
      </c>
      <c r="E9" s="15">
        <v>17.718435992267899</v>
      </c>
    </row>
    <row r="10" spans="1:5">
      <c r="A10" s="2">
        <v>1994</v>
      </c>
      <c r="B10" s="15">
        <v>12.438445237158801</v>
      </c>
      <c r="C10" s="15">
        <v>12.632323669824199</v>
      </c>
      <c r="D10" s="15">
        <v>11.042065093377699</v>
      </c>
      <c r="E10" s="15">
        <v>13.058045312956599</v>
      </c>
    </row>
    <row r="11" spans="1:5">
      <c r="A11" s="2">
        <v>1995</v>
      </c>
      <c r="B11" s="15">
        <v>12.4101985419176</v>
      </c>
      <c r="C11" s="15">
        <v>12.213117448470999</v>
      </c>
      <c r="D11" s="15">
        <v>10.5680862561805</v>
      </c>
      <c r="E11" s="15">
        <v>12.8808240795606</v>
      </c>
    </row>
    <row r="12" spans="1:5">
      <c r="A12" s="2">
        <v>1996</v>
      </c>
      <c r="B12" s="15">
        <v>12.372075034601799</v>
      </c>
      <c r="C12" s="15">
        <v>12.1080292370705</v>
      </c>
      <c r="D12" s="15">
        <v>10.223943632077001</v>
      </c>
      <c r="E12" s="15">
        <v>12.4589369290258</v>
      </c>
    </row>
    <row r="13" spans="1:5">
      <c r="A13" s="2">
        <v>1997</v>
      </c>
      <c r="B13" s="15">
        <v>12.362153135256101</v>
      </c>
      <c r="C13" s="15">
        <v>12.162153331459301</v>
      </c>
      <c r="D13" s="15">
        <v>9.8902734747924992</v>
      </c>
      <c r="E13" s="15">
        <v>12.534942641587101</v>
      </c>
    </row>
    <row r="14" spans="1:5">
      <c r="A14" s="2">
        <v>1998</v>
      </c>
      <c r="B14" s="15">
        <v>12.520818913981399</v>
      </c>
      <c r="C14" s="15">
        <v>11.9534844724152</v>
      </c>
      <c r="D14" s="15">
        <v>9.6404531466805601</v>
      </c>
      <c r="E14" s="15">
        <v>12.3366837615848</v>
      </c>
    </row>
    <row r="15" spans="1:5">
      <c r="A15" s="2">
        <v>1999</v>
      </c>
      <c r="B15" s="15">
        <v>12.2531362436116</v>
      </c>
      <c r="C15" s="15">
        <v>11.4284728843176</v>
      </c>
      <c r="D15" s="15">
        <v>9.6258763473463809</v>
      </c>
      <c r="E15" s="15">
        <v>12.126813982494999</v>
      </c>
    </row>
    <row r="16" spans="1:5">
      <c r="A16" s="2">
        <v>2000</v>
      </c>
      <c r="B16" s="15">
        <v>12.1571630180132</v>
      </c>
      <c r="C16" s="15">
        <v>11.1992208556081</v>
      </c>
      <c r="D16" s="15">
        <v>9.5518500284877099</v>
      </c>
      <c r="E16" s="15">
        <v>11.9531136749686</v>
      </c>
    </row>
    <row r="17" spans="1:5">
      <c r="A17" s="2">
        <v>2001</v>
      </c>
      <c r="B17" s="15">
        <v>12.9616660878063</v>
      </c>
      <c r="C17" s="15">
        <v>11.9570619319458</v>
      </c>
      <c r="D17" s="15">
        <v>10.828894055531499</v>
      </c>
      <c r="E17" s="15">
        <v>13.172344324863399</v>
      </c>
    </row>
    <row r="18" spans="1:5">
      <c r="A18" s="2">
        <v>2002</v>
      </c>
      <c r="B18" s="15">
        <v>13.1924513902612</v>
      </c>
      <c r="C18" s="15">
        <v>12.232778147880699</v>
      </c>
      <c r="D18" s="15">
        <v>11.116894005439001</v>
      </c>
      <c r="E18" s="15">
        <v>13.1423747878946</v>
      </c>
    </row>
    <row r="19" spans="1:5">
      <c r="A19" s="2">
        <v>2003</v>
      </c>
      <c r="B19" s="15">
        <v>13.2426011029542</v>
      </c>
      <c r="C19" s="15">
        <v>11.6892634655945</v>
      </c>
      <c r="D19" s="15">
        <v>10.928621665089301</v>
      </c>
      <c r="E19" s="15">
        <v>12.9183270077137</v>
      </c>
    </row>
    <row r="20" spans="1:5">
      <c r="A20" s="2">
        <v>2004</v>
      </c>
      <c r="B20" s="15">
        <v>12.9272231057827</v>
      </c>
      <c r="C20" s="15">
        <v>11.874525749304301</v>
      </c>
      <c r="D20" s="15">
        <v>10.512679575291299</v>
      </c>
      <c r="E20" s="15">
        <v>12.048060133321</v>
      </c>
    </row>
    <row r="21" spans="1:5">
      <c r="A21" s="2">
        <v>2005</v>
      </c>
      <c r="B21" s="15">
        <v>13.1946337737107</v>
      </c>
      <c r="C21" s="15">
        <v>11.834603914006101</v>
      </c>
      <c r="D21" s="15">
        <v>10.5924910287453</v>
      </c>
      <c r="E21" s="15">
        <v>12.360476379153599</v>
      </c>
    </row>
    <row r="22" spans="1:5">
      <c r="A22" s="2">
        <v>2006</v>
      </c>
      <c r="B22" s="15">
        <v>13.3131474061598</v>
      </c>
      <c r="C22" s="15">
        <v>12.332388180205101</v>
      </c>
      <c r="D22" s="15">
        <v>10.7349221727944</v>
      </c>
      <c r="E22" s="15">
        <v>12.012000834171801</v>
      </c>
    </row>
    <row r="23" spans="1:5">
      <c r="A23" s="2">
        <v>2007</v>
      </c>
      <c r="B23" s="15">
        <v>13.026657161337701</v>
      </c>
      <c r="C23" s="15">
        <v>12.2693217250904</v>
      </c>
      <c r="D23" s="15">
        <v>10.554924808442999</v>
      </c>
      <c r="E23" s="15">
        <v>11.6493795212679</v>
      </c>
    </row>
    <row r="24" spans="1:5">
      <c r="A24" s="2">
        <v>2008</v>
      </c>
      <c r="B24" s="15">
        <v>13.659648096294401</v>
      </c>
      <c r="C24" s="15">
        <v>12.844036796566799</v>
      </c>
      <c r="D24" s="15">
        <v>11.1326900450021</v>
      </c>
      <c r="E24" s="15">
        <v>12.3425396778836</v>
      </c>
    </row>
    <row r="25" spans="1:5">
      <c r="A25" s="2">
        <v>2009</v>
      </c>
      <c r="B25" s="15">
        <v>13.9612844892412</v>
      </c>
      <c r="C25" s="15">
        <v>13.5530452262088</v>
      </c>
      <c r="D25" s="15">
        <v>11.4311682724107</v>
      </c>
      <c r="E25" s="15">
        <v>13.355296506680199</v>
      </c>
    </row>
    <row r="26" spans="1:5">
      <c r="A26" s="2">
        <v>2010</v>
      </c>
      <c r="B26" s="15">
        <v>14.730306954565799</v>
      </c>
      <c r="C26" s="15">
        <v>14.304773212367399</v>
      </c>
      <c r="D26" s="15">
        <v>12.162506570637699</v>
      </c>
      <c r="E26" s="15">
        <v>13.851396894454099</v>
      </c>
    </row>
    <row r="27" spans="1:5">
      <c r="A27" s="2">
        <v>2011</v>
      </c>
      <c r="B27" s="15">
        <v>15.043688565142499</v>
      </c>
      <c r="C27" s="15">
        <v>14.821378475808901</v>
      </c>
      <c r="D27" s="15">
        <v>12.2627649490218</v>
      </c>
      <c r="E27" s="15">
        <v>14.3220885567899</v>
      </c>
    </row>
    <row r="28" spans="1:5">
      <c r="A28" s="2">
        <v>2012</v>
      </c>
      <c r="B28" s="15">
        <v>14.9952418882131</v>
      </c>
      <c r="C28" s="15">
        <v>14.911513314554799</v>
      </c>
      <c r="D28" s="15">
        <v>12.0640642485667</v>
      </c>
      <c r="E28" s="15">
        <v>13.957056286364599</v>
      </c>
    </row>
    <row r="29" spans="1:5">
      <c r="A29" s="2">
        <v>2013</v>
      </c>
      <c r="B29" s="15">
        <v>14.942141921272</v>
      </c>
      <c r="C29" s="15">
        <v>14.8388762944025</v>
      </c>
      <c r="D29" s="15">
        <v>11.996792306200399</v>
      </c>
      <c r="E29" s="15">
        <v>13.977275064526401</v>
      </c>
    </row>
    <row r="30" spans="1:5">
      <c r="A30" s="2">
        <v>2014</v>
      </c>
      <c r="B30" s="15">
        <v>15.136217599625899</v>
      </c>
      <c r="C30" s="15">
        <v>14.049202185325401</v>
      </c>
      <c r="D30" s="15">
        <v>11.1450748476028</v>
      </c>
      <c r="E30" s="15">
        <v>13.934185720383701</v>
      </c>
    </row>
    <row r="31" spans="1:5">
      <c r="A31" s="2">
        <v>2015</v>
      </c>
      <c r="B31" s="15">
        <v>15.395321385243699</v>
      </c>
      <c r="C31" s="15">
        <v>14.288095169076501</v>
      </c>
      <c r="D31" s="15">
        <v>11.1945527311186</v>
      </c>
      <c r="E31" s="15">
        <v>13.9170915433231</v>
      </c>
    </row>
    <row r="32" spans="1:5">
      <c r="A32" s="2">
        <v>2016</v>
      </c>
      <c r="B32" s="15">
        <v>15.545738163114899</v>
      </c>
      <c r="C32" s="15">
        <v>14.3093690285832</v>
      </c>
      <c r="D32" s="15">
        <v>11.094868990377901</v>
      </c>
      <c r="E32" s="15">
        <v>14.4244780274067</v>
      </c>
    </row>
    <row r="33" spans="1:5">
      <c r="A33" s="2">
        <v>2017</v>
      </c>
      <c r="B33" s="15">
        <v>15.311016487444</v>
      </c>
      <c r="C33" s="15">
        <v>14.261937156574399</v>
      </c>
      <c r="D33" s="15">
        <v>10.9541574980957</v>
      </c>
      <c r="E33" s="15">
        <v>14.2970708693502</v>
      </c>
    </row>
    <row r="34" spans="1:5">
      <c r="A34" s="2">
        <v>2018</v>
      </c>
      <c r="B34" s="15">
        <v>15.1184956168228</v>
      </c>
      <c r="C34" s="15">
        <v>14.156896593509099</v>
      </c>
      <c r="D34" s="15">
        <v>10.8830132524207</v>
      </c>
      <c r="E34" s="15">
        <v>14.2042153190681</v>
      </c>
    </row>
    <row r="35" spans="1:5">
      <c r="A35" s="2">
        <v>2019</v>
      </c>
      <c r="B35" s="15">
        <v>14.766766124362499</v>
      </c>
      <c r="C35" s="15">
        <v>14.040142421326401</v>
      </c>
      <c r="D35" s="15">
        <v>10.820638722722901</v>
      </c>
      <c r="E35" s="15">
        <v>14.122805765509399</v>
      </c>
    </row>
    <row r="36" spans="1:5">
      <c r="A36" s="2">
        <v>2020</v>
      </c>
      <c r="B36" s="15">
        <v>15.1731541132977</v>
      </c>
      <c r="C36" s="15">
        <v>14.426533401918499</v>
      </c>
      <c r="D36" s="15">
        <v>11.118427525802</v>
      </c>
      <c r="E36" s="15">
        <v>14.5114716781969</v>
      </c>
    </row>
    <row r="37" spans="1:5">
      <c r="A37" s="2">
        <v>2021</v>
      </c>
      <c r="B37" s="15">
        <v>15.5475283188389</v>
      </c>
      <c r="C37" s="15">
        <v>14.7824858914753</v>
      </c>
      <c r="D37" s="15">
        <v>11.392757598557999</v>
      </c>
      <c r="E37" s="15">
        <v>14.8695198888849</v>
      </c>
    </row>
    <row r="38" spans="1:5">
      <c r="A38" s="2">
        <v>2022</v>
      </c>
      <c r="B38" s="15">
        <v>15.6218295627289</v>
      </c>
      <c r="C38" s="15">
        <v>14.8130187623483</v>
      </c>
      <c r="D38" s="15">
        <v>11.4364001515002</v>
      </c>
      <c r="E38" s="15">
        <v>14.9264809716922</v>
      </c>
    </row>
    <row r="39" spans="1:5">
      <c r="A39" s="2">
        <v>2023</v>
      </c>
      <c r="B39" s="15">
        <v>15.7062210145968</v>
      </c>
      <c r="C39" s="15">
        <v>14.8515821400661</v>
      </c>
      <c r="D39" s="15">
        <v>11.481451299683799</v>
      </c>
      <c r="E39" s="15">
        <v>14.9852805150107</v>
      </c>
    </row>
    <row r="40" spans="1:5">
      <c r="A40" s="2">
        <v>2024</v>
      </c>
      <c r="B40" s="15">
        <v>15.7714335587562</v>
      </c>
      <c r="C40" s="15">
        <v>14.8838858881047</v>
      </c>
      <c r="D40" s="15">
        <v>11.5250440405459</v>
      </c>
      <c r="E40" s="15">
        <v>15.0421765844349</v>
      </c>
    </row>
    <row r="41" spans="1:5">
      <c r="A41" s="2">
        <v>2025</v>
      </c>
      <c r="B41" s="15">
        <v>15.8612717761184</v>
      </c>
      <c r="C41" s="15">
        <v>14.9401252167035</v>
      </c>
      <c r="D41" s="15">
        <v>11.584968591534601</v>
      </c>
      <c r="E41" s="15">
        <v>15.1203884918726</v>
      </c>
    </row>
    <row r="42" spans="1:5">
      <c r="A42" s="2">
        <v>2026</v>
      </c>
      <c r="B42" s="15">
        <v>15.9728117819514</v>
      </c>
      <c r="C42" s="15">
        <v>15.0186660173494</v>
      </c>
      <c r="D42" s="15">
        <v>11.6541629564644</v>
      </c>
      <c r="E42" s="15">
        <v>15.210699110405599</v>
      </c>
    </row>
    <row r="43" spans="1:5">
      <c r="A43" s="2">
        <v>2027</v>
      </c>
      <c r="B43" s="15">
        <v>16.064278343456898</v>
      </c>
      <c r="C43" s="15">
        <v>15.0850018473391</v>
      </c>
      <c r="D43" s="15">
        <v>11.7133856962856</v>
      </c>
      <c r="E43" s="15">
        <v>15.287995032839399</v>
      </c>
    </row>
    <row r="44" spans="1:5">
      <c r="A44" s="2">
        <v>2028</v>
      </c>
      <c r="B44" s="15">
        <v>16.1639447731487</v>
      </c>
      <c r="C44" s="15">
        <v>15.158916249409399</v>
      </c>
      <c r="D44" s="15">
        <v>11.774648084160701</v>
      </c>
      <c r="E44" s="15">
        <v>15.367953048892</v>
      </c>
    </row>
    <row r="45" spans="1:5">
      <c r="A45" s="2">
        <v>2029</v>
      </c>
      <c r="B45" s="15">
        <v>16.275410619979802</v>
      </c>
      <c r="C45" s="15">
        <v>15.212411507814499</v>
      </c>
      <c r="D45" s="15">
        <v>11.8286631637682</v>
      </c>
      <c r="E45" s="15">
        <v>15.4384520736958</v>
      </c>
    </row>
    <row r="46" spans="1:5">
      <c r="A46" s="2">
        <v>2030</v>
      </c>
      <c r="B46" s="15">
        <v>16.400098483937001</v>
      </c>
      <c r="C46" s="15">
        <v>15.279532783473799</v>
      </c>
      <c r="D46" s="15">
        <v>11.8903567704688</v>
      </c>
      <c r="E46" s="15">
        <v>15.518972904927001</v>
      </c>
    </row>
    <row r="47" spans="1:5">
      <c r="A47" t="s">
        <v>33</v>
      </c>
    </row>
    <row r="50" spans="1:5" ht="18.75">
      <c r="A50" s="20" t="s">
        <v>10</v>
      </c>
      <c r="B50" s="21"/>
      <c r="C50" s="21"/>
      <c r="D50" s="21"/>
      <c r="E50" s="21"/>
    </row>
    <row r="51" spans="1:5" ht="15.75" thickBot="1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>
      <c r="A52" s="2" t="s">
        <v>11</v>
      </c>
      <c r="B52" s="5">
        <f>IF(B16=0, "--",(B26/B16)^(1/10)-1)</f>
        <v>1.9384335497585559E-2</v>
      </c>
      <c r="C52" s="5">
        <f t="shared" ref="C52:E52" si="0">IF(C16=0, "--",(C26/C16)^(1/10)-1)</f>
        <v>2.4776875364336926E-2</v>
      </c>
      <c r="D52" s="5">
        <f t="shared" si="0"/>
        <v>2.4456587198505186E-2</v>
      </c>
      <c r="E52" s="5">
        <f t="shared" si="0"/>
        <v>1.484858937216571E-2</v>
      </c>
    </row>
    <row r="53" spans="1:5">
      <c r="A53" s="2" t="s">
        <v>12</v>
      </c>
      <c r="B53" s="5">
        <f>IF(B26=0,"--",(B36/B26)^(1/10)-1)</f>
        <v>2.9664532978617153E-3</v>
      </c>
      <c r="C53" s="5">
        <f t="shared" ref="C53:E53" si="1">IF(C26=0,"--",(C36/C26)^(1/10)-1)</f>
        <v>8.4794287973433136E-4</v>
      </c>
      <c r="D53" s="5">
        <f t="shared" si="1"/>
        <v>-8.9352530757075277E-3</v>
      </c>
      <c r="E53" s="5">
        <f t="shared" si="1"/>
        <v>4.6661929803000213E-3</v>
      </c>
    </row>
    <row r="54" spans="1:5">
      <c r="A54" s="2" t="s">
        <v>13</v>
      </c>
      <c r="B54" s="5">
        <f>IF(B36=0,"--",(B46/B36)^(1/10)-1)</f>
        <v>7.8062763681843172E-3</v>
      </c>
      <c r="C54" s="5">
        <f t="shared" ref="C54:E54" si="2">IF(C36=0,"--",(C46/C36)^(1/10)-1)</f>
        <v>5.7610411195518907E-3</v>
      </c>
      <c r="D54" s="5">
        <f t="shared" si="2"/>
        <v>6.73496323509859E-3</v>
      </c>
      <c r="E54" s="5">
        <f t="shared" si="2"/>
        <v>6.7349632350992561E-3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2019-08-06T23:12:17Z</dcterms:modified>
</cp:coreProperties>
</file>