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BACKOFFICE\2019\RESOURCE PLANNING\IRP\2018\"/>
    </mc:Choice>
  </mc:AlternateContent>
  <bookViews>
    <workbookView xWindow="0" yWindow="0" windowWidth="28275" windowHeight="11775" tabRatio="574" activeTab="2"/>
  </bookViews>
  <sheets>
    <sheet name="Cover sheet" sheetId="19" r:id="rId1"/>
    <sheet name="Admin Info" sheetId="1" r:id="rId2"/>
    <sheet name="CRAT" sheetId="2" r:id="rId3"/>
    <sheet name="CRAT_high case" sheetId="24" r:id="rId4"/>
    <sheet name="CRAT_low case" sheetId="23" r:id="rId5"/>
    <sheet name="EBT" sheetId="9" r:id="rId6"/>
    <sheet name="EBT_high case" sheetId="22" r:id="rId7"/>
    <sheet name="EBT_low case" sheetId="21" r:id="rId8"/>
    <sheet name="GEAT" sheetId="10" r:id="rId9"/>
    <sheet name="GEAT_high case" sheetId="26" r:id="rId10"/>
    <sheet name="GEAT_low case" sheetId="25" r:id="rId11"/>
    <sheet name="RPT" sheetId="18" r:id="rId12"/>
    <sheet name="RPT_low case" sheetId="27" r:id="rId13"/>
    <sheet name="RPT_high case" sheetId="28" r:id="rId14"/>
    <sheet name="Lists" sheetId="20" state="hidden" r:id="rId15"/>
  </sheets>
  <externalReferences>
    <externalReference r:id="rId16"/>
    <externalReference r:id="rId17"/>
    <externalReference r:id="rId18"/>
    <externalReference r:id="rId19"/>
  </externalReferences>
  <definedNames>
    <definedName name="__IntlFixup" hidden="1">TRUE</definedName>
    <definedName name="_Order1" hidden="1">255</definedName>
    <definedName name="_Order2" hidden="1">255</definedName>
    <definedName name="ab" localSheetId="3" hidden="1">[1]MASTER!#REF!</definedName>
    <definedName name="ab" localSheetId="4" hidden="1">[1]MASTER!#REF!</definedName>
    <definedName name="ab" localSheetId="6" hidden="1">[1]MASTER!#REF!</definedName>
    <definedName name="ab" localSheetId="7" hidden="1">[1]MASTER!#REF!</definedName>
    <definedName name="ab" localSheetId="9" hidden="1">[1]MASTER!#REF!</definedName>
    <definedName name="ab" localSheetId="10" hidden="1">[1]MASTER!#REF!</definedName>
    <definedName name="ab" localSheetId="13" hidden="1">[1]MASTER!#REF!</definedName>
    <definedName name="ab" localSheetId="12" hidden="1">[1]MASTER!#REF!</definedName>
    <definedName name="ab" hidden="1">[1]MASTER!#REF!</definedName>
    <definedName name="AccessDatabase" hidden="1">"C:\My Documents\MAUI MALL1.mdb"</definedName>
    <definedName name="ACwvu.CapersView." localSheetId="3" hidden="1">[1]MASTER!#REF!</definedName>
    <definedName name="ACwvu.CapersView." localSheetId="4" hidden="1">[1]MASTER!#REF!</definedName>
    <definedName name="ACwvu.CapersView." localSheetId="6" hidden="1">[1]MASTER!#REF!</definedName>
    <definedName name="ACwvu.CapersView." localSheetId="7" hidden="1">[1]MASTER!#REF!</definedName>
    <definedName name="ACwvu.CapersView." localSheetId="9" hidden="1">[1]MASTER!#REF!</definedName>
    <definedName name="ACwvu.CapersView." localSheetId="10" hidden="1">[1]MASTER!#REF!</definedName>
    <definedName name="ACwvu.CapersView." localSheetId="13" hidden="1">[1]MASTER!#REF!</definedName>
    <definedName name="ACwvu.CapersView." localSheetId="12" hidden="1">[1]MASTER!#REF!</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localSheetId="3" hidden="1">[1]MASTER!#REF!</definedName>
    <definedName name="Cwvu.CapersView." localSheetId="4" hidden="1">[1]MASTER!#REF!</definedName>
    <definedName name="Cwvu.CapersView." localSheetId="6" hidden="1">[1]MASTER!#REF!</definedName>
    <definedName name="Cwvu.CapersView." localSheetId="7" hidden="1">[1]MASTER!#REF!</definedName>
    <definedName name="Cwvu.CapersView." localSheetId="9" hidden="1">[1]MASTER!#REF!</definedName>
    <definedName name="Cwvu.CapersView." localSheetId="10" hidden="1">[1]MASTER!#REF!</definedName>
    <definedName name="Cwvu.CapersView." localSheetId="13" hidden="1">[1]MASTER!#REF!</definedName>
    <definedName name="Cwvu.CapersView." localSheetId="12" hidden="1">[1]MASTER!#REF!</definedName>
    <definedName name="Cwvu.CapersView." hidden="1">[1]MASTER!#REF!</definedName>
    <definedName name="Cwvu.Japan_Capers_Ed_Pub." localSheetId="3" hidden="1">[1]MASTER!#REF!</definedName>
    <definedName name="Cwvu.Japan_Capers_Ed_Pub." localSheetId="4" hidden="1">[1]MASTER!#REF!</definedName>
    <definedName name="Cwvu.Japan_Capers_Ed_Pub." localSheetId="6" hidden="1">[1]MASTER!#REF!</definedName>
    <definedName name="Cwvu.Japan_Capers_Ed_Pub." localSheetId="7" hidden="1">[1]MASTER!#REF!</definedName>
    <definedName name="Cwvu.Japan_Capers_Ed_Pub." localSheetId="9" hidden="1">[1]MASTER!#REF!</definedName>
    <definedName name="Cwvu.Japan_Capers_Ed_Pub." localSheetId="10" hidden="1">[1]MASTER!#REF!</definedName>
    <definedName name="Cwvu.Japan_Capers_Ed_Pub." localSheetId="13" hidden="1">[1]MASTER!#REF!</definedName>
    <definedName name="Cwvu.Japan_Capers_Ed_Pub." localSheetId="12" hidden="1">[1]MASTER!#REF!</definedName>
    <definedName name="Cwvu.Japan_Capers_Ed_Pub." hidden="1">[1]MASTER!#REF!</definedName>
    <definedName name="Cwvu.KJP_CC." localSheetId="3" hidden="1">[1]MASTER!#REF!,[1]MASTER!#REF!,[1]MASTER!#REF!,[1]MASTER!#REF!,[1]MASTER!#REF!,[1]MASTER!#REF!,[1]MASTER!#REF!,[1]MASTER!#REF!,[1]MASTER!#REF!,[1]MASTER!#REF!,[1]MASTER!#REF!,[1]MASTER!#REF!,[1]MASTER!#REF!,[1]MASTER!#REF!,[1]MASTER!#REF!,[1]MASTER!#REF!,[1]MASTER!#REF!,[1]MASTER!#REF!,[1]MASTER!#REF!,[1]MASTER!#REF!</definedName>
    <definedName name="Cwvu.KJP_CC." localSheetId="4" hidden="1">[1]MASTER!#REF!,[1]MASTER!#REF!,[1]MASTER!#REF!,[1]MASTER!#REF!,[1]MASTER!#REF!,[1]MASTER!#REF!,[1]MASTER!#REF!,[1]MASTER!#REF!,[1]MASTER!#REF!,[1]MASTER!#REF!,[1]MASTER!#REF!,[1]MASTER!#REF!,[1]MASTER!#REF!,[1]MASTER!#REF!,[1]MASTER!#REF!,[1]MASTER!#REF!,[1]MASTER!#REF!,[1]MASTER!#REF!,[1]MASTER!#REF!,[1]MASTER!#REF!</definedName>
    <definedName name="Cwvu.KJP_CC." localSheetId="6" hidden="1">[1]MASTER!#REF!,[1]MASTER!#REF!,[1]MASTER!#REF!,[1]MASTER!#REF!,[1]MASTER!#REF!,[1]MASTER!#REF!,[1]MASTER!#REF!,[1]MASTER!#REF!,[1]MASTER!#REF!,[1]MASTER!#REF!,[1]MASTER!#REF!,[1]MASTER!#REF!,[1]MASTER!#REF!,[1]MASTER!#REF!,[1]MASTER!#REF!,[1]MASTER!#REF!,[1]MASTER!#REF!,[1]MASTER!#REF!,[1]MASTER!#REF!,[1]MASTER!#REF!</definedName>
    <definedName name="Cwvu.KJP_CC." localSheetId="7" hidden="1">[1]MASTER!#REF!,[1]MASTER!#REF!,[1]MASTER!#REF!,[1]MASTER!#REF!,[1]MASTER!#REF!,[1]MASTER!#REF!,[1]MASTER!#REF!,[1]MASTER!#REF!,[1]MASTER!#REF!,[1]MASTER!#REF!,[1]MASTER!#REF!,[1]MASTER!#REF!,[1]MASTER!#REF!,[1]MASTER!#REF!,[1]MASTER!#REF!,[1]MASTER!#REF!,[1]MASTER!#REF!,[1]MASTER!#REF!,[1]MASTER!#REF!,[1]MASTER!#REF!</definedName>
    <definedName name="Cwvu.KJP_CC." localSheetId="9" hidden="1">[1]MASTER!#REF!,[1]MASTER!#REF!,[1]MASTER!#REF!,[1]MASTER!#REF!,[1]MASTER!#REF!,[1]MASTER!#REF!,[1]MASTER!#REF!,[1]MASTER!#REF!,[1]MASTER!#REF!,[1]MASTER!#REF!,[1]MASTER!#REF!,[1]MASTER!#REF!,[1]MASTER!#REF!,[1]MASTER!#REF!,[1]MASTER!#REF!,[1]MASTER!#REF!,[1]MASTER!#REF!,[1]MASTER!#REF!,[1]MASTER!#REF!,[1]MASTER!#REF!</definedName>
    <definedName name="Cwvu.KJP_CC." localSheetId="10" hidden="1">[1]MASTER!#REF!,[1]MASTER!#REF!,[1]MASTER!#REF!,[1]MASTER!#REF!,[1]MASTER!#REF!,[1]MASTER!#REF!,[1]MASTER!#REF!,[1]MASTER!#REF!,[1]MASTER!#REF!,[1]MASTER!#REF!,[1]MASTER!#REF!,[1]MASTER!#REF!,[1]MASTER!#REF!,[1]MASTER!#REF!,[1]MASTER!#REF!,[1]MASTER!#REF!,[1]MASTER!#REF!,[1]MASTER!#REF!,[1]MASTER!#REF!,[1]MASTER!#REF!</definedName>
    <definedName name="Cwvu.KJP_CC." localSheetId="13" hidden="1">[1]MASTER!#REF!,[1]MASTER!#REF!,[1]MASTER!#REF!,[1]MASTER!#REF!,[1]MASTER!#REF!,[1]MASTER!#REF!,[1]MASTER!#REF!,[1]MASTER!#REF!,[1]MASTER!#REF!,[1]MASTER!#REF!,[1]MASTER!#REF!,[1]MASTER!#REF!,[1]MASTER!#REF!,[1]MASTER!#REF!,[1]MASTER!#REF!,[1]MASTER!#REF!,[1]MASTER!#REF!,[1]MASTER!#REF!,[1]MASTER!#REF!,[1]MASTER!#REF!</definedName>
    <definedName name="Cwvu.KJP_CC." localSheetId="12" hidden="1">[1]MASTER!#REF!,[1]MASTER!#REF!,[1]MASTER!#REF!,[1]MASTER!#REF!,[1]MASTER!#REF!,[1]MASTER!#REF!,[1]MASTER!#REF!,[1]MASTER!#REF!,[1]MASTER!#REF!,[1]MASTER!#REF!,[1]MASTER!#REF!,[1]MASTER!#REF!,[1]MASTER!#REF!,[1]MASTER!#REF!,[1]MASTER!#REF!,[1]MASTER!#REF!,[1]MASTER!#REF!,[1]MASTER!#REF!,[1]MASTER!#REF!,[1]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'CRAT_high case'!$10:$10</definedName>
    <definedName name="_xlnm.Print_Titles" localSheetId="4">'CRAT_low case'!$10:$10</definedName>
    <definedName name="_xlnm.Print_Titles" localSheetId="5">EBT!$10:$10</definedName>
    <definedName name="_xlnm.Print_Titles" localSheetId="6">'EBT_high case'!$10:$10</definedName>
    <definedName name="_xlnm.Print_Titles" localSheetId="7">'EBT_low case'!$10:$10</definedName>
    <definedName name="Rwvu.CapersView." hidden="1">'[2]THREE VARIABLES'!$A$1:$M$65536</definedName>
    <definedName name="Rwvu.Japan_Capers_Ed_Pub." hidden="1">'[2]THREE VARIABLES'!$A$1:$M$65536</definedName>
    <definedName name="Rwvu.KJP_CC." hidden="1">'[2]THREE VARIABLES'!$A$1:$M$65536</definedName>
    <definedName name="Swvu.CapersView." localSheetId="3" hidden="1">[1]MASTER!#REF!</definedName>
    <definedName name="Swvu.CapersView." localSheetId="4" hidden="1">[1]MASTER!#REF!</definedName>
    <definedName name="Swvu.CapersView." localSheetId="6" hidden="1">[1]MASTER!#REF!</definedName>
    <definedName name="Swvu.CapersView." localSheetId="7" hidden="1">[1]MASTER!#REF!</definedName>
    <definedName name="Swvu.CapersView." localSheetId="9" hidden="1">[1]MASTER!#REF!</definedName>
    <definedName name="Swvu.CapersView." localSheetId="10" hidden="1">[1]MASTER!#REF!</definedName>
    <definedName name="Swvu.CapersView." localSheetId="13" hidden="1">[1]MASTER!#REF!</definedName>
    <definedName name="Swvu.CapersView." localSheetId="12" hidden="1">[1]MASTER!#REF!</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11">[3]Lists!$A$52:$A$53</definedName>
    <definedName name="YESNO" localSheetId="13">[3]Lists!$A$52:$A$53</definedName>
    <definedName name="YESNO" localSheetId="12">[3]Lists!$A$52:$A$53</definedName>
    <definedName name="YESNO">[4]Lists!$A$52:$A$53</definedName>
    <definedName name="Z_046A23F8_4D15_41E0_A67E_1D05CF2E9CA4_.wvu.PrintTitles" localSheetId="2" hidden="1">CRAT!$10:$10</definedName>
    <definedName name="Z_046A23F8_4D15_41E0_A67E_1D05CF2E9CA4_.wvu.PrintTitles" localSheetId="3" hidden="1">'CRAT_high case'!$10:$10</definedName>
    <definedName name="Z_046A23F8_4D15_41E0_A67E_1D05CF2E9CA4_.wvu.PrintTitles" localSheetId="4" hidden="1">'CRAT_low case'!$10:$10</definedName>
    <definedName name="Z_046A23F8_4D15_41E0_A67E_1D05CF2E9CA4_.wvu.PrintTitles" localSheetId="5" hidden="1">EBT!$10:$10</definedName>
    <definedName name="Z_046A23F8_4D15_41E0_A67E_1D05CF2E9CA4_.wvu.PrintTitles" localSheetId="6" hidden="1">'EBT_high case'!$10:$10</definedName>
    <definedName name="Z_046A23F8_4D15_41E0_A67E_1D05CF2E9CA4_.wvu.PrintTitles" localSheetId="7" hidden="1">'EBT_low case'!$10:$10</definedName>
    <definedName name="Z_046A23F8_4D15_41E0_A67E_1D05CF2E9CA4_.wvu.PrintTitles" localSheetId="8" hidden="1">GEAT!#REF!</definedName>
    <definedName name="Z_046A23F8_4D15_41E0_A67E_1D05CF2E9CA4_.wvu.PrintTitles" localSheetId="9" hidden="1">'GEAT_high case'!#REF!</definedName>
    <definedName name="Z_046A23F8_4D15_41E0_A67E_1D05CF2E9CA4_.wvu.PrintTitles" localSheetId="10" hidden="1">'GEAT_low case'!#REF!</definedName>
    <definedName name="Z_046A23F8_4D15_41E0_A67E_1D05CF2E9CA4_.wvu.PrintTitles" localSheetId="11" hidden="1">RPT!#REF!</definedName>
    <definedName name="Z_046A23F8_4D15_41E0_A67E_1D05CF2E9CA4_.wvu.PrintTitles" localSheetId="13" hidden="1">'RPT_high case'!#REF!</definedName>
    <definedName name="Z_046A23F8_4D15_41E0_A67E_1D05CF2E9CA4_.wvu.PrintTitles" localSheetId="12" hidden="1">'RPT_low case'!#REF!</definedName>
    <definedName name="Z_3EAFDB81_3C7B_4EC4_BD53_8A6926C61C4D_.wvu.PrintTitles" localSheetId="2" hidden="1">CRAT!$10:$10</definedName>
    <definedName name="Z_3EAFDB81_3C7B_4EC4_BD53_8A6926C61C4D_.wvu.PrintTitles" localSheetId="3" hidden="1">'CRAT_high case'!$10:$10</definedName>
    <definedName name="Z_3EAFDB81_3C7B_4EC4_BD53_8A6926C61C4D_.wvu.PrintTitles" localSheetId="4" hidden="1">'CRAT_low case'!$10:$10</definedName>
    <definedName name="Z_3EAFDB81_3C7B_4EC4_BD53_8A6926C61C4D_.wvu.PrintTitles" localSheetId="5" hidden="1">EBT!$10:$10</definedName>
    <definedName name="Z_3EAFDB81_3C7B_4EC4_BD53_8A6926C61C4D_.wvu.PrintTitles" localSheetId="6" hidden="1">'EBT_high case'!$10:$10</definedName>
    <definedName name="Z_3EAFDB81_3C7B_4EC4_BD53_8A6926C61C4D_.wvu.PrintTitles" localSheetId="7" hidden="1">'EBT_low case'!$10:$10</definedName>
    <definedName name="Z_3EAFDB81_3C7B_4EC4_BD53_8A6926C61C4D_.wvu.PrintTitles" localSheetId="8" hidden="1">GEAT!#REF!</definedName>
    <definedName name="Z_3EAFDB81_3C7B_4EC4_BD53_8A6926C61C4D_.wvu.PrintTitles" localSheetId="9" hidden="1">'GEAT_high case'!#REF!</definedName>
    <definedName name="Z_3EAFDB81_3C7B_4EC4_BD53_8A6926C61C4D_.wvu.PrintTitles" localSheetId="10" hidden="1">'GEAT_low case'!#REF!</definedName>
    <definedName name="Z_3EAFDB81_3C7B_4EC4_BD53_8A6926C61C4D_.wvu.PrintTitles" localSheetId="11" hidden="1">RPT!#REF!</definedName>
    <definedName name="Z_3EAFDB81_3C7B_4EC4_BD53_8A6926C61C4D_.wvu.PrintTitles" localSheetId="13" hidden="1">'RPT_high case'!#REF!</definedName>
    <definedName name="Z_3EAFDB81_3C7B_4EC4_BD53_8A6926C61C4D_.wvu.PrintTitles" localSheetId="12" hidden="1">'RPT_low case'!#REF!</definedName>
    <definedName name="Z_8273F839_864F_40CA_9F07_FCB68AAC5FAE_.wvu.PrintTitles" localSheetId="2" hidden="1">CRAT!$10:$10</definedName>
    <definedName name="Z_8273F839_864F_40CA_9F07_FCB68AAC5FAE_.wvu.PrintTitles" localSheetId="3" hidden="1">'CRAT_high case'!$10:$10</definedName>
    <definedName name="Z_8273F839_864F_40CA_9F07_FCB68AAC5FAE_.wvu.PrintTitles" localSheetId="4" hidden="1">'CRAT_low case'!$10:$10</definedName>
    <definedName name="Z_8273F839_864F_40CA_9F07_FCB68AAC5FAE_.wvu.PrintTitles" localSheetId="5" hidden="1">EBT!$10:$10</definedName>
    <definedName name="Z_8273F839_864F_40CA_9F07_FCB68AAC5FAE_.wvu.PrintTitles" localSheetId="6" hidden="1">'EBT_high case'!$10:$10</definedName>
    <definedName name="Z_8273F839_864F_40CA_9F07_FCB68AAC5FAE_.wvu.PrintTitles" localSheetId="7" hidden="1">'EBT_low case'!$10:$10</definedName>
    <definedName name="Z_8273F839_864F_40CA_9F07_FCB68AAC5FAE_.wvu.PrintTitles" localSheetId="8" hidden="1">GEAT!#REF!</definedName>
    <definedName name="Z_8273F839_864F_40CA_9F07_FCB68AAC5FAE_.wvu.PrintTitles" localSheetId="9" hidden="1">'GEAT_high case'!#REF!</definedName>
    <definedName name="Z_8273F839_864F_40CA_9F07_FCB68AAC5FAE_.wvu.PrintTitles" localSheetId="10" hidden="1">'GEAT_low case'!#REF!</definedName>
    <definedName name="Z_8273F839_864F_40CA_9F07_FCB68AAC5FAE_.wvu.PrintTitles" localSheetId="11" hidden="1">RPT!#REF!</definedName>
    <definedName name="Z_8273F839_864F_40CA_9F07_FCB68AAC5FAE_.wvu.PrintTitles" localSheetId="13" hidden="1">'RPT_high case'!#REF!</definedName>
    <definedName name="Z_8273F839_864F_40CA_9F07_FCB68AAC5FAE_.wvu.PrintTitles" localSheetId="12" hidden="1">'RPT_low case'!#REF!</definedName>
    <definedName name="Z_9660D43C_356B_4BBC_ADDE_819E1A7545B6_.wvu.PrintTitles" localSheetId="2" hidden="1">CRAT!$10:$10</definedName>
    <definedName name="Z_9660D43C_356B_4BBC_ADDE_819E1A7545B6_.wvu.PrintTitles" localSheetId="3" hidden="1">'CRAT_high case'!$10:$10</definedName>
    <definedName name="Z_9660D43C_356B_4BBC_ADDE_819E1A7545B6_.wvu.PrintTitles" localSheetId="4" hidden="1">'CRAT_low case'!$10:$10</definedName>
    <definedName name="Z_9660D43C_356B_4BBC_ADDE_819E1A7545B6_.wvu.PrintTitles" localSheetId="5" hidden="1">EBT!$10:$10</definedName>
    <definedName name="Z_9660D43C_356B_4BBC_ADDE_819E1A7545B6_.wvu.PrintTitles" localSheetId="6" hidden="1">'EBT_high case'!$10:$10</definedName>
    <definedName name="Z_9660D43C_356B_4BBC_ADDE_819E1A7545B6_.wvu.PrintTitles" localSheetId="7" hidden="1">'EBT_low case'!$10:$10</definedName>
    <definedName name="Z_9660D43C_356B_4BBC_ADDE_819E1A7545B6_.wvu.PrintTitles" localSheetId="8" hidden="1">GEAT!#REF!</definedName>
    <definedName name="Z_9660D43C_356B_4BBC_ADDE_819E1A7545B6_.wvu.PrintTitles" localSheetId="9" hidden="1">'GEAT_high case'!#REF!</definedName>
    <definedName name="Z_9660D43C_356B_4BBC_ADDE_819E1A7545B6_.wvu.PrintTitles" localSheetId="10" hidden="1">'GEAT_low case'!#REF!</definedName>
    <definedName name="Z_9660D43C_356B_4BBC_ADDE_819E1A7545B6_.wvu.PrintTitles" localSheetId="11" hidden="1">RPT!#REF!</definedName>
    <definedName name="Z_9660D43C_356B_4BBC_ADDE_819E1A7545B6_.wvu.PrintTitles" localSheetId="13" hidden="1">'RPT_high case'!#REF!</definedName>
    <definedName name="Z_9660D43C_356B_4BBC_ADDE_819E1A7545B6_.wvu.PrintTitles" localSheetId="12" hidden="1">'RPT_low case'!#REF!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localSheetId="3" hidden="1">[1]MASTER!#REF!,[1]MASTER!#REF!,[1]MASTER!#REF!,[1]MASTER!#REF!,[1]MASTER!#REF!,[1]MASTER!#REF!,[1]MASTER!#REF!,[1]MASTER!$A$98:$IV$272</definedName>
    <definedName name="Z_9A428CE1_B4D9_11D0_A8AA_0000C071AEE7_.wvu.Rows" localSheetId="4" hidden="1">[1]MASTER!#REF!,[1]MASTER!#REF!,[1]MASTER!#REF!,[1]MASTER!#REF!,[1]MASTER!#REF!,[1]MASTER!#REF!,[1]MASTER!#REF!,[1]MASTER!$A$98:$IV$272</definedName>
    <definedName name="Z_9A428CE1_B4D9_11D0_A8AA_0000C071AEE7_.wvu.Rows" localSheetId="6" hidden="1">[1]MASTER!#REF!,[1]MASTER!#REF!,[1]MASTER!#REF!,[1]MASTER!#REF!,[1]MASTER!#REF!,[1]MASTER!#REF!,[1]MASTER!#REF!,[1]MASTER!$A$98:$IV$272</definedName>
    <definedName name="Z_9A428CE1_B4D9_11D0_A8AA_0000C071AEE7_.wvu.Rows" localSheetId="7" hidden="1">[1]MASTER!#REF!,[1]MASTER!#REF!,[1]MASTER!#REF!,[1]MASTER!#REF!,[1]MASTER!#REF!,[1]MASTER!#REF!,[1]MASTER!#REF!,[1]MASTER!$A$98:$IV$272</definedName>
    <definedName name="Z_9A428CE1_B4D9_11D0_A8AA_0000C071AEE7_.wvu.Rows" localSheetId="9" hidden="1">[1]MASTER!#REF!,[1]MASTER!#REF!,[1]MASTER!#REF!,[1]MASTER!#REF!,[1]MASTER!#REF!,[1]MASTER!#REF!,[1]MASTER!#REF!,[1]MASTER!$A$98:$IV$272</definedName>
    <definedName name="Z_9A428CE1_B4D9_11D0_A8AA_0000C071AEE7_.wvu.Rows" localSheetId="10" hidden="1">[1]MASTER!#REF!,[1]MASTER!#REF!,[1]MASTER!#REF!,[1]MASTER!#REF!,[1]MASTER!#REF!,[1]MASTER!#REF!,[1]MASTER!#REF!,[1]MASTER!$A$98:$IV$272</definedName>
    <definedName name="Z_9A428CE1_B4D9_11D0_A8AA_0000C071AEE7_.wvu.Rows" localSheetId="13" hidden="1">[1]MASTER!#REF!,[1]MASTER!#REF!,[1]MASTER!#REF!,[1]MASTER!#REF!,[1]MASTER!#REF!,[1]MASTER!#REF!,[1]MASTER!#REF!,[1]MASTER!$A$98:$IV$272</definedName>
    <definedName name="Z_9A428CE1_B4D9_11D0_A8AA_0000C071AEE7_.wvu.Rows" localSheetId="12" hidden="1">[1]MASTER!#REF!,[1]MASTER!#REF!,[1]MASTER!#REF!,[1]MASTER!#REF!,[1]MASTER!#REF!,[1]MASTER!#REF!,[1]MASTER!#REF!,[1]MASTER!$A$98:$IV$272</definedName>
    <definedName name="Z_9A428CE1_B4D9_11D0_A8AA_0000C071AEE7_.wvu.Rows" hidden="1">[1]MASTER!#REF!,[1]MASTER!#REF!,[1]MASTER!#REF!,[1]MASTER!#REF!,[1]MASTER!#REF!,[1]MASTER!#REF!,[1]MASTER!#REF!,[1]MASTER!$A$98:$IV$272</definedName>
  </definedNames>
  <calcPr calcId="162913"/>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F17" i="21" l="1"/>
  <c r="F15" i="21"/>
  <c r="F17" i="22"/>
  <c r="F37" i="10" l="1"/>
  <c r="E76" i="10"/>
  <c r="E138" i="23"/>
  <c r="E151" i="9" l="1"/>
  <c r="E149" i="9"/>
  <c r="E50" i="9" l="1"/>
  <c r="E88" i="9"/>
  <c r="E93" i="9" s="1"/>
  <c r="E51" i="2" l="1"/>
  <c r="E92" i="2"/>
  <c r="E136" i="2"/>
  <c r="E90" i="2"/>
  <c r="I137" i="2"/>
  <c r="G111" i="2"/>
  <c r="G131" i="2" s="1"/>
  <c r="G138" i="2" s="1"/>
  <c r="G139" i="2" s="1"/>
  <c r="G137" i="2"/>
  <c r="G131" i="23" l="1"/>
  <c r="G138" i="23"/>
  <c r="G139" i="23"/>
  <c r="S11" i="28" l="1"/>
  <c r="T11" i="28"/>
  <c r="R11" i="28"/>
  <c r="O11" i="28"/>
  <c r="P11" i="28"/>
  <c r="N11" i="28"/>
  <c r="J11" i="28"/>
  <c r="K11" i="28"/>
  <c r="L11" i="28"/>
  <c r="I11" i="28"/>
  <c r="G11" i="28"/>
  <c r="E11" i="28"/>
  <c r="D11" i="28"/>
  <c r="F11" i="28"/>
  <c r="S11" i="27"/>
  <c r="T11" i="27"/>
  <c r="R11" i="27"/>
  <c r="O11" i="27"/>
  <c r="P11" i="27"/>
  <c r="J11" i="27"/>
  <c r="K11" i="27"/>
  <c r="L11" i="27"/>
  <c r="I11" i="27"/>
  <c r="G11" i="27"/>
  <c r="F11" i="27"/>
  <c r="E11" i="27"/>
  <c r="N11" i="27"/>
  <c r="D11" i="27"/>
  <c r="S22" i="27" l="1"/>
  <c r="D30" i="18" l="1"/>
  <c r="D32" i="18" s="1"/>
  <c r="D14" i="18"/>
  <c r="I32" i="18"/>
  <c r="K88" i="9"/>
  <c r="K18" i="18" s="1"/>
  <c r="E124" i="10" l="1"/>
  <c r="F114" i="26" l="1"/>
  <c r="E76" i="26"/>
  <c r="F76" i="26"/>
  <c r="E58" i="26"/>
  <c r="E59" i="26"/>
  <c r="E60" i="26"/>
  <c r="E61" i="26"/>
  <c r="E62" i="26"/>
  <c r="E63" i="26"/>
  <c r="E64" i="26"/>
  <c r="E65" i="26"/>
  <c r="E66" i="26"/>
  <c r="E67" i="26"/>
  <c r="E68" i="26"/>
  <c r="E69" i="26"/>
  <c r="E70" i="26"/>
  <c r="E71" i="26"/>
  <c r="E72" i="26"/>
  <c r="F59" i="26"/>
  <c r="F60" i="26"/>
  <c r="F61" i="26"/>
  <c r="F62" i="26"/>
  <c r="F63" i="26"/>
  <c r="F64" i="26"/>
  <c r="F65" i="26"/>
  <c r="F66" i="26"/>
  <c r="F67" i="26"/>
  <c r="F68" i="26"/>
  <c r="F69" i="26"/>
  <c r="F70" i="26"/>
  <c r="F71" i="26"/>
  <c r="F72" i="26"/>
  <c r="F58" i="26"/>
  <c r="E41" i="26"/>
  <c r="E42" i="26"/>
  <c r="F42" i="26"/>
  <c r="F41" i="26"/>
  <c r="F37" i="26"/>
  <c r="E29" i="26"/>
  <c r="E30" i="26"/>
  <c r="E31" i="26"/>
  <c r="E32" i="26"/>
  <c r="E33" i="26"/>
  <c r="F30" i="26"/>
  <c r="F31" i="26"/>
  <c r="F32" i="26"/>
  <c r="F33" i="26"/>
  <c r="F29" i="26"/>
  <c r="F13" i="26"/>
  <c r="F25" i="26"/>
  <c r="E13" i="26"/>
  <c r="E14" i="26"/>
  <c r="E15" i="26"/>
  <c r="E16" i="26"/>
  <c r="E17" i="26"/>
  <c r="E18" i="26"/>
  <c r="E19" i="26"/>
  <c r="E20" i="26"/>
  <c r="E21" i="26"/>
  <c r="E22" i="26"/>
  <c r="E23" i="26"/>
  <c r="E24" i="26"/>
  <c r="E25" i="26"/>
  <c r="F14" i="26"/>
  <c r="F15" i="26"/>
  <c r="F16" i="26"/>
  <c r="F17" i="26"/>
  <c r="F18" i="26"/>
  <c r="F19" i="26"/>
  <c r="F20" i="26"/>
  <c r="F21" i="26"/>
  <c r="F22" i="26"/>
  <c r="F23" i="26"/>
  <c r="F24" i="26"/>
  <c r="G100" i="10"/>
  <c r="E96" i="10"/>
  <c r="G132" i="25" l="1"/>
  <c r="E76" i="25"/>
  <c r="F72" i="25"/>
  <c r="E58" i="25"/>
  <c r="E59" i="25"/>
  <c r="E60" i="25"/>
  <c r="E61" i="25"/>
  <c r="E62" i="25"/>
  <c r="E63" i="25"/>
  <c r="E64" i="25"/>
  <c r="E65" i="25"/>
  <c r="E66" i="25"/>
  <c r="E67" i="25"/>
  <c r="E68" i="25"/>
  <c r="E69" i="25"/>
  <c r="E70" i="25"/>
  <c r="E71" i="25"/>
  <c r="E72" i="25"/>
  <c r="F59" i="25"/>
  <c r="F60" i="25"/>
  <c r="F61" i="25"/>
  <c r="F62" i="25"/>
  <c r="F63" i="25"/>
  <c r="F64" i="25"/>
  <c r="F65" i="25"/>
  <c r="F66" i="25"/>
  <c r="F67" i="25"/>
  <c r="F68" i="25"/>
  <c r="F69" i="25"/>
  <c r="F70" i="25"/>
  <c r="F71" i="25"/>
  <c r="F58" i="25"/>
  <c r="F42" i="25"/>
  <c r="E41" i="25"/>
  <c r="E42" i="25"/>
  <c r="F41" i="25"/>
  <c r="E30" i="25"/>
  <c r="F30" i="25"/>
  <c r="E31" i="25"/>
  <c r="F31" i="25"/>
  <c r="E32" i="25"/>
  <c r="F32" i="25"/>
  <c r="E33" i="25"/>
  <c r="F33" i="25"/>
  <c r="E34" i="25"/>
  <c r="F34" i="25"/>
  <c r="E35" i="25"/>
  <c r="F35" i="25"/>
  <c r="F29" i="25"/>
  <c r="E29" i="25"/>
  <c r="E25" i="25"/>
  <c r="F25" i="25"/>
  <c r="E14" i="25"/>
  <c r="F14" i="25"/>
  <c r="E15" i="25"/>
  <c r="F15" i="25"/>
  <c r="E16" i="25"/>
  <c r="F16" i="25"/>
  <c r="E17" i="25"/>
  <c r="F17" i="25"/>
  <c r="E18" i="25"/>
  <c r="F18" i="25"/>
  <c r="E19" i="25"/>
  <c r="F19" i="25"/>
  <c r="E20" i="25"/>
  <c r="F20" i="25"/>
  <c r="E21" i="25"/>
  <c r="F21" i="25"/>
  <c r="E22" i="25"/>
  <c r="F22" i="25"/>
  <c r="E23" i="25"/>
  <c r="F23" i="25"/>
  <c r="E24" i="25"/>
  <c r="F24" i="25"/>
  <c r="E13" i="25"/>
  <c r="F13" i="25"/>
  <c r="F76" i="10"/>
  <c r="G132" i="10" l="1"/>
  <c r="E58" i="10"/>
  <c r="E59" i="10"/>
  <c r="E60" i="10"/>
  <c r="E61" i="10"/>
  <c r="E62" i="10"/>
  <c r="E63" i="10"/>
  <c r="E64" i="10"/>
  <c r="E65" i="10"/>
  <c r="E66" i="10"/>
  <c r="E67" i="10"/>
  <c r="E68" i="10"/>
  <c r="E69" i="10"/>
  <c r="E70" i="10"/>
  <c r="E71" i="10"/>
  <c r="E72" i="10"/>
  <c r="F72" i="10"/>
  <c r="F71" i="10"/>
  <c r="F70" i="10"/>
  <c r="F69" i="10"/>
  <c r="F68" i="10"/>
  <c r="F67" i="10"/>
  <c r="F66" i="10"/>
  <c r="F65" i="10"/>
  <c r="F64" i="10"/>
  <c r="F63" i="10"/>
  <c r="F62" i="10"/>
  <c r="F61" i="10"/>
  <c r="F60" i="10"/>
  <c r="F59" i="10"/>
  <c r="F58" i="10"/>
  <c r="F42" i="10"/>
  <c r="F41" i="10"/>
  <c r="E41" i="10"/>
  <c r="E42" i="10"/>
  <c r="F29" i="10"/>
  <c r="E30" i="10"/>
  <c r="F30" i="10"/>
  <c r="E31" i="10"/>
  <c r="F31" i="10"/>
  <c r="E32" i="10"/>
  <c r="F32" i="10"/>
  <c r="E33" i="10"/>
  <c r="F33" i="10"/>
  <c r="E34" i="10"/>
  <c r="F34" i="10"/>
  <c r="E35" i="10"/>
  <c r="F35" i="10"/>
  <c r="E29" i="10"/>
  <c r="F13" i="10"/>
  <c r="E13" i="10"/>
  <c r="F25" i="10"/>
  <c r="E14" i="10"/>
  <c r="F14" i="10"/>
  <c r="E15" i="10"/>
  <c r="F15" i="10"/>
  <c r="E16" i="10"/>
  <c r="F16" i="10"/>
  <c r="E17" i="10"/>
  <c r="F17" i="10"/>
  <c r="E18" i="10"/>
  <c r="F18" i="10"/>
  <c r="E19" i="10"/>
  <c r="F19" i="10"/>
  <c r="E20" i="10"/>
  <c r="F20" i="10"/>
  <c r="E21" i="10"/>
  <c r="F21" i="10"/>
  <c r="E22" i="10"/>
  <c r="F22" i="10"/>
  <c r="E23" i="10"/>
  <c r="F23" i="10"/>
  <c r="E24" i="10"/>
  <c r="F24" i="10"/>
  <c r="E25" i="10"/>
  <c r="G13" i="10"/>
  <c r="G13" i="26"/>
  <c r="G24" i="10"/>
  <c r="G25" i="10"/>
  <c r="H88" i="9" l="1"/>
  <c r="H50" i="9"/>
  <c r="H93" i="9"/>
  <c r="H149" i="9"/>
  <c r="H152" i="9" s="1"/>
  <c r="R18" i="2" l="1"/>
  <c r="R21" i="2"/>
  <c r="G18" i="2" l="1"/>
  <c r="G18" i="23"/>
  <c r="H135" i="23" l="1"/>
  <c r="I131" i="23"/>
  <c r="I129" i="23"/>
  <c r="I111" i="23"/>
  <c r="F50" i="9"/>
  <c r="F151" i="9"/>
  <c r="G17" i="21" l="1"/>
  <c r="H151" i="21"/>
  <c r="H152" i="21" s="1"/>
  <c r="I151" i="9"/>
  <c r="H151" i="9"/>
  <c r="J92" i="2" l="1"/>
  <c r="J136" i="2"/>
  <c r="J137" i="2"/>
  <c r="J111" i="2"/>
  <c r="J131" i="2" s="1"/>
  <c r="J138" i="2" s="1"/>
  <c r="I111" i="2"/>
  <c r="G92" i="2"/>
  <c r="J139" i="2" l="1"/>
  <c r="G135" i="2" l="1"/>
  <c r="G21" i="2"/>
  <c r="G151" i="9"/>
  <c r="R129" i="23"/>
  <c r="F90" i="2" l="1"/>
  <c r="F51" i="2"/>
  <c r="E137" i="2"/>
  <c r="E135" i="2" l="1"/>
  <c r="E111" i="2"/>
  <c r="E131" i="2" s="1"/>
  <c r="E138" i="2" s="1"/>
  <c r="F111" i="2"/>
  <c r="F131" i="2" s="1"/>
  <c r="F138" i="2" s="1"/>
  <c r="F139" i="2" s="1"/>
  <c r="F92" i="2"/>
  <c r="E21" i="2"/>
  <c r="F18" i="2" l="1"/>
  <c r="E18" i="2" l="1"/>
  <c r="E19" i="2"/>
  <c r="N30" i="28" l="1"/>
  <c r="D30" i="28"/>
  <c r="N18" i="28"/>
  <c r="J18" i="28"/>
  <c r="K18" i="28"/>
  <c r="L18" i="28"/>
  <c r="I18" i="28"/>
  <c r="F18" i="28"/>
  <c r="G18" i="28"/>
  <c r="D30" i="27"/>
  <c r="F12" i="18"/>
  <c r="P88" i="21"/>
  <c r="Q88" i="21"/>
  <c r="S18" i="27"/>
  <c r="R18" i="27"/>
  <c r="O18" i="27"/>
  <c r="P18" i="27"/>
  <c r="N18" i="27"/>
  <c r="J18" i="27"/>
  <c r="K18" i="27"/>
  <c r="L18" i="27"/>
  <c r="I18" i="27"/>
  <c r="F18" i="27" l="1"/>
  <c r="G18" i="27"/>
  <c r="F22" i="28"/>
  <c r="I22" i="28"/>
  <c r="G22" i="28"/>
  <c r="R30" i="28" l="1"/>
  <c r="I30" i="28"/>
  <c r="T28" i="28"/>
  <c r="S28" i="28"/>
  <c r="R28" i="28"/>
  <c r="P28" i="28"/>
  <c r="O28" i="28"/>
  <c r="N28" i="28"/>
  <c r="L28" i="28"/>
  <c r="K28" i="28"/>
  <c r="J28" i="28"/>
  <c r="I28" i="28"/>
  <c r="G28" i="28"/>
  <c r="F28" i="28"/>
  <c r="E28" i="28"/>
  <c r="H25" i="28" s="1"/>
  <c r="M25" i="28" s="1"/>
  <c r="Q25" i="28" s="1"/>
  <c r="U25" i="28" s="1"/>
  <c r="D28" i="28"/>
  <c r="N22" i="28"/>
  <c r="L22" i="28"/>
  <c r="K22" i="28"/>
  <c r="J22" i="28"/>
  <c r="T12" i="28"/>
  <c r="S12" i="28"/>
  <c r="R12" i="28"/>
  <c r="P12" i="28"/>
  <c r="O12" i="28"/>
  <c r="N12" i="28"/>
  <c r="L12" i="28"/>
  <c r="K12" i="28"/>
  <c r="J12" i="28"/>
  <c r="I12" i="28"/>
  <c r="G12" i="28"/>
  <c r="F12" i="28"/>
  <c r="R14" i="28"/>
  <c r="N14" i="28"/>
  <c r="I14" i="28"/>
  <c r="D14" i="28"/>
  <c r="D32" i="28" s="1"/>
  <c r="R30" i="27"/>
  <c r="N30" i="27"/>
  <c r="I30" i="27"/>
  <c r="T28" i="27"/>
  <c r="S28" i="27"/>
  <c r="R28" i="27"/>
  <c r="P28" i="27"/>
  <c r="O28" i="27"/>
  <c r="N28" i="27"/>
  <c r="L28" i="27"/>
  <c r="K28" i="27"/>
  <c r="J28" i="27"/>
  <c r="I28" i="27"/>
  <c r="G28" i="27"/>
  <c r="H25" i="27" s="1"/>
  <c r="M25" i="27" s="1"/>
  <c r="Q25" i="27" s="1"/>
  <c r="U25" i="27" s="1"/>
  <c r="F28" i="27"/>
  <c r="E28" i="27"/>
  <c r="D28" i="27"/>
  <c r="P22" i="27"/>
  <c r="O22" i="27"/>
  <c r="K22" i="27"/>
  <c r="J22" i="27"/>
  <c r="F22" i="27"/>
  <c r="R22" i="27"/>
  <c r="N22" i="27"/>
  <c r="L22" i="27"/>
  <c r="I22" i="27"/>
  <c r="G22" i="27"/>
  <c r="T12" i="27"/>
  <c r="S12" i="27"/>
  <c r="R12" i="27"/>
  <c r="P12" i="27"/>
  <c r="O12" i="27"/>
  <c r="N12" i="27"/>
  <c r="L12" i="27"/>
  <c r="K12" i="27"/>
  <c r="J12" i="27"/>
  <c r="I12" i="27"/>
  <c r="G12" i="27"/>
  <c r="F12" i="27"/>
  <c r="R14" i="27"/>
  <c r="N14" i="27"/>
  <c r="I14" i="27"/>
  <c r="D14" i="27"/>
  <c r="D32" i="27" s="1"/>
  <c r="R32" i="28" l="1"/>
  <c r="I32" i="28"/>
  <c r="N32" i="27"/>
  <c r="N32" i="28"/>
  <c r="I32" i="27"/>
  <c r="R32" i="27"/>
  <c r="G50" i="9"/>
  <c r="G121" i="10"/>
  <c r="G114" i="10"/>
  <c r="G116" i="10"/>
  <c r="G96" i="10"/>
  <c r="G37" i="25"/>
  <c r="I14" i="18" l="1"/>
  <c r="N14" i="18"/>
  <c r="R14" i="18"/>
  <c r="F132" i="10" l="1"/>
  <c r="F136" i="10" s="1"/>
  <c r="H132" i="10"/>
  <c r="I132" i="10"/>
  <c r="J132" i="10"/>
  <c r="K132" i="10"/>
  <c r="L132" i="10"/>
  <c r="M132" i="10"/>
  <c r="N132" i="10"/>
  <c r="O132" i="10"/>
  <c r="P132" i="10"/>
  <c r="Q132" i="10"/>
  <c r="R132" i="10"/>
  <c r="E132" i="10"/>
  <c r="E136" i="10" s="1"/>
  <c r="H128" i="10"/>
  <c r="I128" i="10"/>
  <c r="J128" i="10"/>
  <c r="K128" i="10"/>
  <c r="L128" i="10"/>
  <c r="M128" i="10"/>
  <c r="N128" i="10"/>
  <c r="O128" i="10"/>
  <c r="P128" i="10"/>
  <c r="Q128" i="10"/>
  <c r="R128" i="10"/>
  <c r="H129" i="10"/>
  <c r="I129" i="10"/>
  <c r="J129" i="10"/>
  <c r="K129" i="10"/>
  <c r="L129" i="10"/>
  <c r="M129" i="10"/>
  <c r="N129" i="10"/>
  <c r="O129" i="10"/>
  <c r="P129" i="10"/>
  <c r="Q129" i="10"/>
  <c r="R129" i="10"/>
  <c r="G128" i="10"/>
  <c r="G129" i="10"/>
  <c r="E129" i="10"/>
  <c r="F129" i="10"/>
  <c r="F128" i="10"/>
  <c r="E128" i="10"/>
  <c r="H121" i="10"/>
  <c r="I121" i="10"/>
  <c r="J121" i="10"/>
  <c r="K121" i="10"/>
  <c r="L121" i="10"/>
  <c r="M121" i="10"/>
  <c r="N121" i="10"/>
  <c r="O121" i="10"/>
  <c r="P121" i="10"/>
  <c r="Q121" i="10"/>
  <c r="G101" i="10"/>
  <c r="H101" i="10"/>
  <c r="I101" i="10"/>
  <c r="J101" i="10"/>
  <c r="K101" i="10"/>
  <c r="L101" i="10"/>
  <c r="M101" i="10"/>
  <c r="N101" i="10"/>
  <c r="O101" i="10"/>
  <c r="P101" i="10"/>
  <c r="Q101" i="10"/>
  <c r="R101" i="10"/>
  <c r="G102" i="10"/>
  <c r="H102" i="10"/>
  <c r="I102" i="10"/>
  <c r="J102" i="10"/>
  <c r="K102" i="10"/>
  <c r="L102" i="10"/>
  <c r="M102" i="10"/>
  <c r="N102" i="10"/>
  <c r="O102" i="10"/>
  <c r="P102" i="10"/>
  <c r="Q102" i="10"/>
  <c r="R102" i="10"/>
  <c r="G103" i="10"/>
  <c r="H103" i="10"/>
  <c r="I103" i="10"/>
  <c r="J103" i="10"/>
  <c r="K103" i="10"/>
  <c r="L103" i="10"/>
  <c r="M103" i="10"/>
  <c r="N103" i="10"/>
  <c r="O103" i="10"/>
  <c r="P103" i="10"/>
  <c r="Q103" i="10"/>
  <c r="R103" i="10"/>
  <c r="G104" i="10"/>
  <c r="H104" i="10"/>
  <c r="I104" i="10"/>
  <c r="J104" i="10"/>
  <c r="K104" i="10"/>
  <c r="L104" i="10"/>
  <c r="M104" i="10"/>
  <c r="N104" i="10"/>
  <c r="O104" i="10"/>
  <c r="P104" i="10"/>
  <c r="Q104" i="10"/>
  <c r="R104" i="10"/>
  <c r="G105" i="10"/>
  <c r="H105" i="10"/>
  <c r="I105" i="10"/>
  <c r="J105" i="10"/>
  <c r="K105" i="10"/>
  <c r="L105" i="10"/>
  <c r="M105" i="10"/>
  <c r="N105" i="10"/>
  <c r="O105" i="10"/>
  <c r="P105" i="10"/>
  <c r="Q105" i="10"/>
  <c r="R105" i="10"/>
  <c r="G106" i="10"/>
  <c r="H106" i="10"/>
  <c r="I106" i="10"/>
  <c r="J106" i="10"/>
  <c r="K106" i="10"/>
  <c r="L106" i="10"/>
  <c r="M106" i="10"/>
  <c r="N106" i="10"/>
  <c r="O106" i="10"/>
  <c r="P106" i="10"/>
  <c r="Q106" i="10"/>
  <c r="R106" i="10"/>
  <c r="G107" i="10"/>
  <c r="H107" i="10"/>
  <c r="I107" i="10"/>
  <c r="J107" i="10"/>
  <c r="K107" i="10"/>
  <c r="L107" i="10"/>
  <c r="M107" i="10"/>
  <c r="N107" i="10"/>
  <c r="O107" i="10"/>
  <c r="P107" i="10"/>
  <c r="Q107" i="10"/>
  <c r="R107" i="10"/>
  <c r="G108" i="10"/>
  <c r="H108" i="10"/>
  <c r="I108" i="10"/>
  <c r="J108" i="10"/>
  <c r="K108" i="10"/>
  <c r="L108" i="10"/>
  <c r="M108" i="10"/>
  <c r="N108" i="10"/>
  <c r="O108" i="10"/>
  <c r="P108" i="10"/>
  <c r="Q108" i="10"/>
  <c r="R108" i="10"/>
  <c r="G109" i="10"/>
  <c r="H109" i="10"/>
  <c r="I109" i="10"/>
  <c r="J109" i="10"/>
  <c r="K109" i="10"/>
  <c r="L109" i="10"/>
  <c r="M109" i="10"/>
  <c r="N109" i="10"/>
  <c r="O109" i="10"/>
  <c r="P109" i="10"/>
  <c r="Q109" i="10"/>
  <c r="R109" i="10"/>
  <c r="G110" i="10"/>
  <c r="H110" i="10"/>
  <c r="I110" i="10"/>
  <c r="J110" i="10"/>
  <c r="K110" i="10"/>
  <c r="L110" i="10"/>
  <c r="M110" i="10"/>
  <c r="N110" i="10"/>
  <c r="O110" i="10"/>
  <c r="P110" i="10"/>
  <c r="Q110" i="10"/>
  <c r="R110" i="10"/>
  <c r="G111" i="10"/>
  <c r="H111" i="10"/>
  <c r="I111" i="10"/>
  <c r="J111" i="10"/>
  <c r="K111" i="10"/>
  <c r="L111" i="10"/>
  <c r="M111" i="10"/>
  <c r="N111" i="10"/>
  <c r="O111" i="10"/>
  <c r="P111" i="10"/>
  <c r="Q111" i="10"/>
  <c r="R111" i="10"/>
  <c r="G112" i="10"/>
  <c r="H112" i="10"/>
  <c r="I112" i="10"/>
  <c r="J112" i="10"/>
  <c r="K112" i="10"/>
  <c r="L112" i="10"/>
  <c r="M112" i="10"/>
  <c r="N112" i="10"/>
  <c r="O112" i="10"/>
  <c r="P112" i="10"/>
  <c r="Q112" i="10"/>
  <c r="R112" i="10"/>
  <c r="G113" i="10"/>
  <c r="H113" i="10"/>
  <c r="I113" i="10"/>
  <c r="J113" i="10"/>
  <c r="K113" i="10"/>
  <c r="L113" i="10"/>
  <c r="M113" i="10"/>
  <c r="N113" i="10"/>
  <c r="O113" i="10"/>
  <c r="P113" i="10"/>
  <c r="Q113" i="10"/>
  <c r="R113" i="10"/>
  <c r="H114" i="10"/>
  <c r="I114" i="10"/>
  <c r="J114" i="10"/>
  <c r="K114" i="10"/>
  <c r="L114" i="10"/>
  <c r="M114" i="10"/>
  <c r="N114" i="10"/>
  <c r="O114" i="10"/>
  <c r="P114" i="10"/>
  <c r="H100" i="10"/>
  <c r="I100" i="10"/>
  <c r="J100" i="10"/>
  <c r="K100" i="10"/>
  <c r="L100" i="10"/>
  <c r="M100" i="10"/>
  <c r="N100" i="10"/>
  <c r="O100" i="10"/>
  <c r="P100" i="10"/>
  <c r="Q100" i="10"/>
  <c r="R100" i="10"/>
  <c r="G59" i="10"/>
  <c r="H59" i="10"/>
  <c r="I59" i="10"/>
  <c r="J59" i="10"/>
  <c r="K59" i="10"/>
  <c r="L59" i="10"/>
  <c r="M59" i="10"/>
  <c r="N59" i="10"/>
  <c r="O59" i="10"/>
  <c r="P59" i="10"/>
  <c r="Q59" i="10"/>
  <c r="R59" i="10"/>
  <c r="G60" i="10"/>
  <c r="H60" i="10"/>
  <c r="I60" i="10"/>
  <c r="J60" i="10"/>
  <c r="K60" i="10"/>
  <c r="L60" i="10"/>
  <c r="M60" i="10"/>
  <c r="N60" i="10"/>
  <c r="O60" i="10"/>
  <c r="P60" i="10"/>
  <c r="Q60" i="10"/>
  <c r="R60" i="10"/>
  <c r="G61" i="10"/>
  <c r="H61" i="10"/>
  <c r="I61" i="10"/>
  <c r="J61" i="10"/>
  <c r="K61" i="10"/>
  <c r="L61" i="10"/>
  <c r="M61" i="10"/>
  <c r="N61" i="10"/>
  <c r="O61" i="10"/>
  <c r="P61" i="10"/>
  <c r="Q61" i="10"/>
  <c r="R61" i="10"/>
  <c r="G62" i="10"/>
  <c r="H62" i="10"/>
  <c r="I62" i="10"/>
  <c r="J62" i="10"/>
  <c r="K62" i="10"/>
  <c r="L62" i="10"/>
  <c r="M62" i="10"/>
  <c r="N62" i="10"/>
  <c r="O62" i="10"/>
  <c r="P62" i="10"/>
  <c r="Q62" i="10"/>
  <c r="R62" i="10"/>
  <c r="G63" i="10"/>
  <c r="H63" i="10"/>
  <c r="I63" i="10"/>
  <c r="J63" i="10"/>
  <c r="K63" i="10"/>
  <c r="L63" i="10"/>
  <c r="M63" i="10"/>
  <c r="N63" i="10"/>
  <c r="O63" i="10"/>
  <c r="P63" i="10"/>
  <c r="Q63" i="10"/>
  <c r="R63" i="10"/>
  <c r="G64" i="10"/>
  <c r="H64" i="10"/>
  <c r="I64" i="10"/>
  <c r="J64" i="10"/>
  <c r="K64" i="10"/>
  <c r="L64" i="10"/>
  <c r="M64" i="10"/>
  <c r="N64" i="10"/>
  <c r="O64" i="10"/>
  <c r="P64" i="10"/>
  <c r="Q64" i="10"/>
  <c r="R64" i="10"/>
  <c r="G65" i="10"/>
  <c r="H65" i="10"/>
  <c r="I65" i="10"/>
  <c r="J65" i="10"/>
  <c r="K65" i="10"/>
  <c r="L65" i="10"/>
  <c r="M65" i="10"/>
  <c r="N65" i="10"/>
  <c r="O65" i="10"/>
  <c r="P65" i="10"/>
  <c r="Q65" i="10"/>
  <c r="R65" i="10"/>
  <c r="G66" i="10"/>
  <c r="H66" i="10"/>
  <c r="I66" i="10"/>
  <c r="J66" i="10"/>
  <c r="K66" i="10"/>
  <c r="L66" i="10"/>
  <c r="M66" i="10"/>
  <c r="N66" i="10"/>
  <c r="O66" i="10"/>
  <c r="P66" i="10"/>
  <c r="Q66" i="10"/>
  <c r="R66" i="10"/>
  <c r="G67" i="10"/>
  <c r="H67" i="10"/>
  <c r="I67" i="10"/>
  <c r="J67" i="10"/>
  <c r="K67" i="10"/>
  <c r="L67" i="10"/>
  <c r="M67" i="10"/>
  <c r="N67" i="10"/>
  <c r="O67" i="10"/>
  <c r="P67" i="10"/>
  <c r="Q67" i="10"/>
  <c r="R67" i="10"/>
  <c r="G68" i="10"/>
  <c r="H68" i="10"/>
  <c r="I68" i="10"/>
  <c r="J68" i="10"/>
  <c r="K68" i="10"/>
  <c r="L68" i="10"/>
  <c r="M68" i="10"/>
  <c r="N68" i="10"/>
  <c r="O68" i="10"/>
  <c r="P68" i="10"/>
  <c r="Q68" i="10"/>
  <c r="R68" i="10"/>
  <c r="G69" i="10"/>
  <c r="H69" i="10"/>
  <c r="I69" i="10"/>
  <c r="J69" i="10"/>
  <c r="K69" i="10"/>
  <c r="L69" i="10"/>
  <c r="M69" i="10"/>
  <c r="N69" i="10"/>
  <c r="O69" i="10"/>
  <c r="P69" i="10"/>
  <c r="Q69" i="10"/>
  <c r="R69" i="10"/>
  <c r="G70" i="10"/>
  <c r="H70" i="10"/>
  <c r="I70" i="10"/>
  <c r="J70" i="10"/>
  <c r="K70" i="10"/>
  <c r="L70" i="10"/>
  <c r="M70" i="10"/>
  <c r="N70" i="10"/>
  <c r="O70" i="10"/>
  <c r="P70" i="10"/>
  <c r="Q70" i="10"/>
  <c r="R70" i="10"/>
  <c r="G71" i="10"/>
  <c r="H71" i="10"/>
  <c r="I71" i="10"/>
  <c r="J71" i="10"/>
  <c r="K71" i="10"/>
  <c r="L71" i="10"/>
  <c r="M71" i="10"/>
  <c r="N71" i="10"/>
  <c r="O71" i="10"/>
  <c r="P71" i="10"/>
  <c r="Q71" i="10"/>
  <c r="R71" i="10"/>
  <c r="G72" i="10"/>
  <c r="H72" i="10"/>
  <c r="I72" i="10"/>
  <c r="J72" i="10"/>
  <c r="K72" i="10"/>
  <c r="L72" i="10"/>
  <c r="M72" i="10"/>
  <c r="N72" i="10"/>
  <c r="O72" i="10"/>
  <c r="P72" i="10"/>
  <c r="Q72" i="10"/>
  <c r="R72" i="10"/>
  <c r="H58" i="10"/>
  <c r="I58" i="10"/>
  <c r="J58" i="10"/>
  <c r="K58" i="10"/>
  <c r="L58" i="10"/>
  <c r="M58" i="10"/>
  <c r="N58" i="10"/>
  <c r="O58" i="10"/>
  <c r="P58" i="10"/>
  <c r="Q58" i="10"/>
  <c r="R58" i="10"/>
  <c r="G58" i="10"/>
  <c r="G42" i="10"/>
  <c r="H42" i="10"/>
  <c r="I42" i="10"/>
  <c r="J42" i="10"/>
  <c r="K42" i="10"/>
  <c r="L42" i="10"/>
  <c r="M42" i="10"/>
  <c r="N42" i="10"/>
  <c r="O42" i="10"/>
  <c r="P42" i="10"/>
  <c r="Q42" i="10"/>
  <c r="R42" i="10"/>
  <c r="H41" i="10"/>
  <c r="I41" i="10"/>
  <c r="J41" i="10"/>
  <c r="K41" i="10"/>
  <c r="L41" i="10"/>
  <c r="M41" i="10"/>
  <c r="N41" i="10"/>
  <c r="O41" i="10"/>
  <c r="P41" i="10"/>
  <c r="Q41" i="10"/>
  <c r="R41" i="10"/>
  <c r="G41" i="10"/>
  <c r="G30" i="10"/>
  <c r="H30" i="10"/>
  <c r="I30" i="10"/>
  <c r="J30" i="10"/>
  <c r="K30" i="10"/>
  <c r="L30" i="10"/>
  <c r="M30" i="10"/>
  <c r="N30" i="10"/>
  <c r="O30" i="10"/>
  <c r="P30" i="10"/>
  <c r="Q30" i="10"/>
  <c r="R30" i="10"/>
  <c r="G31" i="10"/>
  <c r="H31" i="10"/>
  <c r="I31" i="10"/>
  <c r="J31" i="10"/>
  <c r="K31" i="10"/>
  <c r="L31" i="10"/>
  <c r="M31" i="10"/>
  <c r="N31" i="10"/>
  <c r="O31" i="10"/>
  <c r="P31" i="10"/>
  <c r="Q31" i="10"/>
  <c r="R31" i="10"/>
  <c r="G32" i="10"/>
  <c r="H32" i="10"/>
  <c r="I32" i="10"/>
  <c r="J32" i="10"/>
  <c r="K32" i="10"/>
  <c r="L32" i="10"/>
  <c r="M32" i="10"/>
  <c r="N32" i="10"/>
  <c r="O32" i="10"/>
  <c r="P32" i="10"/>
  <c r="Q32" i="10"/>
  <c r="R32" i="10"/>
  <c r="G33" i="10"/>
  <c r="H33" i="10"/>
  <c r="I33" i="10"/>
  <c r="J33" i="10"/>
  <c r="K33" i="10"/>
  <c r="L33" i="10"/>
  <c r="M33" i="10"/>
  <c r="N33" i="10"/>
  <c r="O33" i="10"/>
  <c r="P33" i="10"/>
  <c r="Q33" i="10"/>
  <c r="R33" i="10"/>
  <c r="H29" i="10"/>
  <c r="I29" i="10"/>
  <c r="J29" i="10"/>
  <c r="K29" i="10"/>
  <c r="L29" i="10"/>
  <c r="M29" i="10"/>
  <c r="N29" i="10"/>
  <c r="O29" i="10"/>
  <c r="P29" i="10"/>
  <c r="Q29" i="10"/>
  <c r="R29" i="10"/>
  <c r="G29" i="10"/>
  <c r="G14" i="10"/>
  <c r="H14" i="10"/>
  <c r="I14" i="10"/>
  <c r="J14" i="10"/>
  <c r="K14" i="10"/>
  <c r="L14" i="10"/>
  <c r="M14" i="10"/>
  <c r="N14" i="10"/>
  <c r="O14" i="10"/>
  <c r="P14" i="10"/>
  <c r="Q14" i="10"/>
  <c r="R14" i="10"/>
  <c r="G15" i="10"/>
  <c r="H15" i="10"/>
  <c r="I15" i="10"/>
  <c r="J15" i="10"/>
  <c r="K15" i="10"/>
  <c r="L15" i="10"/>
  <c r="M15" i="10"/>
  <c r="N15" i="10"/>
  <c r="O15" i="10"/>
  <c r="P15" i="10"/>
  <c r="Q15" i="10"/>
  <c r="R15" i="10"/>
  <c r="G16" i="10"/>
  <c r="H16" i="10"/>
  <c r="I16" i="10"/>
  <c r="J16" i="10"/>
  <c r="K16" i="10"/>
  <c r="L16" i="10"/>
  <c r="M16" i="10"/>
  <c r="N16" i="10"/>
  <c r="O16" i="10"/>
  <c r="P16" i="10"/>
  <c r="Q16" i="10"/>
  <c r="R16" i="10"/>
  <c r="G17" i="10"/>
  <c r="H17" i="10"/>
  <c r="I17" i="10"/>
  <c r="J17" i="10"/>
  <c r="K17" i="10"/>
  <c r="L17" i="10"/>
  <c r="M17" i="10"/>
  <c r="N17" i="10"/>
  <c r="O17" i="10"/>
  <c r="P17" i="10"/>
  <c r="Q17" i="10"/>
  <c r="R17" i="10"/>
  <c r="G18" i="10"/>
  <c r="H18" i="10"/>
  <c r="I18" i="10"/>
  <c r="J18" i="10"/>
  <c r="K18" i="10"/>
  <c r="L18" i="10"/>
  <c r="M18" i="10"/>
  <c r="N18" i="10"/>
  <c r="O18" i="10"/>
  <c r="P18" i="10"/>
  <c r="Q18" i="10"/>
  <c r="R18" i="10"/>
  <c r="G19" i="10"/>
  <c r="H19" i="10"/>
  <c r="I19" i="10"/>
  <c r="J19" i="10"/>
  <c r="K19" i="10"/>
  <c r="L19" i="10"/>
  <c r="M19" i="10"/>
  <c r="N19" i="10"/>
  <c r="O19" i="10"/>
  <c r="P19" i="10"/>
  <c r="Q19" i="10"/>
  <c r="R19" i="10"/>
  <c r="G20" i="10"/>
  <c r="H20" i="10"/>
  <c r="I20" i="10"/>
  <c r="J20" i="10"/>
  <c r="K20" i="10"/>
  <c r="L20" i="10"/>
  <c r="M20" i="10"/>
  <c r="N20" i="10"/>
  <c r="O20" i="10"/>
  <c r="P20" i="10"/>
  <c r="Q20" i="10"/>
  <c r="R20" i="10"/>
  <c r="G21" i="10"/>
  <c r="H21" i="10"/>
  <c r="I21" i="10"/>
  <c r="J21" i="10"/>
  <c r="K21" i="10"/>
  <c r="L21" i="10"/>
  <c r="M21" i="10"/>
  <c r="N21" i="10"/>
  <c r="O21" i="10"/>
  <c r="P21" i="10"/>
  <c r="Q21" i="10"/>
  <c r="R21" i="10"/>
  <c r="G22" i="10"/>
  <c r="H22" i="10"/>
  <c r="I22" i="10"/>
  <c r="J22" i="10"/>
  <c r="K22" i="10"/>
  <c r="L22" i="10"/>
  <c r="M22" i="10"/>
  <c r="N22" i="10"/>
  <c r="O22" i="10"/>
  <c r="P22" i="10"/>
  <c r="Q22" i="10"/>
  <c r="R22" i="10"/>
  <c r="G23" i="10"/>
  <c r="H23" i="10"/>
  <c r="I23" i="10"/>
  <c r="J23" i="10"/>
  <c r="K23" i="10"/>
  <c r="L23" i="10"/>
  <c r="M23" i="10"/>
  <c r="N23" i="10"/>
  <c r="O23" i="10"/>
  <c r="P23" i="10"/>
  <c r="Q23" i="10"/>
  <c r="R23" i="10"/>
  <c r="H24" i="10"/>
  <c r="I24" i="10"/>
  <c r="J24" i="10"/>
  <c r="K24" i="10"/>
  <c r="L24" i="10"/>
  <c r="M24" i="10"/>
  <c r="N24" i="10"/>
  <c r="O24" i="10"/>
  <c r="P24" i="10"/>
  <c r="Q24" i="10"/>
  <c r="R24" i="10"/>
  <c r="H25" i="10"/>
  <c r="I25" i="10"/>
  <c r="J25" i="10"/>
  <c r="K25" i="10"/>
  <c r="L25" i="10"/>
  <c r="M25" i="10"/>
  <c r="N25" i="10"/>
  <c r="O25" i="10"/>
  <c r="P25" i="10"/>
  <c r="Q25" i="10"/>
  <c r="R25" i="10"/>
  <c r="H13" i="10"/>
  <c r="I13" i="10"/>
  <c r="J13" i="10"/>
  <c r="K13" i="10"/>
  <c r="L13" i="10"/>
  <c r="M13" i="10"/>
  <c r="N13" i="10"/>
  <c r="O13" i="10"/>
  <c r="P13" i="10"/>
  <c r="Q13" i="10"/>
  <c r="R13" i="10"/>
  <c r="H132" i="26"/>
  <c r="I132" i="26"/>
  <c r="J132" i="26"/>
  <c r="K132" i="26"/>
  <c r="L132" i="26"/>
  <c r="M132" i="26"/>
  <c r="N132" i="26"/>
  <c r="O132" i="26"/>
  <c r="P132" i="26"/>
  <c r="Q132" i="26"/>
  <c r="R132" i="26"/>
  <c r="G132" i="26"/>
  <c r="F129" i="26"/>
  <c r="G129" i="26"/>
  <c r="H129" i="26"/>
  <c r="I129" i="26"/>
  <c r="J129" i="26"/>
  <c r="K129" i="26"/>
  <c r="L129" i="26"/>
  <c r="M129" i="26"/>
  <c r="N129" i="26"/>
  <c r="O129" i="26"/>
  <c r="P129" i="26"/>
  <c r="Q129" i="26"/>
  <c r="R129" i="26"/>
  <c r="E129" i="26"/>
  <c r="G128" i="26"/>
  <c r="H128" i="26"/>
  <c r="I128" i="26"/>
  <c r="J128" i="26"/>
  <c r="K128" i="26"/>
  <c r="L128" i="26"/>
  <c r="M128" i="26"/>
  <c r="N128" i="26"/>
  <c r="O128" i="26"/>
  <c r="P128" i="26"/>
  <c r="Q128" i="26"/>
  <c r="R128" i="26"/>
  <c r="E128" i="26"/>
  <c r="G121" i="26"/>
  <c r="H121" i="26"/>
  <c r="I121" i="26"/>
  <c r="J121" i="26"/>
  <c r="K121" i="26"/>
  <c r="L121" i="26"/>
  <c r="M121" i="26"/>
  <c r="O121" i="26"/>
  <c r="P121" i="26"/>
  <c r="Q121" i="26"/>
  <c r="G101" i="26"/>
  <c r="H101" i="26"/>
  <c r="I101" i="26"/>
  <c r="J101" i="26"/>
  <c r="K101" i="26"/>
  <c r="L101" i="26"/>
  <c r="M101" i="26"/>
  <c r="N101" i="26"/>
  <c r="O101" i="26"/>
  <c r="P101" i="26"/>
  <c r="Q101" i="26"/>
  <c r="R101" i="26"/>
  <c r="G102" i="26"/>
  <c r="H102" i="26"/>
  <c r="I102" i="26"/>
  <c r="J102" i="26"/>
  <c r="K102" i="26"/>
  <c r="L102" i="26"/>
  <c r="M102" i="26"/>
  <c r="N102" i="26"/>
  <c r="O102" i="26"/>
  <c r="P102" i="26"/>
  <c r="Q102" i="26"/>
  <c r="R102" i="26"/>
  <c r="G103" i="26"/>
  <c r="H103" i="26"/>
  <c r="I103" i="26"/>
  <c r="J103" i="26"/>
  <c r="K103" i="26"/>
  <c r="L103" i="26"/>
  <c r="M103" i="26"/>
  <c r="N103" i="26"/>
  <c r="O103" i="26"/>
  <c r="P103" i="26"/>
  <c r="Q103" i="26"/>
  <c r="R103" i="26"/>
  <c r="G104" i="26"/>
  <c r="H104" i="26"/>
  <c r="I104" i="26"/>
  <c r="J104" i="26"/>
  <c r="K104" i="26"/>
  <c r="L104" i="26"/>
  <c r="M104" i="26"/>
  <c r="N104" i="26"/>
  <c r="O104" i="26"/>
  <c r="P104" i="26"/>
  <c r="Q104" i="26"/>
  <c r="R104" i="26"/>
  <c r="G105" i="26"/>
  <c r="H105" i="26"/>
  <c r="I105" i="26"/>
  <c r="J105" i="26"/>
  <c r="K105" i="26"/>
  <c r="L105" i="26"/>
  <c r="M105" i="26"/>
  <c r="N105" i="26"/>
  <c r="O105" i="26"/>
  <c r="P105" i="26"/>
  <c r="Q105" i="26"/>
  <c r="R105" i="26"/>
  <c r="G106" i="26"/>
  <c r="H106" i="26"/>
  <c r="I106" i="26"/>
  <c r="J106" i="26"/>
  <c r="K106" i="26"/>
  <c r="L106" i="26"/>
  <c r="M106" i="26"/>
  <c r="N106" i="26"/>
  <c r="O106" i="26"/>
  <c r="P106" i="26"/>
  <c r="Q106" i="26"/>
  <c r="R106" i="26"/>
  <c r="G107" i="26"/>
  <c r="H107" i="26"/>
  <c r="I107" i="26"/>
  <c r="J107" i="26"/>
  <c r="K107" i="26"/>
  <c r="L107" i="26"/>
  <c r="M107" i="26"/>
  <c r="N107" i="26"/>
  <c r="O107" i="26"/>
  <c r="P107" i="26"/>
  <c r="Q107" i="26"/>
  <c r="R107" i="26"/>
  <c r="G108" i="26"/>
  <c r="H108" i="26"/>
  <c r="I108" i="26"/>
  <c r="J108" i="26"/>
  <c r="K108" i="26"/>
  <c r="L108" i="26"/>
  <c r="M108" i="26"/>
  <c r="N108" i="26"/>
  <c r="O108" i="26"/>
  <c r="P108" i="26"/>
  <c r="Q108" i="26"/>
  <c r="R108" i="26"/>
  <c r="G109" i="26"/>
  <c r="H109" i="26"/>
  <c r="I109" i="26"/>
  <c r="J109" i="26"/>
  <c r="K109" i="26"/>
  <c r="L109" i="26"/>
  <c r="M109" i="26"/>
  <c r="N109" i="26"/>
  <c r="O109" i="26"/>
  <c r="P109" i="26"/>
  <c r="Q109" i="26"/>
  <c r="R109" i="26"/>
  <c r="G110" i="26"/>
  <c r="H110" i="26"/>
  <c r="I110" i="26"/>
  <c r="J110" i="26"/>
  <c r="K110" i="26"/>
  <c r="L110" i="26"/>
  <c r="M110" i="26"/>
  <c r="N110" i="26"/>
  <c r="O110" i="26"/>
  <c r="P110" i="26"/>
  <c r="Q110" i="26"/>
  <c r="R110" i="26"/>
  <c r="G111" i="26"/>
  <c r="H111" i="26"/>
  <c r="I111" i="26"/>
  <c r="J111" i="26"/>
  <c r="K111" i="26"/>
  <c r="L111" i="26"/>
  <c r="M111" i="26"/>
  <c r="N111" i="26"/>
  <c r="O111" i="26"/>
  <c r="P111" i="26"/>
  <c r="Q111" i="26"/>
  <c r="R111" i="26"/>
  <c r="G112" i="26"/>
  <c r="H112" i="26"/>
  <c r="I112" i="26"/>
  <c r="J112" i="26"/>
  <c r="K112" i="26"/>
  <c r="L112" i="26"/>
  <c r="M112" i="26"/>
  <c r="N112" i="26"/>
  <c r="O112" i="26"/>
  <c r="P112" i="26"/>
  <c r="Q112" i="26"/>
  <c r="R112" i="26"/>
  <c r="G113" i="26"/>
  <c r="H113" i="26"/>
  <c r="I113" i="26"/>
  <c r="J113" i="26"/>
  <c r="K113" i="26"/>
  <c r="L113" i="26"/>
  <c r="M113" i="26"/>
  <c r="N113" i="26"/>
  <c r="O113" i="26"/>
  <c r="P113" i="26"/>
  <c r="Q113" i="26"/>
  <c r="R113" i="26"/>
  <c r="G114" i="26"/>
  <c r="H114" i="26"/>
  <c r="I114" i="26"/>
  <c r="J114" i="26"/>
  <c r="K114" i="26"/>
  <c r="L114" i="26"/>
  <c r="M114" i="26"/>
  <c r="H100" i="26"/>
  <c r="I100" i="26"/>
  <c r="J100" i="26"/>
  <c r="K100" i="26"/>
  <c r="L100" i="26"/>
  <c r="M100" i="26"/>
  <c r="N100" i="26"/>
  <c r="O100" i="26"/>
  <c r="P100" i="26"/>
  <c r="Q100" i="26"/>
  <c r="R100" i="26"/>
  <c r="G100" i="26"/>
  <c r="G59" i="26"/>
  <c r="H59" i="26"/>
  <c r="I59" i="26"/>
  <c r="J59" i="26"/>
  <c r="K59" i="26"/>
  <c r="L59" i="26"/>
  <c r="M59" i="26"/>
  <c r="N59" i="26"/>
  <c r="O59" i="26"/>
  <c r="P59" i="26"/>
  <c r="Q59" i="26"/>
  <c r="R59" i="26"/>
  <c r="G60" i="26"/>
  <c r="H60" i="26"/>
  <c r="I60" i="26"/>
  <c r="J60" i="26"/>
  <c r="K60" i="26"/>
  <c r="L60" i="26"/>
  <c r="M60" i="26"/>
  <c r="N60" i="26"/>
  <c r="O60" i="26"/>
  <c r="P60" i="26"/>
  <c r="Q60" i="26"/>
  <c r="R60" i="26"/>
  <c r="G61" i="26"/>
  <c r="H61" i="26"/>
  <c r="I61" i="26"/>
  <c r="J61" i="26"/>
  <c r="K61" i="26"/>
  <c r="L61" i="26"/>
  <c r="M61" i="26"/>
  <c r="N61" i="26"/>
  <c r="O61" i="26"/>
  <c r="P61" i="26"/>
  <c r="Q61" i="26"/>
  <c r="R61" i="26"/>
  <c r="G62" i="26"/>
  <c r="H62" i="26"/>
  <c r="I62" i="26"/>
  <c r="J62" i="26"/>
  <c r="K62" i="26"/>
  <c r="L62" i="26"/>
  <c r="M62" i="26"/>
  <c r="N62" i="26"/>
  <c r="O62" i="26"/>
  <c r="P62" i="26"/>
  <c r="Q62" i="26"/>
  <c r="R62" i="26"/>
  <c r="G63" i="26"/>
  <c r="H63" i="26"/>
  <c r="I63" i="26"/>
  <c r="J63" i="26"/>
  <c r="K63" i="26"/>
  <c r="L63" i="26"/>
  <c r="M63" i="26"/>
  <c r="N63" i="26"/>
  <c r="O63" i="26"/>
  <c r="P63" i="26"/>
  <c r="Q63" i="26"/>
  <c r="R63" i="26"/>
  <c r="G64" i="26"/>
  <c r="H64" i="26"/>
  <c r="I64" i="26"/>
  <c r="J64" i="26"/>
  <c r="K64" i="26"/>
  <c r="L64" i="26"/>
  <c r="M64" i="26"/>
  <c r="N64" i="26"/>
  <c r="O64" i="26"/>
  <c r="P64" i="26"/>
  <c r="Q64" i="26"/>
  <c r="R64" i="26"/>
  <c r="G65" i="26"/>
  <c r="H65" i="26"/>
  <c r="I65" i="26"/>
  <c r="J65" i="26"/>
  <c r="K65" i="26"/>
  <c r="L65" i="26"/>
  <c r="M65" i="26"/>
  <c r="N65" i="26"/>
  <c r="O65" i="26"/>
  <c r="P65" i="26"/>
  <c r="Q65" i="26"/>
  <c r="R65" i="26"/>
  <c r="G66" i="26"/>
  <c r="H66" i="26"/>
  <c r="I66" i="26"/>
  <c r="J66" i="26"/>
  <c r="K66" i="26"/>
  <c r="L66" i="26"/>
  <c r="M66" i="26"/>
  <c r="N66" i="26"/>
  <c r="O66" i="26"/>
  <c r="P66" i="26"/>
  <c r="Q66" i="26"/>
  <c r="R66" i="26"/>
  <c r="G67" i="26"/>
  <c r="H67" i="26"/>
  <c r="I67" i="26"/>
  <c r="J67" i="26"/>
  <c r="K67" i="26"/>
  <c r="L67" i="26"/>
  <c r="M67" i="26"/>
  <c r="N67" i="26"/>
  <c r="O67" i="26"/>
  <c r="P67" i="26"/>
  <c r="Q67" i="26"/>
  <c r="R67" i="26"/>
  <c r="G68" i="26"/>
  <c r="H68" i="26"/>
  <c r="I68" i="26"/>
  <c r="J68" i="26"/>
  <c r="K68" i="26"/>
  <c r="L68" i="26"/>
  <c r="M68" i="26"/>
  <c r="N68" i="26"/>
  <c r="O68" i="26"/>
  <c r="P68" i="26"/>
  <c r="Q68" i="26"/>
  <c r="R68" i="26"/>
  <c r="G69" i="26"/>
  <c r="H69" i="26"/>
  <c r="I69" i="26"/>
  <c r="J69" i="26"/>
  <c r="K69" i="26"/>
  <c r="L69" i="26"/>
  <c r="M69" i="26"/>
  <c r="N69" i="26"/>
  <c r="O69" i="26"/>
  <c r="P69" i="26"/>
  <c r="Q69" i="26"/>
  <c r="R69" i="26"/>
  <c r="G70" i="26"/>
  <c r="H70" i="26"/>
  <c r="I70" i="26"/>
  <c r="J70" i="26"/>
  <c r="K70" i="26"/>
  <c r="L70" i="26"/>
  <c r="M70" i="26"/>
  <c r="N70" i="26"/>
  <c r="O70" i="26"/>
  <c r="P70" i="26"/>
  <c r="Q70" i="26"/>
  <c r="R70" i="26"/>
  <c r="G71" i="26"/>
  <c r="H71" i="26"/>
  <c r="I71" i="26"/>
  <c r="J71" i="26"/>
  <c r="K71" i="26"/>
  <c r="L71" i="26"/>
  <c r="M71" i="26"/>
  <c r="N71" i="26"/>
  <c r="O71" i="26"/>
  <c r="P71" i="26"/>
  <c r="Q71" i="26"/>
  <c r="R71" i="26"/>
  <c r="G72" i="26"/>
  <c r="H72" i="26"/>
  <c r="I72" i="26"/>
  <c r="J72" i="26"/>
  <c r="K72" i="26"/>
  <c r="L72" i="26"/>
  <c r="M72" i="26"/>
  <c r="N72" i="26"/>
  <c r="O72" i="26"/>
  <c r="P72" i="26"/>
  <c r="Q72" i="26"/>
  <c r="R72" i="26"/>
  <c r="H58" i="26"/>
  <c r="I58" i="26"/>
  <c r="J58" i="26"/>
  <c r="K58" i="26"/>
  <c r="L58" i="26"/>
  <c r="M58" i="26"/>
  <c r="N58" i="26"/>
  <c r="O58" i="26"/>
  <c r="P58" i="26"/>
  <c r="Q58" i="26"/>
  <c r="R58" i="26"/>
  <c r="G58" i="26"/>
  <c r="G42" i="26"/>
  <c r="H42" i="26"/>
  <c r="I42" i="26"/>
  <c r="J42" i="26"/>
  <c r="K42" i="26"/>
  <c r="L42" i="26"/>
  <c r="M42" i="26"/>
  <c r="N42" i="26"/>
  <c r="O42" i="26"/>
  <c r="P42" i="26"/>
  <c r="Q42" i="26"/>
  <c r="R42" i="26"/>
  <c r="H41" i="26"/>
  <c r="I41" i="26"/>
  <c r="J41" i="26"/>
  <c r="K41" i="26"/>
  <c r="L41" i="26"/>
  <c r="M41" i="26"/>
  <c r="N41" i="26"/>
  <c r="O41" i="26"/>
  <c r="P41" i="26"/>
  <c r="Q41" i="26"/>
  <c r="R41" i="26"/>
  <c r="G41" i="26"/>
  <c r="G37" i="26"/>
  <c r="G76" i="26" s="1"/>
  <c r="G124" i="26" s="1"/>
  <c r="G30" i="26"/>
  <c r="H30" i="26"/>
  <c r="I30" i="26"/>
  <c r="J30" i="26"/>
  <c r="K30" i="26"/>
  <c r="L30" i="26"/>
  <c r="M30" i="26"/>
  <c r="N30" i="26"/>
  <c r="O30" i="26"/>
  <c r="P30" i="26"/>
  <c r="Q30" i="26"/>
  <c r="R30" i="26"/>
  <c r="G31" i="26"/>
  <c r="H31" i="26"/>
  <c r="I31" i="26"/>
  <c r="J31" i="26"/>
  <c r="K31" i="26"/>
  <c r="L31" i="26"/>
  <c r="M31" i="26"/>
  <c r="N31" i="26"/>
  <c r="O31" i="26"/>
  <c r="P31" i="26"/>
  <c r="Q31" i="26"/>
  <c r="R31" i="26"/>
  <c r="G32" i="26"/>
  <c r="H32" i="26"/>
  <c r="I32" i="26"/>
  <c r="J32" i="26"/>
  <c r="K32" i="26"/>
  <c r="L32" i="26"/>
  <c r="M32" i="26"/>
  <c r="N32" i="26"/>
  <c r="O32" i="26"/>
  <c r="P32" i="26"/>
  <c r="Q32" i="26"/>
  <c r="R32" i="26"/>
  <c r="G33" i="26"/>
  <c r="H33" i="26"/>
  <c r="I33" i="26"/>
  <c r="J33" i="26"/>
  <c r="K33" i="26"/>
  <c r="L33" i="26"/>
  <c r="M33" i="26"/>
  <c r="N33" i="26"/>
  <c r="O33" i="26"/>
  <c r="P33" i="26"/>
  <c r="Q33" i="26"/>
  <c r="R33" i="26"/>
  <c r="H29" i="26"/>
  <c r="I29" i="26"/>
  <c r="J29" i="26"/>
  <c r="K29" i="26"/>
  <c r="L29" i="26"/>
  <c r="M29" i="26"/>
  <c r="N29" i="26"/>
  <c r="O29" i="26"/>
  <c r="P29" i="26"/>
  <c r="Q29" i="26"/>
  <c r="R29" i="26"/>
  <c r="G29" i="26"/>
  <c r="G14" i="26"/>
  <c r="H14" i="26"/>
  <c r="I14" i="26"/>
  <c r="J14" i="26"/>
  <c r="K14" i="26"/>
  <c r="L14" i="26"/>
  <c r="M14" i="26"/>
  <c r="N14" i="26"/>
  <c r="O14" i="26"/>
  <c r="P14" i="26"/>
  <c r="Q14" i="26"/>
  <c r="R14" i="26"/>
  <c r="G15" i="26"/>
  <c r="H15" i="26"/>
  <c r="I15" i="26"/>
  <c r="J15" i="26"/>
  <c r="K15" i="26"/>
  <c r="L15" i="26"/>
  <c r="M15" i="26"/>
  <c r="N15" i="26"/>
  <c r="O15" i="26"/>
  <c r="P15" i="26"/>
  <c r="Q15" i="26"/>
  <c r="R15" i="26"/>
  <c r="G16" i="26"/>
  <c r="H16" i="26"/>
  <c r="I16" i="26"/>
  <c r="J16" i="26"/>
  <c r="K16" i="26"/>
  <c r="L16" i="26"/>
  <c r="M16" i="26"/>
  <c r="N16" i="26"/>
  <c r="O16" i="26"/>
  <c r="P16" i="26"/>
  <c r="Q16" i="26"/>
  <c r="R16" i="26"/>
  <c r="G17" i="26"/>
  <c r="H17" i="26"/>
  <c r="I17" i="26"/>
  <c r="J17" i="26"/>
  <c r="K17" i="26"/>
  <c r="L17" i="26"/>
  <c r="M17" i="26"/>
  <c r="N17" i="26"/>
  <c r="O17" i="26"/>
  <c r="P17" i="26"/>
  <c r="Q17" i="26"/>
  <c r="R17" i="26"/>
  <c r="G18" i="26"/>
  <c r="H18" i="26"/>
  <c r="I18" i="26"/>
  <c r="J18" i="26"/>
  <c r="K18" i="26"/>
  <c r="L18" i="26"/>
  <c r="M18" i="26"/>
  <c r="N18" i="26"/>
  <c r="O18" i="26"/>
  <c r="P18" i="26"/>
  <c r="Q18" i="26"/>
  <c r="R18" i="26"/>
  <c r="G19" i="26"/>
  <c r="H19" i="26"/>
  <c r="I19" i="26"/>
  <c r="J19" i="26"/>
  <c r="K19" i="26"/>
  <c r="L19" i="26"/>
  <c r="M19" i="26"/>
  <c r="N19" i="26"/>
  <c r="O19" i="26"/>
  <c r="P19" i="26"/>
  <c r="Q19" i="26"/>
  <c r="R19" i="26"/>
  <c r="G20" i="26"/>
  <c r="H20" i="26"/>
  <c r="I20" i="26"/>
  <c r="J20" i="26"/>
  <c r="K20" i="26"/>
  <c r="L20" i="26"/>
  <c r="M20" i="26"/>
  <c r="N20" i="26"/>
  <c r="O20" i="26"/>
  <c r="P20" i="26"/>
  <c r="Q20" i="26"/>
  <c r="R20" i="26"/>
  <c r="G21" i="26"/>
  <c r="H21" i="26"/>
  <c r="I21" i="26"/>
  <c r="J21" i="26"/>
  <c r="K21" i="26"/>
  <c r="L21" i="26"/>
  <c r="M21" i="26"/>
  <c r="N21" i="26"/>
  <c r="O21" i="26"/>
  <c r="P21" i="26"/>
  <c r="Q21" i="26"/>
  <c r="R21" i="26"/>
  <c r="G22" i="26"/>
  <c r="H22" i="26"/>
  <c r="I22" i="26"/>
  <c r="J22" i="26"/>
  <c r="K22" i="26"/>
  <c r="L22" i="26"/>
  <c r="M22" i="26"/>
  <c r="N22" i="26"/>
  <c r="O22" i="26"/>
  <c r="P22" i="26"/>
  <c r="Q22" i="26"/>
  <c r="R22" i="26"/>
  <c r="G23" i="26"/>
  <c r="H23" i="26"/>
  <c r="I23" i="26"/>
  <c r="J23" i="26"/>
  <c r="K23" i="26"/>
  <c r="L23" i="26"/>
  <c r="M23" i="26"/>
  <c r="N23" i="26"/>
  <c r="O23" i="26"/>
  <c r="P23" i="26"/>
  <c r="Q23" i="26"/>
  <c r="R23" i="26"/>
  <c r="G24" i="26"/>
  <c r="H24" i="26"/>
  <c r="I24" i="26"/>
  <c r="J24" i="26"/>
  <c r="K24" i="26"/>
  <c r="L24" i="26"/>
  <c r="M24" i="26"/>
  <c r="N24" i="26"/>
  <c r="O24" i="26"/>
  <c r="P24" i="26"/>
  <c r="Q24" i="26"/>
  <c r="R24" i="26"/>
  <c r="G25" i="26"/>
  <c r="H25" i="26"/>
  <c r="I25" i="26"/>
  <c r="J25" i="26"/>
  <c r="K25" i="26"/>
  <c r="L25" i="26"/>
  <c r="M25" i="26"/>
  <c r="N25" i="26"/>
  <c r="O25" i="26"/>
  <c r="P25" i="26"/>
  <c r="Q25" i="26"/>
  <c r="R25" i="26"/>
  <c r="H13" i="26"/>
  <c r="I13" i="26"/>
  <c r="J13" i="26"/>
  <c r="K13" i="26"/>
  <c r="L13" i="26"/>
  <c r="M13" i="26"/>
  <c r="N13" i="26"/>
  <c r="O13" i="26"/>
  <c r="P13" i="26"/>
  <c r="Q13" i="26"/>
  <c r="R13" i="26"/>
  <c r="H132" i="25"/>
  <c r="I132" i="25"/>
  <c r="J132" i="25"/>
  <c r="K132" i="25"/>
  <c r="L132" i="25"/>
  <c r="M132" i="25"/>
  <c r="N132" i="25"/>
  <c r="O132" i="25"/>
  <c r="P132" i="25"/>
  <c r="Q132" i="25"/>
  <c r="R132" i="25"/>
  <c r="G37" i="10" l="1"/>
  <c r="G129" i="25"/>
  <c r="H129" i="25"/>
  <c r="I129" i="25"/>
  <c r="J129" i="25"/>
  <c r="K129" i="25"/>
  <c r="L129" i="25"/>
  <c r="M129" i="25"/>
  <c r="N129" i="25"/>
  <c r="O129" i="25"/>
  <c r="P129" i="25"/>
  <c r="Q129" i="25"/>
  <c r="R129" i="25"/>
  <c r="H128" i="25"/>
  <c r="I128" i="25"/>
  <c r="J128" i="25"/>
  <c r="K128" i="25"/>
  <c r="L128" i="25"/>
  <c r="M128" i="25"/>
  <c r="N128" i="25"/>
  <c r="O128" i="25"/>
  <c r="P128" i="25"/>
  <c r="Q128" i="25"/>
  <c r="R128" i="25"/>
  <c r="G128" i="25"/>
  <c r="H121" i="25"/>
  <c r="G101" i="25"/>
  <c r="H101" i="25"/>
  <c r="I101" i="25"/>
  <c r="J101" i="25"/>
  <c r="K101" i="25"/>
  <c r="L101" i="25"/>
  <c r="M101" i="25"/>
  <c r="N101" i="25"/>
  <c r="O101" i="25"/>
  <c r="P101" i="25"/>
  <c r="Q101" i="25"/>
  <c r="R101" i="25"/>
  <c r="G102" i="25"/>
  <c r="H102" i="25"/>
  <c r="I102" i="25"/>
  <c r="J102" i="25"/>
  <c r="K102" i="25"/>
  <c r="L102" i="25"/>
  <c r="M102" i="25"/>
  <c r="N102" i="25"/>
  <c r="O102" i="25"/>
  <c r="P102" i="25"/>
  <c r="Q102" i="25"/>
  <c r="R102" i="25"/>
  <c r="G103" i="25"/>
  <c r="H103" i="25"/>
  <c r="I103" i="25"/>
  <c r="J103" i="25"/>
  <c r="K103" i="25"/>
  <c r="L103" i="25"/>
  <c r="M103" i="25"/>
  <c r="N103" i="25"/>
  <c r="O103" i="25"/>
  <c r="P103" i="25"/>
  <c r="Q103" i="25"/>
  <c r="R103" i="25"/>
  <c r="G104" i="25"/>
  <c r="H104" i="25"/>
  <c r="I104" i="25"/>
  <c r="J104" i="25"/>
  <c r="K104" i="25"/>
  <c r="L104" i="25"/>
  <c r="M104" i="25"/>
  <c r="N104" i="25"/>
  <c r="O104" i="25"/>
  <c r="P104" i="25"/>
  <c r="Q104" i="25"/>
  <c r="R104" i="25"/>
  <c r="G105" i="25"/>
  <c r="H105" i="25"/>
  <c r="I105" i="25"/>
  <c r="J105" i="25"/>
  <c r="K105" i="25"/>
  <c r="L105" i="25"/>
  <c r="M105" i="25"/>
  <c r="N105" i="25"/>
  <c r="O105" i="25"/>
  <c r="P105" i="25"/>
  <c r="Q105" i="25"/>
  <c r="R105" i="25"/>
  <c r="G106" i="25"/>
  <c r="H106" i="25"/>
  <c r="I106" i="25"/>
  <c r="J106" i="25"/>
  <c r="K106" i="25"/>
  <c r="L106" i="25"/>
  <c r="M106" i="25"/>
  <c r="N106" i="25"/>
  <c r="O106" i="25"/>
  <c r="P106" i="25"/>
  <c r="Q106" i="25"/>
  <c r="R106" i="25"/>
  <c r="G107" i="25"/>
  <c r="H107" i="25"/>
  <c r="I107" i="25"/>
  <c r="J107" i="25"/>
  <c r="K107" i="25"/>
  <c r="L107" i="25"/>
  <c r="M107" i="25"/>
  <c r="N107" i="25"/>
  <c r="O107" i="25"/>
  <c r="P107" i="25"/>
  <c r="Q107" i="25"/>
  <c r="R107" i="25"/>
  <c r="G108" i="25"/>
  <c r="H108" i="25"/>
  <c r="I108" i="25"/>
  <c r="J108" i="25"/>
  <c r="K108" i="25"/>
  <c r="L108" i="25"/>
  <c r="M108" i="25"/>
  <c r="N108" i="25"/>
  <c r="O108" i="25"/>
  <c r="P108" i="25"/>
  <c r="Q108" i="25"/>
  <c r="R108" i="25"/>
  <c r="G109" i="25"/>
  <c r="H109" i="25"/>
  <c r="I109" i="25"/>
  <c r="J109" i="25"/>
  <c r="K109" i="25"/>
  <c r="L109" i="25"/>
  <c r="M109" i="25"/>
  <c r="N109" i="25"/>
  <c r="O109" i="25"/>
  <c r="P109" i="25"/>
  <c r="Q109" i="25"/>
  <c r="R109" i="25"/>
  <c r="G110" i="25"/>
  <c r="H110" i="25"/>
  <c r="I110" i="25"/>
  <c r="J110" i="25"/>
  <c r="K110" i="25"/>
  <c r="L110" i="25"/>
  <c r="M110" i="25"/>
  <c r="N110" i="25"/>
  <c r="O110" i="25"/>
  <c r="P110" i="25"/>
  <c r="Q110" i="25"/>
  <c r="R110" i="25"/>
  <c r="G111" i="25"/>
  <c r="H111" i="25"/>
  <c r="I111" i="25"/>
  <c r="J111" i="25"/>
  <c r="K111" i="25"/>
  <c r="L111" i="25"/>
  <c r="M111" i="25"/>
  <c r="N111" i="25"/>
  <c r="O111" i="25"/>
  <c r="P111" i="25"/>
  <c r="Q111" i="25"/>
  <c r="R111" i="25"/>
  <c r="G112" i="25"/>
  <c r="H112" i="25"/>
  <c r="I112" i="25"/>
  <c r="J112" i="25"/>
  <c r="K112" i="25"/>
  <c r="L112" i="25"/>
  <c r="M112" i="25"/>
  <c r="N112" i="25"/>
  <c r="O112" i="25"/>
  <c r="P112" i="25"/>
  <c r="Q112" i="25"/>
  <c r="R112" i="25"/>
  <c r="G113" i="25"/>
  <c r="H113" i="25"/>
  <c r="I113" i="25"/>
  <c r="J113" i="25"/>
  <c r="K113" i="25"/>
  <c r="L113" i="25"/>
  <c r="M113" i="25"/>
  <c r="N113" i="25"/>
  <c r="O113" i="25"/>
  <c r="P113" i="25"/>
  <c r="Q113" i="25"/>
  <c r="R113" i="25"/>
  <c r="G114" i="25"/>
  <c r="H114" i="25"/>
  <c r="I114" i="25"/>
  <c r="J114" i="25"/>
  <c r="K114" i="25"/>
  <c r="L114" i="25"/>
  <c r="L116" i="25" s="1"/>
  <c r="M114" i="25"/>
  <c r="N114" i="25"/>
  <c r="O114" i="25"/>
  <c r="P114" i="25"/>
  <c r="Q114" i="25"/>
  <c r="H100" i="25"/>
  <c r="I100" i="25"/>
  <c r="J100" i="25"/>
  <c r="K100" i="25"/>
  <c r="L100" i="25"/>
  <c r="M100" i="25"/>
  <c r="N100" i="25"/>
  <c r="O100" i="25"/>
  <c r="P100" i="25"/>
  <c r="Q100" i="25"/>
  <c r="R100" i="25"/>
  <c r="G100" i="25"/>
  <c r="G96" i="25"/>
  <c r="G76" i="25"/>
  <c r="G59" i="25"/>
  <c r="H59" i="25"/>
  <c r="I59" i="25"/>
  <c r="J59" i="25"/>
  <c r="K59" i="25"/>
  <c r="L59" i="25"/>
  <c r="M59" i="25"/>
  <c r="N59" i="25"/>
  <c r="O59" i="25"/>
  <c r="P59" i="25"/>
  <c r="Q59" i="25"/>
  <c r="R59" i="25"/>
  <c r="G60" i="25"/>
  <c r="H60" i="25"/>
  <c r="I60" i="25"/>
  <c r="J60" i="25"/>
  <c r="K60" i="25"/>
  <c r="L60" i="25"/>
  <c r="M60" i="25"/>
  <c r="N60" i="25"/>
  <c r="O60" i="25"/>
  <c r="P60" i="25"/>
  <c r="Q60" i="25"/>
  <c r="R60" i="25"/>
  <c r="G61" i="25"/>
  <c r="H61" i="25"/>
  <c r="I61" i="25"/>
  <c r="J61" i="25"/>
  <c r="K61" i="25"/>
  <c r="L61" i="25"/>
  <c r="M61" i="25"/>
  <c r="N61" i="25"/>
  <c r="O61" i="25"/>
  <c r="P61" i="25"/>
  <c r="Q61" i="25"/>
  <c r="R61" i="25"/>
  <c r="G62" i="25"/>
  <c r="H62" i="25"/>
  <c r="I62" i="25"/>
  <c r="J62" i="25"/>
  <c r="K62" i="25"/>
  <c r="L62" i="25"/>
  <c r="M62" i="25"/>
  <c r="N62" i="25"/>
  <c r="O62" i="25"/>
  <c r="P62" i="25"/>
  <c r="Q62" i="25"/>
  <c r="R62" i="25"/>
  <c r="G63" i="25"/>
  <c r="H63" i="25"/>
  <c r="I63" i="25"/>
  <c r="J63" i="25"/>
  <c r="K63" i="25"/>
  <c r="L63" i="25"/>
  <c r="M63" i="25"/>
  <c r="N63" i="25"/>
  <c r="O63" i="25"/>
  <c r="P63" i="25"/>
  <c r="Q63" i="25"/>
  <c r="R63" i="25"/>
  <c r="G64" i="25"/>
  <c r="H64" i="25"/>
  <c r="I64" i="25"/>
  <c r="J64" i="25"/>
  <c r="K64" i="25"/>
  <c r="L64" i="25"/>
  <c r="M64" i="25"/>
  <c r="N64" i="25"/>
  <c r="O64" i="25"/>
  <c r="P64" i="25"/>
  <c r="Q64" i="25"/>
  <c r="R64" i="25"/>
  <c r="G65" i="25"/>
  <c r="H65" i="25"/>
  <c r="I65" i="25"/>
  <c r="J65" i="25"/>
  <c r="K65" i="25"/>
  <c r="L65" i="25"/>
  <c r="M65" i="25"/>
  <c r="N65" i="25"/>
  <c r="O65" i="25"/>
  <c r="P65" i="25"/>
  <c r="Q65" i="25"/>
  <c r="R65" i="25"/>
  <c r="G66" i="25"/>
  <c r="H66" i="25"/>
  <c r="I66" i="25"/>
  <c r="J66" i="25"/>
  <c r="K66" i="25"/>
  <c r="L66" i="25"/>
  <c r="M66" i="25"/>
  <c r="N66" i="25"/>
  <c r="O66" i="25"/>
  <c r="P66" i="25"/>
  <c r="Q66" i="25"/>
  <c r="R66" i="25"/>
  <c r="G67" i="25"/>
  <c r="H67" i="25"/>
  <c r="I67" i="25"/>
  <c r="J67" i="25"/>
  <c r="K67" i="25"/>
  <c r="L67" i="25"/>
  <c r="M67" i="25"/>
  <c r="N67" i="25"/>
  <c r="O67" i="25"/>
  <c r="P67" i="25"/>
  <c r="Q67" i="25"/>
  <c r="R67" i="25"/>
  <c r="G68" i="25"/>
  <c r="H68" i="25"/>
  <c r="I68" i="25"/>
  <c r="J68" i="25"/>
  <c r="K68" i="25"/>
  <c r="L68" i="25"/>
  <c r="M68" i="25"/>
  <c r="N68" i="25"/>
  <c r="O68" i="25"/>
  <c r="P68" i="25"/>
  <c r="Q68" i="25"/>
  <c r="R68" i="25"/>
  <c r="G69" i="25"/>
  <c r="H69" i="25"/>
  <c r="I69" i="25"/>
  <c r="J69" i="25"/>
  <c r="K69" i="25"/>
  <c r="L69" i="25"/>
  <c r="M69" i="25"/>
  <c r="N69" i="25"/>
  <c r="O69" i="25"/>
  <c r="P69" i="25"/>
  <c r="Q69" i="25"/>
  <c r="R69" i="25"/>
  <c r="G70" i="25"/>
  <c r="H70" i="25"/>
  <c r="I70" i="25"/>
  <c r="J70" i="25"/>
  <c r="K70" i="25"/>
  <c r="L70" i="25"/>
  <c r="M70" i="25"/>
  <c r="N70" i="25"/>
  <c r="O70" i="25"/>
  <c r="P70" i="25"/>
  <c r="Q70" i="25"/>
  <c r="R70" i="25"/>
  <c r="G71" i="25"/>
  <c r="H71" i="25"/>
  <c r="I71" i="25"/>
  <c r="J71" i="25"/>
  <c r="K71" i="25"/>
  <c r="L71" i="25"/>
  <c r="M71" i="25"/>
  <c r="N71" i="25"/>
  <c r="O71" i="25"/>
  <c r="P71" i="25"/>
  <c r="Q71" i="25"/>
  <c r="R71" i="25"/>
  <c r="G72" i="25"/>
  <c r="H72" i="25"/>
  <c r="I72" i="25"/>
  <c r="J72" i="25"/>
  <c r="K72" i="25"/>
  <c r="L72" i="25"/>
  <c r="M72" i="25"/>
  <c r="N72" i="25"/>
  <c r="O72" i="25"/>
  <c r="P72" i="25"/>
  <c r="Q72" i="25"/>
  <c r="R72" i="25"/>
  <c r="H58" i="25"/>
  <c r="I58" i="25"/>
  <c r="J58" i="25"/>
  <c r="K58" i="25"/>
  <c r="L58" i="25"/>
  <c r="M58" i="25"/>
  <c r="N58" i="25"/>
  <c r="O58" i="25"/>
  <c r="P58" i="25"/>
  <c r="Q58" i="25"/>
  <c r="R58" i="25"/>
  <c r="G58" i="25"/>
  <c r="G42" i="25"/>
  <c r="H42" i="25"/>
  <c r="I42" i="25"/>
  <c r="J42" i="25"/>
  <c r="K42" i="25"/>
  <c r="L42" i="25"/>
  <c r="M42" i="25"/>
  <c r="N42" i="25"/>
  <c r="O42" i="25"/>
  <c r="P42" i="25"/>
  <c r="Q42" i="25"/>
  <c r="R42" i="25"/>
  <c r="H41" i="25"/>
  <c r="I41" i="25"/>
  <c r="J41" i="25"/>
  <c r="K41" i="25"/>
  <c r="L41" i="25"/>
  <c r="M41" i="25"/>
  <c r="N41" i="25"/>
  <c r="O41" i="25"/>
  <c r="P41" i="25"/>
  <c r="Q41" i="25"/>
  <c r="R41" i="25"/>
  <c r="G41" i="25"/>
  <c r="R37" i="25"/>
  <c r="G30" i="25"/>
  <c r="H30" i="25"/>
  <c r="I30" i="25"/>
  <c r="J30" i="25"/>
  <c r="K30" i="25"/>
  <c r="L30" i="25"/>
  <c r="M30" i="25"/>
  <c r="N30" i="25"/>
  <c r="O30" i="25"/>
  <c r="P30" i="25"/>
  <c r="Q30" i="25"/>
  <c r="R30" i="25"/>
  <c r="G31" i="25"/>
  <c r="H31" i="25"/>
  <c r="I31" i="25"/>
  <c r="J31" i="25"/>
  <c r="K31" i="25"/>
  <c r="L31" i="25"/>
  <c r="M31" i="25"/>
  <c r="N31" i="25"/>
  <c r="O31" i="25"/>
  <c r="P31" i="25"/>
  <c r="Q31" i="25"/>
  <c r="R31" i="25"/>
  <c r="G32" i="25"/>
  <c r="H32" i="25"/>
  <c r="I32" i="25"/>
  <c r="J32" i="25"/>
  <c r="K32" i="25"/>
  <c r="L32" i="25"/>
  <c r="M32" i="25"/>
  <c r="N32" i="25"/>
  <c r="O32" i="25"/>
  <c r="P32" i="25"/>
  <c r="Q32" i="25"/>
  <c r="R32" i="25"/>
  <c r="G33" i="25"/>
  <c r="H33" i="25"/>
  <c r="I33" i="25"/>
  <c r="J33" i="25"/>
  <c r="K33" i="25"/>
  <c r="L33" i="25"/>
  <c r="M33" i="25"/>
  <c r="N33" i="25"/>
  <c r="O33" i="25"/>
  <c r="P33" i="25"/>
  <c r="Q33" i="25"/>
  <c r="R33" i="25"/>
  <c r="H29" i="25"/>
  <c r="I29" i="25"/>
  <c r="J29" i="25"/>
  <c r="K29" i="25"/>
  <c r="L29" i="25"/>
  <c r="M29" i="25"/>
  <c r="N29" i="25"/>
  <c r="O29" i="25"/>
  <c r="P29" i="25"/>
  <c r="Q29" i="25"/>
  <c r="R29" i="25"/>
  <c r="G29" i="25"/>
  <c r="G14" i="25" l="1"/>
  <c r="H14" i="25"/>
  <c r="I14" i="25"/>
  <c r="J14" i="25"/>
  <c r="K14" i="25"/>
  <c r="L14" i="25"/>
  <c r="M14" i="25"/>
  <c r="N14" i="25"/>
  <c r="O14" i="25"/>
  <c r="P14" i="25"/>
  <c r="Q14" i="25"/>
  <c r="R14" i="25"/>
  <c r="G15" i="25"/>
  <c r="H15" i="25"/>
  <c r="I15" i="25"/>
  <c r="J15" i="25"/>
  <c r="K15" i="25"/>
  <c r="L15" i="25"/>
  <c r="M15" i="25"/>
  <c r="N15" i="25"/>
  <c r="O15" i="25"/>
  <c r="P15" i="25"/>
  <c r="Q15" i="25"/>
  <c r="R15" i="25"/>
  <c r="G16" i="25"/>
  <c r="H16" i="25"/>
  <c r="I16" i="25"/>
  <c r="J16" i="25"/>
  <c r="K16" i="25"/>
  <c r="L16" i="25"/>
  <c r="M16" i="25"/>
  <c r="N16" i="25"/>
  <c r="O16" i="25"/>
  <c r="P16" i="25"/>
  <c r="Q16" i="25"/>
  <c r="R16" i="25"/>
  <c r="G17" i="25"/>
  <c r="H17" i="25"/>
  <c r="I17" i="25"/>
  <c r="J17" i="25"/>
  <c r="K17" i="25"/>
  <c r="L17" i="25"/>
  <c r="M17" i="25"/>
  <c r="N17" i="25"/>
  <c r="O17" i="25"/>
  <c r="P17" i="25"/>
  <c r="Q17" i="25"/>
  <c r="R17" i="25"/>
  <c r="G18" i="25"/>
  <c r="H18" i="25"/>
  <c r="I18" i="25"/>
  <c r="J18" i="25"/>
  <c r="K18" i="25"/>
  <c r="L18" i="25"/>
  <c r="M18" i="25"/>
  <c r="N18" i="25"/>
  <c r="O18" i="25"/>
  <c r="P18" i="25"/>
  <c r="Q18" i="25"/>
  <c r="R18" i="25"/>
  <c r="G19" i="25"/>
  <c r="H19" i="25"/>
  <c r="I19" i="25"/>
  <c r="J19" i="25"/>
  <c r="K19" i="25"/>
  <c r="L19" i="25"/>
  <c r="M19" i="25"/>
  <c r="N19" i="25"/>
  <c r="O19" i="25"/>
  <c r="P19" i="25"/>
  <c r="Q19" i="25"/>
  <c r="R19" i="25"/>
  <c r="G20" i="25"/>
  <c r="H20" i="25"/>
  <c r="I20" i="25"/>
  <c r="J20" i="25"/>
  <c r="K20" i="25"/>
  <c r="L20" i="25"/>
  <c r="M20" i="25"/>
  <c r="N20" i="25"/>
  <c r="O20" i="25"/>
  <c r="P20" i="25"/>
  <c r="Q20" i="25"/>
  <c r="R20" i="25"/>
  <c r="G21" i="25"/>
  <c r="H21" i="25"/>
  <c r="I21" i="25"/>
  <c r="J21" i="25"/>
  <c r="K21" i="25"/>
  <c r="L21" i="25"/>
  <c r="M21" i="25"/>
  <c r="N21" i="25"/>
  <c r="O21" i="25"/>
  <c r="P21" i="25"/>
  <c r="Q21" i="25"/>
  <c r="R21" i="25"/>
  <c r="G22" i="25"/>
  <c r="H22" i="25"/>
  <c r="I22" i="25"/>
  <c r="J22" i="25"/>
  <c r="K22" i="25"/>
  <c r="L22" i="25"/>
  <c r="M22" i="25"/>
  <c r="N22" i="25"/>
  <c r="O22" i="25"/>
  <c r="P22" i="25"/>
  <c r="Q22" i="25"/>
  <c r="R22" i="25"/>
  <c r="G23" i="25"/>
  <c r="H23" i="25"/>
  <c r="I23" i="25"/>
  <c r="J23" i="25"/>
  <c r="K23" i="25"/>
  <c r="L23" i="25"/>
  <c r="M23" i="25"/>
  <c r="N23" i="25"/>
  <c r="O23" i="25"/>
  <c r="P23" i="25"/>
  <c r="Q23" i="25"/>
  <c r="R23" i="25"/>
  <c r="G24" i="25"/>
  <c r="H24" i="25"/>
  <c r="I24" i="25"/>
  <c r="J24" i="25"/>
  <c r="K24" i="25"/>
  <c r="L24" i="25"/>
  <c r="M24" i="25"/>
  <c r="N24" i="25"/>
  <c r="O24" i="25"/>
  <c r="P24" i="25"/>
  <c r="Q24" i="25"/>
  <c r="R24" i="25"/>
  <c r="G25" i="25"/>
  <c r="H25" i="25"/>
  <c r="I25" i="25"/>
  <c r="J25" i="25"/>
  <c r="K25" i="25"/>
  <c r="L25" i="25"/>
  <c r="M25" i="25"/>
  <c r="N25" i="25"/>
  <c r="O25" i="25"/>
  <c r="P25" i="25"/>
  <c r="Q25" i="25"/>
  <c r="R25" i="25"/>
  <c r="H13" i="25"/>
  <c r="I13" i="25"/>
  <c r="J13" i="25"/>
  <c r="K13" i="25"/>
  <c r="L13" i="25"/>
  <c r="M13" i="25"/>
  <c r="N13" i="25"/>
  <c r="O13" i="25"/>
  <c r="P13" i="25"/>
  <c r="Q13" i="25"/>
  <c r="R13" i="25"/>
  <c r="G13" i="25"/>
  <c r="O111" i="24" l="1"/>
  <c r="P111" i="24"/>
  <c r="Q111" i="24"/>
  <c r="R111" i="24"/>
  <c r="N138" i="24"/>
  <c r="O135" i="24"/>
  <c r="R135" i="24"/>
  <c r="R129" i="24"/>
  <c r="R131" i="24" l="1"/>
  <c r="J97" i="2"/>
  <c r="K97" i="2"/>
  <c r="L97" i="2" s="1"/>
  <c r="M97" i="2" s="1"/>
  <c r="N97" i="2" s="1"/>
  <c r="O97" i="2" s="1"/>
  <c r="P97" i="2" s="1"/>
  <c r="Q97" i="2" s="1"/>
  <c r="R97" i="2" s="1"/>
  <c r="F128" i="26" l="1"/>
  <c r="G74" i="25"/>
  <c r="G34" i="25"/>
  <c r="H34" i="25"/>
  <c r="I34" i="25"/>
  <c r="J34" i="25"/>
  <c r="K34" i="25"/>
  <c r="L34" i="25"/>
  <c r="M34" i="25"/>
  <c r="N34" i="25"/>
  <c r="O34" i="25"/>
  <c r="P34" i="25"/>
  <c r="Q34" i="25"/>
  <c r="R34" i="25"/>
  <c r="G35" i="25"/>
  <c r="H35" i="25"/>
  <c r="I35" i="25"/>
  <c r="J35" i="25"/>
  <c r="K35" i="25"/>
  <c r="L35" i="25"/>
  <c r="M35" i="25"/>
  <c r="N35" i="25"/>
  <c r="O35" i="25"/>
  <c r="P35" i="25"/>
  <c r="Q35" i="25"/>
  <c r="R35" i="25"/>
  <c r="G90" i="2" l="1"/>
  <c r="R135" i="2"/>
  <c r="H111" i="2"/>
  <c r="H131" i="2" s="1"/>
  <c r="H138" i="2" s="1"/>
  <c r="H139" i="2" l="1"/>
  <c r="G90" i="23"/>
  <c r="R18" i="23" l="1"/>
  <c r="R21" i="23"/>
  <c r="G21" i="23"/>
  <c r="E21" i="23"/>
  <c r="H18" i="23" l="1"/>
  <c r="I18" i="23"/>
  <c r="J18" i="23"/>
  <c r="K18" i="23"/>
  <c r="L18" i="23"/>
  <c r="M18" i="23"/>
  <c r="N18" i="23"/>
  <c r="O18" i="23"/>
  <c r="P18" i="23"/>
  <c r="Q18" i="23"/>
  <c r="E18" i="23"/>
  <c r="G151" i="21" l="1"/>
  <c r="G121" i="25" s="1"/>
  <c r="G149" i="21"/>
  <c r="G93" i="21"/>
  <c r="G152" i="21" l="1"/>
  <c r="E50" i="21"/>
  <c r="G15" i="9" l="1"/>
  <c r="E50" i="22" l="1"/>
  <c r="E151" i="22" l="1"/>
  <c r="E121" i="26" s="1"/>
  <c r="E88" i="22"/>
  <c r="E93" i="22" l="1"/>
  <c r="E149" i="22" s="1"/>
  <c r="E152" i="22" s="1"/>
  <c r="D18" i="28"/>
  <c r="D22" i="28" s="1"/>
  <c r="E18" i="24"/>
  <c r="E21" i="24"/>
  <c r="E19" i="24"/>
  <c r="F132" i="26" l="1"/>
  <c r="K116" i="26"/>
  <c r="G116" i="26"/>
  <c r="F116" i="26"/>
  <c r="E114" i="26"/>
  <c r="M116" i="26"/>
  <c r="L116" i="26"/>
  <c r="J116" i="26"/>
  <c r="I116" i="26"/>
  <c r="H116" i="26"/>
  <c r="R96" i="26"/>
  <c r="Q96" i="26"/>
  <c r="P96" i="26"/>
  <c r="O96" i="26"/>
  <c r="N96" i="26"/>
  <c r="M96" i="26"/>
  <c r="L96" i="26"/>
  <c r="K96" i="26"/>
  <c r="J96" i="26"/>
  <c r="I96" i="26"/>
  <c r="H96" i="26"/>
  <c r="G96" i="26"/>
  <c r="F96" i="26"/>
  <c r="E96" i="26"/>
  <c r="E116" i="26" s="1"/>
  <c r="Q74" i="26"/>
  <c r="M74" i="26"/>
  <c r="I74" i="26"/>
  <c r="F74" i="26"/>
  <c r="E74" i="26"/>
  <c r="R74" i="26"/>
  <c r="P74" i="26"/>
  <c r="O74" i="26"/>
  <c r="N74" i="26"/>
  <c r="L74" i="26"/>
  <c r="K74" i="26"/>
  <c r="J74" i="26"/>
  <c r="H74" i="26"/>
  <c r="G74" i="26"/>
  <c r="O37" i="26"/>
  <c r="K37" i="26"/>
  <c r="E37" i="26"/>
  <c r="R37" i="26"/>
  <c r="Q37" i="26"/>
  <c r="P37" i="26"/>
  <c r="N37" i="26"/>
  <c r="M37" i="26"/>
  <c r="L37" i="26"/>
  <c r="J37" i="26"/>
  <c r="J76" i="26" s="1"/>
  <c r="I37" i="26"/>
  <c r="H37" i="26"/>
  <c r="P116" i="25"/>
  <c r="O116" i="25"/>
  <c r="K116" i="25"/>
  <c r="H116" i="25"/>
  <c r="G116" i="25"/>
  <c r="G124" i="25" s="1"/>
  <c r="G136" i="25" s="1"/>
  <c r="F114" i="25"/>
  <c r="E114" i="25"/>
  <c r="Q116" i="25"/>
  <c r="N116" i="25"/>
  <c r="M116" i="25"/>
  <c r="J116" i="25"/>
  <c r="I116" i="25"/>
  <c r="R96" i="25"/>
  <c r="Q96" i="25"/>
  <c r="P96" i="25"/>
  <c r="O96" i="25"/>
  <c r="N96" i="25"/>
  <c r="M96" i="25"/>
  <c r="L96" i="25"/>
  <c r="K96" i="25"/>
  <c r="J96" i="25"/>
  <c r="I96" i="25"/>
  <c r="H96" i="25"/>
  <c r="F96" i="25"/>
  <c r="E96" i="25"/>
  <c r="R74" i="25"/>
  <c r="R76" i="25" s="1"/>
  <c r="Q74" i="25"/>
  <c r="N74" i="25"/>
  <c r="M74" i="25"/>
  <c r="J74" i="25"/>
  <c r="I74" i="25"/>
  <c r="F74" i="25"/>
  <c r="E74" i="25"/>
  <c r="P74" i="25"/>
  <c r="O74" i="25"/>
  <c r="L74" i="25"/>
  <c r="K74" i="25"/>
  <c r="H74" i="25"/>
  <c r="P37" i="25"/>
  <c r="O37" i="25"/>
  <c r="L37" i="25"/>
  <c r="K37" i="25"/>
  <c r="H37" i="25"/>
  <c r="F37" i="25"/>
  <c r="E37" i="25"/>
  <c r="Q37" i="25"/>
  <c r="N37" i="25"/>
  <c r="M37" i="25"/>
  <c r="J37" i="25"/>
  <c r="I37" i="25"/>
  <c r="E124" i="26" l="1"/>
  <c r="E136" i="26"/>
  <c r="E116" i="25"/>
  <c r="E124" i="25" s="1"/>
  <c r="F116" i="25"/>
  <c r="F76" i="25"/>
  <c r="P76" i="26"/>
  <c r="K76" i="26"/>
  <c r="K124" i="26" s="1"/>
  <c r="K136" i="26" s="1"/>
  <c r="J76" i="25"/>
  <c r="G136" i="26"/>
  <c r="J124" i="26"/>
  <c r="J136" i="26" s="1"/>
  <c r="I76" i="26"/>
  <c r="I124" i="26" s="1"/>
  <c r="I136" i="26" s="1"/>
  <c r="N76" i="26"/>
  <c r="L76" i="26"/>
  <c r="L124" i="26" s="1"/>
  <c r="L136" i="26" s="1"/>
  <c r="Q76" i="26"/>
  <c r="H76" i="26"/>
  <c r="H124" i="26" s="1"/>
  <c r="H136" i="26" s="1"/>
  <c r="M76" i="26"/>
  <c r="M124" i="26" s="1"/>
  <c r="M136" i="26" s="1"/>
  <c r="R76" i="26"/>
  <c r="I76" i="25"/>
  <c r="Q76" i="25"/>
  <c r="O76" i="25"/>
  <c r="M76" i="25"/>
  <c r="K76" i="25"/>
  <c r="N76" i="25"/>
  <c r="L76" i="25"/>
  <c r="O76" i="26"/>
  <c r="H76" i="25"/>
  <c r="H124" i="25" s="1"/>
  <c r="H136" i="25" s="1"/>
  <c r="P76" i="25"/>
  <c r="Q129" i="24"/>
  <c r="P129" i="24"/>
  <c r="O129" i="24"/>
  <c r="O131" i="24" s="1"/>
  <c r="N129" i="24"/>
  <c r="M129" i="24"/>
  <c r="L129" i="24"/>
  <c r="K129" i="24"/>
  <c r="J129" i="24"/>
  <c r="I129" i="24"/>
  <c r="H129" i="24"/>
  <c r="G129" i="24"/>
  <c r="G131" i="24" s="1"/>
  <c r="G138" i="24" s="1"/>
  <c r="H111" i="24"/>
  <c r="G111" i="24"/>
  <c r="F111" i="24"/>
  <c r="F131" i="24" s="1"/>
  <c r="F138" i="24" s="1"/>
  <c r="E111" i="24"/>
  <c r="E131" i="24" s="1"/>
  <c r="E138" i="24" s="1"/>
  <c r="I111" i="24"/>
  <c r="G90" i="24"/>
  <c r="F90" i="24"/>
  <c r="E90" i="24"/>
  <c r="K87" i="24"/>
  <c r="L87" i="24" s="1"/>
  <c r="M87" i="24" s="1"/>
  <c r="N87" i="24" s="1"/>
  <c r="O87" i="24" s="1"/>
  <c r="P87" i="24" s="1"/>
  <c r="Q87" i="24" s="1"/>
  <c r="R87" i="24" s="1"/>
  <c r="J87" i="24"/>
  <c r="I87" i="24"/>
  <c r="I85" i="24"/>
  <c r="J85" i="24" s="1"/>
  <c r="K85" i="24" s="1"/>
  <c r="L85" i="24" s="1"/>
  <c r="M85" i="24" s="1"/>
  <c r="N85" i="24" s="1"/>
  <c r="O85" i="24" s="1"/>
  <c r="P85" i="24" s="1"/>
  <c r="Q85" i="24" s="1"/>
  <c r="R85" i="24" s="1"/>
  <c r="H85" i="24"/>
  <c r="H84" i="24"/>
  <c r="I84" i="24" s="1"/>
  <c r="J84" i="24" s="1"/>
  <c r="K84" i="24" s="1"/>
  <c r="L84" i="24" s="1"/>
  <c r="M84" i="24" s="1"/>
  <c r="N84" i="24" s="1"/>
  <c r="O84" i="24" s="1"/>
  <c r="P84" i="24" s="1"/>
  <c r="Q84" i="24" s="1"/>
  <c r="R84" i="24" s="1"/>
  <c r="H83" i="24"/>
  <c r="I83" i="24" s="1"/>
  <c r="J83" i="24" s="1"/>
  <c r="K83" i="24" s="1"/>
  <c r="L83" i="24" s="1"/>
  <c r="M83" i="24" s="1"/>
  <c r="N83" i="24" s="1"/>
  <c r="O83" i="24" s="1"/>
  <c r="P83" i="24" s="1"/>
  <c r="Q83" i="24" s="1"/>
  <c r="R83" i="24" s="1"/>
  <c r="K79" i="24"/>
  <c r="L79" i="24" s="1"/>
  <c r="M79" i="24" s="1"/>
  <c r="N79" i="24" s="1"/>
  <c r="O79" i="24" s="1"/>
  <c r="P79" i="24" s="1"/>
  <c r="Q79" i="24" s="1"/>
  <c r="R79" i="24" s="1"/>
  <c r="J79" i="24"/>
  <c r="I79" i="24"/>
  <c r="H79" i="24"/>
  <c r="J78" i="24"/>
  <c r="K78" i="24" s="1"/>
  <c r="L78" i="24" s="1"/>
  <c r="M78" i="24" s="1"/>
  <c r="N78" i="24" s="1"/>
  <c r="O78" i="24" s="1"/>
  <c r="P78" i="24" s="1"/>
  <c r="Q78" i="24" s="1"/>
  <c r="R78" i="24" s="1"/>
  <c r="I78" i="24"/>
  <c r="H78" i="24"/>
  <c r="H77" i="24"/>
  <c r="I77" i="24" s="1"/>
  <c r="J77" i="24" s="1"/>
  <c r="K77" i="24" s="1"/>
  <c r="L77" i="24" s="1"/>
  <c r="M77" i="24" s="1"/>
  <c r="N77" i="24" s="1"/>
  <c r="O77" i="24" s="1"/>
  <c r="P77" i="24" s="1"/>
  <c r="Q77" i="24" s="1"/>
  <c r="R77" i="24" s="1"/>
  <c r="H74" i="24"/>
  <c r="G51" i="24"/>
  <c r="G92" i="24" s="1"/>
  <c r="G136" i="24" s="1"/>
  <c r="F51" i="24"/>
  <c r="E51" i="24"/>
  <c r="H39" i="24"/>
  <c r="H51" i="24" s="1"/>
  <c r="G39" i="24"/>
  <c r="N19" i="24"/>
  <c r="R18" i="24"/>
  <c r="R19" i="24" s="1"/>
  <c r="Q18" i="24"/>
  <c r="Q19" i="24" s="1"/>
  <c r="P18" i="24"/>
  <c r="P19" i="24" s="1"/>
  <c r="O18" i="24"/>
  <c r="O19" i="24" s="1"/>
  <c r="N18" i="24"/>
  <c r="M18" i="24"/>
  <c r="M19" i="24" s="1"/>
  <c r="L18" i="24"/>
  <c r="L19" i="24" s="1"/>
  <c r="K18" i="24"/>
  <c r="K19" i="24" s="1"/>
  <c r="J18" i="24"/>
  <c r="J19" i="24" s="1"/>
  <c r="I18" i="24"/>
  <c r="I19" i="24" s="1"/>
  <c r="H18" i="24"/>
  <c r="H19" i="24" s="1"/>
  <c r="G18" i="24"/>
  <c r="G19" i="24" s="1"/>
  <c r="E92" i="24" l="1"/>
  <c r="E136" i="24" s="1"/>
  <c r="E139" i="24"/>
  <c r="F135" i="24"/>
  <c r="N21" i="24"/>
  <c r="N135" i="24" s="1"/>
  <c r="L21" i="24"/>
  <c r="L135" i="24" s="1"/>
  <c r="J111" i="24"/>
  <c r="J131" i="24" s="1"/>
  <c r="J138" i="24" s="1"/>
  <c r="J21" i="24"/>
  <c r="J135" i="24" s="1"/>
  <c r="R21" i="24"/>
  <c r="E135" i="24"/>
  <c r="E137" i="24" s="1"/>
  <c r="M21" i="24"/>
  <c r="M135" i="24" s="1"/>
  <c r="F92" i="24"/>
  <c r="F136" i="24" s="1"/>
  <c r="H131" i="24"/>
  <c r="H138" i="24" s="1"/>
  <c r="G21" i="24"/>
  <c r="G135" i="24" s="1"/>
  <c r="G137" i="24" s="1"/>
  <c r="G139" i="24" s="1"/>
  <c r="K21" i="24"/>
  <c r="K135" i="24" s="1"/>
  <c r="O21" i="24"/>
  <c r="H21" i="24"/>
  <c r="H135" i="24" s="1"/>
  <c r="P21" i="24"/>
  <c r="P135" i="24" s="1"/>
  <c r="I39" i="24"/>
  <c r="I131" i="24"/>
  <c r="I138" i="24" s="1"/>
  <c r="I21" i="24"/>
  <c r="I135" i="24" s="1"/>
  <c r="Q21" i="24"/>
  <c r="Q135" i="24" s="1"/>
  <c r="H90" i="24"/>
  <c r="H92" i="24" s="1"/>
  <c r="H136" i="24" s="1"/>
  <c r="I74" i="24"/>
  <c r="F137" i="24" l="1"/>
  <c r="F139" i="24" s="1"/>
  <c r="H137" i="24"/>
  <c r="J74" i="24"/>
  <c r="I90" i="24"/>
  <c r="K111" i="24"/>
  <c r="K131" i="24" s="1"/>
  <c r="K138" i="24" s="1"/>
  <c r="I51" i="24"/>
  <c r="J39" i="24"/>
  <c r="H139" i="24"/>
  <c r="K39" i="24" l="1"/>
  <c r="J51" i="24"/>
  <c r="L111" i="24"/>
  <c r="L131" i="24" s="1"/>
  <c r="L138" i="24" s="1"/>
  <c r="I92" i="24"/>
  <c r="I136" i="24" s="1"/>
  <c r="I137" i="24" s="1"/>
  <c r="I139" i="24" s="1"/>
  <c r="J90" i="24"/>
  <c r="K74" i="24"/>
  <c r="J92" i="24" l="1"/>
  <c r="J136" i="24" s="1"/>
  <c r="J137" i="24" s="1"/>
  <c r="J139" i="24" s="1"/>
  <c r="K51" i="24"/>
  <c r="L39" i="24"/>
  <c r="M111" i="24"/>
  <c r="M131" i="24" s="1"/>
  <c r="M138" i="24" s="1"/>
  <c r="K90" i="24"/>
  <c r="L74" i="24"/>
  <c r="K92" i="24" l="1"/>
  <c r="K136" i="24" s="1"/>
  <c r="K137" i="24" s="1"/>
  <c r="K139" i="24" s="1"/>
  <c r="N111" i="24"/>
  <c r="N131" i="24" s="1"/>
  <c r="L90" i="24"/>
  <c r="M74" i="24"/>
  <c r="L51" i="24"/>
  <c r="M39" i="24"/>
  <c r="L92" i="24" l="1"/>
  <c r="L136" i="24" s="1"/>
  <c r="L137" i="24" s="1"/>
  <c r="L139" i="24" s="1"/>
  <c r="M51" i="24"/>
  <c r="N39" i="24"/>
  <c r="O138" i="24"/>
  <c r="N74" i="24"/>
  <c r="M90" i="24"/>
  <c r="M92" i="24" l="1"/>
  <c r="M136" i="24" s="1"/>
  <c r="M137" i="24" s="1"/>
  <c r="M139" i="24" s="1"/>
  <c r="O39" i="24"/>
  <c r="N51" i="24"/>
  <c r="P131" i="24"/>
  <c r="P138" i="24" s="1"/>
  <c r="N90" i="24"/>
  <c r="O74" i="24"/>
  <c r="N92" i="24" l="1"/>
  <c r="N136" i="24" s="1"/>
  <c r="N137" i="24" s="1"/>
  <c r="N139" i="24" s="1"/>
  <c r="O90" i="24"/>
  <c r="P74" i="24"/>
  <c r="Q131" i="24"/>
  <c r="Q138" i="24" s="1"/>
  <c r="R138" i="24"/>
  <c r="O51" i="24"/>
  <c r="P39" i="24"/>
  <c r="P51" i="24" l="1"/>
  <c r="Q39" i="24"/>
  <c r="P90" i="24"/>
  <c r="Q74" i="24"/>
  <c r="O92" i="24"/>
  <c r="O136" i="24" s="1"/>
  <c r="O137" i="24" s="1"/>
  <c r="O139" i="24" s="1"/>
  <c r="P92" i="24" l="1"/>
  <c r="P136" i="24" s="1"/>
  <c r="Q51" i="24"/>
  <c r="R39" i="24"/>
  <c r="R51" i="24" s="1"/>
  <c r="R74" i="24"/>
  <c r="R90" i="24" s="1"/>
  <c r="Q90" i="24"/>
  <c r="R92" i="24" l="1"/>
  <c r="R136" i="24" s="1"/>
  <c r="R137" i="24" s="1"/>
  <c r="R139" i="24" s="1"/>
  <c r="Q92" i="24"/>
  <c r="Q136" i="24" s="1"/>
  <c r="P137" i="24"/>
  <c r="P139" i="24" s="1"/>
  <c r="Q129" i="23"/>
  <c r="P129" i="23"/>
  <c r="O129" i="23"/>
  <c r="N129" i="23"/>
  <c r="M129" i="23"/>
  <c r="L129" i="23"/>
  <c r="K129" i="23"/>
  <c r="J129" i="23"/>
  <c r="H129" i="23"/>
  <c r="H131" i="23" s="1"/>
  <c r="H138" i="23" s="1"/>
  <c r="G129" i="23"/>
  <c r="H111" i="23"/>
  <c r="G111" i="23"/>
  <c r="F111" i="23"/>
  <c r="F131" i="23" s="1"/>
  <c r="F138" i="23" s="1"/>
  <c r="E111" i="23"/>
  <c r="E131" i="23" s="1"/>
  <c r="K111" i="23"/>
  <c r="H90" i="23"/>
  <c r="F90" i="23"/>
  <c r="E90" i="23"/>
  <c r="J87" i="23"/>
  <c r="K87" i="23" s="1"/>
  <c r="L87" i="23" s="1"/>
  <c r="M87" i="23" s="1"/>
  <c r="N87" i="23" s="1"/>
  <c r="O87" i="23" s="1"/>
  <c r="P87" i="23" s="1"/>
  <c r="Q87" i="23" s="1"/>
  <c r="R87" i="23" s="1"/>
  <c r="I87" i="23"/>
  <c r="H85" i="23"/>
  <c r="I85" i="23" s="1"/>
  <c r="J85" i="23" s="1"/>
  <c r="K85" i="23" s="1"/>
  <c r="L85" i="23" s="1"/>
  <c r="M85" i="23" s="1"/>
  <c r="N85" i="23" s="1"/>
  <c r="O85" i="23" s="1"/>
  <c r="P85" i="23" s="1"/>
  <c r="Q85" i="23" s="1"/>
  <c r="R85" i="23" s="1"/>
  <c r="I84" i="23"/>
  <c r="J84" i="23" s="1"/>
  <c r="K84" i="23" s="1"/>
  <c r="L84" i="23" s="1"/>
  <c r="M84" i="23" s="1"/>
  <c r="N84" i="23" s="1"/>
  <c r="O84" i="23" s="1"/>
  <c r="P84" i="23" s="1"/>
  <c r="Q84" i="23" s="1"/>
  <c r="R84" i="23" s="1"/>
  <c r="H84" i="23"/>
  <c r="H83" i="23"/>
  <c r="I83" i="23" s="1"/>
  <c r="J83" i="23" s="1"/>
  <c r="K83" i="23" s="1"/>
  <c r="L83" i="23" s="1"/>
  <c r="M83" i="23" s="1"/>
  <c r="N83" i="23" s="1"/>
  <c r="O83" i="23" s="1"/>
  <c r="P83" i="23" s="1"/>
  <c r="Q83" i="23" s="1"/>
  <c r="R83" i="23" s="1"/>
  <c r="I79" i="23"/>
  <c r="J79" i="23" s="1"/>
  <c r="K79" i="23" s="1"/>
  <c r="L79" i="23" s="1"/>
  <c r="M79" i="23" s="1"/>
  <c r="N79" i="23" s="1"/>
  <c r="O79" i="23" s="1"/>
  <c r="P79" i="23" s="1"/>
  <c r="Q79" i="23" s="1"/>
  <c r="R79" i="23" s="1"/>
  <c r="H79" i="23"/>
  <c r="H78" i="23"/>
  <c r="I78" i="23" s="1"/>
  <c r="J78" i="23" s="1"/>
  <c r="K78" i="23" s="1"/>
  <c r="L78" i="23" s="1"/>
  <c r="M78" i="23" s="1"/>
  <c r="N78" i="23" s="1"/>
  <c r="O78" i="23" s="1"/>
  <c r="P78" i="23" s="1"/>
  <c r="Q78" i="23" s="1"/>
  <c r="R78" i="23" s="1"/>
  <c r="I77" i="23"/>
  <c r="J77" i="23" s="1"/>
  <c r="K77" i="23" s="1"/>
  <c r="L77" i="23" s="1"/>
  <c r="M77" i="23" s="1"/>
  <c r="N77" i="23" s="1"/>
  <c r="O77" i="23" s="1"/>
  <c r="P77" i="23" s="1"/>
  <c r="Q77" i="23" s="1"/>
  <c r="R77" i="23" s="1"/>
  <c r="H77" i="23"/>
  <c r="H74" i="23"/>
  <c r="I74" i="23" s="1"/>
  <c r="J74" i="23" s="1"/>
  <c r="F51" i="23"/>
  <c r="E51" i="23"/>
  <c r="I39" i="23"/>
  <c r="J39" i="23" s="1"/>
  <c r="J51" i="23" s="1"/>
  <c r="G39" i="23"/>
  <c r="H39" i="23" s="1"/>
  <c r="H51" i="23" s="1"/>
  <c r="E135" i="23"/>
  <c r="E19" i="23"/>
  <c r="Q19" i="23"/>
  <c r="P19" i="23"/>
  <c r="O19" i="23"/>
  <c r="M19" i="23"/>
  <c r="L19" i="23"/>
  <c r="I19" i="23"/>
  <c r="H19" i="23"/>
  <c r="G19" i="23"/>
  <c r="H92" i="23" l="1"/>
  <c r="H136" i="23" s="1"/>
  <c r="Q137" i="24"/>
  <c r="Q139" i="24" s="1"/>
  <c r="F92" i="23"/>
  <c r="F136" i="23" s="1"/>
  <c r="M21" i="23"/>
  <c r="M135" i="23" s="1"/>
  <c r="K19" i="23"/>
  <c r="K21" i="23" s="1"/>
  <c r="K135" i="23" s="1"/>
  <c r="K74" i="23"/>
  <c r="J90" i="23"/>
  <c r="J92" i="23" s="1"/>
  <c r="J136" i="23" s="1"/>
  <c r="G135" i="23"/>
  <c r="O21" i="23"/>
  <c r="O135" i="23" s="1"/>
  <c r="K39" i="23"/>
  <c r="E92" i="23"/>
  <c r="E136" i="23" s="1"/>
  <c r="I138" i="23"/>
  <c r="I21" i="23"/>
  <c r="I135" i="23" s="1"/>
  <c r="Q21" i="23"/>
  <c r="Q135" i="23" s="1"/>
  <c r="I51" i="23"/>
  <c r="I90" i="23"/>
  <c r="G51" i="23"/>
  <c r="G92" i="23" s="1"/>
  <c r="G136" i="23" s="1"/>
  <c r="J111" i="23"/>
  <c r="J131" i="23" s="1"/>
  <c r="J138" i="23" s="1"/>
  <c r="K131" i="23"/>
  <c r="K138" i="23" s="1"/>
  <c r="J19" i="23"/>
  <c r="J21" i="23" s="1"/>
  <c r="J135" i="23" s="1"/>
  <c r="N19" i="23"/>
  <c r="N21" i="23" s="1"/>
  <c r="N135" i="23" s="1"/>
  <c r="R19" i="23"/>
  <c r="R135" i="23" s="1"/>
  <c r="H21" i="23"/>
  <c r="H137" i="23" s="1"/>
  <c r="H139" i="23" s="1"/>
  <c r="L21" i="23"/>
  <c r="L135" i="23" s="1"/>
  <c r="P21" i="23"/>
  <c r="P135" i="23" s="1"/>
  <c r="I92" i="23" l="1"/>
  <c r="I136" i="23" s="1"/>
  <c r="I137" i="23" s="1"/>
  <c r="I139" i="23" s="1"/>
  <c r="E137" i="23"/>
  <c r="E139" i="23" s="1"/>
  <c r="F135" i="23"/>
  <c r="F137" i="23" s="1"/>
  <c r="F139" i="23" s="1"/>
  <c r="G137" i="23"/>
  <c r="L39" i="23"/>
  <c r="K51" i="23"/>
  <c r="J137" i="23"/>
  <c r="J139" i="23" s="1"/>
  <c r="L111" i="23"/>
  <c r="L131" i="23" s="1"/>
  <c r="L138" i="23" s="1"/>
  <c r="K90" i="23"/>
  <c r="L74" i="23"/>
  <c r="K92" i="23" l="1"/>
  <c r="K136" i="23" s="1"/>
  <c r="K137" i="23" s="1"/>
  <c r="K139" i="23" s="1"/>
  <c r="L51" i="23"/>
  <c r="M39" i="23"/>
  <c r="M74" i="23"/>
  <c r="L90" i="23"/>
  <c r="M111" i="23"/>
  <c r="M131" i="23" s="1"/>
  <c r="M138" i="23" s="1"/>
  <c r="N39" i="23" l="1"/>
  <c r="M51" i="23"/>
  <c r="L92" i="23"/>
  <c r="L136" i="23" s="1"/>
  <c r="L137" i="23" s="1"/>
  <c r="L139" i="23" s="1"/>
  <c r="N111" i="23"/>
  <c r="N131" i="23" s="1"/>
  <c r="N138" i="23" s="1"/>
  <c r="M90" i="23"/>
  <c r="N74" i="23"/>
  <c r="M92" i="23" l="1"/>
  <c r="M136" i="23" s="1"/>
  <c r="M137" i="23" s="1"/>
  <c r="M139" i="23" s="1"/>
  <c r="N51" i="23"/>
  <c r="O39" i="23"/>
  <c r="O74" i="23"/>
  <c r="N90" i="23"/>
  <c r="O111" i="23"/>
  <c r="O131" i="23" s="1"/>
  <c r="O138" i="23" s="1"/>
  <c r="O90" i="23" l="1"/>
  <c r="P74" i="23"/>
  <c r="P39" i="23"/>
  <c r="O51" i="23"/>
  <c r="P111" i="23"/>
  <c r="P131" i="23" s="1"/>
  <c r="P138" i="23" s="1"/>
  <c r="N92" i="23"/>
  <c r="N136" i="23" s="1"/>
  <c r="N137" i="23" s="1"/>
  <c r="N139" i="23" s="1"/>
  <c r="P51" i="23" l="1"/>
  <c r="Q39" i="23"/>
  <c r="Q74" i="23"/>
  <c r="P90" i="23"/>
  <c r="P92" i="23" s="1"/>
  <c r="P136" i="23" s="1"/>
  <c r="P137" i="23" s="1"/>
  <c r="P139" i="23" s="1"/>
  <c r="Q111" i="23"/>
  <c r="Q131" i="23" s="1"/>
  <c r="Q138" i="23" s="1"/>
  <c r="R111" i="23"/>
  <c r="O92" i="23"/>
  <c r="O136" i="23" s="1"/>
  <c r="O137" i="23" s="1"/>
  <c r="O139" i="23" s="1"/>
  <c r="R131" i="23" l="1"/>
  <c r="R138" i="23" s="1"/>
  <c r="Q90" i="23"/>
  <c r="R74" i="23"/>
  <c r="R90" i="23" s="1"/>
  <c r="R39" i="23"/>
  <c r="R51" i="23" s="1"/>
  <c r="Q51" i="23"/>
  <c r="R92" i="23" l="1"/>
  <c r="R136" i="23" s="1"/>
  <c r="R137" i="23" s="1"/>
  <c r="R139" i="23" s="1"/>
  <c r="Q92" i="23"/>
  <c r="Q136" i="23" s="1"/>
  <c r="Q137" i="23" s="1"/>
  <c r="Q139" i="23" s="1"/>
  <c r="R151" i="22" l="1"/>
  <c r="R121" i="26" s="1"/>
  <c r="Q151" i="22"/>
  <c r="P151" i="22"/>
  <c r="O151" i="22"/>
  <c r="N151" i="22"/>
  <c r="N121" i="26" s="1"/>
  <c r="M151" i="22"/>
  <c r="L151" i="22"/>
  <c r="K151" i="22"/>
  <c r="J151" i="22"/>
  <c r="I151" i="22"/>
  <c r="H151" i="22"/>
  <c r="G151" i="22"/>
  <c r="F151" i="22"/>
  <c r="F121" i="26" s="1"/>
  <c r="F124" i="26" s="1"/>
  <c r="F136" i="26" s="1"/>
  <c r="R150" i="22"/>
  <c r="Q150" i="22"/>
  <c r="P150" i="22"/>
  <c r="O150" i="22"/>
  <c r="N150" i="22"/>
  <c r="M150" i="22"/>
  <c r="L150" i="22"/>
  <c r="K150" i="22"/>
  <c r="J150" i="22"/>
  <c r="I150" i="22"/>
  <c r="H150" i="22"/>
  <c r="G150" i="22"/>
  <c r="F150" i="22"/>
  <c r="E150" i="22"/>
  <c r="R135" i="22"/>
  <c r="Q135" i="22"/>
  <c r="P135" i="22"/>
  <c r="O135" i="22"/>
  <c r="N135" i="22"/>
  <c r="M135" i="22"/>
  <c r="M137" i="22" s="1"/>
  <c r="L135" i="22"/>
  <c r="L137" i="22" s="1"/>
  <c r="K135" i="22"/>
  <c r="K137" i="22" s="1"/>
  <c r="J135" i="22"/>
  <c r="J137" i="22" s="1"/>
  <c r="I135" i="22"/>
  <c r="I137" i="22" s="1"/>
  <c r="H135" i="22"/>
  <c r="H137" i="22" s="1"/>
  <c r="G135" i="22"/>
  <c r="G137" i="22" s="1"/>
  <c r="D134" i="22"/>
  <c r="D133" i="22"/>
  <c r="D132" i="22"/>
  <c r="D131" i="22"/>
  <c r="D130" i="22"/>
  <c r="D129" i="22"/>
  <c r="D128" i="22"/>
  <c r="D127" i="22"/>
  <c r="D126" i="22"/>
  <c r="D125" i="22"/>
  <c r="D124" i="22"/>
  <c r="D123" i="22"/>
  <c r="R117" i="22"/>
  <c r="Q117" i="22"/>
  <c r="P117" i="22"/>
  <c r="O117" i="22"/>
  <c r="N117" i="22"/>
  <c r="M117" i="22"/>
  <c r="L117" i="22"/>
  <c r="K117" i="22"/>
  <c r="J117" i="22"/>
  <c r="I117" i="22"/>
  <c r="H117" i="22"/>
  <c r="G117" i="22"/>
  <c r="D116" i="22"/>
  <c r="D115" i="22"/>
  <c r="D114" i="22"/>
  <c r="D113" i="22"/>
  <c r="D112" i="22"/>
  <c r="D111" i="22"/>
  <c r="D110" i="22"/>
  <c r="D109" i="22"/>
  <c r="D108" i="22"/>
  <c r="D107" i="22"/>
  <c r="D106" i="22"/>
  <c r="D105" i="22"/>
  <c r="D104" i="22"/>
  <c r="D103" i="22"/>
  <c r="R88" i="22"/>
  <c r="Q88" i="22"/>
  <c r="P88" i="22"/>
  <c r="O88" i="22"/>
  <c r="N88" i="22"/>
  <c r="M88" i="22"/>
  <c r="L88" i="22"/>
  <c r="K88" i="22"/>
  <c r="J88" i="22"/>
  <c r="I88" i="22"/>
  <c r="H88" i="22"/>
  <c r="G88" i="22"/>
  <c r="F88" i="22"/>
  <c r="E18" i="28" s="1"/>
  <c r="E22" i="28" s="1"/>
  <c r="H17" i="28" s="1"/>
  <c r="M17" i="28" s="1"/>
  <c r="D67" i="22"/>
  <c r="D66" i="22"/>
  <c r="D65" i="22"/>
  <c r="D64" i="22"/>
  <c r="D63" i="22"/>
  <c r="D62" i="22"/>
  <c r="D61" i="22"/>
  <c r="D60" i="22"/>
  <c r="D59" i="22"/>
  <c r="D58" i="22"/>
  <c r="D57" i="22"/>
  <c r="D56" i="22"/>
  <c r="R50" i="22"/>
  <c r="R93" i="22" s="1"/>
  <c r="Q50" i="22"/>
  <c r="P50" i="22"/>
  <c r="O50" i="22"/>
  <c r="N50" i="22"/>
  <c r="N93" i="22" s="1"/>
  <c r="M50" i="22"/>
  <c r="L50" i="22"/>
  <c r="K50" i="22"/>
  <c r="J50" i="22"/>
  <c r="J93" i="22" s="1"/>
  <c r="J149" i="22" s="1"/>
  <c r="J152" i="22" s="1"/>
  <c r="I50" i="22"/>
  <c r="H50" i="22"/>
  <c r="G50" i="22"/>
  <c r="F50" i="22"/>
  <c r="D49" i="22"/>
  <c r="D48" i="22"/>
  <c r="R15" i="22"/>
  <c r="R17" i="22" s="1"/>
  <c r="R153" i="22" s="1"/>
  <c r="Q15" i="22"/>
  <c r="Q17" i="22" s="1"/>
  <c r="Q153" i="22" s="1"/>
  <c r="P15" i="22"/>
  <c r="P17" i="22" s="1"/>
  <c r="P153" i="22" s="1"/>
  <c r="O15" i="22"/>
  <c r="O17" i="22" s="1"/>
  <c r="O153" i="22" s="1"/>
  <c r="N15" i="22"/>
  <c r="N17" i="22" s="1"/>
  <c r="N153" i="22" s="1"/>
  <c r="M15" i="22"/>
  <c r="M17" i="22" s="1"/>
  <c r="M153" i="22" s="1"/>
  <c r="L15" i="22"/>
  <c r="L17" i="22" s="1"/>
  <c r="L153" i="22" s="1"/>
  <c r="K15" i="22"/>
  <c r="K17" i="22" s="1"/>
  <c r="K153" i="22" s="1"/>
  <c r="J15" i="22"/>
  <c r="J17" i="22" s="1"/>
  <c r="J153" i="22" s="1"/>
  <c r="I15" i="22"/>
  <c r="I17" i="22" s="1"/>
  <c r="I153" i="22" s="1"/>
  <c r="H15" i="22"/>
  <c r="H17" i="22" s="1"/>
  <c r="H153" i="22" s="1"/>
  <c r="H154" i="22" s="1"/>
  <c r="G15" i="22"/>
  <c r="G17" i="22" s="1"/>
  <c r="G153" i="22" s="1"/>
  <c r="F153" i="22"/>
  <c r="E15" i="22"/>
  <c r="E17" i="22" s="1"/>
  <c r="E153" i="22" s="1"/>
  <c r="E154" i="22" s="1"/>
  <c r="N137" i="22" l="1"/>
  <c r="O18" i="28"/>
  <c r="O22" i="28" s="1"/>
  <c r="N114" i="26"/>
  <c r="N116" i="26" s="1"/>
  <c r="N124" i="26" s="1"/>
  <c r="N136" i="26" s="1"/>
  <c r="N149" i="22"/>
  <c r="N152" i="22" s="1"/>
  <c r="F93" i="22"/>
  <c r="F149" i="22" s="1"/>
  <c r="F152" i="22" s="1"/>
  <c r="F154" i="22" s="1"/>
  <c r="R137" i="22"/>
  <c r="R149" i="22" s="1"/>
  <c r="R152" i="22" s="1"/>
  <c r="R154" i="22" s="1"/>
  <c r="T18" i="28"/>
  <c r="T22" i="28" s="1"/>
  <c r="R114" i="26"/>
  <c r="R116" i="26" s="1"/>
  <c r="R124" i="26" s="1"/>
  <c r="R136" i="26" s="1"/>
  <c r="Q137" i="22"/>
  <c r="S18" i="28"/>
  <c r="S22" i="28" s="1"/>
  <c r="Q114" i="26"/>
  <c r="Q116" i="26" s="1"/>
  <c r="Q124" i="26" s="1"/>
  <c r="Q136" i="26" s="1"/>
  <c r="P137" i="22"/>
  <c r="R18" i="28"/>
  <c r="R22" i="28" s="1"/>
  <c r="P114" i="26"/>
  <c r="P116" i="26" s="1"/>
  <c r="P124" i="26" s="1"/>
  <c r="P136" i="26" s="1"/>
  <c r="O137" i="22"/>
  <c r="P18" i="28"/>
  <c r="P22" i="28" s="1"/>
  <c r="Q17" i="28" s="1"/>
  <c r="O114" i="26"/>
  <c r="O116" i="26" s="1"/>
  <c r="O124" i="26" s="1"/>
  <c r="O136" i="26" s="1"/>
  <c r="I93" i="22"/>
  <c r="I149" i="22" s="1"/>
  <c r="I152" i="22" s="1"/>
  <c r="I154" i="22" s="1"/>
  <c r="M93" i="22"/>
  <c r="M149" i="22" s="1"/>
  <c r="M152" i="22" s="1"/>
  <c r="M154" i="22" s="1"/>
  <c r="Q93" i="22"/>
  <c r="G93" i="22"/>
  <c r="K93" i="22"/>
  <c r="O93" i="22"/>
  <c r="O149" i="22" s="1"/>
  <c r="O152" i="22" s="1"/>
  <c r="O154" i="22" s="1"/>
  <c r="H93" i="22"/>
  <c r="H149" i="22" s="1"/>
  <c r="H152" i="22" s="1"/>
  <c r="L93" i="22"/>
  <c r="P93" i="22"/>
  <c r="J154" i="22"/>
  <c r="N154" i="22"/>
  <c r="G149" i="22"/>
  <c r="G152" i="22" s="1"/>
  <c r="G154" i="22" s="1"/>
  <c r="K149" i="22"/>
  <c r="K152" i="22" s="1"/>
  <c r="K154" i="22" s="1"/>
  <c r="L149" i="22"/>
  <c r="L152" i="22" s="1"/>
  <c r="L154" i="22" s="1"/>
  <c r="Q149" i="22" l="1"/>
  <c r="Q152" i="22" s="1"/>
  <c r="Q154" i="22" s="1"/>
  <c r="P149" i="22"/>
  <c r="P152" i="22" s="1"/>
  <c r="P154" i="22" s="1"/>
  <c r="U17" i="28"/>
  <c r="R151" i="21" l="1"/>
  <c r="R121" i="25" s="1"/>
  <c r="Q151" i="21"/>
  <c r="Q121" i="25" s="1"/>
  <c r="Q124" i="25" s="1"/>
  <c r="Q136" i="25" s="1"/>
  <c r="P151" i="21"/>
  <c r="P121" i="25" s="1"/>
  <c r="P124" i="25" s="1"/>
  <c r="P136" i="25" s="1"/>
  <c r="O151" i="21"/>
  <c r="O121" i="25" s="1"/>
  <c r="O124" i="25" s="1"/>
  <c r="O136" i="25" s="1"/>
  <c r="N151" i="21"/>
  <c r="N121" i="25" s="1"/>
  <c r="N124" i="25" s="1"/>
  <c r="N136" i="25" s="1"/>
  <c r="M151" i="21"/>
  <c r="M121" i="25" s="1"/>
  <c r="M124" i="25" s="1"/>
  <c r="M136" i="25" s="1"/>
  <c r="L151" i="21"/>
  <c r="L121" i="25" s="1"/>
  <c r="L124" i="25" s="1"/>
  <c r="L136" i="25" s="1"/>
  <c r="K151" i="21"/>
  <c r="K121" i="25" s="1"/>
  <c r="K124" i="25" s="1"/>
  <c r="K136" i="25" s="1"/>
  <c r="J151" i="21"/>
  <c r="J121" i="25" s="1"/>
  <c r="J124" i="25" s="1"/>
  <c r="J136" i="25" s="1"/>
  <c r="I151" i="21"/>
  <c r="I121" i="25" s="1"/>
  <c r="I124" i="25" s="1"/>
  <c r="I136" i="25" s="1"/>
  <c r="F151" i="21"/>
  <c r="F121" i="25" s="1"/>
  <c r="F124" i="25" s="1"/>
  <c r="F136" i="25" s="1"/>
  <c r="E151" i="21"/>
  <c r="E121" i="25" s="1"/>
  <c r="E136" i="25" s="1"/>
  <c r="R150" i="21"/>
  <c r="Q150" i="21"/>
  <c r="P150" i="21"/>
  <c r="O150" i="21"/>
  <c r="N150" i="21"/>
  <c r="M150" i="21"/>
  <c r="L150" i="21"/>
  <c r="K150" i="21"/>
  <c r="J150" i="21"/>
  <c r="I150" i="21"/>
  <c r="H150" i="21"/>
  <c r="G150" i="21"/>
  <c r="F150" i="21"/>
  <c r="E150" i="21"/>
  <c r="J137" i="21"/>
  <c r="R135" i="21"/>
  <c r="Q135" i="21"/>
  <c r="Q137" i="21" s="1"/>
  <c r="P135" i="21"/>
  <c r="P137" i="21" s="1"/>
  <c r="O135" i="21"/>
  <c r="O137" i="21" s="1"/>
  <c r="N135" i="21"/>
  <c r="M135" i="21"/>
  <c r="M137" i="21" s="1"/>
  <c r="L135" i="21"/>
  <c r="L137" i="21" s="1"/>
  <c r="K135" i="21"/>
  <c r="K137" i="21" s="1"/>
  <c r="J135" i="21"/>
  <c r="I135" i="21"/>
  <c r="I137" i="21" s="1"/>
  <c r="H135" i="21"/>
  <c r="H137" i="21" s="1"/>
  <c r="G135" i="21"/>
  <c r="G137" i="21" s="1"/>
  <c r="D134" i="21"/>
  <c r="D133" i="21"/>
  <c r="D132" i="21"/>
  <c r="D131" i="21"/>
  <c r="D130" i="21"/>
  <c r="D129" i="21"/>
  <c r="D128" i="21"/>
  <c r="D127" i="21"/>
  <c r="D126" i="21"/>
  <c r="D125" i="21"/>
  <c r="D124" i="21"/>
  <c r="D123" i="21"/>
  <c r="R117" i="21"/>
  <c r="Q117" i="21"/>
  <c r="P117" i="21"/>
  <c r="O117" i="21"/>
  <c r="N117" i="21"/>
  <c r="M117" i="21"/>
  <c r="L117" i="21"/>
  <c r="K117" i="21"/>
  <c r="J117" i="21"/>
  <c r="I117" i="21"/>
  <c r="H117" i="21"/>
  <c r="G117" i="21"/>
  <c r="D116" i="21"/>
  <c r="D115" i="21"/>
  <c r="D114" i="21"/>
  <c r="D113" i="21"/>
  <c r="D112" i="21"/>
  <c r="D111" i="21"/>
  <c r="D110" i="21"/>
  <c r="D109" i="21"/>
  <c r="D108" i="21"/>
  <c r="D107" i="21"/>
  <c r="D106" i="21"/>
  <c r="D105" i="21"/>
  <c r="D104" i="21"/>
  <c r="D103" i="21"/>
  <c r="R88" i="21"/>
  <c r="O88" i="21"/>
  <c r="N88" i="21"/>
  <c r="M88" i="21"/>
  <c r="L88" i="21"/>
  <c r="K88" i="21"/>
  <c r="J88" i="21"/>
  <c r="I88" i="21"/>
  <c r="H88" i="21"/>
  <c r="G88" i="21"/>
  <c r="F88" i="21"/>
  <c r="E18" i="27" s="1"/>
  <c r="E22" i="27" s="1"/>
  <c r="E88" i="21"/>
  <c r="D67" i="21"/>
  <c r="D66" i="21"/>
  <c r="D65" i="21"/>
  <c r="D64" i="21"/>
  <c r="D63" i="21"/>
  <c r="D62" i="21"/>
  <c r="D61" i="21"/>
  <c r="D60" i="21"/>
  <c r="D59" i="21"/>
  <c r="D58" i="21"/>
  <c r="D57" i="21"/>
  <c r="D56" i="21"/>
  <c r="R50" i="21"/>
  <c r="Q50" i="21"/>
  <c r="Q93" i="21" s="1"/>
  <c r="P50" i="21"/>
  <c r="P93" i="21" s="1"/>
  <c r="P149" i="21" s="1"/>
  <c r="O50" i="21"/>
  <c r="N50" i="21"/>
  <c r="M50" i="21"/>
  <c r="M93" i="21" s="1"/>
  <c r="L50" i="21"/>
  <c r="L93" i="21" s="1"/>
  <c r="L149" i="21" s="1"/>
  <c r="K50" i="21"/>
  <c r="J50" i="21"/>
  <c r="I50" i="21"/>
  <c r="I93" i="21" s="1"/>
  <c r="H50" i="21"/>
  <c r="H93" i="21" s="1"/>
  <c r="H149" i="21" s="1"/>
  <c r="G50" i="21"/>
  <c r="F50" i="21"/>
  <c r="D49" i="21"/>
  <c r="D48" i="21"/>
  <c r="R17" i="21"/>
  <c r="R153" i="21" s="1"/>
  <c r="Q17" i="21"/>
  <c r="Q153" i="21" s="1"/>
  <c r="P17" i="21"/>
  <c r="P153" i="21" s="1"/>
  <c r="O17" i="21"/>
  <c r="O153" i="21" s="1"/>
  <c r="N17" i="21"/>
  <c r="N153" i="21" s="1"/>
  <c r="M17" i="21"/>
  <c r="M153" i="21" s="1"/>
  <c r="L17" i="21"/>
  <c r="L153" i="21" s="1"/>
  <c r="K17" i="21"/>
  <c r="K153" i="21" s="1"/>
  <c r="J17" i="21"/>
  <c r="J153" i="21" s="1"/>
  <c r="I17" i="21"/>
  <c r="I153" i="21" s="1"/>
  <c r="H17" i="21"/>
  <c r="H153" i="21" s="1"/>
  <c r="H154" i="21" s="1"/>
  <c r="G153" i="21"/>
  <c r="G154" i="21" s="1"/>
  <c r="F153" i="21"/>
  <c r="E15" i="21"/>
  <c r="E17" i="21" s="1"/>
  <c r="E153" i="21" s="1"/>
  <c r="D18" i="27" l="1"/>
  <c r="D22" i="27" s="1"/>
  <c r="E93" i="21"/>
  <c r="E149" i="21" s="1"/>
  <c r="E152" i="21" s="1"/>
  <c r="E154" i="21" s="1"/>
  <c r="F93" i="21"/>
  <c r="F149" i="21" s="1"/>
  <c r="F152" i="21" s="1"/>
  <c r="F154" i="21" s="1"/>
  <c r="L152" i="21"/>
  <c r="L154" i="21" s="1"/>
  <c r="T18" i="27"/>
  <c r="T22" i="27" s="1"/>
  <c r="R114" i="25"/>
  <c r="R116" i="25" s="1"/>
  <c r="R124" i="25" s="1"/>
  <c r="R136" i="25" s="1"/>
  <c r="J93" i="21"/>
  <c r="J149" i="21" s="1"/>
  <c r="J152" i="21" s="1"/>
  <c r="J154" i="21" s="1"/>
  <c r="R93" i="21"/>
  <c r="P152" i="21"/>
  <c r="P154" i="21" s="1"/>
  <c r="N93" i="21"/>
  <c r="K93" i="21"/>
  <c r="K149" i="21" s="1"/>
  <c r="K152" i="21" s="1"/>
  <c r="K154" i="21" s="1"/>
  <c r="O93" i="21"/>
  <c r="O149" i="21" s="1"/>
  <c r="O152" i="21" s="1"/>
  <c r="O154" i="21" s="1"/>
  <c r="I149" i="21"/>
  <c r="I152" i="21" s="1"/>
  <c r="I154" i="21" s="1"/>
  <c r="M149" i="21"/>
  <c r="M152" i="21" s="1"/>
  <c r="M154" i="21" s="1"/>
  <c r="Q149" i="21"/>
  <c r="Q152" i="21" s="1"/>
  <c r="Q154" i="21" s="1"/>
  <c r="N137" i="21"/>
  <c r="R137" i="21"/>
  <c r="H17" i="27" l="1"/>
  <c r="M17" i="27" s="1"/>
  <c r="Q17" i="27" s="1"/>
  <c r="U17" i="27" s="1"/>
  <c r="N149" i="21"/>
  <c r="N152" i="21" s="1"/>
  <c r="N154" i="21" s="1"/>
  <c r="R149" i="21"/>
  <c r="R152" i="21" s="1"/>
  <c r="R154" i="21" s="1"/>
  <c r="I85" i="2" l="1"/>
  <c r="J85" i="2" s="1"/>
  <c r="K85" i="2" s="1"/>
  <c r="L85" i="2" s="1"/>
  <c r="M85" i="2" s="1"/>
  <c r="N85" i="2" s="1"/>
  <c r="O85" i="2" s="1"/>
  <c r="P85" i="2" s="1"/>
  <c r="Q85" i="2" s="1"/>
  <c r="R85" i="2" s="1"/>
  <c r="J87" i="2"/>
  <c r="K87" i="2"/>
  <c r="L87" i="2" s="1"/>
  <c r="M87" i="2" s="1"/>
  <c r="N87" i="2" s="1"/>
  <c r="O87" i="2" s="1"/>
  <c r="P87" i="2" s="1"/>
  <c r="Q87" i="2" s="1"/>
  <c r="R87" i="2" s="1"/>
  <c r="I87" i="2"/>
  <c r="H77" i="2"/>
  <c r="I77" i="2" s="1"/>
  <c r="J77" i="2" s="1"/>
  <c r="K77" i="2" s="1"/>
  <c r="L77" i="2" s="1"/>
  <c r="M77" i="2" s="1"/>
  <c r="N77" i="2" s="1"/>
  <c r="O77" i="2" s="1"/>
  <c r="P77" i="2" s="1"/>
  <c r="Q77" i="2" s="1"/>
  <c r="R77" i="2" s="1"/>
  <c r="H78" i="2"/>
  <c r="I78" i="2" s="1"/>
  <c r="J78" i="2" s="1"/>
  <c r="K78" i="2" s="1"/>
  <c r="L78" i="2" s="1"/>
  <c r="M78" i="2" s="1"/>
  <c r="N78" i="2" s="1"/>
  <c r="O78" i="2" s="1"/>
  <c r="P78" i="2" s="1"/>
  <c r="Q78" i="2" s="1"/>
  <c r="R78" i="2" s="1"/>
  <c r="H79" i="2"/>
  <c r="I79" i="2" s="1"/>
  <c r="J79" i="2" s="1"/>
  <c r="K79" i="2" s="1"/>
  <c r="L79" i="2" s="1"/>
  <c r="M79" i="2" s="1"/>
  <c r="N79" i="2" s="1"/>
  <c r="O79" i="2" s="1"/>
  <c r="P79" i="2" s="1"/>
  <c r="Q79" i="2" s="1"/>
  <c r="R79" i="2" s="1"/>
  <c r="H84" i="2"/>
  <c r="I84" i="2" s="1"/>
  <c r="J84" i="2" s="1"/>
  <c r="K84" i="2" s="1"/>
  <c r="L84" i="2" s="1"/>
  <c r="M84" i="2" s="1"/>
  <c r="N84" i="2" s="1"/>
  <c r="O84" i="2" s="1"/>
  <c r="P84" i="2" s="1"/>
  <c r="Q84" i="2" s="1"/>
  <c r="R84" i="2" s="1"/>
  <c r="H83" i="2"/>
  <c r="I83" i="2" s="1"/>
  <c r="J83" i="2" s="1"/>
  <c r="K83" i="2" s="1"/>
  <c r="L83" i="2" s="1"/>
  <c r="M83" i="2" s="1"/>
  <c r="N83" i="2" s="1"/>
  <c r="O83" i="2" s="1"/>
  <c r="P83" i="2" s="1"/>
  <c r="Q83" i="2" s="1"/>
  <c r="R83" i="2" s="1"/>
  <c r="H85" i="2"/>
  <c r="H39" i="2" l="1"/>
  <c r="I39" i="2"/>
  <c r="J39" i="2"/>
  <c r="K39" i="2" s="1"/>
  <c r="L39" i="2" s="1"/>
  <c r="M39" i="2" s="1"/>
  <c r="N39" i="2" s="1"/>
  <c r="O39" i="2" s="1"/>
  <c r="P39" i="2" s="1"/>
  <c r="Q39" i="2" s="1"/>
  <c r="R39" i="2" s="1"/>
  <c r="G39" i="2"/>
  <c r="T12" i="18" l="1"/>
  <c r="S12" i="18"/>
  <c r="R12" i="18"/>
  <c r="P12" i="18"/>
  <c r="O12" i="18"/>
  <c r="N12" i="18"/>
  <c r="L12" i="18"/>
  <c r="K12" i="18"/>
  <c r="J12" i="18"/>
  <c r="I12" i="18"/>
  <c r="G12" i="18"/>
  <c r="F15" i="9" l="1"/>
  <c r="F17" i="9" s="1"/>
  <c r="F153" i="9" s="1"/>
  <c r="H15" i="9"/>
  <c r="I15" i="9"/>
  <c r="J15" i="9"/>
  <c r="K15" i="9"/>
  <c r="L15" i="9"/>
  <c r="M15" i="9"/>
  <c r="N15" i="9"/>
  <c r="O15" i="9"/>
  <c r="P15" i="9"/>
  <c r="Q15" i="9"/>
  <c r="R15" i="9"/>
  <c r="E15" i="9"/>
  <c r="E17" i="9" s="1"/>
  <c r="G19" i="2" l="1"/>
  <c r="F19" i="2"/>
  <c r="Q18" i="2"/>
  <c r="Q19" i="2" s="1"/>
  <c r="R19" i="2"/>
  <c r="J151" i="9" l="1"/>
  <c r="K151" i="9"/>
  <c r="L151" i="9"/>
  <c r="M151" i="9"/>
  <c r="N151" i="9"/>
  <c r="O151" i="9"/>
  <c r="P151" i="9"/>
  <c r="Q151" i="9"/>
  <c r="R151" i="9"/>
  <c r="R121" i="10" s="1"/>
  <c r="F121" i="10"/>
  <c r="E121" i="10"/>
  <c r="F114" i="10" l="1"/>
  <c r="E114" i="10"/>
  <c r="F96" i="10"/>
  <c r="H135" i="9"/>
  <c r="G18" i="18" s="1"/>
  <c r="I135" i="9"/>
  <c r="J135" i="9"/>
  <c r="K135" i="9"/>
  <c r="L135" i="9"/>
  <c r="M135" i="9"/>
  <c r="N135" i="9"/>
  <c r="O135" i="9"/>
  <c r="P135" i="9"/>
  <c r="Q135" i="9"/>
  <c r="Q114" i="10" s="1"/>
  <c r="R135" i="9"/>
  <c r="R114" i="10" s="1"/>
  <c r="G135" i="9"/>
  <c r="D123" i="9"/>
  <c r="D124" i="9"/>
  <c r="D125" i="9"/>
  <c r="D126" i="9"/>
  <c r="D127" i="9"/>
  <c r="D128" i="9"/>
  <c r="D129" i="9"/>
  <c r="D130" i="9"/>
  <c r="D131" i="9"/>
  <c r="D132" i="9"/>
  <c r="D133" i="9"/>
  <c r="D134" i="9"/>
  <c r="D104" i="9"/>
  <c r="D105" i="9"/>
  <c r="D106" i="9"/>
  <c r="D107" i="9"/>
  <c r="D108" i="9"/>
  <c r="D109" i="9"/>
  <c r="D110" i="9"/>
  <c r="D111" i="9"/>
  <c r="D112" i="9"/>
  <c r="D113" i="9"/>
  <c r="D114" i="9"/>
  <c r="D115" i="9"/>
  <c r="D116" i="9"/>
  <c r="D103" i="9"/>
  <c r="F88" i="9"/>
  <c r="E18" i="18" s="1"/>
  <c r="G88" i="9"/>
  <c r="G93" i="9" s="1"/>
  <c r="G149" i="9" s="1"/>
  <c r="G152" i="9" s="1"/>
  <c r="I88" i="9"/>
  <c r="J88" i="9"/>
  <c r="J18" i="18" s="1"/>
  <c r="L88" i="9"/>
  <c r="L18" i="18" s="1"/>
  <c r="M88" i="9"/>
  <c r="N88" i="9"/>
  <c r="O18" i="18" s="1"/>
  <c r="O88" i="9"/>
  <c r="P88" i="9"/>
  <c r="R18" i="18" s="1"/>
  <c r="Q88" i="9"/>
  <c r="R88" i="9"/>
  <c r="D18" i="18"/>
  <c r="D22" i="18" s="1"/>
  <c r="F93" i="9"/>
  <c r="F149" i="9" s="1"/>
  <c r="I50" i="9"/>
  <c r="J50" i="9"/>
  <c r="K50" i="9"/>
  <c r="L50" i="9"/>
  <c r="M50" i="9"/>
  <c r="N50" i="9"/>
  <c r="O50" i="9"/>
  <c r="P50" i="9"/>
  <c r="Q50" i="9"/>
  <c r="R50" i="9"/>
  <c r="H90" i="2"/>
  <c r="I90" i="2"/>
  <c r="J90" i="2"/>
  <c r="K90" i="2"/>
  <c r="L90" i="2"/>
  <c r="M90" i="2"/>
  <c r="N90" i="2"/>
  <c r="O90" i="2"/>
  <c r="P90" i="2"/>
  <c r="Q90" i="2"/>
  <c r="R90" i="2"/>
  <c r="G51" i="2"/>
  <c r="H51" i="2"/>
  <c r="I51" i="2"/>
  <c r="J51" i="2"/>
  <c r="K51" i="2"/>
  <c r="L51" i="2"/>
  <c r="M51" i="2"/>
  <c r="N51" i="2"/>
  <c r="O51" i="2"/>
  <c r="P51" i="2"/>
  <c r="Q51" i="2"/>
  <c r="R51" i="2"/>
  <c r="D62" i="9"/>
  <c r="D63" i="9"/>
  <c r="D64" i="9"/>
  <c r="D65" i="9"/>
  <c r="D66" i="9"/>
  <c r="D67" i="9"/>
  <c r="D56" i="9"/>
  <c r="D57" i="9"/>
  <c r="D58" i="9"/>
  <c r="D59" i="9"/>
  <c r="D60" i="9"/>
  <c r="D61" i="9"/>
  <c r="D48" i="9"/>
  <c r="D49" i="9"/>
  <c r="E116" i="10" l="1"/>
  <c r="F116" i="10"/>
  <c r="S18" i="18"/>
  <c r="N18" i="18"/>
  <c r="I18" i="18"/>
  <c r="T18" i="18"/>
  <c r="P18" i="18"/>
  <c r="F18" i="18"/>
  <c r="F22" i="18" s="1"/>
  <c r="H150" i="9" l="1"/>
  <c r="I150" i="9"/>
  <c r="J150" i="9"/>
  <c r="K150" i="9"/>
  <c r="L150" i="9"/>
  <c r="M150" i="9"/>
  <c r="N150" i="9"/>
  <c r="O150" i="9"/>
  <c r="P150" i="9"/>
  <c r="Q150" i="9"/>
  <c r="R150" i="9"/>
  <c r="F150" i="9"/>
  <c r="G150" i="9"/>
  <c r="E150" i="9"/>
  <c r="F130" i="10" l="1"/>
  <c r="T11" i="18" l="1"/>
  <c r="S11" i="18"/>
  <c r="R11" i="18"/>
  <c r="P11" i="18"/>
  <c r="O11" i="18"/>
  <c r="N11" i="18"/>
  <c r="L11" i="18"/>
  <c r="K11" i="18"/>
  <c r="J11" i="18"/>
  <c r="I11" i="18"/>
  <c r="G11" i="18"/>
  <c r="E11" i="18"/>
  <c r="F11" i="18"/>
  <c r="D11" i="18"/>
  <c r="R30" i="18"/>
  <c r="N30" i="18"/>
  <c r="I30" i="18"/>
  <c r="T28" i="18"/>
  <c r="S28" i="18"/>
  <c r="R28" i="18"/>
  <c r="O28" i="18"/>
  <c r="P28" i="18"/>
  <c r="N28" i="18"/>
  <c r="J28" i="18"/>
  <c r="K28" i="18"/>
  <c r="L28" i="18"/>
  <c r="I28" i="18"/>
  <c r="E28" i="18"/>
  <c r="F28" i="18"/>
  <c r="G28" i="18"/>
  <c r="D28" i="18"/>
  <c r="H25" i="18" l="1"/>
  <c r="M25" i="18" s="1"/>
  <c r="Q25" i="18" s="1"/>
  <c r="U25" i="18" s="1"/>
  <c r="E37" i="10" l="1"/>
  <c r="E74" i="10"/>
  <c r="E153" i="9"/>
  <c r="E152" i="9" l="1"/>
  <c r="E139" i="2"/>
  <c r="E154" i="9" l="1"/>
  <c r="R96" i="10"/>
  <c r="Q96" i="10"/>
  <c r="P96" i="10"/>
  <c r="O96" i="10"/>
  <c r="N96" i="10"/>
  <c r="M96" i="10"/>
  <c r="L96" i="10"/>
  <c r="K96" i="10"/>
  <c r="K116" i="10" s="1"/>
  <c r="J96" i="10"/>
  <c r="I96" i="10"/>
  <c r="H96" i="10"/>
  <c r="R74" i="10"/>
  <c r="Q74" i="10"/>
  <c r="P74" i="10"/>
  <c r="O74" i="10"/>
  <c r="N74" i="10"/>
  <c r="M74" i="10"/>
  <c r="L74" i="10"/>
  <c r="K74" i="10"/>
  <c r="J74" i="10"/>
  <c r="I74" i="10"/>
  <c r="H74" i="10"/>
  <c r="G74" i="10"/>
  <c r="G76" i="10" s="1"/>
  <c r="F74" i="10"/>
  <c r="I116" i="10" l="1"/>
  <c r="O116" i="10"/>
  <c r="G124" i="10"/>
  <c r="G136" i="10" s="1"/>
  <c r="M116" i="10"/>
  <c r="Q116" i="10"/>
  <c r="H116" i="10"/>
  <c r="J116" i="10"/>
  <c r="L116" i="10"/>
  <c r="N116" i="10"/>
  <c r="P116" i="10"/>
  <c r="R116" i="10"/>
  <c r="R117" i="9"/>
  <c r="Q117" i="9"/>
  <c r="P117" i="9"/>
  <c r="O117" i="9"/>
  <c r="N117" i="9"/>
  <c r="M117" i="9"/>
  <c r="L117" i="9"/>
  <c r="K117" i="9"/>
  <c r="J117" i="9"/>
  <c r="I117" i="9"/>
  <c r="H117" i="9"/>
  <c r="G117" i="9"/>
  <c r="G17" i="9"/>
  <c r="G153" i="9" s="1"/>
  <c r="G154" i="9" s="1"/>
  <c r="G137" i="9" l="1"/>
  <c r="I137" i="9"/>
  <c r="K137" i="9"/>
  <c r="M137" i="9"/>
  <c r="O137" i="9"/>
  <c r="Q137" i="9"/>
  <c r="H137" i="9"/>
  <c r="J137" i="9"/>
  <c r="L137" i="9"/>
  <c r="N137" i="9"/>
  <c r="P137" i="9"/>
  <c r="R137" i="9"/>
  <c r="K111" i="2"/>
  <c r="L111" i="2"/>
  <c r="M111" i="2"/>
  <c r="N111" i="2"/>
  <c r="O111" i="2"/>
  <c r="P111" i="2"/>
  <c r="Q111" i="2"/>
  <c r="R111" i="2"/>
  <c r="G129" i="2"/>
  <c r="H129" i="2"/>
  <c r="I129" i="2"/>
  <c r="J129" i="2"/>
  <c r="K129" i="2"/>
  <c r="L129" i="2"/>
  <c r="M129" i="2"/>
  <c r="N129" i="2"/>
  <c r="O129" i="2"/>
  <c r="P129" i="2"/>
  <c r="Q129" i="2"/>
  <c r="R129" i="2"/>
  <c r="Q131" i="2" l="1"/>
  <c r="Q138" i="2" s="1"/>
  <c r="L131" i="2"/>
  <c r="L138" i="2" s="1"/>
  <c r="K131" i="2"/>
  <c r="K138" i="2" s="1"/>
  <c r="R131" i="2"/>
  <c r="R138" i="2" s="1"/>
  <c r="I131" i="2"/>
  <c r="I138" i="2" s="1"/>
  <c r="P131" i="2"/>
  <c r="P138" i="2" s="1"/>
  <c r="N131" i="2"/>
  <c r="N138" i="2" s="1"/>
  <c r="O131" i="2"/>
  <c r="O138" i="2" s="1"/>
  <c r="M131" i="2"/>
  <c r="M138" i="2" s="1"/>
  <c r="F21" i="2"/>
  <c r="F135" i="2" s="1"/>
  <c r="I139" i="2" l="1"/>
  <c r="F136" i="2"/>
  <c r="F137" i="2" s="1"/>
  <c r="H18" i="2" l="1"/>
  <c r="H19" i="2" s="1"/>
  <c r="R37" i="10" l="1"/>
  <c r="R76" i="10" s="1"/>
  <c r="Q37" i="10"/>
  <c r="Q76" i="10" s="1"/>
  <c r="P37" i="10"/>
  <c r="P76" i="10" s="1"/>
  <c r="O37" i="10"/>
  <c r="O76" i="10" s="1"/>
  <c r="N37" i="10"/>
  <c r="N76" i="10" s="1"/>
  <c r="M37" i="10"/>
  <c r="M76" i="10" s="1"/>
  <c r="L37" i="10"/>
  <c r="L76" i="10" s="1"/>
  <c r="K37" i="10"/>
  <c r="K76" i="10" s="1"/>
  <c r="J37" i="10"/>
  <c r="J76" i="10" s="1"/>
  <c r="I37" i="10"/>
  <c r="I76" i="10" s="1"/>
  <c r="H37" i="10"/>
  <c r="H76" i="10" s="1"/>
  <c r="T22" i="18"/>
  <c r="S22" i="18"/>
  <c r="R22" i="18"/>
  <c r="R32" i="18" s="1"/>
  <c r="P22" i="18"/>
  <c r="O22" i="18"/>
  <c r="N22" i="18"/>
  <c r="L22" i="18"/>
  <c r="K22" i="18"/>
  <c r="J22" i="18"/>
  <c r="I22" i="18"/>
  <c r="G22" i="18"/>
  <c r="E22" i="18"/>
  <c r="H17" i="18" s="1"/>
  <c r="R17" i="9"/>
  <c r="R153" i="9" s="1"/>
  <c r="Q17" i="9"/>
  <c r="Q153" i="9" s="1"/>
  <c r="P17" i="9"/>
  <c r="P153" i="9" s="1"/>
  <c r="O17" i="9"/>
  <c r="O153" i="9" s="1"/>
  <c r="N17" i="9"/>
  <c r="N153" i="9" s="1"/>
  <c r="M17" i="9"/>
  <c r="M153" i="9" s="1"/>
  <c r="L17" i="9"/>
  <c r="L153" i="9" s="1"/>
  <c r="K17" i="9"/>
  <c r="K153" i="9" s="1"/>
  <c r="J17" i="9"/>
  <c r="J153" i="9" s="1"/>
  <c r="I17" i="9"/>
  <c r="I153" i="9" s="1"/>
  <c r="H17" i="9"/>
  <c r="H153" i="9" s="1"/>
  <c r="H154" i="9" s="1"/>
  <c r="M17" i="18" l="1"/>
  <c r="Q17" i="18" s="1"/>
  <c r="U17" i="18" s="1"/>
  <c r="N124" i="10"/>
  <c r="N136" i="10" s="1"/>
  <c r="K124" i="10"/>
  <c r="K136" i="10" s="1"/>
  <c r="L124" i="10"/>
  <c r="L136" i="10" s="1"/>
  <c r="M124" i="10"/>
  <c r="M136" i="10" s="1"/>
  <c r="F124" i="10"/>
  <c r="O124" i="10"/>
  <c r="O136" i="10" s="1"/>
  <c r="H124" i="10"/>
  <c r="H136" i="10" s="1"/>
  <c r="P124" i="10"/>
  <c r="P136" i="10" s="1"/>
  <c r="I124" i="10"/>
  <c r="I136" i="10" s="1"/>
  <c r="Q124" i="10"/>
  <c r="Q136" i="10" s="1"/>
  <c r="J124" i="10"/>
  <c r="J136" i="10" s="1"/>
  <c r="R124" i="10"/>
  <c r="R136" i="10" s="1"/>
  <c r="N32" i="18"/>
  <c r="J93" i="9"/>
  <c r="J149" i="9" s="1"/>
  <c r="L93" i="9"/>
  <c r="L149" i="9" s="1"/>
  <c r="N93" i="9"/>
  <c r="N149" i="9" s="1"/>
  <c r="P93" i="9"/>
  <c r="P149" i="9" s="1"/>
  <c r="R93" i="9"/>
  <c r="R149" i="9" s="1"/>
  <c r="R152" i="9" s="1"/>
  <c r="I93" i="9"/>
  <c r="I149" i="9" s="1"/>
  <c r="K93" i="9"/>
  <c r="K149" i="9" s="1"/>
  <c r="M93" i="9"/>
  <c r="M149" i="9" s="1"/>
  <c r="O93" i="9"/>
  <c r="O149" i="9" s="1"/>
  <c r="Q93" i="9"/>
  <c r="Q149" i="9" s="1"/>
  <c r="P152" i="9" l="1"/>
  <c r="P154" i="9" s="1"/>
  <c r="Q152" i="9"/>
  <c r="Q154" i="9" s="1"/>
  <c r="N152" i="9"/>
  <c r="N154" i="9" s="1"/>
  <c r="O152" i="9"/>
  <c r="O154" i="9" s="1"/>
  <c r="L152" i="9"/>
  <c r="L154" i="9" s="1"/>
  <c r="M152" i="9"/>
  <c r="M154" i="9" s="1"/>
  <c r="J152" i="9"/>
  <c r="J154" i="9" s="1"/>
  <c r="K152" i="9"/>
  <c r="K154" i="9" s="1"/>
  <c r="I152" i="9"/>
  <c r="I154" i="9" s="1"/>
  <c r="R154" i="9"/>
  <c r="H92" i="2"/>
  <c r="H136" i="2" s="1"/>
  <c r="I92" i="2"/>
  <c r="I136" i="2" s="1"/>
  <c r="K92" i="2"/>
  <c r="K136" i="2" s="1"/>
  <c r="L92" i="2"/>
  <c r="L136" i="2" s="1"/>
  <c r="M92" i="2"/>
  <c r="M136" i="2" s="1"/>
  <c r="N92" i="2"/>
  <c r="N136" i="2" s="1"/>
  <c r="O92" i="2"/>
  <c r="O136" i="2" s="1"/>
  <c r="P92" i="2"/>
  <c r="P136" i="2" s="1"/>
  <c r="Q92" i="2"/>
  <c r="Q136" i="2" s="1"/>
  <c r="R92" i="2"/>
  <c r="R136" i="2" s="1"/>
  <c r="G136" i="2"/>
  <c r="F152" i="9" l="1"/>
  <c r="F154" i="9" s="1"/>
  <c r="O18" i="2"/>
  <c r="P18" i="2"/>
  <c r="Q21" i="2"/>
  <c r="Q135" i="2" s="1"/>
  <c r="Q137" i="2" s="1"/>
  <c r="Q139" i="2" s="1"/>
  <c r="R137" i="2"/>
  <c r="R139" i="2" s="1"/>
  <c r="H21" i="2"/>
  <c r="H135" i="2" s="1"/>
  <c r="H137" i="2" s="1"/>
  <c r="I18" i="2"/>
  <c r="J18" i="2"/>
  <c r="K18" i="2"/>
  <c r="L18" i="2"/>
  <c r="M18" i="2"/>
  <c r="N18" i="2"/>
  <c r="P19" i="2" l="1"/>
  <c r="P21" i="2" s="1"/>
  <c r="P135" i="2" s="1"/>
  <c r="P137" i="2" s="1"/>
  <c r="P139" i="2" s="1"/>
  <c r="O19" i="2"/>
  <c r="O21" i="2" s="1"/>
  <c r="O135" i="2" s="1"/>
  <c r="O137" i="2" s="1"/>
  <c r="O139" i="2" s="1"/>
  <c r="N19" i="2"/>
  <c r="N21" i="2" s="1"/>
  <c r="N135" i="2" s="1"/>
  <c r="N137" i="2" s="1"/>
  <c r="N139" i="2" s="1"/>
  <c r="M19" i="2"/>
  <c r="M21" i="2" s="1"/>
  <c r="M135" i="2" s="1"/>
  <c r="M137" i="2" s="1"/>
  <c r="M139" i="2" s="1"/>
  <c r="L21" i="2"/>
  <c r="L135" i="2" s="1"/>
  <c r="L137" i="2" s="1"/>
  <c r="L139" i="2" s="1"/>
  <c r="L19" i="2"/>
  <c r="K19" i="2"/>
  <c r="K21" i="2" s="1"/>
  <c r="K135" i="2" s="1"/>
  <c r="K137" i="2" s="1"/>
  <c r="K139" i="2" s="1"/>
  <c r="J19" i="2"/>
  <c r="J21" i="2" s="1"/>
  <c r="J135" i="2" s="1"/>
  <c r="I19" i="2"/>
  <c r="I21" i="2" s="1"/>
  <c r="I135" i="2" s="1"/>
</calcChain>
</file>

<file path=xl/comments1.xml><?xml version="1.0" encoding="utf-8"?>
<comments xmlns="http://schemas.openxmlformats.org/spreadsheetml/2006/main">
  <authors>
    <author>Zhong, Yushan</author>
  </authors>
  <commentList>
    <comment ref="E13" authorId="0" shapeId="0">
      <text>
        <r>
          <rPr>
            <b/>
            <sz val="9"/>
            <color indexed="81"/>
            <rFont val="Tahoma"/>
            <family val="2"/>
          </rPr>
          <t>Zhong, Yushan:</t>
        </r>
        <r>
          <rPr>
            <sz val="9"/>
            <color indexed="81"/>
            <rFont val="Tahoma"/>
            <family val="2"/>
          </rPr>
          <t xml:space="preserve">
The coincident peak solar production to IID peak load was used here. This peak number is not the max possible amount of hourly solar production for those customers resources. If other solar data is needed, just let us know.</t>
        </r>
      </text>
    </comment>
    <comment ref="N80" authorId="0" shapeId="0">
      <text>
        <r>
          <rPr>
            <b/>
            <sz val="9"/>
            <color indexed="81"/>
            <rFont val="Tahoma"/>
            <family val="2"/>
          </rPr>
          <t>Zhong, Yushan:</t>
        </r>
        <r>
          <rPr>
            <sz val="9"/>
            <color indexed="81"/>
            <rFont val="Tahoma"/>
            <family val="2"/>
          </rPr>
          <t xml:space="preserve">
The contract expired in 2026. Corrected 2027-2030 into 0</t>
        </r>
      </text>
    </comment>
  </commentList>
</comments>
</file>

<file path=xl/comments2.xml><?xml version="1.0" encoding="utf-8"?>
<comments xmlns="http://schemas.openxmlformats.org/spreadsheetml/2006/main">
  <authors>
    <author>Zhong, Yushan</author>
  </authors>
  <commentList>
    <comment ref="E13" authorId="0" shapeId="0">
      <text>
        <r>
          <rPr>
            <b/>
            <sz val="9"/>
            <color indexed="81"/>
            <rFont val="Tahoma"/>
            <family val="2"/>
          </rPr>
          <t>Zhong, Yushan:</t>
        </r>
        <r>
          <rPr>
            <sz val="9"/>
            <color indexed="81"/>
            <rFont val="Tahoma"/>
            <family val="2"/>
          </rPr>
          <t xml:space="preserve">
The coincident peak solar production to IID peak load was used here. This peak number is not the max possible amount of hourly solar production for those customers resources. If other solar data is needed, just let us know.</t>
        </r>
      </text>
    </comment>
  </commentList>
</comments>
</file>

<file path=xl/comments3.xml><?xml version="1.0" encoding="utf-8"?>
<comments xmlns="http://schemas.openxmlformats.org/spreadsheetml/2006/main">
  <authors>
    <author>Zhong, Yushan</author>
  </authors>
  <commentList>
    <comment ref="E13" authorId="0" shapeId="0">
      <text>
        <r>
          <rPr>
            <b/>
            <sz val="9"/>
            <color indexed="81"/>
            <rFont val="Tahoma"/>
            <family val="2"/>
          </rPr>
          <t>Zhong, Yushan:</t>
        </r>
        <r>
          <rPr>
            <sz val="9"/>
            <color indexed="81"/>
            <rFont val="Tahoma"/>
            <family val="2"/>
          </rPr>
          <t xml:space="preserve">
The coincident peak solar production to IID peak load was used here. This peak number is not the max possible amount of hourly solar production for those customers resources. If other solar data is needed, just let us know.</t>
        </r>
      </text>
    </comment>
  </commentList>
</comments>
</file>

<file path=xl/comments4.xml><?xml version="1.0" encoding="utf-8"?>
<comments xmlns="http://schemas.openxmlformats.org/spreadsheetml/2006/main">
  <authors>
    <author>Zhong, Yushan</author>
  </authors>
  <commentList>
    <comment ref="E11" authorId="0" shapeId="0">
      <text>
        <r>
          <rPr>
            <b/>
            <sz val="9"/>
            <color indexed="81"/>
            <rFont val="Tahoma"/>
            <family val="2"/>
          </rPr>
          <t>Zhong, Yushan:</t>
        </r>
        <r>
          <rPr>
            <sz val="9"/>
            <color indexed="81"/>
            <rFont val="Tahoma"/>
            <family val="2"/>
          </rPr>
          <t xml:space="preserve">
EE and PV has been included in this net retail sales number. The AAEE data has been used in a number of senarios, including the low case, which is on the LOW tabs.</t>
        </r>
      </text>
    </comment>
    <comment ref="E15" authorId="0" shapeId="0">
      <text>
        <r>
          <rPr>
            <b/>
            <sz val="9"/>
            <color indexed="81"/>
            <rFont val="Tahoma"/>
            <family val="2"/>
          </rPr>
          <t>Zhong, Yushan:</t>
        </r>
        <r>
          <rPr>
            <sz val="9"/>
            <color indexed="81"/>
            <rFont val="Tahoma"/>
            <family val="2"/>
          </rPr>
          <t xml:space="preserve">
The high low and expected cases include various AAEE/committed EE  assumptions. IID also develped numerous "observations" in the IID load forecast to further examine the potential impact of AAEE. More details can be found in IID load forecast report</t>
        </r>
      </text>
    </comment>
    <comment ref="B154" authorId="0" shapeId="0">
      <text>
        <r>
          <rPr>
            <b/>
            <sz val="9"/>
            <color indexed="81"/>
            <rFont val="Tahoma"/>
            <family val="2"/>
          </rPr>
          <t>Zhong, Yushan:</t>
        </r>
        <r>
          <rPr>
            <sz val="9"/>
            <color indexed="81"/>
            <rFont val="Tahoma"/>
            <family val="2"/>
          </rPr>
          <t xml:space="preserve">
includes BESS and Losses</t>
        </r>
      </text>
    </comment>
  </commentList>
</comments>
</file>

<file path=xl/comments5.xml><?xml version="1.0" encoding="utf-8"?>
<comments xmlns="http://schemas.openxmlformats.org/spreadsheetml/2006/main">
  <authors>
    <author>Zhong, Yushan</author>
  </authors>
  <commentList>
    <comment ref="E15" authorId="0" shapeId="0">
      <text>
        <r>
          <rPr>
            <b/>
            <sz val="9"/>
            <color indexed="81"/>
            <rFont val="Tahoma"/>
            <family val="2"/>
          </rPr>
          <t>Zhong, Yushan:</t>
        </r>
        <r>
          <rPr>
            <sz val="9"/>
            <color indexed="81"/>
            <rFont val="Tahoma"/>
            <family val="2"/>
          </rPr>
          <t xml:space="preserve">
The high low and expected cases include various AAEE/committed EE  assumptions. IID also develped numerous "observations" in the IID load forecast to further examine the potential impact of AAEE. More details can be found in IID load forecast report</t>
        </r>
      </text>
    </comment>
    <comment ref="B154" authorId="0" shapeId="0">
      <text>
        <r>
          <rPr>
            <b/>
            <sz val="9"/>
            <color indexed="81"/>
            <rFont val="Tahoma"/>
            <family val="2"/>
          </rPr>
          <t>Zhong, Yushan:</t>
        </r>
        <r>
          <rPr>
            <sz val="9"/>
            <color indexed="81"/>
            <rFont val="Tahoma"/>
            <family val="2"/>
          </rPr>
          <t xml:space="preserve">
includes BESS and losses</t>
        </r>
      </text>
    </comment>
  </commentList>
</comments>
</file>

<file path=xl/comments6.xml><?xml version="1.0" encoding="utf-8"?>
<comments xmlns="http://schemas.openxmlformats.org/spreadsheetml/2006/main">
  <authors>
    <author>Zhong, Yushan</author>
  </authors>
  <commentList>
    <comment ref="E15" authorId="0" shapeId="0">
      <text>
        <r>
          <rPr>
            <b/>
            <sz val="9"/>
            <color indexed="81"/>
            <rFont val="Tahoma"/>
            <family val="2"/>
          </rPr>
          <t>Zhong, Yushan:</t>
        </r>
        <r>
          <rPr>
            <sz val="9"/>
            <color indexed="81"/>
            <rFont val="Tahoma"/>
            <family val="2"/>
          </rPr>
          <t xml:space="preserve">
The difference between row 1 and row 4 representing AAEE calculated from IID board approved codes and standards in the low case</t>
        </r>
      </text>
    </comment>
    <comment ref="B154" authorId="0" shapeId="0">
      <text>
        <r>
          <rPr>
            <b/>
            <sz val="9"/>
            <color indexed="81"/>
            <rFont val="Tahoma"/>
            <family val="2"/>
          </rPr>
          <t>Zhong, Yushan:</t>
        </r>
        <r>
          <rPr>
            <sz val="9"/>
            <color indexed="81"/>
            <rFont val="Tahoma"/>
            <family val="2"/>
          </rPr>
          <t xml:space="preserve">
includes BESS and losses</t>
        </r>
      </text>
    </comment>
  </commentList>
</comments>
</file>

<file path=xl/comments7.xml><?xml version="1.0" encoding="utf-8"?>
<comments xmlns="http://schemas.openxmlformats.org/spreadsheetml/2006/main">
  <authors>
    <author>Zhong, Yushan</author>
  </authors>
  <commentList>
    <comment ref="B141" authorId="0" shapeId="0">
      <text>
        <r>
          <rPr>
            <b/>
            <sz val="9"/>
            <color indexed="81"/>
            <rFont val="Tahoma"/>
            <family val="2"/>
          </rPr>
          <t>Zhong, Yushan:</t>
        </r>
        <r>
          <rPr>
            <sz val="9"/>
            <color indexed="81"/>
            <rFont val="Tahoma"/>
            <family val="2"/>
          </rPr>
          <t xml:space="preserve">
match the calculator results row 18</t>
        </r>
      </text>
    </comment>
    <comment ref="B142" authorId="0" shapeId="0">
      <text>
        <r>
          <rPr>
            <b/>
            <sz val="9"/>
            <color indexed="81"/>
            <rFont val="Tahoma"/>
            <family val="2"/>
          </rPr>
          <t>Zhong, Yushan:</t>
        </r>
        <r>
          <rPr>
            <sz val="9"/>
            <color indexed="81"/>
            <rFont val="Tahoma"/>
            <family val="2"/>
          </rPr>
          <t xml:space="preserve">
match calculator input Row 93, if using row 9-row 10 matches calculator results row 20</t>
        </r>
      </text>
    </comment>
  </commentList>
</comments>
</file>

<file path=xl/sharedStrings.xml><?xml version="1.0" encoding="utf-8"?>
<sst xmlns="http://schemas.openxmlformats.org/spreadsheetml/2006/main" count="2997" uniqueCount="461">
  <si>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</si>
  <si>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</si>
  <si>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</si>
  <si>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</si>
  <si>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</si>
  <si>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</si>
  <si>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</si>
  <si>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</si>
  <si>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</si>
  <si>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</si>
  <si>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</si>
  <si>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</si>
  <si>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</si>
  <si>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</si>
  <si>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</si>
  <si>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</si>
  <si>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</si>
  <si>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</si>
  <si>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</si>
  <si>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</si>
  <si>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</si>
  <si>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</si>
  <si>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</si>
  <si>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</si>
  <si>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</si>
  <si>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</si>
  <si>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</si>
  <si>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</si>
  <si>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</si>
  <si>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</si>
  <si>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</si>
  <si>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</si>
  <si>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</si>
  <si>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</si>
  <si>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</si>
  <si>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</si>
  <si>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</si>
  <si>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</si>
  <si>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</si>
  <si>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</si>
  <si>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</si>
  <si>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</si>
  <si>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</si>
  <si>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</si>
  <si>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</si>
  <si>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</si>
  <si>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</si>
  <si>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</si>
  <si>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</si>
  <si>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</si>
  <si>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</si>
  <si>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</si>
  <si>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</si>
  <si>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</si>
  <si>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</si>
  <si>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</si>
  <si>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</si>
  <si>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</si>
  <si>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</si>
  <si>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</si>
  <si>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</si>
  <si>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</si>
  <si>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</si>
  <si>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</si>
  <si>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</si>
  <si>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</si>
  <si>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</si>
  <si>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</si>
  <si>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</si>
  <si>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</si>
  <si>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</si>
  <si>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</si>
  <si>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</si>
  <si>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</si>
  <si>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</si>
  <si>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</si>
  <si>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</si>
  <si>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</si>
  <si>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</si>
  <si>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</si>
  <si>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</si>
  <si>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</si>
  <si>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</si>
  <si>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</si>
  <si>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</si>
  <si>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</si>
  <si>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</si>
  <si>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</si>
  <si>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</si>
  <si>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</si>
  <si>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</si>
  <si>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</si>
  <si>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</si>
  <si>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</si>
  <si>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</si>
  <si>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</si>
  <si>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</si>
  <si>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</si>
  <si>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</si>
  <si>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</si>
  <si>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</si>
  <si>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</si>
  <si>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</si>
  <si>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</si>
  <si>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</si>
  <si>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</si>
  <si>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</si>
  <si>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</si>
  <si>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</si>
  <si>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</si>
  <si>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</si>
  <si>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</si>
  <si>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</si>
  <si>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</si>
  <si>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</si>
  <si>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</si>
  <si>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</si>
  <si>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</si>
  <si>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</si>
  <si>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</si>
  <si>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</si>
  <si>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</si>
  <si>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</si>
  <si>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</si>
  <si>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</si>
  <si>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</si>
  <si>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</si>
  <si>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</si>
  <si>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</si>
  <si>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</si>
  <si>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</si>
  <si>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</si>
  <si>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</si>
  <si>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</si>
  <si>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</si>
  <si>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</si>
  <si>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</si>
  <si>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</si>
  <si>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</si>
  <si>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</si>
  <si>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</si>
  <si>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</si>
  <si>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</si>
  <si>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</si>
  <si>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</si>
  <si>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</si>
  <si>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</si>
  <si>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</si>
  <si>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</si>
  <si>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</si>
  <si>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</si>
  <si>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</si>
  <si>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</si>
  <si>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</si>
  <si>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</si>
  <si>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</si>
  <si>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</si>
  <si>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</si>
  <si>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</si>
  <si>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</si>
  <si>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</si>
  <si>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</si>
  <si>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</si>
  <si>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</si>
  <si>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</si>
  <si>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</si>
  <si>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</si>
  <si>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</si>
  <si>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</si>
  <si>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</si>
  <si>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</si>
  <si>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</si>
  <si>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</si>
  <si>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</si>
  <si>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</si>
  <si>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</si>
  <si>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</si>
  <si>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</si>
  <si>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</si>
  <si>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</si>
  <si>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</si>
  <si>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</si>
  <si>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</si>
  <si>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</si>
  <si>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</si>
  <si>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</si>
  <si>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</si>
  <si>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</si>
  <si>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</si>
  <si>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</si>
  <si>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</si>
  <si>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</si>
  <si>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</si>
  <si>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</si>
  <si>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</si>
  <si>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</si>
  <si>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</si>
  <si>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</si>
  <si>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</si>
  <si>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</si>
  <si>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</si>
  <si>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</si>
  <si>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</si>
  <si>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</si>
  <si>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</si>
  <si>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</si>
  <si>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</si>
  <si>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</si>
  <si>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</si>
  <si>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</si>
  <si>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</si>
  <si>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</si>
  <si>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</si>
  <si>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</si>
  <si>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</si>
  <si>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</si>
  <si>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</si>
  <si>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</si>
  <si>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</si>
  <si>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</si>
  <si>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</si>
  <si>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</si>
  <si>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</si>
  <si>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</si>
  <si>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</si>
  <si>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</si>
  <si>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</si>
  <si>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</si>
  <si>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</si>
  <si>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</si>
  <si>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</si>
  <si>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</si>
  <si>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</si>
  <si>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</si>
  <si>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</si>
  <si>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</si>
  <si>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</si>
  <si>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</si>
  <si>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</si>
  <si>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</si>
  <si>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</si>
  <si>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</si>
  <si>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</si>
  <si>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</si>
  <si>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</si>
  <si>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</si>
  <si>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</si>
  <si>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</si>
  <si>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</si>
  <si>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</si>
  <si>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</si>
  <si>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</si>
  <si>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</si>
  <si>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</si>
  <si>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</si>
  <si>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</si>
  <si>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</si>
  <si>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</si>
  <si>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</si>
  <si>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</si>
  <si>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</si>
  <si>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</si>
  <si>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</si>
  <si>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</si>
  <si>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</si>
  <si>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</si>
  <si>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</si>
  <si>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</si>
  <si>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</si>
  <si>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</si>
  <si>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</si>
  <si>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</si>
  <si>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</si>
  <si>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</si>
  <si>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</si>
  <si>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</si>
  <si>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</si>
  <si>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</si>
  <si>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</si>
  <si>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</si>
  <si>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</si>
  <si>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</si>
  <si>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</si>
  <si>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</si>
  <si>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</si>
  <si>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</si>
  <si>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</si>
  <si>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</si>
  <si>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</si>
  <si>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</si>
  <si>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</si>
  <si>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</si>
  <si>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</si>
  <si>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</si>
  <si>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</si>
  <si>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</si>
  <si>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</si>
  <si>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</si>
  <si>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</si>
  <si>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</si>
  <si>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</si>
  <si>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</si>
  <si>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</si>
  <si>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</si>
  <si>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</si>
  <si>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</si>
  <si>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</si>
  <si>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</si>
  <si>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</si>
  <si>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</si>
  <si>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</si>
  <si>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</si>
  <si>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</si>
  <si>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</si>
  <si>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</si>
  <si>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</si>
  <si>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</si>
  <si>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</si>
  <si>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</si>
  <si>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</si>
  <si>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</si>
  <si>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</si>
  <si>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</si>
  <si>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</si>
  <si>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</si>
  <si>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</si>
  <si>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</si>
  <si>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</si>
  <si>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</si>
  <si>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</si>
  <si>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</si>
  <si>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</si>
  <si>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</si>
  <si>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</si>
  <si>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</si>
  <si>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</si>
  <si>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</si>
  <si>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</si>
  <si>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</si>
  <si>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</si>
  <si>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</si>
  <si>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</si>
  <si>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</si>
  <si>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</si>
  <si>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</si>
  <si>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</si>
  <si>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</si>
  <si>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</si>
  <si>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</si>
  <si>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</si>
  <si>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</si>
  <si>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</si>
  <si>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</si>
  <si>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</si>
  <si>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</si>
  <si>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</si>
  <si>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</si>
  <si>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</si>
  <si>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</si>
  <si>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</si>
  <si>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</si>
  <si>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</si>
  <si>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</si>
  <si>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</si>
  <si>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</si>
  <si>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</si>
  <si>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</si>
  <si>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</si>
  <si>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</si>
  <si>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</si>
  <si>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</si>
  <si>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</si>
  <si>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</si>
  <si>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</si>
  <si>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</si>
  <si>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</si>
  <si>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Scott Harding</t>
  </si>
  <si>
    <t>Supervisor, Resource Planning &amp; Acquisition</t>
  </si>
  <si>
    <t>sdharding@iid.com</t>
  </si>
  <si>
    <t>760-482-3365</t>
  </si>
  <si>
    <t>333 E Barioni Blvd</t>
  </si>
  <si>
    <t>Imperial</t>
  </si>
  <si>
    <t>Marc Printy</t>
  </si>
  <si>
    <t>Manager, Resource Planning</t>
  </si>
  <si>
    <t>rmprinty@iid.com</t>
  </si>
  <si>
    <t>760-339-0835</t>
  </si>
  <si>
    <t>Niliand 1</t>
  </si>
  <si>
    <t>Niliand 2</t>
  </si>
  <si>
    <t>Rockwood 1</t>
  </si>
  <si>
    <t>Rockwood 2</t>
  </si>
  <si>
    <t xml:space="preserve">Natural Gas </t>
  </si>
  <si>
    <t>Coachella 1</t>
  </si>
  <si>
    <t>Coachella 2</t>
  </si>
  <si>
    <t>Coachella 3</t>
  </si>
  <si>
    <t>Coachella 4</t>
  </si>
  <si>
    <t>EL Centro #2</t>
  </si>
  <si>
    <t>EL Centro #3</t>
  </si>
  <si>
    <t>EL Centro #4</t>
  </si>
  <si>
    <t>Yucca GT 21</t>
  </si>
  <si>
    <t>Yucca Steam</t>
  </si>
  <si>
    <t>Oil</t>
  </si>
  <si>
    <t>Augustine</t>
  </si>
  <si>
    <t>BCP/Hoover+Tribes</t>
  </si>
  <si>
    <t>Parker_Davis</t>
  </si>
  <si>
    <t>SCAPPA Nuclear</t>
  </si>
  <si>
    <t>Large Hydro</t>
  </si>
  <si>
    <t>Solar</t>
  </si>
  <si>
    <t>DROPS</t>
  </si>
  <si>
    <t>IVSC1</t>
  </si>
  <si>
    <t>Small Hydro</t>
  </si>
  <si>
    <t>8 Min Energy</t>
  </si>
  <si>
    <t>Desert View Colmac</t>
  </si>
  <si>
    <t>ECPV</t>
  </si>
  <si>
    <t>Ormat Geo</t>
  </si>
  <si>
    <t>Ormat Ormesa Geo</t>
  </si>
  <si>
    <t>REC YCWUA</t>
  </si>
  <si>
    <t>Regenerate</t>
  </si>
  <si>
    <t>SDSU PV1</t>
  </si>
  <si>
    <t>SunPeak 2</t>
  </si>
  <si>
    <t>Biomass</t>
  </si>
  <si>
    <t>Feed-in-tariff Programs</t>
  </si>
  <si>
    <t>Heber Solar</t>
  </si>
  <si>
    <t xml:space="preserve">Baseload RPS-eligible resources </t>
  </si>
  <si>
    <t>intermittent RPS-eligible resources</t>
  </si>
  <si>
    <t>Solar,Wind</t>
  </si>
  <si>
    <t>Geo, Biomass</t>
  </si>
  <si>
    <t>Cal Energy</t>
  </si>
  <si>
    <t>Citizens 20MW</t>
  </si>
  <si>
    <t>GeoGenCo</t>
  </si>
  <si>
    <t>Scenario Name: Mid/Expected Load Case</t>
  </si>
  <si>
    <t>Imperial Irrigation District</t>
  </si>
  <si>
    <t>3 cases: mid/high/low</t>
  </si>
  <si>
    <t>IID Bess (20MW)</t>
  </si>
  <si>
    <t>DROPS (planned capacity is 32; actual nameplate capacity is 85)</t>
  </si>
  <si>
    <t>Battery Storage/Energy Storage</t>
  </si>
  <si>
    <t>*Long-Term Contracts (RPS-eligible):</t>
  </si>
  <si>
    <t>* All renewable resources reported capacity during the forecasted peak hour</t>
  </si>
  <si>
    <t>SunPeak 2 (20MW)</t>
  </si>
  <si>
    <t>Cal Energy (50MW)</t>
  </si>
  <si>
    <t>Citizens (20MW+10MW donated)</t>
  </si>
  <si>
    <t>GeoGenCo (5-15MW)</t>
  </si>
  <si>
    <t>SDSU PV1 (5MW)</t>
  </si>
  <si>
    <t>Regenerate (30MW)</t>
  </si>
  <si>
    <t>REC YCWUA (6MW)</t>
  </si>
  <si>
    <t>Ormat Ormesa Geo (5MW)</t>
  </si>
  <si>
    <t>Ormat Geo (10-15MW)</t>
  </si>
  <si>
    <t>Heber Solar (10MW)</t>
  </si>
  <si>
    <t>Feed-in-tariff Programs (14MW)</t>
  </si>
  <si>
    <t>ECPV (20MW)</t>
  </si>
  <si>
    <t>Desert View Colmac (45MW)</t>
  </si>
  <si>
    <t>Biomass SB859 (2.4MW)</t>
  </si>
  <si>
    <t>8 Min Energy (30MW)</t>
  </si>
  <si>
    <t>Seasonal/Daily Market Purchases</t>
  </si>
  <si>
    <t>San Juan Coal</t>
  </si>
  <si>
    <t>Biomass SB859 (Sunk to CASO)</t>
  </si>
  <si>
    <t>Need more direction for this calculation</t>
  </si>
  <si>
    <t>Note: 2017-2018 is actual data, 2019-2030 is forecast data</t>
  </si>
  <si>
    <t>Note: The Surplus/Shortfall includes the net impact of the load after IID's existing energy storage and system losses.</t>
  </si>
  <si>
    <t xml:space="preserve">The </t>
  </si>
  <si>
    <t>Note: Additional GHG reductions will depend on the method of counting 0 carbon resources. As described in Chapter 7 of the IRP report, IID assumes that customer side program reductions will allow IID to meet deeper reductions of GHG pending the scoping plan final requirement</t>
  </si>
  <si>
    <t>Net energy for load (includes other contractual line losses + net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</si>
</sst>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7">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000_);[Red]\(#,##0.0000\)"/>
    <numFmt numFmtId="208" formatCode="#,##0.000"/>
    <numFmt numFmtId="209" formatCode="#,##0.0000"/>
    <numFmt numFmtId="210" formatCode="#,##0.00000000_);[Red]\(#,##0.00000000\)"/>
    <numFmt numFmtId="211" formatCode="#,##0.00000_);[Red]\(#,##0.00000\)"/>
    <numFmt numFmtId="212" formatCode="_(* #,##0.0000_);_(* \(#,##0.0000\);_(* &quot;-&quot;??_);_(@_)"/>
    <numFmt numFmtId="213" formatCode="#,##0.000000_);[Red]\(#,##0.000000\)"/>
  </numFmts>
  <fonts count="178">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sz val="9"/>
      <color indexed="81"/>
      <name val="Tahoma"/>
      <family val="2"/>
    </font>
    <font>
      <b/>
      <sz val="9"/>
      <color indexed="81"/>
      <name val="Tahoma"/>
      <family val="2"/>
    </font>
  </fonts>
  <fills count="116">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75" fillId="0" borderId="0" applyFont="0" applyFill="0" applyBorder="0" applyAlignment="0" applyProtection="0"/>
  </cellStyleXfs>
  <cellXfs count="486">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7" fillId="6" borderId="7" xfId="0" applyNumberFormat="1" applyFont="1" applyFill="1" applyBorder="1" applyAlignment="1">
      <alignment horizontal="right"/>
    </xf>
    <xf numFmtId="38" fontId="16" fillId="6" borderId="9"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1" fillId="6" borderId="5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38" fontId="12" fillId="113" borderId="57" xfId="0" applyNumberFormat="1" applyFont="1" applyFill="1" applyBorder="1" applyAlignment="1">
      <alignment horizontal="right"/>
    </xf>
    <xf numFmtId="43" fontId="16" fillId="6" borderId="7" xfId="25573" applyFont="1" applyFill="1" applyBorder="1" applyAlignment="1">
      <alignment horizontal="right"/>
    </xf>
    <xf numFmtId="43" fontId="16" fillId="0" borderId="7" xfId="25573" applyFont="1" applyFill="1" applyBorder="1" applyAlignment="1">
      <alignment horizontal="right"/>
    </xf>
    <xf numFmtId="43" fontId="16" fillId="0" borderId="1" xfId="25573" applyFont="1" applyFill="1" applyBorder="1" applyAlignment="1">
      <alignment horizontal="right"/>
    </xf>
    <xf numFmtId="43" fontId="16" fillId="0" borderId="1" xfId="25573" applyFont="1" applyBorder="1" applyAlignment="1">
      <alignment vertical="center"/>
    </xf>
    <xf numFmtId="167" fontId="16" fillId="6" borderId="7" xfId="25573" applyNumberFormat="1" applyFont="1" applyFill="1" applyBorder="1" applyAlignment="1">
      <alignment horizontal="right"/>
    </xf>
    <xf numFmtId="167" fontId="16" fillId="0" borderId="7" xfId="25573" applyNumberFormat="1" applyFont="1" applyFill="1" applyBorder="1" applyAlignment="1">
      <alignment horizontal="right"/>
    </xf>
    <xf numFmtId="167" fontId="16" fillId="0" borderId="1" xfId="25573" applyNumberFormat="1" applyFont="1" applyFill="1" applyBorder="1" applyAlignment="1">
      <alignment horizontal="right"/>
    </xf>
    <xf numFmtId="167" fontId="16" fillId="0" borderId="1" xfId="25573" applyNumberFormat="1" applyFont="1" applyBorder="1" applyAlignment="1">
      <alignment vertical="center"/>
    </xf>
    <xf numFmtId="167" fontId="16" fillId="110" borderId="30" xfId="25573" applyNumberFormat="1" applyFont="1" applyFill="1" applyBorder="1" applyAlignment="1">
      <alignment horizontal="right"/>
    </xf>
    <xf numFmtId="167" fontId="16" fillId="6" borderId="8" xfId="25573" applyNumberFormat="1" applyFont="1" applyFill="1" applyBorder="1" applyAlignment="1">
      <alignment horizontal="right"/>
    </xf>
    <xf numFmtId="167" fontId="16" fillId="6" borderId="53" xfId="25573" applyNumberFormat="1" applyFont="1" applyFill="1" applyBorder="1" applyAlignment="1">
      <alignment horizontal="right"/>
    </xf>
    <xf numFmtId="167" fontId="16" fillId="0" borderId="8" xfId="25573" applyNumberFormat="1" applyFont="1" applyFill="1" applyBorder="1" applyAlignment="1">
      <alignment horizontal="right"/>
    </xf>
    <xf numFmtId="167" fontId="16" fillId="0" borderId="8" xfId="25573" applyNumberFormat="1" applyFont="1" applyBorder="1" applyAlignment="1">
      <alignment vertical="center"/>
    </xf>
    <xf numFmtId="167" fontId="16" fillId="6" borderId="52" xfId="25573" applyNumberFormat="1" applyFont="1" applyFill="1" applyBorder="1" applyAlignment="1">
      <alignment horizontal="right"/>
    </xf>
    <xf numFmtId="167" fontId="16" fillId="0" borderId="9" xfId="25573" applyNumberFormat="1" applyFont="1" applyFill="1" applyBorder="1" applyAlignment="1">
      <alignment horizontal="right"/>
    </xf>
    <xf numFmtId="167" fontId="16" fillId="0" borderId="9" xfId="25573" applyNumberFormat="1" applyFont="1" applyBorder="1" applyAlignment="1">
      <alignment vertical="center"/>
    </xf>
    <xf numFmtId="167" fontId="17" fillId="0" borderId="1" xfId="25573" applyNumberFormat="1" applyFont="1" applyFill="1" applyBorder="1" applyAlignment="1">
      <alignment horizontal="right"/>
    </xf>
    <xf numFmtId="167" fontId="16" fillId="0" borderId="11" xfId="25573" applyNumberFormat="1" applyFont="1" applyFill="1" applyBorder="1" applyAlignment="1">
      <alignment horizontal="right"/>
    </xf>
    <xf numFmtId="167" fontId="16" fillId="0" borderId="11" xfId="25573" applyNumberFormat="1" applyFont="1" applyBorder="1" applyAlignment="1">
      <alignment vertical="center"/>
    </xf>
    <xf numFmtId="167" fontId="16" fillId="0" borderId="57" xfId="25573" applyNumberFormat="1" applyFont="1" applyFill="1" applyBorder="1" applyAlignment="1">
      <alignment horizontal="right"/>
    </xf>
    <xf numFmtId="167" fontId="16" fillId="0" borderId="57" xfId="25573" applyNumberFormat="1" applyFont="1" applyBorder="1" applyAlignment="1">
      <alignment vertical="center"/>
    </xf>
    <xf numFmtId="167" fontId="16" fillId="0" borderId="10" xfId="25573" applyNumberFormat="1" applyFont="1" applyFill="1" applyBorder="1" applyAlignment="1">
      <alignment horizontal="right"/>
    </xf>
    <xf numFmtId="167" fontId="16" fillId="0" borderId="10" xfId="25573" applyNumberFormat="1" applyFont="1" applyBorder="1" applyAlignment="1">
      <alignment vertical="center"/>
    </xf>
    <xf numFmtId="0" fontId="3" fillId="0" borderId="12" xfId="0" applyFont="1" applyBorder="1" applyAlignment="1">
      <alignment horizontal="left" vertical="center" wrapText="1" indent="1"/>
    </xf>
    <xf numFmtId="167" fontId="16" fillId="0" borderId="12" xfId="25573" applyNumberFormat="1" applyFont="1" applyFill="1" applyBorder="1" applyAlignment="1">
      <alignment horizontal="right"/>
    </xf>
    <xf numFmtId="167" fontId="16" fillId="0" borderId="3" xfId="25573" applyNumberFormat="1" applyFont="1" applyFill="1" applyBorder="1" applyAlignment="1">
      <alignment horizontal="right"/>
    </xf>
    <xf numFmtId="167" fontId="16" fillId="0" borderId="13" xfId="25573" applyNumberFormat="1" applyFont="1" applyFill="1" applyBorder="1" applyAlignment="1">
      <alignment horizontal="right"/>
    </xf>
    <xf numFmtId="167" fontId="16" fillId="0" borderId="2" xfId="25573" applyNumberFormat="1" applyFont="1" applyFill="1" applyBorder="1" applyAlignment="1">
      <alignment horizontal="right"/>
    </xf>
    <xf numFmtId="167" fontId="16" fillId="0" borderId="2" xfId="25573" applyNumberFormat="1" applyFont="1" applyBorder="1" applyAlignment="1">
      <alignment vertical="center"/>
    </xf>
    <xf numFmtId="167" fontId="16" fillId="0" borderId="67" xfId="25573" applyNumberFormat="1" applyFont="1" applyFill="1" applyBorder="1" applyAlignment="1">
      <alignment horizontal="right"/>
    </xf>
    <xf numFmtId="167" fontId="16" fillId="0" borderId="67" xfId="25573" applyNumberFormat="1" applyFont="1" applyBorder="1" applyAlignment="1">
      <alignment vertical="center"/>
    </xf>
    <xf numFmtId="167" fontId="16" fillId="0" borderId="68" xfId="25573" applyNumberFormat="1" applyFont="1" applyBorder="1" applyAlignment="1">
      <alignment vertical="center"/>
    </xf>
    <xf numFmtId="0" fontId="3" fillId="0" borderId="67" xfId="0" applyFont="1" applyBorder="1" applyAlignment="1">
      <alignment horizontal="left" vertical="center" wrapText="1" indent="1"/>
    </xf>
    <xf numFmtId="167" fontId="0" fillId="0" borderId="0" xfId="25573" applyNumberFormat="1" applyFont="1"/>
    <xf numFmtId="0" fontId="11" fillId="0" borderId="59" xfId="0" applyFont="1" applyBorder="1" applyAlignment="1">
      <alignment horizontal="left" vertical="center" wrapText="1" indent="1"/>
    </xf>
    <xf numFmtId="0" fontId="11" fillId="6" borderId="14" xfId="0" applyFont="1" applyFill="1" applyBorder="1" applyAlignment="1">
      <alignment horizontal="left" vertical="center" wrapText="1" indent="1"/>
    </xf>
    <xf numFmtId="167" fontId="16" fillId="0" borderId="1" xfId="25573" applyNumberFormat="1" applyFont="1" applyBorder="1" applyAlignment="1"/>
    <xf numFmtId="0" fontId="12" fillId="114" borderId="0" xfId="0" applyFont="1" applyFill="1" applyBorder="1" applyAlignment="1">
      <alignment horizontal="left" vertical="center" indent="1"/>
    </xf>
    <xf numFmtId="38" fontId="15" fillId="0" borderId="59" xfId="0" applyNumberFormat="1" applyFont="1" applyFill="1" applyBorder="1" applyAlignment="1">
      <alignment horizontal="right"/>
    </xf>
    <xf numFmtId="207" fontId="15" fillId="0" borderId="57" xfId="0" applyNumberFormat="1" applyFont="1" applyFill="1" applyBorder="1" applyAlignment="1">
      <alignment horizontal="right"/>
    </xf>
    <xf numFmtId="207" fontId="15" fillId="0" borderId="1" xfId="0" applyNumberFormat="1" applyFont="1" applyFill="1" applyBorder="1" applyAlignment="1">
      <alignment horizontal="right"/>
    </xf>
    <xf numFmtId="0" fontId="11" fillId="114" borderId="0" xfId="0" applyFont="1" applyFill="1" applyBorder="1" applyAlignment="1">
      <alignment horizontal="left" vertical="center" wrapText="1" indent="1"/>
    </xf>
    <xf numFmtId="208" fontId="0" fillId="0" borderId="1" xfId="0" applyNumberFormat="1" applyBorder="1" applyAlignment="1">
      <alignment vertical="center"/>
    </xf>
    <xf numFmtId="43" fontId="16" fillId="112" borderId="7" xfId="25573" applyFont="1" applyFill="1" applyBorder="1" applyAlignment="1">
      <alignment horizontal="right"/>
    </xf>
    <xf numFmtId="38" fontId="0" fillId="0" borderId="0" xfId="0" applyNumberFormat="1" applyAlignment="1">
      <alignment vertical="center"/>
    </xf>
    <xf numFmtId="167" fontId="0" fillId="0" borderId="57" xfId="25573" applyNumberFormat="1" applyFont="1" applyBorder="1"/>
    <xf numFmtId="207" fontId="12" fillId="110" borderId="1" xfId="0" applyNumberFormat="1" applyFont="1" applyFill="1" applyBorder="1" applyAlignment="1">
      <alignment horizontal="right"/>
    </xf>
    <xf numFmtId="207" fontId="12" fillId="0" borderId="59" xfId="0" applyNumberFormat="1" applyFont="1" applyFill="1" applyBorder="1" applyAlignment="1">
      <alignment horizontal="right"/>
    </xf>
    <xf numFmtId="207" fontId="12" fillId="0" borderId="57" xfId="0" applyNumberFormat="1" applyFont="1" applyFill="1" applyBorder="1" applyAlignment="1">
      <alignment horizontal="right"/>
    </xf>
    <xf numFmtId="207" fontId="12" fillId="0" borderId="9" xfId="0" applyNumberFormat="1" applyFont="1" applyFill="1" applyBorder="1" applyAlignment="1">
      <alignment horizontal="right"/>
    </xf>
    <xf numFmtId="207" fontId="12" fillId="0" borderId="10" xfId="0" applyNumberFormat="1" applyFont="1" applyFill="1" applyBorder="1" applyAlignment="1">
      <alignment horizontal="right"/>
    </xf>
    <xf numFmtId="207" fontId="12" fillId="0" borderId="7" xfId="0" applyNumberFormat="1" applyFont="1" applyFill="1" applyBorder="1" applyAlignment="1">
      <alignment horizontal="right"/>
    </xf>
    <xf numFmtId="207" fontId="12" fillId="3" borderId="0" xfId="0" applyNumberFormat="1" applyFont="1" applyFill="1" applyBorder="1" applyAlignment="1">
      <alignment horizontal="right"/>
    </xf>
    <xf numFmtId="207" fontId="12" fillId="3" borderId="8" xfId="0" applyNumberFormat="1" applyFont="1" applyFill="1" applyBorder="1" applyAlignment="1">
      <alignment horizontal="right"/>
    </xf>
    <xf numFmtId="207" fontId="12" fillId="0" borderId="1" xfId="0" applyNumberFormat="1" applyFont="1" applyFill="1" applyBorder="1" applyAlignment="1">
      <alignment horizontal="right"/>
    </xf>
    <xf numFmtId="207" fontId="12" fillId="6" borderId="1" xfId="0" applyNumberFormat="1" applyFont="1" applyFill="1" applyBorder="1" applyAlignment="1">
      <alignment horizontal="right"/>
    </xf>
    <xf numFmtId="209" fontId="0" fillId="6" borderId="1" xfId="0" applyNumberFormat="1" applyFill="1" applyBorder="1" applyAlignment="1">
      <alignment vertical="center"/>
    </xf>
    <xf numFmtId="209" fontId="0" fillId="0" borderId="1" xfId="0" applyNumberFormat="1" applyBorder="1" applyAlignment="1">
      <alignment vertical="center"/>
    </xf>
    <xf numFmtId="207" fontId="12" fillId="6" borderId="9" xfId="0" applyNumberFormat="1" applyFont="1" applyFill="1" applyBorder="1" applyAlignment="1">
      <alignment horizontal="right"/>
    </xf>
    <xf numFmtId="207" fontId="12" fillId="6" borderId="10" xfId="0" applyNumberFormat="1" applyFont="1" applyFill="1" applyBorder="1" applyAlignment="1">
      <alignment horizontal="right"/>
    </xf>
    <xf numFmtId="207" fontId="12" fillId="6" borderId="7" xfId="0" applyNumberFormat="1" applyFont="1" applyFill="1" applyBorder="1" applyAlignment="1">
      <alignment horizontal="right"/>
    </xf>
    <xf numFmtId="207" fontId="11" fillId="0" borderId="1" xfId="0" applyNumberFormat="1" applyFont="1" applyFill="1" applyBorder="1" applyAlignment="1">
      <alignment horizontal="right"/>
    </xf>
    <xf numFmtId="209" fontId="0" fillId="0" borderId="0" xfId="0" applyNumberFormat="1" applyAlignment="1">
      <alignment vertical="center"/>
    </xf>
    <xf numFmtId="212" fontId="0" fillId="0" borderId="0" xfId="25573" applyNumberFormat="1" applyFont="1" applyAlignment="1">
      <alignment vertical="center"/>
    </xf>
    <xf numFmtId="0" fontId="11" fillId="6" borderId="14" xfId="0" applyFont="1" applyFill="1" applyBorder="1" applyAlignment="1">
      <alignment horizontal="left" wrapText="1" indent="1"/>
    </xf>
    <xf numFmtId="0" fontId="3" fillId="115" borderId="0" xfId="0" applyFont="1" applyFill="1" applyAlignment="1">
      <alignment horizontal="left" vertical="center" wrapText="1" indent="1"/>
    </xf>
    <xf numFmtId="38" fontId="11" fillId="6" borderId="1" xfId="0" applyNumberFormat="1" applyFont="1" applyFill="1" applyBorder="1" applyAlignment="1">
      <alignment horizontal="right"/>
    </xf>
    <xf numFmtId="37" fontId="16" fillId="0" borderId="67" xfId="25573" applyNumberFormat="1" applyFont="1" applyFill="1" applyBorder="1" applyAlignment="1">
      <alignment horizontal="right"/>
    </xf>
    <xf numFmtId="207" fontId="15" fillId="6" borderId="1" xfId="0" applyNumberFormat="1" applyFont="1" applyFill="1" applyBorder="1" applyAlignment="1">
      <alignment horizontal="right"/>
    </xf>
    <xf numFmtId="207" fontId="15" fillId="6" borderId="10" xfId="0" applyNumberFormat="1" applyFont="1" applyFill="1" applyBorder="1" applyAlignment="1">
      <alignment horizontal="right"/>
    </xf>
    <xf numFmtId="165" fontId="16" fillId="6" borderId="10" xfId="0" applyNumberFormat="1" applyFont="1" applyFill="1" applyBorder="1" applyAlignment="1">
      <alignment horizontal="right"/>
    </xf>
    <xf numFmtId="207" fontId="16" fillId="6" borderId="10" xfId="0" applyNumberFormat="1" applyFont="1" applyFill="1" applyBorder="1" applyAlignment="1">
      <alignment horizontal="right"/>
    </xf>
    <xf numFmtId="165" fontId="12" fillId="6" borderId="10" xfId="0" applyNumberFormat="1" applyFont="1" applyFill="1" applyBorder="1" applyAlignment="1">
      <alignment horizontal="right"/>
    </xf>
    <xf numFmtId="165" fontId="12" fillId="6" borderId="9" xfId="0" applyNumberFormat="1" applyFont="1" applyFill="1" applyBorder="1" applyAlignment="1">
      <alignment horizontal="right"/>
    </xf>
    <xf numFmtId="165" fontId="12" fillId="6" borderId="7" xfId="0" applyNumberFormat="1" applyFont="1" applyFill="1" applyBorder="1" applyAlignment="1">
      <alignment horizontal="right"/>
    </xf>
    <xf numFmtId="165" fontId="16" fillId="6" borderId="1" xfId="0" applyNumberFormat="1" applyFont="1" applyFill="1" applyBorder="1" applyAlignment="1">
      <alignment horizontal="right"/>
    </xf>
    <xf numFmtId="204" fontId="11" fillId="6" borderId="10" xfId="0" applyNumberFormat="1" applyFont="1" applyFill="1" applyBorder="1" applyAlignment="1">
      <alignment horizontal="left" vertical="center" wrapText="1" indent="1"/>
    </xf>
    <xf numFmtId="208" fontId="0" fillId="6" borderId="1" xfId="0" applyNumberFormat="1" applyFill="1" applyBorder="1" applyAlignment="1">
      <alignment vertical="center"/>
    </xf>
    <xf numFmtId="207" fontId="16" fillId="6" borderId="1" xfId="0" applyNumberFormat="1" applyFont="1" applyFill="1" applyBorder="1" applyAlignment="1">
      <alignment horizontal="right"/>
    </xf>
    <xf numFmtId="204" fontId="11" fillId="0" borderId="1" xfId="0" applyNumberFormat="1" applyFont="1" applyBorder="1" applyAlignment="1">
      <alignment horizontal="left" vertical="center" wrapText="1" indent="1"/>
    </xf>
    <xf numFmtId="167" fontId="0" fillId="6" borderId="1" xfId="25573" applyNumberFormat="1" applyFont="1" applyFill="1" applyBorder="1" applyAlignment="1">
      <alignment vertical="center"/>
    </xf>
    <xf numFmtId="211" fontId="12" fillId="6" borderId="1" xfId="0" applyNumberFormat="1" applyFont="1" applyFill="1" applyBorder="1" applyAlignment="1">
      <alignment horizontal="right"/>
    </xf>
    <xf numFmtId="213" fontId="12" fillId="6" borderId="1" xfId="0" applyNumberFormat="1" applyFont="1" applyFill="1" applyBorder="1" applyAlignment="1">
      <alignment horizontal="right"/>
    </xf>
    <xf numFmtId="167" fontId="3" fillId="0" borderId="0" xfId="25573" applyNumberFormat="1" applyFont="1" applyAlignment="1">
      <alignment horizontal="left" vertical="center" wrapText="1" indent="1"/>
    </xf>
    <xf numFmtId="167" fontId="0" fillId="0" borderId="0" xfId="25573" applyNumberFormat="1" applyFont="1" applyAlignment="1">
      <alignment vertical="center"/>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2" fontId="11" fillId="6" borderId="13" xfId="25573" applyNumberFormat="1" applyFont="1" applyFill="1" applyBorder="1" applyAlignment="1">
      <alignment horizontal="center" vertical="center" wrapText="1"/>
    </xf>
    <xf numFmtId="2" fontId="11" fillId="6" borderId="2" xfId="25573"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2" fontId="11" fillId="6" borderId="13" xfId="25573" applyNumberFormat="1" applyFont="1" applyFill="1" applyBorder="1" applyAlignment="1">
      <alignment horizontal="center" vertical="center"/>
    </xf>
    <xf numFmtId="2" fontId="11" fillId="6" borderId="2" xfId="25573" applyNumberFormat="1" applyFont="1" applyFill="1" applyBorder="1" applyAlignment="1">
      <alignment horizontal="center" vertical="center"/>
    </xf>
    <xf numFmtId="2" fontId="11" fillId="6" borderId="9" xfId="25573" applyNumberFormat="1" applyFont="1" applyFill="1" applyBorder="1" applyAlignment="1">
      <alignment horizontal="center" vertical="center"/>
    </xf>
    <xf numFmtId="210" fontId="11" fillId="6" borderId="12"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40" fontId="11" fillId="6" borderId="12" xfId="0" applyNumberFormat="1" applyFont="1" applyFill="1" applyBorder="1" applyAlignment="1">
      <alignment horizontal="center" vertical="center" wrapText="1"/>
    </xf>
    <xf numFmtId="38" fontId="11" fillId="6" borderId="5" xfId="0" applyNumberFormat="1" applyFont="1" applyFill="1" applyBorder="1" applyAlignment="1">
      <alignment horizontal="center"/>
    </xf>
    <xf numFmtId="0" fontId="11" fillId="6" borderId="12" xfId="0" applyFont="1" applyFill="1" applyBorder="1" applyAlignment="1">
      <alignment horizontal="center" vertical="center" wrapText="1"/>
    </xf>
    <xf numFmtId="167" fontId="0" fillId="0" borderId="0" xfId="0" applyNumberFormat="1" applyAlignment="1">
      <alignment vertical="center"/>
    </xf>
    <xf numFmtId="43" fontId="0" fillId="0" borderId="0" xfId="0" applyNumberFormat="1" applyAlignment="1">
      <alignment vertical="center"/>
    </xf>
  </cellXfs>
  <cellStyles count="25574">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10575" y="74083"/>
          <a:ext cx="1102149" cy="961513"/>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10575" y="74083"/>
          <a:ext cx="1102149" cy="961513"/>
        </a:xfrm>
        <a:prstGeom prst="rect">
          <a:avLst/>
        </a:prstGeom>
        <a:noFill/>
        <a:ln w="9525">
          <a:noFill/>
          <a:miter lim="800000"/>
          <a:headEnd/>
          <a:tailEnd/>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142722</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142722</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05775" y="0"/>
          <a:ext cx="1104747" cy="961513"/>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142722</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05775" y="0"/>
          <a:ext cx="1104747" cy="96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10675" y="74083"/>
          <a:ext cx="1102149" cy="961513"/>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10675" y="74083"/>
          <a:ext cx="1102149" cy="961513"/>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9.bin"/><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election activeCell="E13" sqref="E13"/>
    </sheetView>
  </sheetViews>
  <sheetFormatPr defaultRowHeight="15"/>
  <cols>
    <col min="1" max="1" width="98" style="271" customWidth="1"/>
    <col min="2" max="2" width="14.625" style="271" customWidth="1"/>
    <col min="3" max="4" width="9" style="271"/>
    <col min="5" max="5" width="11.625" style="271" customWidth="1"/>
    <col min="6" max="6" width="9" style="271"/>
    <col min="7" max="7" width="14.125" style="271" bestFit="1" customWidth="1"/>
    <col min="8" max="8" width="15.375" style="271" bestFit="1" customWidth="1"/>
    <col min="9" max="256" width="9" style="271"/>
    <col min="257" max="257" width="93.75" style="271" bestFit="1" customWidth="1"/>
    <col min="258" max="512" width="9" style="271"/>
    <col min="513" max="513" width="93.75" style="271" bestFit="1" customWidth="1"/>
    <col min="514" max="768" width="9" style="271"/>
    <col min="769" max="769" width="93.75" style="271" bestFit="1" customWidth="1"/>
    <col min="770" max="1024" width="9" style="271"/>
    <col min="1025" max="1025" width="93.75" style="271" bestFit="1" customWidth="1"/>
    <col min="1026" max="1280" width="9" style="271"/>
    <col min="1281" max="1281" width="93.75" style="271" bestFit="1" customWidth="1"/>
    <col min="1282" max="1536" width="9" style="271"/>
    <col min="1537" max="1537" width="93.75" style="271" bestFit="1" customWidth="1"/>
    <col min="1538" max="1792" width="9" style="271"/>
    <col min="1793" max="1793" width="93.75" style="271" bestFit="1" customWidth="1"/>
    <col min="1794" max="2048" width="9" style="271"/>
    <col min="2049" max="2049" width="93.75" style="271" bestFit="1" customWidth="1"/>
    <col min="2050" max="2304" width="9" style="271"/>
    <col min="2305" max="2305" width="93.75" style="271" bestFit="1" customWidth="1"/>
    <col min="2306" max="2560" width="9" style="271"/>
    <col min="2561" max="2561" width="93.75" style="271" bestFit="1" customWidth="1"/>
    <col min="2562" max="2816" width="9" style="271"/>
    <col min="2817" max="2817" width="93.75" style="271" bestFit="1" customWidth="1"/>
    <col min="2818" max="3072" width="9" style="271"/>
    <col min="3073" max="3073" width="93.75" style="271" bestFit="1" customWidth="1"/>
    <col min="3074" max="3328" width="9" style="271"/>
    <col min="3329" max="3329" width="93.75" style="271" bestFit="1" customWidth="1"/>
    <col min="3330" max="3584" width="9" style="271"/>
    <col min="3585" max="3585" width="93.75" style="271" bestFit="1" customWidth="1"/>
    <col min="3586" max="3840" width="9" style="271"/>
    <col min="3841" max="3841" width="93.75" style="271" bestFit="1" customWidth="1"/>
    <col min="3842" max="4096" width="9" style="271"/>
    <col min="4097" max="4097" width="93.75" style="271" bestFit="1" customWidth="1"/>
    <col min="4098" max="4352" width="9" style="271"/>
    <col min="4353" max="4353" width="93.75" style="271" bestFit="1" customWidth="1"/>
    <col min="4354" max="4608" width="9" style="271"/>
    <col min="4609" max="4609" width="93.75" style="271" bestFit="1" customWidth="1"/>
    <col min="4610" max="4864" width="9" style="271"/>
    <col min="4865" max="4865" width="93.75" style="271" bestFit="1" customWidth="1"/>
    <col min="4866" max="5120" width="9" style="271"/>
    <col min="5121" max="5121" width="93.75" style="271" bestFit="1" customWidth="1"/>
    <col min="5122" max="5376" width="9" style="271"/>
    <col min="5377" max="5377" width="93.75" style="271" bestFit="1" customWidth="1"/>
    <col min="5378" max="5632" width="9" style="271"/>
    <col min="5633" max="5633" width="93.75" style="271" bestFit="1" customWidth="1"/>
    <col min="5634" max="5888" width="9" style="271"/>
    <col min="5889" max="5889" width="93.75" style="271" bestFit="1" customWidth="1"/>
    <col min="5890" max="6144" width="9" style="271"/>
    <col min="6145" max="6145" width="93.75" style="271" bestFit="1" customWidth="1"/>
    <col min="6146" max="6400" width="9" style="271"/>
    <col min="6401" max="6401" width="93.75" style="271" bestFit="1" customWidth="1"/>
    <col min="6402" max="6656" width="9" style="271"/>
    <col min="6657" max="6657" width="93.75" style="271" bestFit="1" customWidth="1"/>
    <col min="6658" max="6912" width="9" style="271"/>
    <col min="6913" max="6913" width="93.75" style="271" bestFit="1" customWidth="1"/>
    <col min="6914" max="7168" width="9" style="271"/>
    <col min="7169" max="7169" width="93.75" style="271" bestFit="1" customWidth="1"/>
    <col min="7170" max="7424" width="9" style="271"/>
    <col min="7425" max="7425" width="93.75" style="271" bestFit="1" customWidth="1"/>
    <col min="7426" max="7680" width="9" style="271"/>
    <col min="7681" max="7681" width="93.75" style="271" bestFit="1" customWidth="1"/>
    <col min="7682" max="7936" width="9" style="271"/>
    <col min="7937" max="7937" width="93.75" style="271" bestFit="1" customWidth="1"/>
    <col min="7938" max="8192" width="9" style="271"/>
    <col min="8193" max="8193" width="93.75" style="271" bestFit="1" customWidth="1"/>
    <col min="8194" max="8448" width="9" style="271"/>
    <col min="8449" max="8449" width="93.75" style="271" bestFit="1" customWidth="1"/>
    <col min="8450" max="8704" width="9" style="271"/>
    <col min="8705" max="8705" width="93.75" style="271" bestFit="1" customWidth="1"/>
    <col min="8706" max="8960" width="9" style="271"/>
    <col min="8961" max="8961" width="93.75" style="271" bestFit="1" customWidth="1"/>
    <col min="8962" max="9216" width="9" style="271"/>
    <col min="9217" max="9217" width="93.75" style="271" bestFit="1" customWidth="1"/>
    <col min="9218" max="9472" width="9" style="271"/>
    <col min="9473" max="9473" width="93.75" style="271" bestFit="1" customWidth="1"/>
    <col min="9474" max="9728" width="9" style="271"/>
    <col min="9729" max="9729" width="93.75" style="271" bestFit="1" customWidth="1"/>
    <col min="9730" max="9984" width="9" style="271"/>
    <col min="9985" max="9985" width="93.75" style="271" bestFit="1" customWidth="1"/>
    <col min="9986" max="10240" width="9" style="271"/>
    <col min="10241" max="10241" width="93.75" style="271" bestFit="1" customWidth="1"/>
    <col min="10242" max="10496" width="9" style="271"/>
    <col min="10497" max="10497" width="93.75" style="271" bestFit="1" customWidth="1"/>
    <col min="10498" max="10752" width="9" style="271"/>
    <col min="10753" max="10753" width="93.75" style="271" bestFit="1" customWidth="1"/>
    <col min="10754" max="11008" width="9" style="271"/>
    <col min="11009" max="11009" width="93.75" style="271" bestFit="1" customWidth="1"/>
    <col min="11010" max="11264" width="9" style="271"/>
    <col min="11265" max="11265" width="93.75" style="271" bestFit="1" customWidth="1"/>
    <col min="11266" max="11520" width="9" style="271"/>
    <col min="11521" max="11521" width="93.75" style="271" bestFit="1" customWidth="1"/>
    <col min="11522" max="11776" width="9" style="271"/>
    <col min="11777" max="11777" width="93.75" style="271" bestFit="1" customWidth="1"/>
    <col min="11778" max="12032" width="9" style="271"/>
    <col min="12033" max="12033" width="93.75" style="271" bestFit="1" customWidth="1"/>
    <col min="12034" max="12288" width="9" style="271"/>
    <col min="12289" max="12289" width="93.75" style="271" bestFit="1" customWidth="1"/>
    <col min="12290" max="12544" width="9" style="271"/>
    <col min="12545" max="12545" width="93.75" style="271" bestFit="1" customWidth="1"/>
    <col min="12546" max="12800" width="9" style="271"/>
    <col min="12801" max="12801" width="93.75" style="271" bestFit="1" customWidth="1"/>
    <col min="12802" max="13056" width="9" style="271"/>
    <col min="13057" max="13057" width="93.75" style="271" bestFit="1" customWidth="1"/>
    <col min="13058" max="13312" width="9" style="271"/>
    <col min="13313" max="13313" width="93.75" style="271" bestFit="1" customWidth="1"/>
    <col min="13314" max="13568" width="9" style="271"/>
    <col min="13569" max="13569" width="93.75" style="271" bestFit="1" customWidth="1"/>
    <col min="13570" max="13824" width="9" style="271"/>
    <col min="13825" max="13825" width="93.75" style="271" bestFit="1" customWidth="1"/>
    <col min="13826" max="14080" width="9" style="271"/>
    <col min="14081" max="14081" width="93.75" style="271" bestFit="1" customWidth="1"/>
    <col min="14082" max="14336" width="9" style="271"/>
    <col min="14337" max="14337" width="93.75" style="271" bestFit="1" customWidth="1"/>
    <col min="14338" max="14592" width="9" style="271"/>
    <col min="14593" max="14593" width="93.75" style="271" bestFit="1" customWidth="1"/>
    <col min="14594" max="14848" width="9" style="271"/>
    <col min="14849" max="14849" width="93.75" style="271" bestFit="1" customWidth="1"/>
    <col min="14850" max="15104" width="9" style="271"/>
    <col min="15105" max="15105" width="93.75" style="271" bestFit="1" customWidth="1"/>
    <col min="15106" max="15360" width="9" style="271"/>
    <col min="15361" max="15361" width="93.75" style="271" bestFit="1" customWidth="1"/>
    <col min="15362" max="15616" width="9" style="271"/>
    <col min="15617" max="15617" width="93.75" style="271" bestFit="1" customWidth="1"/>
    <col min="15618" max="15872" width="9" style="271"/>
    <col min="15873" max="15873" width="93.75" style="271" bestFit="1" customWidth="1"/>
    <col min="15874" max="16128" width="9" style="271"/>
    <col min="16129" max="16129" width="93.75" style="271" bestFit="1" customWidth="1"/>
    <col min="16130" max="16384" width="9" style="271"/>
  </cols>
  <sheetData>
    <row r="1" spans="1:1" ht="87" customHeight="1">
      <c r="A1" s="270" t="s">
        <v>316</v>
      </c>
    </row>
    <row r="2" spans="1:1" ht="29.25" customHeight="1">
      <c r="A2" s="272"/>
    </row>
    <row r="3" spans="1:1" ht="10.5" customHeight="1"/>
    <row r="4" spans="1:1" ht="11.25" customHeight="1"/>
    <row r="8" spans="1:1">
      <c r="A8" s="273"/>
    </row>
    <row r="11" spans="1:1" ht="30.75" customHeight="1"/>
    <row r="12" spans="1:1" ht="19.5" customHeight="1">
      <c r="A12" s="294" t="s">
        <v>155</v>
      </c>
    </row>
    <row r="13" spans="1:1" ht="58.5" customHeight="1">
      <c r="A13" s="274" t="s">
        <v>254</v>
      </c>
    </row>
    <row r="14" spans="1:1" ht="45.75">
      <c r="A14" s="275" t="s">
        <v>175</v>
      </c>
    </row>
    <row r="15" spans="1:1" ht="51" customHeight="1">
      <c r="A15" s="274" t="s">
        <v>255</v>
      </c>
    </row>
    <row r="16" spans="1:1" ht="65.25" customHeight="1">
      <c r="A16" s="275" t="s">
        <v>263</v>
      </c>
    </row>
    <row r="17" spans="1:1" ht="45" customHeight="1">
      <c r="A17" s="275" t="s">
        <v>256</v>
      </c>
    </row>
  </sheetData>
  <printOptions horizontalCentered="1"/>
  <pageMargins left="0.75" right="0.75" top="1" bottom="1" header="0.5" footer="0.5"/>
  <pageSetup scale="85"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83"/>
  <sheetViews>
    <sheetView showGridLines="0" topLeftCell="C79" zoomScale="85" zoomScaleNormal="85" zoomScaleSheetLayoutView="55" workbookViewId="0">
      <selection activeCell="R24" sqref="R24"/>
    </sheetView>
  </sheetViews>
  <sheetFormatPr defaultColWidth="9" defaultRowHeight="15.75"/>
  <cols>
    <col min="1" max="1" width="9" style="149"/>
    <col min="2" max="2" width="67.25" style="279" customWidth="1"/>
    <col min="3" max="3" width="15" style="279" customWidth="1"/>
    <col min="4" max="4" width="19.125" style="279" customWidth="1"/>
    <col min="5" max="15" width="14" style="278" customWidth="1"/>
    <col min="16" max="18" width="14" style="277" customWidth="1"/>
    <col min="19" max="131" width="7.125" style="277" customWidth="1"/>
    <col min="132" max="16384" width="9" style="277"/>
  </cols>
  <sheetData>
    <row r="1" spans="1:18" s="2" customFormat="1">
      <c r="A1" s="146"/>
      <c r="B1" s="281" t="s">
        <v>22</v>
      </c>
      <c r="C1" s="281"/>
      <c r="D1" s="280"/>
      <c r="E1" s="4"/>
      <c r="F1" s="4"/>
      <c r="G1" s="4"/>
      <c r="H1" s="4"/>
      <c r="I1" s="4"/>
      <c r="J1" s="4"/>
      <c r="K1" s="4"/>
      <c r="L1" s="4"/>
      <c r="M1" s="4"/>
      <c r="N1" s="4"/>
    </row>
    <row r="2" spans="1:18" s="2" customFormat="1">
      <c r="A2" s="146"/>
      <c r="B2" s="281" t="s">
        <v>23</v>
      </c>
      <c r="C2" s="281"/>
      <c r="D2" s="280"/>
      <c r="E2" s="4"/>
      <c r="F2" s="4"/>
      <c r="G2" s="4"/>
      <c r="H2" s="4"/>
      <c r="I2" s="4"/>
      <c r="J2" s="4"/>
      <c r="K2" s="4"/>
      <c r="L2" s="4"/>
      <c r="M2" s="4"/>
      <c r="N2" s="4"/>
    </row>
    <row r="3" spans="1:18" s="3" customFormat="1">
      <c r="A3" s="146"/>
      <c r="B3" s="129" t="s">
        <v>257</v>
      </c>
      <c r="C3" s="22"/>
      <c r="D3" s="17"/>
    </row>
    <row r="4" spans="1:18" s="3" customFormat="1">
      <c r="A4" s="146"/>
      <c r="B4" s="26" t="s">
        <v>176</v>
      </c>
      <c r="C4" s="22"/>
      <c r="D4" s="16"/>
    </row>
    <row r="5" spans="1:18" s="3" customFormat="1">
      <c r="A5" s="146"/>
      <c r="B5" s="290" t="s">
        <v>182</v>
      </c>
      <c r="C5" s="22"/>
      <c r="D5" s="16"/>
    </row>
    <row r="6" spans="1:18" s="3" customFormat="1">
      <c r="A6" s="146"/>
      <c r="B6" s="16"/>
      <c r="D6" s="16"/>
    </row>
    <row r="7" spans="1:18" s="3" customFormat="1" ht="15.75" customHeight="1">
      <c r="A7" s="146"/>
      <c r="B7" s="145" t="s">
        <v>429</v>
      </c>
      <c r="C7" s="280"/>
      <c r="D7" s="280"/>
      <c r="E7" s="11"/>
      <c r="F7" s="11"/>
      <c r="G7" s="11"/>
      <c r="I7" s="8"/>
      <c r="J7" s="6"/>
      <c r="K7" s="6"/>
      <c r="L7" s="6"/>
      <c r="M7" s="6"/>
      <c r="N7" s="6"/>
      <c r="O7" s="6"/>
    </row>
    <row r="8" spans="1:18" s="3" customFormat="1">
      <c r="A8" s="146"/>
      <c r="B8" s="281"/>
      <c r="C8" s="13"/>
      <c r="D8" s="281"/>
      <c r="E8" s="55"/>
      <c r="F8" s="55"/>
      <c r="G8" s="55"/>
      <c r="H8" s="55"/>
      <c r="I8" s="55"/>
      <c r="J8" s="56" t="s">
        <v>3</v>
      </c>
      <c r="K8" s="57"/>
      <c r="L8" s="57"/>
      <c r="M8" s="57"/>
      <c r="N8" s="57"/>
      <c r="O8" s="58"/>
      <c r="P8" s="59"/>
      <c r="Q8" s="59"/>
      <c r="R8" s="59"/>
    </row>
    <row r="9" spans="1:18" s="3" customFormat="1">
      <c r="A9" s="146"/>
      <c r="B9" s="13"/>
      <c r="C9" s="13"/>
      <c r="D9" s="281"/>
      <c r="E9" s="77" t="s">
        <v>81</v>
      </c>
      <c r="F9" s="77"/>
      <c r="G9" s="60"/>
      <c r="H9" s="61"/>
      <c r="I9" s="61"/>
      <c r="J9" s="62"/>
      <c r="K9" s="63"/>
      <c r="L9" s="63"/>
      <c r="M9" s="63"/>
      <c r="N9" s="63"/>
      <c r="O9" s="58"/>
      <c r="P9" s="59"/>
      <c r="Q9" s="59"/>
      <c r="R9" s="59"/>
    </row>
    <row r="10" spans="1:18" ht="15.75" customHeight="1">
      <c r="B10" s="295" t="s">
        <v>278</v>
      </c>
      <c r="C10" s="30"/>
      <c r="D10" s="74"/>
      <c r="E10" s="77" t="s">
        <v>279</v>
      </c>
      <c r="F10" s="77"/>
      <c r="G10" s="75"/>
      <c r="H10" s="75"/>
      <c r="I10" s="75"/>
      <c r="J10" s="75"/>
      <c r="K10" s="75"/>
      <c r="L10" s="75"/>
      <c r="M10" s="75"/>
      <c r="N10" s="75"/>
      <c r="O10" s="75"/>
      <c r="P10" s="75"/>
      <c r="Q10" s="75"/>
      <c r="R10" s="75"/>
    </row>
    <row r="11" spans="1:18" ht="15.75" customHeight="1">
      <c r="B11" s="27" t="s">
        <v>268</v>
      </c>
      <c r="C11" s="32"/>
      <c r="D11" s="76"/>
      <c r="G11" s="77"/>
      <c r="H11" s="77"/>
      <c r="I11" s="77"/>
      <c r="J11" s="77"/>
      <c r="K11" s="77"/>
      <c r="L11" s="77"/>
      <c r="M11" s="77"/>
      <c r="N11" s="77"/>
      <c r="O11" s="78"/>
      <c r="P11" s="78"/>
      <c r="Q11" s="78"/>
      <c r="R11" s="78"/>
    </row>
    <row r="12" spans="1:18">
      <c r="A12" s="287"/>
      <c r="B12" s="34" t="s">
        <v>42</v>
      </c>
      <c r="C12" s="74"/>
      <c r="D12" s="79" t="s">
        <v>96</v>
      </c>
      <c r="E12" s="284" t="s">
        <v>135</v>
      </c>
      <c r="F12" s="284" t="s">
        <v>80</v>
      </c>
      <c r="G12" s="284" t="s">
        <v>1</v>
      </c>
      <c r="H12" s="284" t="s">
        <v>2</v>
      </c>
      <c r="I12" s="284" t="s">
        <v>17</v>
      </c>
      <c r="J12" s="284" t="s">
        <v>18</v>
      </c>
      <c r="K12" s="284" t="s">
        <v>20</v>
      </c>
      <c r="L12" s="284" t="s">
        <v>21</v>
      </c>
      <c r="M12" s="284" t="s">
        <v>24</v>
      </c>
      <c r="N12" s="284" t="s">
        <v>25</v>
      </c>
      <c r="O12" s="284" t="s">
        <v>27</v>
      </c>
      <c r="P12" s="284" t="s">
        <v>28</v>
      </c>
      <c r="Q12" s="284" t="s">
        <v>29</v>
      </c>
      <c r="R12" s="284" t="s">
        <v>30</v>
      </c>
    </row>
    <row r="13" spans="1:18">
      <c r="A13" s="287" t="s">
        <v>83</v>
      </c>
      <c r="B13" s="14" t="s">
        <v>391</v>
      </c>
      <c r="C13" s="190"/>
      <c r="D13" s="412">
        <v>0.80900000000000005</v>
      </c>
      <c r="E13" s="440">
        <f>'EBT_high case'!E27*$D13/1000000</f>
        <v>2.1357600000000002E-4</v>
      </c>
      <c r="F13" s="440">
        <f>'EBT_high case'!F27*$D13/1000000</f>
        <v>2.4512699999999999E-4</v>
      </c>
      <c r="G13" s="418">
        <f>'EBT_high case'!G27*$D13/1000000</f>
        <v>0</v>
      </c>
      <c r="H13" s="418">
        <f>'EBT_high case'!H27*$D13/1000000</f>
        <v>0</v>
      </c>
      <c r="I13" s="418">
        <f>'EBT_high case'!I27*$D13/1000000</f>
        <v>0</v>
      </c>
      <c r="J13" s="418">
        <f>'EBT_high case'!J27*$D13/1000000</f>
        <v>0</v>
      </c>
      <c r="K13" s="418">
        <f>'EBT_high case'!K27*$D13/1000000</f>
        <v>0</v>
      </c>
      <c r="L13" s="418">
        <f>'EBT_high case'!L27*$D13/1000000</f>
        <v>0</v>
      </c>
      <c r="M13" s="418">
        <f>'EBT_high case'!M27*$D13/1000000</f>
        <v>0</v>
      </c>
      <c r="N13" s="418">
        <f>'EBT_high case'!N27*$D13/1000000</f>
        <v>0</v>
      </c>
      <c r="O13" s="418">
        <f>'EBT_high case'!O27*$D13/1000000</f>
        <v>3.1551000000000003E-5</v>
      </c>
      <c r="P13" s="418">
        <f>'EBT_high case'!P27*$D13/1000000</f>
        <v>7.2810000000000003E-5</v>
      </c>
      <c r="Q13" s="418">
        <f>'EBT_high case'!Q27*$D13/1000000</f>
        <v>1.6018200000000001E-4</v>
      </c>
      <c r="R13" s="418">
        <f>'EBT_high case'!R27*$D13/1000000</f>
        <v>2.1244693394631211E-4</v>
      </c>
    </row>
    <row r="14" spans="1:18">
      <c r="A14" s="287"/>
      <c r="B14" s="14" t="s">
        <v>392</v>
      </c>
      <c r="C14" s="410"/>
      <c r="D14" s="411">
        <v>0.84699999999999998</v>
      </c>
      <c r="E14" s="440">
        <f>'EBT_high case'!E28*$D14/1000000</f>
        <v>5.0989399999999999E-4</v>
      </c>
      <c r="F14" s="440">
        <f>'EBT_high case'!F28*$D14/1000000</f>
        <v>1.5779610000000001E-3</v>
      </c>
      <c r="G14" s="418">
        <f>'EBT_high case'!G28*$D14/1000000</f>
        <v>0</v>
      </c>
      <c r="H14" s="418">
        <f>'EBT_high case'!H28*$D14/1000000</f>
        <v>0</v>
      </c>
      <c r="I14" s="418">
        <f>'EBT_high case'!I28*$D14/1000000</f>
        <v>0</v>
      </c>
      <c r="J14" s="418">
        <f>'EBT_high case'!J28*$D14/1000000</f>
        <v>0</v>
      </c>
      <c r="K14" s="418">
        <f>'EBT_high case'!K28*$D14/1000000</f>
        <v>0</v>
      </c>
      <c r="L14" s="418">
        <f>'EBT_high case'!L28*$D14/1000000</f>
        <v>0</v>
      </c>
      <c r="M14" s="418">
        <f>'EBT_high case'!M28*$D14/1000000</f>
        <v>0</v>
      </c>
      <c r="N14" s="418">
        <f>'EBT_high case'!N28*$D14/1000000</f>
        <v>0</v>
      </c>
      <c r="O14" s="418">
        <f>'EBT_high case'!O28*$D14/1000000</f>
        <v>0</v>
      </c>
      <c r="P14" s="418">
        <f>'EBT_high case'!P28*$D14/1000000</f>
        <v>1.2704999999999999E-5</v>
      </c>
      <c r="Q14" s="418">
        <f>'EBT_high case'!Q28*$D14/1000000</f>
        <v>7.6229999999999997E-6</v>
      </c>
      <c r="R14" s="418">
        <f>'EBT_high case'!R28*$D14/1000000</f>
        <v>2.180646077856059E-6</v>
      </c>
    </row>
    <row r="15" spans="1:18">
      <c r="A15" s="287"/>
      <c r="B15" s="14" t="s">
        <v>393</v>
      </c>
      <c r="C15" s="410"/>
      <c r="D15" s="411">
        <v>0.81699999999999995</v>
      </c>
      <c r="E15" s="440">
        <f>'EBT_high case'!E29*$D15/1000000</f>
        <v>2.5245299999999998E-4</v>
      </c>
      <c r="F15" s="440">
        <f>'EBT_high case'!F29*$D15/1000000</f>
        <v>3.00656E-4</v>
      </c>
      <c r="G15" s="418">
        <f>'EBT_high case'!G29*$D15/1000000</f>
        <v>0</v>
      </c>
      <c r="H15" s="418">
        <f>'EBT_high case'!H29*$D15/1000000</f>
        <v>0</v>
      </c>
      <c r="I15" s="418">
        <f>'EBT_high case'!I29*$D15/1000000</f>
        <v>0</v>
      </c>
      <c r="J15" s="418">
        <f>'EBT_high case'!J29*$D15/1000000</f>
        <v>0</v>
      </c>
      <c r="K15" s="418">
        <f>'EBT_high case'!K29*$D15/1000000</f>
        <v>2.4509999999999995E-6</v>
      </c>
      <c r="L15" s="418">
        <f>'EBT_high case'!L29*$D15/1000000</f>
        <v>0</v>
      </c>
      <c r="M15" s="418">
        <f>'EBT_high case'!M29*$D15/1000000</f>
        <v>0</v>
      </c>
      <c r="N15" s="418">
        <f>'EBT_high case'!N29*$D15/1000000</f>
        <v>0</v>
      </c>
      <c r="O15" s="418">
        <f>'EBT_high case'!O29*$D15/1000000</f>
        <v>3.75003E-4</v>
      </c>
      <c r="P15" s="418">
        <f>'EBT_high case'!P29*$D15/1000000</f>
        <v>4.2892499999999998E-4</v>
      </c>
      <c r="Q15" s="418">
        <f>'EBT_high case'!Q29*$D15/1000000</f>
        <v>1.2304019999999998E-3</v>
      </c>
      <c r="R15" s="418">
        <f>'EBT_high case'!R29*$D15/1000000</f>
        <v>1.3083207083452483E-3</v>
      </c>
    </row>
    <row r="16" spans="1:18">
      <c r="A16" s="287"/>
      <c r="B16" s="14" t="s">
        <v>394</v>
      </c>
      <c r="C16" s="410"/>
      <c r="D16" s="411">
        <v>0.81699999999999995</v>
      </c>
      <c r="E16" s="440">
        <f>'EBT_high case'!E30*$D16/1000000</f>
        <v>7.3856799999999999E-4</v>
      </c>
      <c r="F16" s="440">
        <f>'EBT_high case'!F30*$D16/1000000</f>
        <v>2.2304099999999999E-4</v>
      </c>
      <c r="G16" s="418">
        <f>'EBT_high case'!G30*$D16/1000000</f>
        <v>0</v>
      </c>
      <c r="H16" s="418">
        <f>'EBT_high case'!H30*$D16/1000000</f>
        <v>0</v>
      </c>
      <c r="I16" s="418">
        <f>'EBT_high case'!I30*$D16/1000000</f>
        <v>0</v>
      </c>
      <c r="J16" s="418">
        <f>'EBT_high case'!J30*$D16/1000000</f>
        <v>2.4509999999999995E-6</v>
      </c>
      <c r="K16" s="418">
        <f>'EBT_high case'!K30*$D16/1000000</f>
        <v>0</v>
      </c>
      <c r="L16" s="418">
        <f>'EBT_high case'!L30*$D16/1000000</f>
        <v>0</v>
      </c>
      <c r="M16" s="418">
        <f>'EBT_high case'!M30*$D16/1000000</f>
        <v>0</v>
      </c>
      <c r="N16" s="418">
        <f>'EBT_high case'!N30*$D16/1000000</f>
        <v>0</v>
      </c>
      <c r="O16" s="418">
        <f>'EBT_high case'!O30*$D16/1000000</f>
        <v>2.4509999999999995E-6</v>
      </c>
      <c r="P16" s="418">
        <f>'EBT_high case'!P30*$D16/1000000</f>
        <v>1.4705999999999999E-5</v>
      </c>
      <c r="Q16" s="418">
        <f>'EBT_high case'!Q30*$D16/1000000</f>
        <v>2.2058999999999997E-5</v>
      </c>
      <c r="R16" s="418">
        <f>'EBT_high case'!R30*$D16/1000000</f>
        <v>3.1551142484210164E-5</v>
      </c>
    </row>
    <row r="17" spans="1:18">
      <c r="A17" s="287"/>
      <c r="B17" s="14" t="s">
        <v>395</v>
      </c>
      <c r="C17" s="410"/>
      <c r="D17" s="411">
        <v>0.44400000000000001</v>
      </c>
      <c r="E17" s="440">
        <f>'EBT_high case'!E31*$D17/1000000</f>
        <v>0.18069645600000001</v>
      </c>
      <c r="F17" s="440">
        <f>'EBT_high case'!F31*$D17/1000000</f>
        <v>6.6159551999999996E-2</v>
      </c>
      <c r="G17" s="418">
        <f>'EBT_high case'!G31*$D17/1000000</f>
        <v>0.12170928</v>
      </c>
      <c r="H17" s="418">
        <f>'EBT_high case'!H31*$D17/1000000</f>
        <v>0.12102418799999999</v>
      </c>
      <c r="I17" s="418">
        <f>'EBT_high case'!I31*$D17/1000000</f>
        <v>0.10000434</v>
      </c>
      <c r="J17" s="418">
        <f>'EBT_high case'!J31*$D17/1000000</f>
        <v>9.6076716000000006E-2</v>
      </c>
      <c r="K17" s="418">
        <f>'EBT_high case'!K31*$D17/1000000</f>
        <v>0.10348130400000001</v>
      </c>
      <c r="L17" s="418">
        <f>'EBT_high case'!L31*$D17/1000000</f>
        <v>9.9904883999999999E-2</v>
      </c>
      <c r="M17" s="418">
        <f>'EBT_high case'!M31*$D17/1000000</f>
        <v>0.11213308800000001</v>
      </c>
      <c r="N17" s="418">
        <f>'EBT_high case'!N31*$D17/1000000</f>
        <v>0.12161026799999999</v>
      </c>
      <c r="O17" s="418">
        <f>'EBT_high case'!O31*$D17/1000000</f>
        <v>0.10713586800000001</v>
      </c>
      <c r="P17" s="418">
        <f>'EBT_high case'!P31*$D17/1000000</f>
        <v>0.100520268</v>
      </c>
      <c r="Q17" s="418">
        <f>'EBT_high case'!Q31*$D17/1000000</f>
        <v>0.10029782400000001</v>
      </c>
      <c r="R17" s="418">
        <f>'EBT_high case'!R31*$D17/1000000</f>
        <v>7.4304256146709033E-2</v>
      </c>
    </row>
    <row r="18" spans="1:18">
      <c r="A18" s="287"/>
      <c r="B18" s="14" t="s">
        <v>396</v>
      </c>
      <c r="C18" s="410"/>
      <c r="D18" s="411">
        <v>0.41282400000000002</v>
      </c>
      <c r="E18" s="440">
        <f>'EBT_high case'!E32*$D18/1000000</f>
        <v>0.258707305848</v>
      </c>
      <c r="F18" s="440">
        <f>'EBT_high case'!F32*$D18/1000000</f>
        <v>0.23448898588800002</v>
      </c>
      <c r="G18" s="418">
        <f>'EBT_high case'!G32*$D18/1000000</f>
        <v>0.26632473429600007</v>
      </c>
      <c r="H18" s="418">
        <f>'EBT_high case'!H32*$D18/1000000</f>
        <v>0.27642364780800005</v>
      </c>
      <c r="I18" s="418">
        <f>'EBT_high case'!I32*$D18/1000000</f>
        <v>0.26716978502400002</v>
      </c>
      <c r="J18" s="418">
        <f>'EBT_high case'!J32*$D18/1000000</f>
        <v>0.25416004948800003</v>
      </c>
      <c r="K18" s="418">
        <f>'EBT_high case'!K32*$D18/1000000</f>
        <v>0.29815140057600004</v>
      </c>
      <c r="L18" s="418">
        <f>'EBT_high case'!L32*$D18/1000000</f>
        <v>0.31336107520800005</v>
      </c>
      <c r="M18" s="418">
        <f>'EBT_high case'!M32*$D18/1000000</f>
        <v>0.32250058574400003</v>
      </c>
      <c r="N18" s="418">
        <f>'EBT_high case'!N32*$D18/1000000</f>
        <v>0.32968372334399998</v>
      </c>
      <c r="O18" s="418">
        <f>'EBT_high case'!O32*$D18/1000000</f>
        <v>0.29077836393600004</v>
      </c>
      <c r="P18" s="418">
        <f>'EBT_high case'!P32*$D18/1000000</f>
        <v>0.30259834070400005</v>
      </c>
      <c r="Q18" s="418">
        <f>'EBT_high case'!Q32*$D18/1000000</f>
        <v>0.29861211216</v>
      </c>
      <c r="R18" s="418">
        <f>'EBT_high case'!R32*$D18/1000000</f>
        <v>0.25371657903460959</v>
      </c>
    </row>
    <row r="19" spans="1:18">
      <c r="A19" s="287"/>
      <c r="B19" s="14" t="s">
        <v>397</v>
      </c>
      <c r="C19" s="410"/>
      <c r="D19" s="411">
        <v>0.69481599999999999</v>
      </c>
      <c r="E19" s="440">
        <f>'EBT_high case'!E33*$D19/1000000</f>
        <v>1.1802144576E-2</v>
      </c>
      <c r="F19" s="440">
        <f>'EBT_high case'!F33*$D19/1000000</f>
        <v>8.7039600319999983E-3</v>
      </c>
      <c r="G19" s="418">
        <f>'EBT_high case'!G33*$D19/1000000</f>
        <v>3.2463887967999996E-2</v>
      </c>
      <c r="H19" s="418">
        <f>'EBT_high case'!H33*$D19/1000000</f>
        <v>2.8464527072E-2</v>
      </c>
      <c r="I19" s="418">
        <f>'EBT_high case'!I33*$D19/1000000</f>
        <v>1.3334908672E-2</v>
      </c>
      <c r="J19" s="418">
        <f>'EBT_high case'!J33*$D19/1000000</f>
        <v>7.0440446080000003E-3</v>
      </c>
      <c r="K19" s="418">
        <f>'EBT_high case'!K33*$D19/1000000</f>
        <v>1.3644796608E-2</v>
      </c>
      <c r="L19" s="418">
        <f>'EBT_high case'!L33*$D19/1000000</f>
        <v>1.4384775647999998E-2</v>
      </c>
      <c r="M19" s="418">
        <f>'EBT_high case'!M33*$D19/1000000</f>
        <v>2.0344907296000001E-2</v>
      </c>
      <c r="N19" s="418">
        <f>'EBT_high case'!N33*$D19/1000000</f>
        <v>2.5620645184E-2</v>
      </c>
      <c r="O19" s="418">
        <f>'EBT_high case'!O33*$D19/1000000</f>
        <v>2.2250787583999999E-2</v>
      </c>
      <c r="P19" s="418">
        <f>'EBT_high case'!P33*$D19/1000000</f>
        <v>2.4827165312E-2</v>
      </c>
      <c r="Q19" s="418">
        <f>'EBT_high case'!Q33*$D19/1000000</f>
        <v>2.7518882495999999E-2</v>
      </c>
      <c r="R19" s="418">
        <f>'EBT_high case'!R33*$D19/1000000</f>
        <v>2.8867113175377393E-2</v>
      </c>
    </row>
    <row r="20" spans="1:18">
      <c r="A20" s="287" t="s">
        <v>84</v>
      </c>
      <c r="B20" s="36" t="s">
        <v>398</v>
      </c>
      <c r="C20" s="190"/>
      <c r="D20" s="412">
        <v>0.78700000000000003</v>
      </c>
      <c r="E20" s="440">
        <f>'EBT_high case'!E34*$D20/1000000</f>
        <v>8.8930999999999993E-5</v>
      </c>
      <c r="F20" s="440">
        <f>'EBT_high case'!F34*$D20/1000000</f>
        <v>3.3841000000000003E-5</v>
      </c>
      <c r="G20" s="418">
        <f>'EBT_high case'!G34*$D20/1000000</f>
        <v>0</v>
      </c>
      <c r="H20" s="418">
        <f>'EBT_high case'!H34*$D20/1000000</f>
        <v>0</v>
      </c>
      <c r="I20" s="418">
        <f>'EBT_high case'!I34*$D20/1000000</f>
        <v>0</v>
      </c>
      <c r="J20" s="418">
        <f>'EBT_high case'!J34*$D20/1000000</f>
        <v>0</v>
      </c>
      <c r="K20" s="418">
        <f>'EBT_high case'!K34*$D20/1000000</f>
        <v>0</v>
      </c>
      <c r="L20" s="418">
        <f>'EBT_high case'!L34*$D20/1000000</f>
        <v>0</v>
      </c>
      <c r="M20" s="418">
        <f>'EBT_high case'!M34*$D20/1000000</f>
        <v>0</v>
      </c>
      <c r="N20" s="418">
        <f>'EBT_high case'!N34*$D20/1000000</f>
        <v>0</v>
      </c>
      <c r="O20" s="418">
        <f>'EBT_high case'!O34*$D20/1000000</f>
        <v>0</v>
      </c>
      <c r="P20" s="418">
        <f>'EBT_high case'!P34*$D20/1000000</f>
        <v>0</v>
      </c>
      <c r="Q20" s="418">
        <f>'EBT_high case'!Q34*$D20/1000000</f>
        <v>0</v>
      </c>
      <c r="R20" s="418">
        <f>'EBT_high case'!R34*$D20/1000000</f>
        <v>0</v>
      </c>
    </row>
    <row r="21" spans="1:18">
      <c r="A21" s="287" t="s">
        <v>85</v>
      </c>
      <c r="B21" s="36" t="s">
        <v>386</v>
      </c>
      <c r="C21" s="190"/>
      <c r="D21" s="412">
        <v>0.57413599999999998</v>
      </c>
      <c r="E21" s="440">
        <f>'EBT_high case'!E35*$D21/1000000</f>
        <v>2.3005629519999998E-2</v>
      </c>
      <c r="F21" s="440">
        <f>'EBT_high case'!F35*$D21/1000000</f>
        <v>2.6400495688E-2</v>
      </c>
      <c r="G21" s="418">
        <f>'EBT_high case'!G35*$D21/1000000</f>
        <v>2.1512875919999997E-2</v>
      </c>
      <c r="H21" s="418">
        <f>'EBT_high case'!H35*$D21/1000000</f>
        <v>2.2851186935999999E-2</v>
      </c>
      <c r="I21" s="418">
        <f>'EBT_high case'!I35*$D21/1000000</f>
        <v>2.4628711992000001E-2</v>
      </c>
      <c r="J21" s="418">
        <f>'EBT_high case'!J35*$D21/1000000</f>
        <v>2.4541443319999998E-2</v>
      </c>
      <c r="K21" s="418">
        <f>'EBT_high case'!K35*$D21/1000000</f>
        <v>2.6061181312000001E-2</v>
      </c>
      <c r="L21" s="418">
        <f>'EBT_high case'!L35*$D21/1000000</f>
        <v>2.9442268216E-2</v>
      </c>
      <c r="M21" s="418">
        <f>'EBT_high case'!M35*$D21/1000000</f>
        <v>3.3408973840000002E-2</v>
      </c>
      <c r="N21" s="418">
        <f>'EBT_high case'!N35*$D21/1000000</f>
        <v>3.9055601400000001E-2</v>
      </c>
      <c r="O21" s="418">
        <f>'EBT_high case'!O35*$D21/1000000</f>
        <v>3.4133533471999995E-2</v>
      </c>
      <c r="P21" s="418">
        <f>'EBT_high case'!P35*$D21/1000000</f>
        <v>4.2303488751999997E-2</v>
      </c>
      <c r="Q21" s="418">
        <f>'EBT_high case'!Q35*$D21/1000000</f>
        <v>5.4756498591999998E-2</v>
      </c>
      <c r="R21" s="418">
        <f>'EBT_high case'!R35*$D21/1000000</f>
        <v>5.1896627552541069E-2</v>
      </c>
    </row>
    <row r="22" spans="1:18">
      <c r="A22" s="287" t="s">
        <v>86</v>
      </c>
      <c r="B22" s="14" t="s">
        <v>387</v>
      </c>
      <c r="C22" s="190"/>
      <c r="D22" s="412">
        <v>0.54200400000000004</v>
      </c>
      <c r="E22" s="440">
        <f>'EBT_high case'!E36*$D22/1000000</f>
        <v>1.6072586616000001E-2</v>
      </c>
      <c r="F22" s="440">
        <f>'EBT_high case'!F36*$D22/1000000</f>
        <v>1.1012979276E-2</v>
      </c>
      <c r="G22" s="418">
        <f>'EBT_high case'!G36*$D22/1000000</f>
        <v>3.4796114796000005E-2</v>
      </c>
      <c r="H22" s="418">
        <f>'EBT_high case'!H36*$D22/1000000</f>
        <v>3.4025385108000003E-2</v>
      </c>
      <c r="I22" s="418">
        <f>'EBT_high case'!I36*$D22/1000000</f>
        <v>3.2735957592000001E-2</v>
      </c>
      <c r="J22" s="418">
        <f>'EBT_high case'!J36*$D22/1000000</f>
        <v>3.1669835724000006E-2</v>
      </c>
      <c r="K22" s="418">
        <f>'EBT_high case'!K36*$D22/1000000</f>
        <v>3.8360333100000005E-2</v>
      </c>
      <c r="L22" s="418">
        <f>'EBT_high case'!L36*$D22/1000000</f>
        <v>4.4591211084E-2</v>
      </c>
      <c r="M22" s="418">
        <f>'EBT_high case'!M36*$D22/1000000</f>
        <v>5.2581976056000006E-2</v>
      </c>
      <c r="N22" s="418">
        <f>'EBT_high case'!N36*$D22/1000000</f>
        <v>5.7278440716000002E-2</v>
      </c>
      <c r="O22" s="418">
        <f>'EBT_high case'!O36*$D22/1000000</f>
        <v>4.9597160028000006E-2</v>
      </c>
      <c r="P22" s="418">
        <f>'EBT_high case'!P36*$D22/1000000</f>
        <v>5.5824785988000003E-2</v>
      </c>
      <c r="Q22" s="418">
        <f>'EBT_high case'!Q36*$D22/1000000</f>
        <v>7.8213345215999999E-2</v>
      </c>
      <c r="R22" s="418">
        <f>'EBT_high case'!R36*$D22/1000000</f>
        <v>7.2636149122992266E-2</v>
      </c>
    </row>
    <row r="23" spans="1:18">
      <c r="A23" s="287" t="s">
        <v>87</v>
      </c>
      <c r="B23" s="39" t="s">
        <v>388</v>
      </c>
      <c r="C23" s="190"/>
      <c r="D23" s="412">
        <v>0.71155188466331976</v>
      </c>
      <c r="E23" s="440">
        <f>'EBT_high case'!E37*$D23/1000000</f>
        <v>1.3782760005928503E-3</v>
      </c>
      <c r="F23" s="440">
        <f>'EBT_high case'!F37*$D23/1000000</f>
        <v>5.7991478600060559E-4</v>
      </c>
      <c r="G23" s="418">
        <f>'EBT_high case'!G37*$D23/1000000</f>
        <v>6.0972880996799867E-3</v>
      </c>
      <c r="H23" s="418">
        <f>'EBT_high case'!H37*$D23/1000000</f>
        <v>6.5562390652878283E-3</v>
      </c>
      <c r="I23" s="418">
        <f>'EBT_high case'!I37*$D23/1000000</f>
        <v>5.8624759777410919E-3</v>
      </c>
      <c r="J23" s="418">
        <f>'EBT_high case'!J37*$D23/1000000</f>
        <v>3.6217990929362977E-3</v>
      </c>
      <c r="K23" s="418">
        <f>'EBT_high case'!K37*$D23/1000000</f>
        <v>2.7223975107218612E-3</v>
      </c>
      <c r="L23" s="418">
        <f>'EBT_high case'!L37*$D23/1000000</f>
        <v>3.118020358594667E-3</v>
      </c>
      <c r="M23" s="418">
        <f>'EBT_high case'!M37*$D23/1000000</f>
        <v>2.7501480342237311E-3</v>
      </c>
      <c r="N23" s="418">
        <f>'EBT_high case'!N37*$D23/1000000</f>
        <v>2.7579751049550275E-3</v>
      </c>
      <c r="O23" s="418">
        <f>'EBT_high case'!O37*$D23/1000000</f>
        <v>3.0767503492841949E-3</v>
      </c>
      <c r="P23" s="418">
        <f>'EBT_high case'!P37*$D23/1000000</f>
        <v>3.5236049328527591E-3</v>
      </c>
      <c r="Q23" s="418">
        <f>'EBT_high case'!Q37*$D23/1000000</f>
        <v>3.0682117266682351E-3</v>
      </c>
      <c r="R23" s="418">
        <f>'EBT_high case'!R37*$D23/1000000</f>
        <v>2.9066587383136796E-3</v>
      </c>
    </row>
    <row r="24" spans="1:18">
      <c r="A24" s="287" t="s">
        <v>88</v>
      </c>
      <c r="B24" s="39" t="s">
        <v>399</v>
      </c>
      <c r="C24" s="190"/>
      <c r="D24" s="412">
        <v>0.58663884476722761</v>
      </c>
      <c r="E24" s="440">
        <f>'EBT_high case'!E38*$D24/1000000</f>
        <v>9.5767031491715601E-2</v>
      </c>
      <c r="F24" s="440">
        <f>'EBT_high case'!F38*$D24/1000000</f>
        <v>0.16884404574552436</v>
      </c>
      <c r="G24" s="418">
        <f>'EBT_high case'!G38*$D24/1000000</f>
        <v>0.20194279600613613</v>
      </c>
      <c r="H24" s="418">
        <f>'EBT_high case'!H38*$D24/1000000</f>
        <v>0.14434014119959726</v>
      </c>
      <c r="I24" s="418">
        <f>'EBT_high case'!I38*$D24/1000000</f>
        <v>0.13829130807120241</v>
      </c>
      <c r="J24" s="418">
        <f>'EBT_high case'!J38*$D24/1000000</f>
        <v>0.16609212292472131</v>
      </c>
      <c r="K24" s="418">
        <f>'EBT_high case'!K38*$D24/1000000</f>
        <v>0.16809314802422232</v>
      </c>
      <c r="L24" s="418">
        <f>'EBT_high case'!L38*$D24/1000000</f>
        <v>0.15308223326431852</v>
      </c>
      <c r="M24" s="418">
        <f>'EBT_high case'!M38*$D24/1000000</f>
        <v>0.16979557395173683</v>
      </c>
      <c r="N24" s="418">
        <f>'EBT_high case'!N38*$D24/1000000</f>
        <v>0.19555664554200011</v>
      </c>
      <c r="O24" s="418">
        <f>'EBT_high case'!O38*$D24/1000000</f>
        <v>0.15732128555660649</v>
      </c>
      <c r="P24" s="418">
        <f>'EBT_high case'!P38*$D24/1000000</f>
        <v>0.12732468150712387</v>
      </c>
      <c r="Q24" s="418">
        <f>'EBT_high case'!Q38*$D24/1000000</f>
        <v>0.12075021997381753</v>
      </c>
      <c r="R24" s="418">
        <f>'EBT_high case'!R38*$D24/1000000</f>
        <v>9.1252784200929138E-2</v>
      </c>
    </row>
    <row r="25" spans="1:18">
      <c r="A25" s="287" t="s">
        <v>89</v>
      </c>
      <c r="B25" s="39" t="s">
        <v>389</v>
      </c>
      <c r="C25" s="190"/>
      <c r="D25" s="412">
        <v>0.8652646643708245</v>
      </c>
      <c r="E25" s="440">
        <f>'EBT_high case'!E39*$D25/1000000</f>
        <v>1.1854125901880296E-4</v>
      </c>
      <c r="F25" s="440">
        <f>'EBT_high case'!F39*$D25/1000000</f>
        <v>1.8776243216846891E-4</v>
      </c>
      <c r="G25" s="418">
        <f>'EBT_high case'!G39*$D25/1000000</f>
        <v>0</v>
      </c>
      <c r="H25" s="418">
        <f>'EBT_high case'!H39*$D25/1000000</f>
        <v>0</v>
      </c>
      <c r="I25" s="418">
        <f>'EBT_high case'!I39*$D25/1000000</f>
        <v>0</v>
      </c>
      <c r="J25" s="418">
        <f>'EBT_high case'!J39*$D25/1000000</f>
        <v>0</v>
      </c>
      <c r="K25" s="418">
        <f>'EBT_high case'!K39*$D25/1000000</f>
        <v>0</v>
      </c>
      <c r="L25" s="418">
        <f>'EBT_high case'!L39*$D25/1000000</f>
        <v>0</v>
      </c>
      <c r="M25" s="418">
        <f>'EBT_high case'!M39*$D25/1000000</f>
        <v>0</v>
      </c>
      <c r="N25" s="418">
        <f>'EBT_high case'!N39*$D25/1000000</f>
        <v>0</v>
      </c>
      <c r="O25" s="418">
        <f>'EBT_high case'!O39*$D25/1000000</f>
        <v>0</v>
      </c>
      <c r="P25" s="418">
        <f>'EBT_high case'!P39*$D25/1000000</f>
        <v>0</v>
      </c>
      <c r="Q25" s="418">
        <f>'EBT_high case'!Q39*$D25/1000000</f>
        <v>0</v>
      </c>
      <c r="R25" s="418">
        <f>'EBT_high case'!R39*$D25/1000000</f>
        <v>0</v>
      </c>
    </row>
    <row r="26" spans="1:18">
      <c r="A26" s="287"/>
      <c r="B26" s="43"/>
      <c r="C26" s="280"/>
      <c r="D26" s="281"/>
      <c r="E26" s="95"/>
      <c r="F26" s="96"/>
      <c r="G26" s="96"/>
      <c r="H26" s="96"/>
      <c r="I26" s="96"/>
      <c r="J26" s="96"/>
      <c r="K26" s="96"/>
      <c r="L26" s="96"/>
      <c r="M26" s="96"/>
      <c r="N26" s="96"/>
      <c r="O26" s="97"/>
      <c r="P26" s="97"/>
      <c r="Q26" s="97"/>
      <c r="R26" s="98"/>
    </row>
    <row r="27" spans="1:18">
      <c r="A27" s="287"/>
      <c r="B27" s="27" t="s">
        <v>267</v>
      </c>
      <c r="C27" s="33"/>
      <c r="D27" s="27"/>
      <c r="E27" s="103"/>
      <c r="F27" s="104"/>
      <c r="G27" s="104"/>
      <c r="H27" s="104"/>
      <c r="I27" s="104"/>
      <c r="J27" s="104"/>
      <c r="K27" s="104"/>
      <c r="L27" s="104"/>
      <c r="M27" s="104"/>
      <c r="N27" s="104"/>
      <c r="O27" s="101"/>
      <c r="P27" s="101"/>
      <c r="Q27" s="101"/>
      <c r="R27" s="102"/>
    </row>
    <row r="28" spans="1:18">
      <c r="A28" s="287"/>
      <c r="B28" s="34" t="s">
        <v>35</v>
      </c>
      <c r="C28" s="74"/>
      <c r="D28" s="79" t="s">
        <v>97</v>
      </c>
      <c r="E28" s="284" t="s">
        <v>135</v>
      </c>
      <c r="F28" s="284" t="s">
        <v>80</v>
      </c>
      <c r="G28" s="284" t="s">
        <v>1</v>
      </c>
      <c r="H28" s="284" t="s">
        <v>2</v>
      </c>
      <c r="I28" s="284" t="s">
        <v>17</v>
      </c>
      <c r="J28" s="284" t="s">
        <v>18</v>
      </c>
      <c r="K28" s="284" t="s">
        <v>20</v>
      </c>
      <c r="L28" s="284" t="s">
        <v>21</v>
      </c>
      <c r="M28" s="284" t="s">
        <v>24</v>
      </c>
      <c r="N28" s="284" t="s">
        <v>25</v>
      </c>
      <c r="O28" s="284" t="s">
        <v>27</v>
      </c>
      <c r="P28" s="284" t="s">
        <v>28</v>
      </c>
      <c r="Q28" s="284" t="s">
        <v>29</v>
      </c>
      <c r="R28" s="284" t="s">
        <v>30</v>
      </c>
    </row>
    <row r="29" spans="1:18">
      <c r="A29" s="287" t="s">
        <v>90</v>
      </c>
      <c r="B29" s="14" t="s">
        <v>401</v>
      </c>
      <c r="C29" s="190"/>
      <c r="D29" s="66">
        <v>0</v>
      </c>
      <c r="E29" s="441">
        <f>'EBT_high case'!E43*$D29/1000000</f>
        <v>0</v>
      </c>
      <c r="F29" s="441">
        <f>'EBT_high case'!F43*$D29/1000000</f>
        <v>0</v>
      </c>
      <c r="G29" s="418">
        <f>'EBT_high case'!G43*$D29/1000000</f>
        <v>0</v>
      </c>
      <c r="H29" s="418">
        <f>'EBT_high case'!H43*$D29/1000000</f>
        <v>0</v>
      </c>
      <c r="I29" s="418">
        <f>'EBT_high case'!I43*$D29/1000000</f>
        <v>0</v>
      </c>
      <c r="J29" s="418">
        <f>'EBT_high case'!J43*$D29/1000000</f>
        <v>0</v>
      </c>
      <c r="K29" s="418">
        <f>'EBT_high case'!K43*$D29/1000000</f>
        <v>0</v>
      </c>
      <c r="L29" s="418">
        <f>'EBT_high case'!L43*$D29/1000000</f>
        <v>0</v>
      </c>
      <c r="M29" s="418">
        <f>'EBT_high case'!M43*$D29/1000000</f>
        <v>0</v>
      </c>
      <c r="N29" s="418">
        <f>'EBT_high case'!N43*$D29/1000000</f>
        <v>0</v>
      </c>
      <c r="O29" s="418">
        <f>'EBT_high case'!O43*$D29/1000000</f>
        <v>0</v>
      </c>
      <c r="P29" s="418">
        <f>'EBT_high case'!P43*$D29/1000000</f>
        <v>0</v>
      </c>
      <c r="Q29" s="418">
        <f>'EBT_high case'!Q43*$D29/1000000</f>
        <v>0</v>
      </c>
      <c r="R29" s="418">
        <f>'EBT_high case'!R43*$D29/1000000</f>
        <v>0</v>
      </c>
    </row>
    <row r="30" spans="1:18">
      <c r="A30" s="287" t="s">
        <v>79</v>
      </c>
      <c r="B30" s="14" t="s">
        <v>402</v>
      </c>
      <c r="C30" s="190"/>
      <c r="D30" s="66">
        <v>0</v>
      </c>
      <c r="E30" s="441">
        <f>'EBT_high case'!E44*$D30/1000000</f>
        <v>0</v>
      </c>
      <c r="F30" s="441">
        <f>'EBT_high case'!F44*$D30/1000000</f>
        <v>0</v>
      </c>
      <c r="G30" s="418">
        <f>'EBT_high case'!G44*$D30/1000000</f>
        <v>0</v>
      </c>
      <c r="H30" s="418">
        <f>'EBT_high case'!H44*$D30/1000000</f>
        <v>0</v>
      </c>
      <c r="I30" s="418">
        <f>'EBT_high case'!I44*$D30/1000000</f>
        <v>0</v>
      </c>
      <c r="J30" s="418">
        <f>'EBT_high case'!J44*$D30/1000000</f>
        <v>0</v>
      </c>
      <c r="K30" s="418">
        <f>'EBT_high case'!K44*$D30/1000000</f>
        <v>0</v>
      </c>
      <c r="L30" s="418">
        <f>'EBT_high case'!L44*$D30/1000000</f>
        <v>0</v>
      </c>
      <c r="M30" s="418">
        <f>'EBT_high case'!M44*$D30/1000000</f>
        <v>0</v>
      </c>
      <c r="N30" s="418">
        <f>'EBT_high case'!N44*$D30/1000000</f>
        <v>0</v>
      </c>
      <c r="O30" s="418">
        <f>'EBT_high case'!O44*$D30/1000000</f>
        <v>0</v>
      </c>
      <c r="P30" s="418">
        <f>'EBT_high case'!P44*$D30/1000000</f>
        <v>0</v>
      </c>
      <c r="Q30" s="418">
        <f>'EBT_high case'!Q44*$D30/1000000</f>
        <v>0</v>
      </c>
      <c r="R30" s="418">
        <f>'EBT_high case'!R44*$D30/1000000</f>
        <v>0</v>
      </c>
    </row>
    <row r="31" spans="1:18">
      <c r="A31" s="287" t="s">
        <v>91</v>
      </c>
      <c r="B31" s="36" t="s">
        <v>403</v>
      </c>
      <c r="C31" s="190"/>
      <c r="D31" s="66">
        <v>0</v>
      </c>
      <c r="E31" s="441">
        <f>'EBT_high case'!E45*$D31/1000000</f>
        <v>0</v>
      </c>
      <c r="F31" s="441">
        <f>'EBT_high case'!F45*$D31/1000000</f>
        <v>0</v>
      </c>
      <c r="G31" s="418">
        <f>'EBT_high case'!G45*$D31/1000000</f>
        <v>0</v>
      </c>
      <c r="H31" s="418">
        <f>'EBT_high case'!H45*$D31/1000000</f>
        <v>0</v>
      </c>
      <c r="I31" s="418">
        <f>'EBT_high case'!I45*$D31/1000000</f>
        <v>0</v>
      </c>
      <c r="J31" s="418">
        <f>'EBT_high case'!J45*$D31/1000000</f>
        <v>0</v>
      </c>
      <c r="K31" s="418">
        <f>'EBT_high case'!K45*$D31/1000000</f>
        <v>0</v>
      </c>
      <c r="L31" s="418">
        <f>'EBT_high case'!L45*$D31/1000000</f>
        <v>0</v>
      </c>
      <c r="M31" s="418">
        <f>'EBT_high case'!M45*$D31/1000000</f>
        <v>0</v>
      </c>
      <c r="N31" s="418">
        <f>'EBT_high case'!N45*$D31/1000000</f>
        <v>0</v>
      </c>
      <c r="O31" s="418">
        <f>'EBT_high case'!O45*$D31/1000000</f>
        <v>0</v>
      </c>
      <c r="P31" s="418">
        <f>'EBT_high case'!P45*$D31/1000000</f>
        <v>0</v>
      </c>
      <c r="Q31" s="418">
        <f>'EBT_high case'!Q45*$D31/1000000</f>
        <v>0</v>
      </c>
      <c r="R31" s="418">
        <f>'EBT_high case'!R45*$D31/1000000</f>
        <v>0</v>
      </c>
    </row>
    <row r="32" spans="1:18">
      <c r="A32" s="287" t="s">
        <v>226</v>
      </c>
      <c r="B32" s="14" t="s">
        <v>404</v>
      </c>
      <c r="C32" s="190"/>
      <c r="D32" s="66">
        <v>0</v>
      </c>
      <c r="E32" s="441">
        <f>'EBT_high case'!E46*$D32/1000000</f>
        <v>0</v>
      </c>
      <c r="F32" s="441">
        <f>'EBT_high case'!F46*$D32/1000000</f>
        <v>0</v>
      </c>
      <c r="G32" s="418">
        <f>'EBT_high case'!G46*$D32/1000000</f>
        <v>0</v>
      </c>
      <c r="H32" s="418">
        <f>'EBT_high case'!H46*$D32/1000000</f>
        <v>0</v>
      </c>
      <c r="I32" s="418">
        <f>'EBT_high case'!I46*$D32/1000000</f>
        <v>0</v>
      </c>
      <c r="J32" s="418">
        <f>'EBT_high case'!J46*$D32/1000000</f>
        <v>0</v>
      </c>
      <c r="K32" s="418">
        <f>'EBT_high case'!K46*$D32/1000000</f>
        <v>0</v>
      </c>
      <c r="L32" s="418">
        <f>'EBT_high case'!L46*$D32/1000000</f>
        <v>0</v>
      </c>
      <c r="M32" s="418">
        <f>'EBT_high case'!M46*$D32/1000000</f>
        <v>0</v>
      </c>
      <c r="N32" s="418">
        <f>'EBT_high case'!N46*$D32/1000000</f>
        <v>0</v>
      </c>
      <c r="O32" s="418">
        <f>'EBT_high case'!O46*$D32/1000000</f>
        <v>0</v>
      </c>
      <c r="P32" s="418">
        <f>'EBT_high case'!P46*$D32/1000000</f>
        <v>0</v>
      </c>
      <c r="Q32" s="418">
        <f>'EBT_high case'!Q46*$D32/1000000</f>
        <v>0</v>
      </c>
      <c r="R32" s="418">
        <f>'EBT_high case'!R46*$D32/1000000</f>
        <v>0</v>
      </c>
    </row>
    <row r="33" spans="1:18">
      <c r="A33" s="287" t="s">
        <v>227</v>
      </c>
      <c r="B33" s="14" t="s">
        <v>453</v>
      </c>
      <c r="C33" s="190"/>
      <c r="D33" s="66">
        <v>1.105</v>
      </c>
      <c r="E33" s="441">
        <f>'EBT_high case'!E47*$D33/1000000</f>
        <v>0.67850093999999994</v>
      </c>
      <c r="F33" s="441">
        <f>'EBT_high case'!F47*$D33/1000000</f>
        <v>0</v>
      </c>
      <c r="G33" s="418">
        <f>'EBT_high case'!G47*$D33/1000000</f>
        <v>0</v>
      </c>
      <c r="H33" s="418">
        <f>'EBT_high case'!H47*$D33/1000000</f>
        <v>0</v>
      </c>
      <c r="I33" s="418">
        <f>'EBT_high case'!I47*$D33/1000000</f>
        <v>0</v>
      </c>
      <c r="J33" s="418">
        <f>'EBT_high case'!J47*$D33/1000000</f>
        <v>0</v>
      </c>
      <c r="K33" s="418">
        <f>'EBT_high case'!K47*$D33/1000000</f>
        <v>0</v>
      </c>
      <c r="L33" s="418">
        <f>'EBT_high case'!L47*$D33/1000000</f>
        <v>0</v>
      </c>
      <c r="M33" s="418">
        <f>'EBT_high case'!M47*$D33/1000000</f>
        <v>0</v>
      </c>
      <c r="N33" s="418">
        <f>'EBT_high case'!N47*$D33/1000000</f>
        <v>0</v>
      </c>
      <c r="O33" s="418">
        <f>'EBT_high case'!O47*$D33/1000000</f>
        <v>0</v>
      </c>
      <c r="P33" s="418">
        <f>'EBT_high case'!P47*$D33/1000000</f>
        <v>0</v>
      </c>
      <c r="Q33" s="418">
        <f>'EBT_high case'!Q47*$D33/1000000</f>
        <v>0</v>
      </c>
      <c r="R33" s="418">
        <f>'EBT_high case'!R47*$D33/1000000</f>
        <v>0</v>
      </c>
    </row>
    <row r="34" spans="1:18" hidden="1">
      <c r="A34" s="287" t="s">
        <v>228</v>
      </c>
      <c r="B34" s="39"/>
      <c r="C34" s="218"/>
      <c r="D34" s="84"/>
      <c r="E34" s="155"/>
      <c r="F34" s="155"/>
      <c r="G34" s="84"/>
      <c r="H34" s="84"/>
      <c r="I34" s="84"/>
      <c r="J34" s="84"/>
      <c r="K34" s="84"/>
      <c r="L34" s="84"/>
      <c r="M34" s="84"/>
      <c r="N34" s="84"/>
      <c r="O34" s="85"/>
      <c r="P34" s="85"/>
      <c r="Q34" s="85"/>
      <c r="R34" s="85"/>
    </row>
    <row r="35" spans="1:18" hidden="1">
      <c r="A35" s="287" t="s">
        <v>229</v>
      </c>
      <c r="B35" s="39"/>
      <c r="C35" s="218"/>
      <c r="D35" s="84"/>
      <c r="E35" s="155"/>
      <c r="F35" s="155"/>
      <c r="G35" s="84"/>
      <c r="H35" s="84"/>
      <c r="I35" s="84"/>
      <c r="J35" s="84"/>
      <c r="K35" s="84"/>
      <c r="L35" s="84"/>
      <c r="M35" s="84"/>
      <c r="N35" s="84"/>
      <c r="O35" s="85"/>
      <c r="P35" s="85"/>
      <c r="Q35" s="85"/>
      <c r="R35" s="85"/>
    </row>
    <row r="36" spans="1:18">
      <c r="A36" s="277"/>
      <c r="B36" s="191"/>
      <c r="C36" s="350"/>
      <c r="D36" s="327"/>
      <c r="E36" s="328"/>
      <c r="F36" s="328"/>
      <c r="G36" s="328"/>
      <c r="H36" s="328"/>
      <c r="I36" s="328"/>
      <c r="J36" s="328"/>
      <c r="K36" s="328"/>
      <c r="L36" s="328"/>
      <c r="M36" s="328"/>
      <c r="N36" s="328"/>
      <c r="O36" s="329"/>
      <c r="P36" s="329"/>
      <c r="Q36" s="329"/>
      <c r="R36" s="329"/>
    </row>
    <row r="37" spans="1:18" ht="31.5">
      <c r="A37" s="287">
        <v>1</v>
      </c>
      <c r="B37" s="219" t="s">
        <v>113</v>
      </c>
      <c r="C37" s="319"/>
      <c r="D37" s="320"/>
      <c r="E37" s="420">
        <f t="shared" ref="E37:R37" si="0">SUM(E13:E25,E29:E36)</f>
        <v>1.2678523333113272</v>
      </c>
      <c r="F37" s="419">
        <f>SUM(F13:F25,F29:F36)</f>
        <v>0.51875832184769344</v>
      </c>
      <c r="G37" s="419">
        <f>SUM(G13:G25,G29:G36)</f>
        <v>0.6848469770858161</v>
      </c>
      <c r="H37" s="420">
        <f t="shared" si="0"/>
        <v>0.63368531518888516</v>
      </c>
      <c r="I37" s="420">
        <f t="shared" si="0"/>
        <v>0.58202748732894349</v>
      </c>
      <c r="J37" s="420">
        <f t="shared" si="0"/>
        <v>0.58320846215765765</v>
      </c>
      <c r="K37" s="420">
        <f t="shared" si="0"/>
        <v>0.65051701213094426</v>
      </c>
      <c r="L37" s="420">
        <f t="shared" si="0"/>
        <v>0.6578844677789133</v>
      </c>
      <c r="M37" s="420">
        <f t="shared" si="0"/>
        <v>0.71351525292196061</v>
      </c>
      <c r="N37" s="420">
        <f t="shared" si="0"/>
        <v>0.77156329929095502</v>
      </c>
      <c r="O37" s="420">
        <f t="shared" si="0"/>
        <v>0.66470275392589073</v>
      </c>
      <c r="P37" s="420">
        <f t="shared" si="0"/>
        <v>0.65745148119597674</v>
      </c>
      <c r="Q37" s="420">
        <f t="shared" si="0"/>
        <v>0.68463736016448584</v>
      </c>
      <c r="R37" s="420">
        <f t="shared" si="0"/>
        <v>0.57713466740232588</v>
      </c>
    </row>
    <row r="38" spans="1:18">
      <c r="A38" s="287"/>
      <c r="B38" s="33"/>
      <c r="C38" s="33"/>
      <c r="D38" s="27"/>
      <c r="E38" s="105"/>
      <c r="F38" s="106"/>
      <c r="G38" s="106"/>
      <c r="H38" s="106"/>
      <c r="I38" s="106"/>
      <c r="J38" s="106"/>
      <c r="K38" s="106"/>
      <c r="L38" s="106"/>
      <c r="M38" s="106"/>
      <c r="N38" s="106"/>
      <c r="O38" s="106"/>
      <c r="P38" s="106"/>
      <c r="Q38" s="106"/>
      <c r="R38" s="122"/>
    </row>
    <row r="39" spans="1:18">
      <c r="A39" s="287"/>
      <c r="B39" s="27" t="s">
        <v>271</v>
      </c>
      <c r="C39" s="33"/>
      <c r="D39" s="281"/>
      <c r="E39" s="99"/>
      <c r="F39" s="100"/>
      <c r="G39" s="100"/>
      <c r="H39" s="100"/>
      <c r="I39" s="100"/>
      <c r="J39" s="100"/>
      <c r="K39" s="100"/>
      <c r="L39" s="100"/>
      <c r="M39" s="100"/>
      <c r="N39" s="100"/>
      <c r="O39" s="101"/>
      <c r="P39" s="101"/>
      <c r="Q39" s="101"/>
      <c r="R39" s="102"/>
    </row>
    <row r="40" spans="1:18">
      <c r="A40" s="287"/>
      <c r="B40" s="281" t="s">
        <v>34</v>
      </c>
      <c r="C40" s="280"/>
      <c r="D40" s="79" t="s">
        <v>97</v>
      </c>
      <c r="E40" s="284" t="s">
        <v>135</v>
      </c>
      <c r="F40" s="284" t="s">
        <v>80</v>
      </c>
      <c r="G40" s="284" t="s">
        <v>1</v>
      </c>
      <c r="H40" s="284" t="s">
        <v>2</v>
      </c>
      <c r="I40" s="284" t="s">
        <v>17</v>
      </c>
      <c r="J40" s="284" t="s">
        <v>18</v>
      </c>
      <c r="K40" s="284" t="s">
        <v>20</v>
      </c>
      <c r="L40" s="284" t="s">
        <v>21</v>
      </c>
      <c r="M40" s="284" t="s">
        <v>24</v>
      </c>
      <c r="N40" s="284" t="s">
        <v>25</v>
      </c>
      <c r="O40" s="284" t="s">
        <v>27</v>
      </c>
      <c r="P40" s="284" t="s">
        <v>28</v>
      </c>
      <c r="Q40" s="284" t="s">
        <v>29</v>
      </c>
      <c r="R40" s="284" t="s">
        <v>30</v>
      </c>
    </row>
    <row r="41" spans="1:18">
      <c r="A41" s="287" t="s">
        <v>103</v>
      </c>
      <c r="B41" s="14" t="s">
        <v>407</v>
      </c>
      <c r="C41" s="282"/>
      <c r="D41" s="451">
        <v>0</v>
      </c>
      <c r="E41" s="443">
        <f>'EBT_high case'!E54*$D41/1000000</f>
        <v>0</v>
      </c>
      <c r="F41" s="443">
        <f>'EBT_high case'!F54*$D41/1000000</f>
        <v>0</v>
      </c>
      <c r="G41" s="418">
        <f>'EBT_high case'!G54*$D41/1000000</f>
        <v>0</v>
      </c>
      <c r="H41" s="418">
        <f>'EBT_high case'!H54*$D41/1000000</f>
        <v>0</v>
      </c>
      <c r="I41" s="418">
        <f>'EBT_high case'!I54*$D41/1000000</f>
        <v>0</v>
      </c>
      <c r="J41" s="418">
        <f>'EBT_high case'!J54*$D41/1000000</f>
        <v>0</v>
      </c>
      <c r="K41" s="418">
        <f>'EBT_high case'!K54*$D41/1000000</f>
        <v>0</v>
      </c>
      <c r="L41" s="418">
        <f>'EBT_high case'!L54*$D41/1000000</f>
        <v>0</v>
      </c>
      <c r="M41" s="418">
        <f>'EBT_high case'!M54*$D41/1000000</f>
        <v>0</v>
      </c>
      <c r="N41" s="418">
        <f>'EBT_high case'!N54*$D41/1000000</f>
        <v>0</v>
      </c>
      <c r="O41" s="418">
        <f>'EBT_high case'!O54*$D41/1000000</f>
        <v>0</v>
      </c>
      <c r="P41" s="418">
        <f>'EBT_high case'!P54*$D41/1000000</f>
        <v>0</v>
      </c>
      <c r="Q41" s="418">
        <f>'EBT_high case'!Q54*$D41/1000000</f>
        <v>0</v>
      </c>
      <c r="R41" s="418">
        <f>'EBT_high case'!R54*$D41/1000000</f>
        <v>0</v>
      </c>
    </row>
    <row r="42" spans="1:18">
      <c r="A42" s="287" t="s">
        <v>104</v>
      </c>
      <c r="B42" s="14" t="s">
        <v>408</v>
      </c>
      <c r="C42" s="282"/>
      <c r="D42" s="451">
        <v>0</v>
      </c>
      <c r="E42" s="450">
        <f>'EBT_high case'!E55*$D42/1000000</f>
        <v>0</v>
      </c>
      <c r="F42" s="450">
        <f>'EBT_high case'!F55*$D42/1000000</f>
        <v>0</v>
      </c>
      <c r="G42" s="418">
        <f>'EBT_high case'!G55*$D42/1000000</f>
        <v>0</v>
      </c>
      <c r="H42" s="418">
        <f>'EBT_high case'!H55*$D42/1000000</f>
        <v>0</v>
      </c>
      <c r="I42" s="418">
        <f>'EBT_high case'!I55*$D42/1000000</f>
        <v>0</v>
      </c>
      <c r="J42" s="418">
        <f>'EBT_high case'!J55*$D42/1000000</f>
        <v>0</v>
      </c>
      <c r="K42" s="418">
        <f>'EBT_high case'!K55*$D42/1000000</f>
        <v>0</v>
      </c>
      <c r="L42" s="418">
        <f>'EBT_high case'!L55*$D42/1000000</f>
        <v>0</v>
      </c>
      <c r="M42" s="418">
        <f>'EBT_high case'!M55*$D42/1000000</f>
        <v>0</v>
      </c>
      <c r="N42" s="418">
        <f>'EBT_high case'!N55*$D42/1000000</f>
        <v>0</v>
      </c>
      <c r="O42" s="418">
        <f>'EBT_high case'!O55*$D42/1000000</f>
        <v>0</v>
      </c>
      <c r="P42" s="418">
        <f>'EBT_high case'!P55*$D42/1000000</f>
        <v>0</v>
      </c>
      <c r="Q42" s="418">
        <f>'EBT_high case'!Q55*$D42/1000000</f>
        <v>0</v>
      </c>
      <c r="R42" s="418">
        <f>'EBT_high case'!R55*$D42/1000000</f>
        <v>0</v>
      </c>
    </row>
    <row r="43" spans="1:18" hidden="1">
      <c r="A43" s="287" t="s">
        <v>105</v>
      </c>
      <c r="B43" s="14"/>
      <c r="C43" s="282"/>
      <c r="D43" s="94"/>
      <c r="E43" s="173"/>
      <c r="F43" s="173"/>
      <c r="G43" s="108"/>
      <c r="H43" s="108"/>
      <c r="I43" s="108"/>
      <c r="J43" s="108"/>
      <c r="K43" s="108"/>
      <c r="L43" s="108"/>
      <c r="M43" s="108"/>
      <c r="N43" s="117"/>
      <c r="O43" s="109"/>
      <c r="P43" s="109"/>
      <c r="Q43" s="109"/>
      <c r="R43" s="109"/>
    </row>
    <row r="44" spans="1:18" hidden="1">
      <c r="A44" s="287" t="s">
        <v>106</v>
      </c>
      <c r="B44" s="14"/>
      <c r="C44" s="324"/>
      <c r="D44" s="323"/>
      <c r="E44" s="321"/>
      <c r="F44" s="182"/>
      <c r="G44" s="325"/>
      <c r="H44" s="325"/>
      <c r="I44" s="325"/>
      <c r="J44" s="325"/>
      <c r="K44" s="325"/>
      <c r="L44" s="325"/>
      <c r="M44" s="325"/>
      <c r="N44" s="117"/>
      <c r="O44" s="326"/>
      <c r="P44" s="326"/>
      <c r="Q44" s="326"/>
      <c r="R44" s="326"/>
    </row>
    <row r="45" spans="1:18" hidden="1">
      <c r="A45" s="287" t="s">
        <v>230</v>
      </c>
      <c r="B45" s="14"/>
      <c r="C45" s="324"/>
      <c r="D45" s="323"/>
      <c r="E45" s="321"/>
      <c r="F45" s="182"/>
      <c r="G45" s="325"/>
      <c r="H45" s="325"/>
      <c r="I45" s="325"/>
      <c r="J45" s="325"/>
      <c r="K45" s="325"/>
      <c r="L45" s="325"/>
      <c r="M45" s="325"/>
      <c r="N45" s="117"/>
      <c r="O45" s="326"/>
      <c r="P45" s="326"/>
      <c r="Q45" s="326"/>
      <c r="R45" s="326"/>
    </row>
    <row r="46" spans="1:18" hidden="1">
      <c r="A46" s="287" t="s">
        <v>231</v>
      </c>
      <c r="B46" s="14"/>
      <c r="C46" s="324"/>
      <c r="D46" s="323"/>
      <c r="E46" s="321"/>
      <c r="F46" s="182"/>
      <c r="G46" s="325"/>
      <c r="H46" s="325"/>
      <c r="I46" s="325"/>
      <c r="J46" s="325"/>
      <c r="K46" s="325"/>
      <c r="L46" s="325"/>
      <c r="M46" s="325"/>
      <c r="N46" s="117"/>
      <c r="O46" s="326"/>
      <c r="P46" s="326"/>
      <c r="Q46" s="326"/>
      <c r="R46" s="326"/>
    </row>
    <row r="47" spans="1:18" hidden="1">
      <c r="A47" s="287" t="s">
        <v>232</v>
      </c>
      <c r="B47" s="14"/>
      <c r="C47" s="324"/>
      <c r="D47" s="323"/>
      <c r="E47" s="321"/>
      <c r="F47" s="182"/>
      <c r="G47" s="325"/>
      <c r="H47" s="325"/>
      <c r="I47" s="325"/>
      <c r="J47" s="325"/>
      <c r="K47" s="325"/>
      <c r="L47" s="325"/>
      <c r="M47" s="325"/>
      <c r="N47" s="117"/>
      <c r="O47" s="326"/>
      <c r="P47" s="326"/>
      <c r="Q47" s="326"/>
      <c r="R47" s="326"/>
    </row>
    <row r="48" spans="1:18" hidden="1">
      <c r="A48" s="287" t="s">
        <v>233</v>
      </c>
      <c r="B48" s="14"/>
      <c r="C48" s="324"/>
      <c r="D48" s="323"/>
      <c r="E48" s="321"/>
      <c r="F48" s="182"/>
      <c r="G48" s="325"/>
      <c r="H48" s="325"/>
      <c r="I48" s="325"/>
      <c r="J48" s="325"/>
      <c r="K48" s="325"/>
      <c r="L48" s="325"/>
      <c r="M48" s="325"/>
      <c r="N48" s="117"/>
      <c r="O48" s="326"/>
      <c r="P48" s="326"/>
      <c r="Q48" s="326"/>
      <c r="R48" s="326"/>
    </row>
    <row r="49" spans="1:18" hidden="1">
      <c r="A49" s="287" t="s">
        <v>107</v>
      </c>
      <c r="B49" s="14"/>
      <c r="C49" s="324"/>
      <c r="D49" s="323"/>
      <c r="E49" s="321"/>
      <c r="F49" s="182"/>
      <c r="G49" s="325"/>
      <c r="H49" s="325"/>
      <c r="I49" s="325"/>
      <c r="J49" s="325"/>
      <c r="K49" s="325"/>
      <c r="L49" s="325"/>
      <c r="M49" s="325"/>
      <c r="N49" s="117"/>
      <c r="O49" s="326"/>
      <c r="P49" s="326"/>
      <c r="Q49" s="326"/>
      <c r="R49" s="326"/>
    </row>
    <row r="50" spans="1:18" hidden="1">
      <c r="A50" s="287" t="s">
        <v>108</v>
      </c>
      <c r="B50" s="14"/>
      <c r="C50" s="282"/>
      <c r="D50" s="94"/>
      <c r="E50" s="173"/>
      <c r="F50" s="182"/>
      <c r="G50" s="108"/>
      <c r="H50" s="108"/>
      <c r="I50" s="108"/>
      <c r="J50" s="108"/>
      <c r="K50" s="108"/>
      <c r="L50" s="108"/>
      <c r="M50" s="108"/>
      <c r="N50" s="117"/>
      <c r="O50" s="109"/>
      <c r="P50" s="109"/>
      <c r="Q50" s="109"/>
      <c r="R50" s="109"/>
    </row>
    <row r="51" spans="1:18" hidden="1">
      <c r="A51" s="287" t="s">
        <v>109</v>
      </c>
      <c r="B51" s="14"/>
      <c r="C51" s="282"/>
      <c r="D51" s="94"/>
      <c r="E51" s="173"/>
      <c r="F51" s="182"/>
      <c r="G51" s="108"/>
      <c r="H51" s="108"/>
      <c r="I51" s="108"/>
      <c r="J51" s="108"/>
      <c r="K51" s="108"/>
      <c r="L51" s="108"/>
      <c r="M51" s="108"/>
      <c r="N51" s="117"/>
      <c r="O51" s="109"/>
      <c r="P51" s="109"/>
      <c r="Q51" s="109"/>
      <c r="R51" s="109"/>
    </row>
    <row r="52" spans="1:18" hidden="1">
      <c r="A52" s="287" t="s">
        <v>110</v>
      </c>
      <c r="B52" s="14"/>
      <c r="C52" s="324"/>
      <c r="D52" s="323"/>
      <c r="E52" s="321"/>
      <c r="F52" s="182"/>
      <c r="G52" s="325"/>
      <c r="H52" s="325"/>
      <c r="I52" s="325"/>
      <c r="J52" s="325"/>
      <c r="K52" s="325"/>
      <c r="L52" s="325"/>
      <c r="M52" s="325"/>
      <c r="N52" s="117"/>
      <c r="O52" s="326"/>
      <c r="P52" s="326"/>
      <c r="Q52" s="326"/>
      <c r="R52" s="326"/>
    </row>
    <row r="53" spans="1:18" hidden="1">
      <c r="A53" s="287" t="s">
        <v>234</v>
      </c>
      <c r="B53" s="14"/>
      <c r="C53" s="282"/>
      <c r="D53" s="94"/>
      <c r="E53" s="173"/>
      <c r="F53" s="182"/>
      <c r="G53" s="108"/>
      <c r="H53" s="108"/>
      <c r="I53" s="108"/>
      <c r="J53" s="108"/>
      <c r="K53" s="108"/>
      <c r="L53" s="108"/>
      <c r="M53" s="108"/>
      <c r="N53" s="117"/>
      <c r="O53" s="109"/>
      <c r="P53" s="109"/>
      <c r="Q53" s="109"/>
      <c r="R53" s="109"/>
    </row>
    <row r="54" spans="1:18" hidden="1">
      <c r="A54" s="293" t="s">
        <v>235</v>
      </c>
      <c r="B54" s="14"/>
      <c r="C54" s="282"/>
      <c r="D54" s="94"/>
      <c r="E54" s="173"/>
      <c r="F54" s="182"/>
      <c r="G54" s="108"/>
      <c r="H54" s="108"/>
      <c r="I54" s="108"/>
      <c r="J54" s="108"/>
      <c r="K54" s="108"/>
      <c r="L54" s="108"/>
      <c r="M54" s="108"/>
      <c r="N54" s="117"/>
      <c r="O54" s="109"/>
      <c r="P54" s="109"/>
      <c r="Q54" s="109"/>
      <c r="R54" s="109"/>
    </row>
    <row r="55" spans="1:18">
      <c r="A55" s="351"/>
      <c r="B55" s="43"/>
      <c r="C55" s="43"/>
      <c r="D55" s="86"/>
      <c r="E55" s="95"/>
      <c r="F55" s="96"/>
      <c r="G55" s="96"/>
      <c r="H55" s="96"/>
      <c r="I55" s="96"/>
      <c r="J55" s="96"/>
      <c r="K55" s="96"/>
      <c r="L55" s="96"/>
      <c r="M55" s="96"/>
      <c r="N55" s="96"/>
      <c r="O55" s="97"/>
      <c r="P55" s="97"/>
      <c r="Q55" s="97"/>
      <c r="R55" s="98"/>
    </row>
    <row r="56" spans="1:18">
      <c r="A56" s="287"/>
      <c r="B56" s="27" t="s">
        <v>273</v>
      </c>
      <c r="C56" s="280"/>
      <c r="D56" s="27"/>
      <c r="E56" s="103"/>
      <c r="F56" s="104"/>
      <c r="G56" s="104"/>
      <c r="H56" s="104"/>
      <c r="I56" s="104"/>
      <c r="J56" s="104"/>
      <c r="K56" s="104"/>
      <c r="L56" s="104"/>
      <c r="M56" s="104"/>
      <c r="N56" s="104"/>
      <c r="O56" s="101"/>
      <c r="P56" s="101"/>
      <c r="Q56" s="101"/>
      <c r="R56" s="102"/>
    </row>
    <row r="57" spans="1:18">
      <c r="A57" s="287"/>
      <c r="B57" s="281" t="s">
        <v>35</v>
      </c>
      <c r="C57" s="280"/>
      <c r="D57" s="79" t="s">
        <v>97</v>
      </c>
      <c r="E57" s="284" t="s">
        <v>135</v>
      </c>
      <c r="F57" s="284" t="s">
        <v>80</v>
      </c>
      <c r="G57" s="284" t="s">
        <v>1</v>
      </c>
      <c r="H57" s="284" t="s">
        <v>2</v>
      </c>
      <c r="I57" s="284" t="s">
        <v>17</v>
      </c>
      <c r="J57" s="284" t="s">
        <v>18</v>
      </c>
      <c r="K57" s="284" t="s">
        <v>20</v>
      </c>
      <c r="L57" s="284" t="s">
        <v>21</v>
      </c>
      <c r="M57" s="284" t="s">
        <v>24</v>
      </c>
      <c r="N57" s="284" t="s">
        <v>25</v>
      </c>
      <c r="O57" s="284" t="s">
        <v>27</v>
      </c>
      <c r="P57" s="284" t="s">
        <v>28</v>
      </c>
      <c r="Q57" s="284" t="s">
        <v>29</v>
      </c>
      <c r="R57" s="284" t="s">
        <v>30</v>
      </c>
    </row>
    <row r="58" spans="1:18">
      <c r="A58" s="287" t="s">
        <v>347</v>
      </c>
      <c r="B58" s="44" t="s">
        <v>410</v>
      </c>
      <c r="C58" s="282"/>
      <c r="D58" s="223">
        <v>0</v>
      </c>
      <c r="E58" s="443">
        <f>'EBT_high case'!E73*$D58/1000000</f>
        <v>0</v>
      </c>
      <c r="F58" s="443">
        <f>'EBT_high case'!F73*$D58/1000000</f>
        <v>0</v>
      </c>
      <c r="G58" s="418">
        <f>'EBT_high case'!G73*$D58/1000000</f>
        <v>0</v>
      </c>
      <c r="H58" s="418">
        <f>'EBT_high case'!H73*$D58/1000000</f>
        <v>0</v>
      </c>
      <c r="I58" s="418">
        <f>'EBT_high case'!I73*$D58/1000000</f>
        <v>0</v>
      </c>
      <c r="J58" s="418">
        <f>'EBT_high case'!J73*$D58/1000000</f>
        <v>0</v>
      </c>
      <c r="K58" s="418">
        <f>'EBT_high case'!K73*$D58/1000000</f>
        <v>0</v>
      </c>
      <c r="L58" s="418">
        <f>'EBT_high case'!L73*$D58/1000000</f>
        <v>0</v>
      </c>
      <c r="M58" s="418">
        <f>'EBT_high case'!M73*$D58/1000000</f>
        <v>0</v>
      </c>
      <c r="N58" s="418">
        <f>'EBT_high case'!N73*$D58/1000000</f>
        <v>0</v>
      </c>
      <c r="O58" s="418">
        <f>'EBT_high case'!O73*$D58/1000000</f>
        <v>0</v>
      </c>
      <c r="P58" s="418">
        <f>'EBT_high case'!P73*$D58/1000000</f>
        <v>0</v>
      </c>
      <c r="Q58" s="418">
        <f>'EBT_high case'!Q73*$D58/1000000</f>
        <v>0</v>
      </c>
      <c r="R58" s="418">
        <f>'EBT_high case'!R73*$D58/1000000</f>
        <v>0</v>
      </c>
    </row>
    <row r="59" spans="1:18">
      <c r="A59" s="287"/>
      <c r="B59" s="44" t="s">
        <v>454</v>
      </c>
      <c r="C59" s="324"/>
      <c r="D59" s="330">
        <v>0</v>
      </c>
      <c r="E59" s="443">
        <f>'EBT_high case'!E74*$D59/1000000</f>
        <v>0</v>
      </c>
      <c r="F59" s="443">
        <f>'EBT_high case'!F74*$D59/1000000</f>
        <v>0</v>
      </c>
      <c r="G59" s="418">
        <f>'EBT_high case'!G74*$D59/1000000</f>
        <v>0</v>
      </c>
      <c r="H59" s="418">
        <f>'EBT_high case'!H74*$D59/1000000</f>
        <v>0</v>
      </c>
      <c r="I59" s="418">
        <f>'EBT_high case'!I74*$D59/1000000</f>
        <v>0</v>
      </c>
      <c r="J59" s="418">
        <f>'EBT_high case'!J74*$D59/1000000</f>
        <v>0</v>
      </c>
      <c r="K59" s="418">
        <f>'EBT_high case'!K74*$D59/1000000</f>
        <v>0</v>
      </c>
      <c r="L59" s="418">
        <f>'EBT_high case'!L74*$D59/1000000</f>
        <v>0</v>
      </c>
      <c r="M59" s="418">
        <f>'EBT_high case'!M74*$D59/1000000</f>
        <v>0</v>
      </c>
      <c r="N59" s="418">
        <f>'EBT_high case'!N74*$D59/1000000</f>
        <v>0</v>
      </c>
      <c r="O59" s="418">
        <f>'EBT_high case'!O74*$D59/1000000</f>
        <v>0</v>
      </c>
      <c r="P59" s="418">
        <f>'EBT_high case'!P74*$D59/1000000</f>
        <v>0</v>
      </c>
      <c r="Q59" s="418">
        <f>'EBT_high case'!Q74*$D59/1000000</f>
        <v>0</v>
      </c>
      <c r="R59" s="418">
        <f>'EBT_high case'!R74*$D59/1000000</f>
        <v>0</v>
      </c>
    </row>
    <row r="60" spans="1:18">
      <c r="A60" s="287"/>
      <c r="B60" s="44" t="s">
        <v>411</v>
      </c>
      <c r="C60" s="324"/>
      <c r="D60" s="330">
        <v>0</v>
      </c>
      <c r="E60" s="443">
        <f>'EBT_high case'!E75*$D60/1000000</f>
        <v>0</v>
      </c>
      <c r="F60" s="443">
        <f>'EBT_high case'!F75*$D60/1000000</f>
        <v>0</v>
      </c>
      <c r="G60" s="418">
        <f>'EBT_high case'!G75*$D60/1000000</f>
        <v>0</v>
      </c>
      <c r="H60" s="418">
        <f>'EBT_high case'!H75*$D60/1000000</f>
        <v>0</v>
      </c>
      <c r="I60" s="418">
        <f>'EBT_high case'!I75*$D60/1000000</f>
        <v>0</v>
      </c>
      <c r="J60" s="418">
        <f>'EBT_high case'!J75*$D60/1000000</f>
        <v>0</v>
      </c>
      <c r="K60" s="418">
        <f>'EBT_high case'!K75*$D60/1000000</f>
        <v>0</v>
      </c>
      <c r="L60" s="418">
        <f>'EBT_high case'!L75*$D60/1000000</f>
        <v>0</v>
      </c>
      <c r="M60" s="418">
        <f>'EBT_high case'!M75*$D60/1000000</f>
        <v>0</v>
      </c>
      <c r="N60" s="418">
        <f>'EBT_high case'!N75*$D60/1000000</f>
        <v>0</v>
      </c>
      <c r="O60" s="418">
        <f>'EBT_high case'!O75*$D60/1000000</f>
        <v>0</v>
      </c>
      <c r="P60" s="418">
        <f>'EBT_high case'!P75*$D60/1000000</f>
        <v>0</v>
      </c>
      <c r="Q60" s="418">
        <f>'EBT_high case'!Q75*$D60/1000000</f>
        <v>0</v>
      </c>
      <c r="R60" s="418">
        <f>'EBT_high case'!R75*$D60/1000000</f>
        <v>0</v>
      </c>
    </row>
    <row r="61" spans="1:18">
      <c r="A61" s="287"/>
      <c r="B61" s="44" t="s">
        <v>412</v>
      </c>
      <c r="C61" s="324"/>
      <c r="D61" s="330">
        <v>0</v>
      </c>
      <c r="E61" s="443">
        <f>'EBT_high case'!E76*$D61/1000000</f>
        <v>0</v>
      </c>
      <c r="F61" s="443">
        <f>'EBT_high case'!F76*$D61/1000000</f>
        <v>0</v>
      </c>
      <c r="G61" s="418">
        <f>'EBT_high case'!G76*$D61/1000000</f>
        <v>0</v>
      </c>
      <c r="H61" s="418">
        <f>'EBT_high case'!H76*$D61/1000000</f>
        <v>0</v>
      </c>
      <c r="I61" s="418">
        <f>'EBT_high case'!I76*$D61/1000000</f>
        <v>0</v>
      </c>
      <c r="J61" s="418">
        <f>'EBT_high case'!J76*$D61/1000000</f>
        <v>0</v>
      </c>
      <c r="K61" s="418">
        <f>'EBT_high case'!K76*$D61/1000000</f>
        <v>0</v>
      </c>
      <c r="L61" s="418">
        <f>'EBT_high case'!L76*$D61/1000000</f>
        <v>0</v>
      </c>
      <c r="M61" s="418">
        <f>'EBT_high case'!M76*$D61/1000000</f>
        <v>0</v>
      </c>
      <c r="N61" s="418">
        <f>'EBT_high case'!N76*$D61/1000000</f>
        <v>0</v>
      </c>
      <c r="O61" s="418">
        <f>'EBT_high case'!O76*$D61/1000000</f>
        <v>0</v>
      </c>
      <c r="P61" s="418">
        <f>'EBT_high case'!P76*$D61/1000000</f>
        <v>0</v>
      </c>
      <c r="Q61" s="418">
        <f>'EBT_high case'!Q76*$D61/1000000</f>
        <v>0</v>
      </c>
      <c r="R61" s="418">
        <f>'EBT_high case'!R76*$D61/1000000</f>
        <v>0</v>
      </c>
    </row>
    <row r="62" spans="1:18">
      <c r="A62" s="287"/>
      <c r="B62" s="44" t="s">
        <v>420</v>
      </c>
      <c r="C62" s="324"/>
      <c r="D62" s="330">
        <v>0</v>
      </c>
      <c r="E62" s="443">
        <f>'EBT_high case'!E77*$D62/1000000</f>
        <v>0</v>
      </c>
      <c r="F62" s="443">
        <f>'EBT_high case'!F77*$D62/1000000</f>
        <v>0</v>
      </c>
      <c r="G62" s="418">
        <f>'EBT_high case'!G77*$D62/1000000</f>
        <v>0</v>
      </c>
      <c r="H62" s="418">
        <f>'EBT_high case'!H77*$D62/1000000</f>
        <v>0</v>
      </c>
      <c r="I62" s="418">
        <f>'EBT_high case'!I77*$D62/1000000</f>
        <v>0</v>
      </c>
      <c r="J62" s="418">
        <f>'EBT_high case'!J77*$D62/1000000</f>
        <v>0</v>
      </c>
      <c r="K62" s="418">
        <f>'EBT_high case'!K77*$D62/1000000</f>
        <v>0</v>
      </c>
      <c r="L62" s="418">
        <f>'EBT_high case'!L77*$D62/1000000</f>
        <v>0</v>
      </c>
      <c r="M62" s="418">
        <f>'EBT_high case'!M77*$D62/1000000</f>
        <v>0</v>
      </c>
      <c r="N62" s="418">
        <f>'EBT_high case'!N77*$D62/1000000</f>
        <v>0</v>
      </c>
      <c r="O62" s="418">
        <f>'EBT_high case'!O77*$D62/1000000</f>
        <v>0</v>
      </c>
      <c r="P62" s="418">
        <f>'EBT_high case'!P77*$D62/1000000</f>
        <v>0</v>
      </c>
      <c r="Q62" s="418">
        <f>'EBT_high case'!Q77*$D62/1000000</f>
        <v>0</v>
      </c>
      <c r="R62" s="418">
        <f>'EBT_high case'!R77*$D62/1000000</f>
        <v>0</v>
      </c>
    </row>
    <row r="63" spans="1:18">
      <c r="A63" s="287"/>
      <c r="B63" s="44" t="s">
        <v>421</v>
      </c>
      <c r="C63" s="324"/>
      <c r="D63" s="330">
        <v>0</v>
      </c>
      <c r="E63" s="443">
        <f>'EBT_high case'!E78*$D63/1000000</f>
        <v>0</v>
      </c>
      <c r="F63" s="443">
        <f>'EBT_high case'!F78*$D63/1000000</f>
        <v>0</v>
      </c>
      <c r="G63" s="418">
        <f>'EBT_high case'!G78*$D63/1000000</f>
        <v>0</v>
      </c>
      <c r="H63" s="418">
        <f>'EBT_high case'!H78*$D63/1000000</f>
        <v>0</v>
      </c>
      <c r="I63" s="418">
        <f>'EBT_high case'!I78*$D63/1000000</f>
        <v>0</v>
      </c>
      <c r="J63" s="418">
        <f>'EBT_high case'!J78*$D63/1000000</f>
        <v>0</v>
      </c>
      <c r="K63" s="418">
        <f>'EBT_high case'!K78*$D63/1000000</f>
        <v>0</v>
      </c>
      <c r="L63" s="418">
        <f>'EBT_high case'!L78*$D63/1000000</f>
        <v>0</v>
      </c>
      <c r="M63" s="418">
        <f>'EBT_high case'!M78*$D63/1000000</f>
        <v>0</v>
      </c>
      <c r="N63" s="418">
        <f>'EBT_high case'!N78*$D63/1000000</f>
        <v>0</v>
      </c>
      <c r="O63" s="418">
        <f>'EBT_high case'!O78*$D63/1000000</f>
        <v>0</v>
      </c>
      <c r="P63" s="418">
        <f>'EBT_high case'!P78*$D63/1000000</f>
        <v>0</v>
      </c>
      <c r="Q63" s="418">
        <f>'EBT_high case'!Q78*$D63/1000000</f>
        <v>0</v>
      </c>
      <c r="R63" s="418">
        <f>'EBT_high case'!R78*$D63/1000000</f>
        <v>0</v>
      </c>
    </row>
    <row r="64" spans="1:18">
      <c r="A64" s="287"/>
      <c r="B64" s="44" t="s">
        <v>413</v>
      </c>
      <c r="C64" s="324"/>
      <c r="D64" s="330">
        <v>0</v>
      </c>
      <c r="E64" s="443">
        <f>'EBT_high case'!E79*$D64/1000000</f>
        <v>0</v>
      </c>
      <c r="F64" s="443">
        <f>'EBT_high case'!F79*$D64/1000000</f>
        <v>0</v>
      </c>
      <c r="G64" s="418">
        <f>'EBT_high case'!G79*$D64/1000000</f>
        <v>0</v>
      </c>
      <c r="H64" s="418">
        <f>'EBT_high case'!H79*$D64/1000000</f>
        <v>0</v>
      </c>
      <c r="I64" s="418">
        <f>'EBT_high case'!I79*$D64/1000000</f>
        <v>0</v>
      </c>
      <c r="J64" s="418">
        <f>'EBT_high case'!J79*$D64/1000000</f>
        <v>0</v>
      </c>
      <c r="K64" s="418">
        <f>'EBT_high case'!K79*$D64/1000000</f>
        <v>0</v>
      </c>
      <c r="L64" s="418">
        <f>'EBT_high case'!L79*$D64/1000000</f>
        <v>0</v>
      </c>
      <c r="M64" s="418">
        <f>'EBT_high case'!M79*$D64/1000000</f>
        <v>0</v>
      </c>
      <c r="N64" s="418">
        <f>'EBT_high case'!N79*$D64/1000000</f>
        <v>0</v>
      </c>
      <c r="O64" s="418">
        <f>'EBT_high case'!O79*$D64/1000000</f>
        <v>0</v>
      </c>
      <c r="P64" s="418">
        <f>'EBT_high case'!P79*$D64/1000000</f>
        <v>0</v>
      </c>
      <c r="Q64" s="418">
        <f>'EBT_high case'!Q79*$D64/1000000</f>
        <v>0</v>
      </c>
      <c r="R64" s="418">
        <f>'EBT_high case'!R79*$D64/1000000</f>
        <v>0</v>
      </c>
    </row>
    <row r="65" spans="1:18">
      <c r="A65" s="287"/>
      <c r="B65" s="44" t="s">
        <v>414</v>
      </c>
      <c r="C65" s="324"/>
      <c r="D65" s="330">
        <v>0</v>
      </c>
      <c r="E65" s="443">
        <f>'EBT_high case'!E80*$D65/1000000</f>
        <v>0</v>
      </c>
      <c r="F65" s="443">
        <f>'EBT_high case'!F80*$D65/1000000</f>
        <v>0</v>
      </c>
      <c r="G65" s="418">
        <f>'EBT_high case'!G80*$D65/1000000</f>
        <v>0</v>
      </c>
      <c r="H65" s="418">
        <f>'EBT_high case'!H80*$D65/1000000</f>
        <v>0</v>
      </c>
      <c r="I65" s="418">
        <f>'EBT_high case'!I80*$D65/1000000</f>
        <v>0</v>
      </c>
      <c r="J65" s="418">
        <f>'EBT_high case'!J80*$D65/1000000</f>
        <v>0</v>
      </c>
      <c r="K65" s="418">
        <f>'EBT_high case'!K80*$D65/1000000</f>
        <v>0</v>
      </c>
      <c r="L65" s="418">
        <f>'EBT_high case'!L80*$D65/1000000</f>
        <v>0</v>
      </c>
      <c r="M65" s="418">
        <f>'EBT_high case'!M80*$D65/1000000</f>
        <v>0</v>
      </c>
      <c r="N65" s="418">
        <f>'EBT_high case'!N80*$D65/1000000</f>
        <v>0</v>
      </c>
      <c r="O65" s="418">
        <f>'EBT_high case'!O80*$D65/1000000</f>
        <v>0</v>
      </c>
      <c r="P65" s="418">
        <f>'EBT_high case'!P80*$D65/1000000</f>
        <v>0</v>
      </c>
      <c r="Q65" s="418">
        <f>'EBT_high case'!Q80*$D65/1000000</f>
        <v>0</v>
      </c>
      <c r="R65" s="418">
        <f>'EBT_high case'!R80*$D65/1000000</f>
        <v>0</v>
      </c>
    </row>
    <row r="66" spans="1:18">
      <c r="A66" s="287"/>
      <c r="B66" s="44" t="s">
        <v>415</v>
      </c>
      <c r="C66" s="324"/>
      <c r="D66" s="330">
        <v>0</v>
      </c>
      <c r="E66" s="443">
        <f>'EBT_high case'!E81*$D66/1000000</f>
        <v>0</v>
      </c>
      <c r="F66" s="443">
        <f>'EBT_high case'!F81*$D66/1000000</f>
        <v>0</v>
      </c>
      <c r="G66" s="418">
        <f>'EBT_high case'!G81*$D66/1000000</f>
        <v>0</v>
      </c>
      <c r="H66" s="418">
        <f>'EBT_high case'!H81*$D66/1000000</f>
        <v>0</v>
      </c>
      <c r="I66" s="418">
        <f>'EBT_high case'!I81*$D66/1000000</f>
        <v>0</v>
      </c>
      <c r="J66" s="418">
        <f>'EBT_high case'!J81*$D66/1000000</f>
        <v>0</v>
      </c>
      <c r="K66" s="418">
        <f>'EBT_high case'!K81*$D66/1000000</f>
        <v>0</v>
      </c>
      <c r="L66" s="418">
        <f>'EBT_high case'!L81*$D66/1000000</f>
        <v>0</v>
      </c>
      <c r="M66" s="418">
        <f>'EBT_high case'!M81*$D66/1000000</f>
        <v>0</v>
      </c>
      <c r="N66" s="418">
        <f>'EBT_high case'!N81*$D66/1000000</f>
        <v>0</v>
      </c>
      <c r="O66" s="418">
        <f>'EBT_high case'!O81*$D66/1000000</f>
        <v>0</v>
      </c>
      <c r="P66" s="418">
        <f>'EBT_high case'!P81*$D66/1000000</f>
        <v>0</v>
      </c>
      <c r="Q66" s="418">
        <f>'EBT_high case'!Q81*$D66/1000000</f>
        <v>0</v>
      </c>
      <c r="R66" s="418">
        <f>'EBT_high case'!R81*$D66/1000000</f>
        <v>0</v>
      </c>
    </row>
    <row r="67" spans="1:18">
      <c r="A67" s="287"/>
      <c r="B67" s="44" t="s">
        <v>416</v>
      </c>
      <c r="C67" s="324"/>
      <c r="D67" s="330">
        <v>0</v>
      </c>
      <c r="E67" s="443">
        <f>'EBT_high case'!E82*$D67/1000000</f>
        <v>0</v>
      </c>
      <c r="F67" s="443">
        <f>'EBT_high case'!F82*$D67/1000000</f>
        <v>0</v>
      </c>
      <c r="G67" s="418">
        <f>'EBT_high case'!G82*$D67/1000000</f>
        <v>0</v>
      </c>
      <c r="H67" s="418">
        <f>'EBT_high case'!H82*$D67/1000000</f>
        <v>0</v>
      </c>
      <c r="I67" s="418">
        <f>'EBT_high case'!I82*$D67/1000000</f>
        <v>0</v>
      </c>
      <c r="J67" s="418">
        <f>'EBT_high case'!J82*$D67/1000000</f>
        <v>0</v>
      </c>
      <c r="K67" s="418">
        <f>'EBT_high case'!K82*$D67/1000000</f>
        <v>0</v>
      </c>
      <c r="L67" s="418">
        <f>'EBT_high case'!L82*$D67/1000000</f>
        <v>0</v>
      </c>
      <c r="M67" s="418">
        <f>'EBT_high case'!M82*$D67/1000000</f>
        <v>0</v>
      </c>
      <c r="N67" s="418">
        <f>'EBT_high case'!N82*$D67/1000000</f>
        <v>0</v>
      </c>
      <c r="O67" s="418">
        <f>'EBT_high case'!O82*$D67/1000000</f>
        <v>0</v>
      </c>
      <c r="P67" s="418">
        <f>'EBT_high case'!P82*$D67/1000000</f>
        <v>0</v>
      </c>
      <c r="Q67" s="418">
        <f>'EBT_high case'!Q82*$D67/1000000</f>
        <v>0</v>
      </c>
      <c r="R67" s="418">
        <f>'EBT_high case'!R82*$D67/1000000</f>
        <v>0</v>
      </c>
    </row>
    <row r="68" spans="1:18">
      <c r="A68" s="287" t="s">
        <v>348</v>
      </c>
      <c r="B68" s="44" t="s">
        <v>417</v>
      </c>
      <c r="C68" s="324"/>
      <c r="D68" s="330">
        <v>0</v>
      </c>
      <c r="E68" s="443">
        <f>'EBT_high case'!E83*$D68/1000000</f>
        <v>0</v>
      </c>
      <c r="F68" s="443">
        <f>'EBT_high case'!F83*$D68/1000000</f>
        <v>0</v>
      </c>
      <c r="G68" s="418">
        <f>'EBT_high case'!G83*$D68/1000000</f>
        <v>0</v>
      </c>
      <c r="H68" s="418">
        <f>'EBT_high case'!H83*$D68/1000000</f>
        <v>0</v>
      </c>
      <c r="I68" s="418">
        <f>'EBT_high case'!I83*$D68/1000000</f>
        <v>0</v>
      </c>
      <c r="J68" s="418">
        <f>'EBT_high case'!J83*$D68/1000000</f>
        <v>0</v>
      </c>
      <c r="K68" s="418">
        <f>'EBT_high case'!K83*$D68/1000000</f>
        <v>0</v>
      </c>
      <c r="L68" s="418">
        <f>'EBT_high case'!L83*$D68/1000000</f>
        <v>0</v>
      </c>
      <c r="M68" s="418">
        <f>'EBT_high case'!M83*$D68/1000000</f>
        <v>0</v>
      </c>
      <c r="N68" s="418">
        <f>'EBT_high case'!N83*$D68/1000000</f>
        <v>0</v>
      </c>
      <c r="O68" s="418">
        <f>'EBT_high case'!O83*$D68/1000000</f>
        <v>0</v>
      </c>
      <c r="P68" s="418">
        <f>'EBT_high case'!P83*$D68/1000000</f>
        <v>0</v>
      </c>
      <c r="Q68" s="418">
        <f>'EBT_high case'!Q83*$D68/1000000</f>
        <v>0</v>
      </c>
      <c r="R68" s="418">
        <f>'EBT_high case'!R83*$D68/1000000</f>
        <v>0</v>
      </c>
    </row>
    <row r="69" spans="1:18">
      <c r="A69" s="287" t="s">
        <v>349</v>
      </c>
      <c r="B69" s="44" t="s">
        <v>418</v>
      </c>
      <c r="C69" s="282"/>
      <c r="D69" s="330">
        <v>0</v>
      </c>
      <c r="E69" s="443">
        <f>'EBT_high case'!E84*$D69/1000000</f>
        <v>0</v>
      </c>
      <c r="F69" s="443">
        <f>'EBT_high case'!F84*$D69/1000000</f>
        <v>0</v>
      </c>
      <c r="G69" s="418">
        <f>'EBT_high case'!G84*$D69/1000000</f>
        <v>0</v>
      </c>
      <c r="H69" s="418">
        <f>'EBT_high case'!H84*$D69/1000000</f>
        <v>0</v>
      </c>
      <c r="I69" s="418">
        <f>'EBT_high case'!I84*$D69/1000000</f>
        <v>0</v>
      </c>
      <c r="J69" s="418">
        <f>'EBT_high case'!J84*$D69/1000000</f>
        <v>0</v>
      </c>
      <c r="K69" s="418">
        <f>'EBT_high case'!K84*$D69/1000000</f>
        <v>0</v>
      </c>
      <c r="L69" s="418">
        <f>'EBT_high case'!L84*$D69/1000000</f>
        <v>0</v>
      </c>
      <c r="M69" s="418">
        <f>'EBT_high case'!M84*$D69/1000000</f>
        <v>0</v>
      </c>
      <c r="N69" s="418">
        <f>'EBT_high case'!N84*$D69/1000000</f>
        <v>0</v>
      </c>
      <c r="O69" s="418">
        <f>'EBT_high case'!O84*$D69/1000000</f>
        <v>0</v>
      </c>
      <c r="P69" s="418">
        <f>'EBT_high case'!P84*$D69/1000000</f>
        <v>0</v>
      </c>
      <c r="Q69" s="418">
        <f>'EBT_high case'!Q84*$D69/1000000</f>
        <v>0</v>
      </c>
      <c r="R69" s="418">
        <f>'EBT_high case'!R84*$D69/1000000</f>
        <v>0</v>
      </c>
    </row>
    <row r="70" spans="1:18">
      <c r="A70" s="287" t="s">
        <v>351</v>
      </c>
      <c r="B70" s="44" t="s">
        <v>426</v>
      </c>
      <c r="C70" s="282"/>
      <c r="D70" s="330">
        <v>0</v>
      </c>
      <c r="E70" s="443">
        <f>'EBT_high case'!E85*$D70/1000000</f>
        <v>0</v>
      </c>
      <c r="F70" s="443">
        <f>'EBT_high case'!F85*$D70/1000000</f>
        <v>0</v>
      </c>
      <c r="G70" s="418">
        <f>'EBT_high case'!G85*$D70/1000000</f>
        <v>0</v>
      </c>
      <c r="H70" s="418">
        <f>'EBT_high case'!H85*$D70/1000000</f>
        <v>0</v>
      </c>
      <c r="I70" s="418">
        <f>'EBT_high case'!I85*$D70/1000000</f>
        <v>0</v>
      </c>
      <c r="J70" s="418">
        <f>'EBT_high case'!J85*$D70/1000000</f>
        <v>0</v>
      </c>
      <c r="K70" s="418">
        <f>'EBT_high case'!K85*$D70/1000000</f>
        <v>0</v>
      </c>
      <c r="L70" s="418">
        <f>'EBT_high case'!L85*$D70/1000000</f>
        <v>0</v>
      </c>
      <c r="M70" s="418">
        <f>'EBT_high case'!M85*$D70/1000000</f>
        <v>0</v>
      </c>
      <c r="N70" s="418">
        <f>'EBT_high case'!N85*$D70/1000000</f>
        <v>0</v>
      </c>
      <c r="O70" s="418">
        <f>'EBT_high case'!O85*$D70/1000000</f>
        <v>0</v>
      </c>
      <c r="P70" s="418">
        <f>'EBT_high case'!P85*$D70/1000000</f>
        <v>0</v>
      </c>
      <c r="Q70" s="418">
        <f>'EBT_high case'!Q85*$D70/1000000</f>
        <v>0</v>
      </c>
      <c r="R70" s="418">
        <f>'EBT_high case'!R85*$D70/1000000</f>
        <v>0</v>
      </c>
    </row>
    <row r="71" spans="1:18">
      <c r="A71" s="287" t="s">
        <v>352</v>
      </c>
      <c r="B71" s="44" t="s">
        <v>427</v>
      </c>
      <c r="C71" s="282"/>
      <c r="D71" s="330">
        <v>0</v>
      </c>
      <c r="E71" s="443">
        <f>'EBT_high case'!E86*$D71/1000000</f>
        <v>0</v>
      </c>
      <c r="F71" s="443">
        <f>'EBT_high case'!F86*$D71/1000000</f>
        <v>0</v>
      </c>
      <c r="G71" s="418">
        <f>'EBT_high case'!G86*$D71/1000000</f>
        <v>0</v>
      </c>
      <c r="H71" s="418">
        <f>'EBT_high case'!H86*$D71/1000000</f>
        <v>0</v>
      </c>
      <c r="I71" s="418">
        <f>'EBT_high case'!I86*$D71/1000000</f>
        <v>0</v>
      </c>
      <c r="J71" s="418">
        <f>'EBT_high case'!J86*$D71/1000000</f>
        <v>0</v>
      </c>
      <c r="K71" s="418">
        <f>'EBT_high case'!K86*$D71/1000000</f>
        <v>0</v>
      </c>
      <c r="L71" s="418">
        <f>'EBT_high case'!L86*$D71/1000000</f>
        <v>0</v>
      </c>
      <c r="M71" s="418">
        <f>'EBT_high case'!M86*$D71/1000000</f>
        <v>0</v>
      </c>
      <c r="N71" s="418">
        <f>'EBT_high case'!N86*$D71/1000000</f>
        <v>0</v>
      </c>
      <c r="O71" s="418">
        <f>'EBT_high case'!O86*$D71/1000000</f>
        <v>0</v>
      </c>
      <c r="P71" s="418">
        <f>'EBT_high case'!P86*$D71/1000000</f>
        <v>0</v>
      </c>
      <c r="Q71" s="418">
        <f>'EBT_high case'!Q86*$D71/1000000</f>
        <v>0</v>
      </c>
      <c r="R71" s="418">
        <f>'EBT_high case'!R86*$D71/1000000</f>
        <v>0</v>
      </c>
    </row>
    <row r="72" spans="1:18">
      <c r="A72" s="287" t="s">
        <v>350</v>
      </c>
      <c r="B72" s="44" t="s">
        <v>428</v>
      </c>
      <c r="C72" s="282"/>
      <c r="D72" s="330">
        <v>0</v>
      </c>
      <c r="E72" s="443">
        <f>'EBT_high case'!E87*$D72/1000000</f>
        <v>0</v>
      </c>
      <c r="F72" s="443">
        <f>'EBT_high case'!F87*$D72/1000000</f>
        <v>0</v>
      </c>
      <c r="G72" s="418">
        <f>'EBT_high case'!G87*$D72/1000000</f>
        <v>0</v>
      </c>
      <c r="H72" s="418">
        <f>'EBT_high case'!H87*$D72/1000000</f>
        <v>0</v>
      </c>
      <c r="I72" s="418">
        <f>'EBT_high case'!I87*$D72/1000000</f>
        <v>0</v>
      </c>
      <c r="J72" s="418">
        <f>'EBT_high case'!J87*$D72/1000000</f>
        <v>0</v>
      </c>
      <c r="K72" s="418">
        <f>'EBT_high case'!K87*$D72/1000000</f>
        <v>0</v>
      </c>
      <c r="L72" s="418">
        <f>'EBT_high case'!L87*$D72/1000000</f>
        <v>0</v>
      </c>
      <c r="M72" s="418">
        <f>'EBT_high case'!M87*$D72/1000000</f>
        <v>0</v>
      </c>
      <c r="N72" s="418">
        <f>'EBT_high case'!N87*$D72/1000000</f>
        <v>0</v>
      </c>
      <c r="O72" s="418">
        <f>'EBT_high case'!O87*$D72/1000000</f>
        <v>0</v>
      </c>
      <c r="P72" s="418">
        <f>'EBT_high case'!P87*$D72/1000000</f>
        <v>0</v>
      </c>
      <c r="Q72" s="418">
        <f>'EBT_high case'!Q87*$D72/1000000</f>
        <v>0</v>
      </c>
      <c r="R72" s="418">
        <f>'EBT_high case'!R87*$D72/1000000</f>
        <v>0</v>
      </c>
    </row>
    <row r="73" spans="1:18">
      <c r="A73" s="287"/>
      <c r="B73" s="197"/>
      <c r="C73" s="198"/>
      <c r="D73" s="199"/>
      <c r="E73" s="200"/>
      <c r="F73" s="200"/>
      <c r="G73" s="200"/>
      <c r="H73" s="200"/>
      <c r="I73" s="200"/>
      <c r="J73" s="200"/>
      <c r="K73" s="200"/>
      <c r="L73" s="200"/>
      <c r="M73" s="200"/>
      <c r="N73" s="194"/>
      <c r="O73" s="196"/>
      <c r="P73" s="196"/>
      <c r="Q73" s="196"/>
      <c r="R73" s="196"/>
    </row>
    <row r="74" spans="1:18">
      <c r="A74" s="287">
        <v>2</v>
      </c>
      <c r="B74" s="220" t="s">
        <v>353</v>
      </c>
      <c r="C74" s="221"/>
      <c r="D74" s="222"/>
      <c r="E74" s="430">
        <f t="shared" ref="E74:R74" si="1">SUM(E41:E54,E58:E72)</f>
        <v>0</v>
      </c>
      <c r="F74" s="430">
        <f t="shared" si="1"/>
        <v>0</v>
      </c>
      <c r="G74" s="421">
        <f t="shared" si="1"/>
        <v>0</v>
      </c>
      <c r="H74" s="421">
        <f t="shared" si="1"/>
        <v>0</v>
      </c>
      <c r="I74" s="421">
        <f t="shared" si="1"/>
        <v>0</v>
      </c>
      <c r="J74" s="421">
        <f t="shared" si="1"/>
        <v>0</v>
      </c>
      <c r="K74" s="421">
        <f t="shared" si="1"/>
        <v>0</v>
      </c>
      <c r="L74" s="421">
        <f t="shared" si="1"/>
        <v>0</v>
      </c>
      <c r="M74" s="421">
        <f t="shared" si="1"/>
        <v>0</v>
      </c>
      <c r="N74" s="421">
        <f t="shared" si="1"/>
        <v>0</v>
      </c>
      <c r="O74" s="421">
        <f t="shared" si="1"/>
        <v>0</v>
      </c>
      <c r="P74" s="421">
        <f t="shared" si="1"/>
        <v>0</v>
      </c>
      <c r="Q74" s="421">
        <f t="shared" si="1"/>
        <v>0</v>
      </c>
      <c r="R74" s="421">
        <f t="shared" si="1"/>
        <v>0</v>
      </c>
    </row>
    <row r="75" spans="1:18">
      <c r="A75" s="287"/>
      <c r="B75" s="205"/>
      <c r="C75" s="206"/>
      <c r="D75" s="214"/>
      <c r="E75" s="215"/>
      <c r="F75" s="215"/>
      <c r="G75" s="215"/>
      <c r="H75" s="215"/>
      <c r="I75" s="215"/>
      <c r="J75" s="215"/>
      <c r="K75" s="215"/>
      <c r="L75" s="215"/>
      <c r="M75" s="215"/>
      <c r="N75" s="215"/>
      <c r="O75" s="215"/>
      <c r="P75" s="215"/>
      <c r="Q75" s="215"/>
      <c r="R75" s="207"/>
    </row>
    <row r="76" spans="1:18" ht="15" customHeight="1">
      <c r="A76" s="287">
        <v>3</v>
      </c>
      <c r="B76" s="210" t="s">
        <v>114</v>
      </c>
      <c r="C76" s="211"/>
      <c r="D76" s="212"/>
      <c r="E76" s="431">
        <f>E37+E74</f>
        <v>1.2678523333113272</v>
      </c>
      <c r="F76" s="431">
        <f>F37+F74</f>
        <v>0.51875832184769344</v>
      </c>
      <c r="G76" s="422">
        <f>G37+G74</f>
        <v>0.6848469770858161</v>
      </c>
      <c r="H76" s="422">
        <f t="shared" ref="H76:R76" si="2">H37+H74</f>
        <v>0.63368531518888516</v>
      </c>
      <c r="I76" s="422">
        <f t="shared" si="2"/>
        <v>0.58202748732894349</v>
      </c>
      <c r="J76" s="422">
        <f t="shared" si="2"/>
        <v>0.58320846215765765</v>
      </c>
      <c r="K76" s="422">
        <f t="shared" si="2"/>
        <v>0.65051701213094426</v>
      </c>
      <c r="L76" s="422">
        <f t="shared" si="2"/>
        <v>0.6578844677789133</v>
      </c>
      <c r="M76" s="422">
        <f t="shared" si="2"/>
        <v>0.71351525292196061</v>
      </c>
      <c r="N76" s="422">
        <f t="shared" si="2"/>
        <v>0.77156329929095502</v>
      </c>
      <c r="O76" s="422">
        <f t="shared" si="2"/>
        <v>0.66470275392589073</v>
      </c>
      <c r="P76" s="422">
        <f t="shared" si="2"/>
        <v>0.65745148119597674</v>
      </c>
      <c r="Q76" s="422">
        <f t="shared" si="2"/>
        <v>0.68463736016448584</v>
      </c>
      <c r="R76" s="422">
        <f t="shared" si="2"/>
        <v>0.57713466740232588</v>
      </c>
    </row>
    <row r="77" spans="1:18">
      <c r="A77" s="287"/>
      <c r="B77" s="27"/>
      <c r="C77" s="33"/>
      <c r="D77" s="27"/>
      <c r="E77" s="77"/>
      <c r="F77" s="77"/>
      <c r="G77" s="77"/>
      <c r="H77" s="77"/>
      <c r="I77" s="77"/>
      <c r="J77" s="77"/>
      <c r="K77" s="77"/>
      <c r="L77" s="77"/>
      <c r="M77" s="77"/>
      <c r="N77" s="77"/>
      <c r="O77" s="77"/>
      <c r="P77" s="77"/>
      <c r="Q77" s="77"/>
      <c r="R77" s="77"/>
    </row>
    <row r="78" spans="1:18" ht="15" customHeight="1">
      <c r="A78" s="287"/>
      <c r="B78" s="118"/>
      <c r="C78" s="119"/>
      <c r="D78" s="89"/>
      <c r="E78" s="77"/>
      <c r="F78" s="77"/>
      <c r="G78" s="77"/>
      <c r="H78" s="77"/>
      <c r="I78" s="77"/>
      <c r="J78" s="77"/>
      <c r="K78" s="77"/>
      <c r="L78" s="77"/>
      <c r="M78" s="77"/>
      <c r="N78" s="77"/>
      <c r="O78" s="77"/>
      <c r="P78" s="77"/>
      <c r="Q78" s="77"/>
      <c r="R78" s="77"/>
    </row>
    <row r="79" spans="1:18" s="48" customFormat="1" ht="15" customHeight="1">
      <c r="A79" s="141"/>
      <c r="B79" s="295" t="s">
        <v>130</v>
      </c>
      <c r="C79" s="45"/>
      <c r="D79" s="89"/>
      <c r="E79" s="89"/>
      <c r="F79" s="89"/>
      <c r="G79" s="90"/>
      <c r="H79" s="90"/>
      <c r="I79" s="90"/>
      <c r="J79" s="90"/>
      <c r="K79" s="90"/>
      <c r="L79" s="90"/>
      <c r="M79" s="90"/>
      <c r="N79" s="90"/>
      <c r="O79" s="78"/>
      <c r="P79" s="78"/>
      <c r="Q79" s="78"/>
      <c r="R79" s="78"/>
    </row>
    <row r="80" spans="1:18" ht="15" customHeight="1">
      <c r="A80" s="287"/>
      <c r="B80" s="27" t="s">
        <v>274</v>
      </c>
      <c r="C80" s="33"/>
      <c r="D80" s="89"/>
      <c r="E80" s="89"/>
      <c r="F80" s="89"/>
      <c r="G80" s="90"/>
      <c r="H80" s="90"/>
      <c r="I80" s="90"/>
      <c r="J80" s="90"/>
      <c r="K80" s="90"/>
      <c r="L80" s="90"/>
      <c r="M80" s="90"/>
      <c r="N80" s="90"/>
      <c r="O80" s="78"/>
      <c r="P80" s="78"/>
      <c r="Q80" s="78"/>
      <c r="R80" s="78"/>
    </row>
    <row r="81" spans="1:18">
      <c r="A81" s="287"/>
      <c r="B81" s="281" t="s">
        <v>39</v>
      </c>
      <c r="C81" s="32"/>
      <c r="D81" s="79" t="s">
        <v>97</v>
      </c>
      <c r="E81" s="284" t="s">
        <v>135</v>
      </c>
      <c r="F81" s="284" t="s">
        <v>80</v>
      </c>
      <c r="G81" s="284" t="s">
        <v>1</v>
      </c>
      <c r="H81" s="284" t="s">
        <v>2</v>
      </c>
      <c r="I81" s="284" t="s">
        <v>17</v>
      </c>
      <c r="J81" s="284" t="s">
        <v>18</v>
      </c>
      <c r="K81" s="284" t="s">
        <v>20</v>
      </c>
      <c r="L81" s="284" t="s">
        <v>21</v>
      </c>
      <c r="M81" s="284" t="s">
        <v>24</v>
      </c>
      <c r="N81" s="284" t="s">
        <v>25</v>
      </c>
      <c r="O81" s="284" t="s">
        <v>27</v>
      </c>
      <c r="P81" s="284" t="s">
        <v>28</v>
      </c>
      <c r="Q81" s="284" t="s">
        <v>29</v>
      </c>
      <c r="R81" s="284" t="s">
        <v>30</v>
      </c>
    </row>
    <row r="82" spans="1:18" s="2" customFormat="1" hidden="1">
      <c r="A82" s="288" t="s">
        <v>115</v>
      </c>
      <c r="B82" s="120"/>
      <c r="C82" s="185"/>
      <c r="D82" s="224"/>
      <c r="E82" s="171"/>
      <c r="F82" s="171"/>
      <c r="G82" s="108"/>
      <c r="H82" s="108"/>
      <c r="I82" s="108"/>
      <c r="J82" s="108"/>
      <c r="K82" s="108"/>
      <c r="L82" s="108"/>
      <c r="M82" s="108"/>
      <c r="N82" s="117"/>
      <c r="O82" s="109"/>
      <c r="P82" s="109"/>
      <c r="Q82" s="109"/>
      <c r="R82" s="109"/>
    </row>
    <row r="83" spans="1:18" s="2" customFormat="1" hidden="1">
      <c r="A83" s="288" t="s">
        <v>116</v>
      </c>
      <c r="B83" s="53"/>
      <c r="C83" s="185"/>
      <c r="D83" s="224"/>
      <c r="E83" s="171"/>
      <c r="F83" s="171"/>
      <c r="G83" s="108"/>
      <c r="H83" s="108"/>
      <c r="I83" s="108"/>
      <c r="J83" s="108"/>
      <c r="K83" s="108"/>
      <c r="L83" s="108"/>
      <c r="M83" s="108"/>
      <c r="N83" s="117"/>
      <c r="O83" s="109"/>
      <c r="P83" s="109"/>
      <c r="Q83" s="109"/>
      <c r="R83" s="109"/>
    </row>
    <row r="84" spans="1:18" s="2" customFormat="1" hidden="1">
      <c r="A84" s="288" t="s">
        <v>117</v>
      </c>
      <c r="B84" s="53"/>
      <c r="C84" s="185"/>
      <c r="D84" s="224"/>
      <c r="E84" s="171"/>
      <c r="F84" s="171"/>
      <c r="G84" s="108"/>
      <c r="H84" s="108"/>
      <c r="I84" s="108"/>
      <c r="J84" s="108"/>
      <c r="K84" s="108"/>
      <c r="L84" s="108"/>
      <c r="M84" s="108"/>
      <c r="N84" s="117"/>
      <c r="O84" s="109"/>
      <c r="P84" s="109"/>
      <c r="Q84" s="109"/>
      <c r="R84" s="109"/>
    </row>
    <row r="85" spans="1:18" s="2" customFormat="1" hidden="1">
      <c r="A85" s="288" t="s">
        <v>118</v>
      </c>
      <c r="B85" s="53"/>
      <c r="C85" s="185"/>
      <c r="D85" s="224"/>
      <c r="E85" s="171"/>
      <c r="F85" s="171"/>
      <c r="G85" s="108"/>
      <c r="H85" s="108"/>
      <c r="I85" s="108"/>
      <c r="J85" s="108"/>
      <c r="K85" s="108"/>
      <c r="L85" s="108"/>
      <c r="M85" s="108"/>
      <c r="N85" s="117"/>
      <c r="O85" s="109"/>
      <c r="P85" s="109"/>
      <c r="Q85" s="109"/>
      <c r="R85" s="109"/>
    </row>
    <row r="86" spans="1:18" s="2" customFormat="1" hidden="1">
      <c r="A86" s="287" t="s">
        <v>119</v>
      </c>
      <c r="B86" s="53"/>
      <c r="C86" s="185"/>
      <c r="D86" s="224"/>
      <c r="E86" s="171"/>
      <c r="F86" s="171"/>
      <c r="G86" s="108"/>
      <c r="H86" s="108"/>
      <c r="I86" s="108"/>
      <c r="J86" s="108"/>
      <c r="K86" s="108"/>
      <c r="L86" s="108"/>
      <c r="M86" s="108"/>
      <c r="N86" s="117"/>
      <c r="O86" s="109"/>
      <c r="P86" s="109"/>
      <c r="Q86" s="109"/>
      <c r="R86" s="109"/>
    </row>
    <row r="87" spans="1:18" s="2" customFormat="1" hidden="1">
      <c r="A87" s="288" t="s">
        <v>236</v>
      </c>
      <c r="B87" s="53"/>
      <c r="C87" s="185"/>
      <c r="D87" s="224"/>
      <c r="E87" s="171"/>
      <c r="F87" s="171"/>
      <c r="G87" s="108"/>
      <c r="H87" s="108"/>
      <c r="I87" s="108"/>
      <c r="J87" s="108"/>
      <c r="K87" s="108"/>
      <c r="L87" s="108"/>
      <c r="M87" s="108"/>
      <c r="N87" s="117"/>
      <c r="O87" s="109"/>
      <c r="P87" s="109"/>
      <c r="Q87" s="109"/>
      <c r="R87" s="109"/>
    </row>
    <row r="88" spans="1:18" s="2" customFormat="1" hidden="1">
      <c r="A88" s="288" t="s">
        <v>237</v>
      </c>
      <c r="B88" s="53"/>
      <c r="C88" s="185"/>
      <c r="D88" s="224"/>
      <c r="E88" s="171"/>
      <c r="F88" s="171"/>
      <c r="G88" s="108"/>
      <c r="H88" s="108"/>
      <c r="I88" s="108"/>
      <c r="J88" s="108"/>
      <c r="K88" s="108"/>
      <c r="L88" s="108"/>
      <c r="M88" s="108"/>
      <c r="N88" s="117"/>
      <c r="O88" s="109"/>
      <c r="P88" s="109"/>
      <c r="Q88" s="109"/>
      <c r="R88" s="109"/>
    </row>
    <row r="89" spans="1:18" s="2" customFormat="1" hidden="1">
      <c r="A89" s="288" t="s">
        <v>238</v>
      </c>
      <c r="B89" s="53"/>
      <c r="C89" s="185"/>
      <c r="D89" s="224"/>
      <c r="E89" s="171"/>
      <c r="F89" s="171"/>
      <c r="G89" s="108"/>
      <c r="H89" s="108"/>
      <c r="I89" s="108"/>
      <c r="J89" s="108"/>
      <c r="K89" s="108"/>
      <c r="L89" s="108"/>
      <c r="M89" s="108"/>
      <c r="N89" s="117"/>
      <c r="O89" s="109"/>
      <c r="P89" s="109"/>
      <c r="Q89" s="109"/>
      <c r="R89" s="109"/>
    </row>
    <row r="90" spans="1:18" s="2" customFormat="1" hidden="1">
      <c r="A90" s="288" t="s">
        <v>239</v>
      </c>
      <c r="B90" s="53"/>
      <c r="C90" s="185"/>
      <c r="D90" s="224"/>
      <c r="E90" s="171"/>
      <c r="F90" s="171"/>
      <c r="G90" s="108"/>
      <c r="H90" s="108"/>
      <c r="I90" s="108"/>
      <c r="J90" s="108"/>
      <c r="K90" s="108"/>
      <c r="L90" s="108"/>
      <c r="M90" s="108"/>
      <c r="N90" s="117"/>
      <c r="O90" s="109"/>
      <c r="P90" s="109"/>
      <c r="Q90" s="109"/>
      <c r="R90" s="109"/>
    </row>
    <row r="91" spans="1:18" s="2" customFormat="1" hidden="1">
      <c r="A91" s="288" t="s">
        <v>240</v>
      </c>
      <c r="B91" s="53"/>
      <c r="C91" s="185"/>
      <c r="D91" s="224"/>
      <c r="E91" s="171"/>
      <c r="F91" s="171"/>
      <c r="G91" s="108"/>
      <c r="H91" s="108"/>
      <c r="I91" s="108"/>
      <c r="J91" s="108"/>
      <c r="K91" s="108"/>
      <c r="L91" s="108"/>
      <c r="M91" s="108"/>
      <c r="N91" s="117"/>
      <c r="O91" s="109"/>
      <c r="P91" s="109"/>
      <c r="Q91" s="109"/>
      <c r="R91" s="109"/>
    </row>
    <row r="92" spans="1:18" s="2" customFormat="1" hidden="1">
      <c r="A92" s="288" t="s">
        <v>241</v>
      </c>
      <c r="B92" s="53"/>
      <c r="C92" s="185"/>
      <c r="D92" s="224"/>
      <c r="E92" s="171"/>
      <c r="F92" s="171"/>
      <c r="G92" s="108"/>
      <c r="H92" s="108"/>
      <c r="I92" s="108"/>
      <c r="J92" s="108"/>
      <c r="K92" s="108"/>
      <c r="L92" s="108"/>
      <c r="M92" s="108"/>
      <c r="N92" s="117"/>
      <c r="O92" s="109"/>
      <c r="P92" s="109"/>
      <c r="Q92" s="109"/>
      <c r="R92" s="109"/>
    </row>
    <row r="93" spans="1:18" s="2" customFormat="1" hidden="1">
      <c r="A93" s="288" t="s">
        <v>242</v>
      </c>
      <c r="B93" s="53"/>
      <c r="C93" s="185"/>
      <c r="D93" s="224"/>
      <c r="E93" s="171"/>
      <c r="F93" s="171"/>
      <c r="G93" s="108"/>
      <c r="H93" s="108"/>
      <c r="I93" s="108"/>
      <c r="J93" s="108"/>
      <c r="K93" s="108"/>
      <c r="L93" s="108"/>
      <c r="M93" s="108"/>
      <c r="N93" s="117"/>
      <c r="O93" s="109"/>
      <c r="P93" s="109"/>
      <c r="Q93" s="109"/>
      <c r="R93" s="109"/>
    </row>
    <row r="94" spans="1:18" s="2" customFormat="1" hidden="1">
      <c r="A94" s="288" t="s">
        <v>243</v>
      </c>
      <c r="B94" s="53"/>
      <c r="C94" s="185"/>
      <c r="D94" s="224"/>
      <c r="E94" s="171"/>
      <c r="F94" s="171"/>
      <c r="G94" s="108"/>
      <c r="H94" s="108"/>
      <c r="I94" s="108"/>
      <c r="J94" s="108"/>
      <c r="K94" s="108"/>
      <c r="L94" s="108"/>
      <c r="M94" s="108"/>
      <c r="N94" s="117"/>
      <c r="O94" s="109"/>
      <c r="P94" s="109"/>
      <c r="Q94" s="109"/>
      <c r="R94" s="109"/>
    </row>
    <row r="95" spans="1:18" s="2" customFormat="1" hidden="1">
      <c r="A95" s="293" t="s">
        <v>244</v>
      </c>
      <c r="B95" s="53"/>
      <c r="C95" s="185"/>
      <c r="D95" s="224"/>
      <c r="E95" s="171"/>
      <c r="F95" s="171"/>
      <c r="G95" s="108"/>
      <c r="H95" s="108"/>
      <c r="I95" s="108"/>
      <c r="J95" s="108"/>
      <c r="K95" s="108"/>
      <c r="L95" s="108"/>
      <c r="M95" s="108"/>
      <c r="N95" s="108"/>
      <c r="O95" s="109"/>
      <c r="P95" s="109"/>
      <c r="Q95" s="109"/>
      <c r="R95" s="109"/>
    </row>
    <row r="96" spans="1:18">
      <c r="A96" s="287">
        <v>4</v>
      </c>
      <c r="B96" s="283" t="s">
        <v>111</v>
      </c>
      <c r="C96" s="47"/>
      <c r="D96" s="186"/>
      <c r="E96" s="432">
        <f>SUM(E82:E95)</f>
        <v>0</v>
      </c>
      <c r="F96" s="432">
        <f>SUM(F82:F95)</f>
        <v>0</v>
      </c>
      <c r="G96" s="423">
        <f t="shared" ref="G96:R96" si="3">SUM(G82:G95)</f>
        <v>0</v>
      </c>
      <c r="H96" s="423">
        <f t="shared" si="3"/>
        <v>0</v>
      </c>
      <c r="I96" s="423">
        <f t="shared" si="3"/>
        <v>0</v>
      </c>
      <c r="J96" s="423">
        <f t="shared" si="3"/>
        <v>0</v>
      </c>
      <c r="K96" s="423">
        <f t="shared" si="3"/>
        <v>0</v>
      </c>
      <c r="L96" s="423">
        <f t="shared" si="3"/>
        <v>0</v>
      </c>
      <c r="M96" s="423">
        <f t="shared" si="3"/>
        <v>0</v>
      </c>
      <c r="N96" s="423">
        <f t="shared" si="3"/>
        <v>0</v>
      </c>
      <c r="O96" s="423">
        <f t="shared" si="3"/>
        <v>0</v>
      </c>
      <c r="P96" s="423">
        <f t="shared" si="3"/>
        <v>0</v>
      </c>
      <c r="Q96" s="423">
        <f t="shared" si="3"/>
        <v>0</v>
      </c>
      <c r="R96" s="423">
        <f t="shared" si="3"/>
        <v>0</v>
      </c>
    </row>
    <row r="97" spans="1:18">
      <c r="A97" s="287"/>
      <c r="B97" s="280"/>
      <c r="C97" s="32"/>
      <c r="D97" s="156"/>
      <c r="E97" s="161"/>
      <c r="F97" s="245"/>
      <c r="G97" s="162"/>
      <c r="H97" s="162"/>
      <c r="I97" s="162"/>
      <c r="J97" s="162"/>
      <c r="K97" s="162"/>
      <c r="L97" s="162"/>
      <c r="M97" s="162"/>
      <c r="N97" s="162"/>
      <c r="O97" s="163"/>
      <c r="P97" s="163"/>
      <c r="Q97" s="163"/>
      <c r="R97" s="164"/>
    </row>
    <row r="98" spans="1:18">
      <c r="A98" s="287"/>
      <c r="B98" s="27" t="s">
        <v>275</v>
      </c>
      <c r="C98" s="280"/>
      <c r="D98" s="281"/>
      <c r="E98" s="103"/>
      <c r="F98" s="104"/>
      <c r="G98" s="104"/>
      <c r="H98" s="104"/>
      <c r="I98" s="104"/>
      <c r="J98" s="104"/>
      <c r="K98" s="104"/>
      <c r="L98" s="104"/>
      <c r="M98" s="104"/>
      <c r="N98" s="104"/>
      <c r="O98" s="101"/>
      <c r="P98" s="101"/>
      <c r="Q98" s="101"/>
      <c r="R98" s="102"/>
    </row>
    <row r="99" spans="1:18">
      <c r="A99" s="287"/>
      <c r="B99" s="281" t="s">
        <v>39</v>
      </c>
      <c r="D99" s="79" t="s">
        <v>97</v>
      </c>
      <c r="E99" s="284" t="s">
        <v>135</v>
      </c>
      <c r="F99" s="284" t="s">
        <v>80</v>
      </c>
      <c r="G99" s="284" t="s">
        <v>1</v>
      </c>
      <c r="H99" s="284" t="s">
        <v>2</v>
      </c>
      <c r="I99" s="284" t="s">
        <v>17</v>
      </c>
      <c r="J99" s="284" t="s">
        <v>18</v>
      </c>
      <c r="K99" s="284" t="s">
        <v>20</v>
      </c>
      <c r="L99" s="284" t="s">
        <v>21</v>
      </c>
      <c r="M99" s="284" t="s">
        <v>24</v>
      </c>
      <c r="N99" s="284" t="s">
        <v>25</v>
      </c>
      <c r="O99" s="284" t="s">
        <v>27</v>
      </c>
      <c r="P99" s="284" t="s">
        <v>28</v>
      </c>
      <c r="Q99" s="284" t="s">
        <v>29</v>
      </c>
      <c r="R99" s="284" t="s">
        <v>30</v>
      </c>
    </row>
    <row r="100" spans="1:18">
      <c r="A100" s="288" t="s">
        <v>120</v>
      </c>
      <c r="B100" s="53" t="s">
        <v>422</v>
      </c>
      <c r="C100" s="282"/>
      <c r="D100" s="94">
        <v>0</v>
      </c>
      <c r="E100" s="448"/>
      <c r="F100" s="448"/>
      <c r="G100" s="418">
        <f>'EBT_high case'!G121*$D100/1000000</f>
        <v>0</v>
      </c>
      <c r="H100" s="418">
        <f>'EBT_high case'!H121*$D100/1000000</f>
        <v>0</v>
      </c>
      <c r="I100" s="418">
        <f>'EBT_high case'!I121*$D100/1000000</f>
        <v>0</v>
      </c>
      <c r="J100" s="418">
        <f>'EBT_high case'!J121*$D100/1000000</f>
        <v>0</v>
      </c>
      <c r="K100" s="418">
        <f>'EBT_high case'!K121*$D100/1000000</f>
        <v>0</v>
      </c>
      <c r="L100" s="418">
        <f>'EBT_high case'!L121*$D100/1000000</f>
        <v>0</v>
      </c>
      <c r="M100" s="418">
        <f>'EBT_high case'!M121*$D100/1000000</f>
        <v>0</v>
      </c>
      <c r="N100" s="418">
        <f>'EBT_high case'!N121*$D100/1000000</f>
        <v>0</v>
      </c>
      <c r="O100" s="418">
        <f>'EBT_high case'!O121*$D100/1000000</f>
        <v>0</v>
      </c>
      <c r="P100" s="418">
        <f>'EBT_high case'!P121*$D100/1000000</f>
        <v>0</v>
      </c>
      <c r="Q100" s="418">
        <f>'EBT_high case'!Q121*$D100/1000000</f>
        <v>0</v>
      </c>
      <c r="R100" s="418">
        <f>'EBT_high case'!R121*$D100/1000000</f>
        <v>0</v>
      </c>
    </row>
    <row r="101" spans="1:18">
      <c r="A101" s="288" t="s">
        <v>121</v>
      </c>
      <c r="B101" s="53" t="s">
        <v>423</v>
      </c>
      <c r="C101" s="282"/>
      <c r="D101" s="94">
        <v>0</v>
      </c>
      <c r="E101" s="448"/>
      <c r="F101" s="448"/>
      <c r="G101" s="418">
        <f>'EBT_high case'!G122*$D101/1000000</f>
        <v>0</v>
      </c>
      <c r="H101" s="418">
        <f>'EBT_high case'!H122*$D101/1000000</f>
        <v>0</v>
      </c>
      <c r="I101" s="418">
        <f>'EBT_high case'!I122*$D101/1000000</f>
        <v>0</v>
      </c>
      <c r="J101" s="418">
        <f>'EBT_high case'!J122*$D101/1000000</f>
        <v>0</v>
      </c>
      <c r="K101" s="418">
        <f>'EBT_high case'!K122*$D101/1000000</f>
        <v>0</v>
      </c>
      <c r="L101" s="418">
        <f>'EBT_high case'!L122*$D101/1000000</f>
        <v>0</v>
      </c>
      <c r="M101" s="418">
        <f>'EBT_high case'!M122*$D101/1000000</f>
        <v>0</v>
      </c>
      <c r="N101" s="418">
        <f>'EBT_high case'!N122*$D101/1000000</f>
        <v>0</v>
      </c>
      <c r="O101" s="418">
        <f>'EBT_high case'!O122*$D101/1000000</f>
        <v>0</v>
      </c>
      <c r="P101" s="418">
        <f>'EBT_high case'!P122*$D101/1000000</f>
        <v>0</v>
      </c>
      <c r="Q101" s="418">
        <f>'EBT_high case'!Q122*$D101/1000000</f>
        <v>0</v>
      </c>
      <c r="R101" s="418">
        <f>'EBT_high case'!R122*$D101/1000000</f>
        <v>0</v>
      </c>
    </row>
    <row r="102" spans="1:18" hidden="1">
      <c r="A102" s="288" t="s">
        <v>122</v>
      </c>
      <c r="B102" s="53"/>
      <c r="C102" s="282"/>
      <c r="D102" s="94"/>
      <c r="E102" s="178"/>
      <c r="F102" s="178"/>
      <c r="G102" s="418">
        <f>'EBT_high case'!G123*$D102/1000000</f>
        <v>0</v>
      </c>
      <c r="H102" s="418">
        <f>'EBT_high case'!H123*$D102/1000000</f>
        <v>0</v>
      </c>
      <c r="I102" s="418">
        <f>'EBT_high case'!I123*$D102/1000000</f>
        <v>0</v>
      </c>
      <c r="J102" s="418">
        <f>'EBT_high case'!J123*$D102/1000000</f>
        <v>0</v>
      </c>
      <c r="K102" s="418">
        <f>'EBT_high case'!K123*$D102/1000000</f>
        <v>0</v>
      </c>
      <c r="L102" s="418">
        <f>'EBT_high case'!L123*$D102/1000000</f>
        <v>0</v>
      </c>
      <c r="M102" s="418">
        <f>'EBT_high case'!M123*$D102/1000000</f>
        <v>0</v>
      </c>
      <c r="N102" s="418">
        <f>'EBT_high case'!N123*$D102/1000000</f>
        <v>0</v>
      </c>
      <c r="O102" s="418">
        <f>'EBT_high case'!O123*$D102/1000000</f>
        <v>0</v>
      </c>
      <c r="P102" s="418">
        <f>'EBT_high case'!P123*$D102/1000000</f>
        <v>0</v>
      </c>
      <c r="Q102" s="418">
        <f>'EBT_high case'!Q123*$D102/1000000</f>
        <v>0</v>
      </c>
      <c r="R102" s="418">
        <f>'EBT_high case'!R123*$D102/1000000</f>
        <v>0</v>
      </c>
    </row>
    <row r="103" spans="1:18" hidden="1">
      <c r="A103" s="288" t="s">
        <v>123</v>
      </c>
      <c r="B103" s="53"/>
      <c r="C103" s="282"/>
      <c r="D103" s="94"/>
      <c r="E103" s="178"/>
      <c r="F103" s="178"/>
      <c r="G103" s="418">
        <f>'EBT_high case'!G124*$D103/1000000</f>
        <v>0</v>
      </c>
      <c r="H103" s="418">
        <f>'EBT_high case'!H124*$D103/1000000</f>
        <v>0</v>
      </c>
      <c r="I103" s="418">
        <f>'EBT_high case'!I124*$D103/1000000</f>
        <v>0</v>
      </c>
      <c r="J103" s="418">
        <f>'EBT_high case'!J124*$D103/1000000</f>
        <v>0</v>
      </c>
      <c r="K103" s="418">
        <f>'EBT_high case'!K124*$D103/1000000</f>
        <v>0</v>
      </c>
      <c r="L103" s="418">
        <f>'EBT_high case'!L124*$D103/1000000</f>
        <v>0</v>
      </c>
      <c r="M103" s="418">
        <f>'EBT_high case'!M124*$D103/1000000</f>
        <v>0</v>
      </c>
      <c r="N103" s="418">
        <f>'EBT_high case'!N124*$D103/1000000</f>
        <v>0</v>
      </c>
      <c r="O103" s="418">
        <f>'EBT_high case'!O124*$D103/1000000</f>
        <v>0</v>
      </c>
      <c r="P103" s="418">
        <f>'EBT_high case'!P124*$D103/1000000</f>
        <v>0</v>
      </c>
      <c r="Q103" s="418">
        <f>'EBT_high case'!Q124*$D103/1000000</f>
        <v>0</v>
      </c>
      <c r="R103" s="418">
        <f>'EBT_high case'!R124*$D103/1000000</f>
        <v>0</v>
      </c>
    </row>
    <row r="104" spans="1:18" hidden="1">
      <c r="A104" s="287" t="s">
        <v>124</v>
      </c>
      <c r="B104" s="53"/>
      <c r="C104" s="282"/>
      <c r="D104" s="94"/>
      <c r="E104" s="178"/>
      <c r="F104" s="178"/>
      <c r="G104" s="418">
        <f>'EBT_high case'!G125*$D104/1000000</f>
        <v>0</v>
      </c>
      <c r="H104" s="418">
        <f>'EBT_high case'!H125*$D104/1000000</f>
        <v>0</v>
      </c>
      <c r="I104" s="418">
        <f>'EBT_high case'!I125*$D104/1000000</f>
        <v>0</v>
      </c>
      <c r="J104" s="418">
        <f>'EBT_high case'!J125*$D104/1000000</f>
        <v>0</v>
      </c>
      <c r="K104" s="418">
        <f>'EBT_high case'!K125*$D104/1000000</f>
        <v>0</v>
      </c>
      <c r="L104" s="418">
        <f>'EBT_high case'!L125*$D104/1000000</f>
        <v>0</v>
      </c>
      <c r="M104" s="418">
        <f>'EBT_high case'!M125*$D104/1000000</f>
        <v>0</v>
      </c>
      <c r="N104" s="418">
        <f>'EBT_high case'!N125*$D104/1000000</f>
        <v>0</v>
      </c>
      <c r="O104" s="418">
        <f>'EBT_high case'!O125*$D104/1000000</f>
        <v>0</v>
      </c>
      <c r="P104" s="418">
        <f>'EBT_high case'!P125*$D104/1000000</f>
        <v>0</v>
      </c>
      <c r="Q104" s="418">
        <f>'EBT_high case'!Q125*$D104/1000000</f>
        <v>0</v>
      </c>
      <c r="R104" s="418">
        <f>'EBT_high case'!R125*$D104/1000000</f>
        <v>0</v>
      </c>
    </row>
    <row r="105" spans="1:18" hidden="1">
      <c r="A105" s="288" t="s">
        <v>245</v>
      </c>
      <c r="B105" s="53"/>
      <c r="C105" s="282"/>
      <c r="D105" s="94"/>
      <c r="E105" s="178"/>
      <c r="F105" s="178"/>
      <c r="G105" s="418">
        <f>'EBT_high case'!G126*$D105/1000000</f>
        <v>0</v>
      </c>
      <c r="H105" s="418">
        <f>'EBT_high case'!H126*$D105/1000000</f>
        <v>0</v>
      </c>
      <c r="I105" s="418">
        <f>'EBT_high case'!I126*$D105/1000000</f>
        <v>0</v>
      </c>
      <c r="J105" s="418">
        <f>'EBT_high case'!J126*$D105/1000000</f>
        <v>0</v>
      </c>
      <c r="K105" s="418">
        <f>'EBT_high case'!K126*$D105/1000000</f>
        <v>0</v>
      </c>
      <c r="L105" s="418">
        <f>'EBT_high case'!L126*$D105/1000000</f>
        <v>0</v>
      </c>
      <c r="M105" s="418">
        <f>'EBT_high case'!M126*$D105/1000000</f>
        <v>0</v>
      </c>
      <c r="N105" s="418">
        <f>'EBT_high case'!N126*$D105/1000000</f>
        <v>0</v>
      </c>
      <c r="O105" s="418">
        <f>'EBT_high case'!O126*$D105/1000000</f>
        <v>0</v>
      </c>
      <c r="P105" s="418">
        <f>'EBT_high case'!P126*$D105/1000000</f>
        <v>0</v>
      </c>
      <c r="Q105" s="418">
        <f>'EBT_high case'!Q126*$D105/1000000</f>
        <v>0</v>
      </c>
      <c r="R105" s="418">
        <f>'EBT_high case'!R126*$D105/1000000</f>
        <v>0</v>
      </c>
    </row>
    <row r="106" spans="1:18" hidden="1">
      <c r="A106" s="288" t="s">
        <v>246</v>
      </c>
      <c r="B106" s="53"/>
      <c r="C106" s="282"/>
      <c r="D106" s="94"/>
      <c r="E106" s="178"/>
      <c r="F106" s="178"/>
      <c r="G106" s="418">
        <f>'EBT_high case'!G127*$D106/1000000</f>
        <v>0</v>
      </c>
      <c r="H106" s="418">
        <f>'EBT_high case'!H127*$D106/1000000</f>
        <v>0</v>
      </c>
      <c r="I106" s="418">
        <f>'EBT_high case'!I127*$D106/1000000</f>
        <v>0</v>
      </c>
      <c r="J106" s="418">
        <f>'EBT_high case'!J127*$D106/1000000</f>
        <v>0</v>
      </c>
      <c r="K106" s="418">
        <f>'EBT_high case'!K127*$D106/1000000</f>
        <v>0</v>
      </c>
      <c r="L106" s="418">
        <f>'EBT_high case'!L127*$D106/1000000</f>
        <v>0</v>
      </c>
      <c r="M106" s="418">
        <f>'EBT_high case'!M127*$D106/1000000</f>
        <v>0</v>
      </c>
      <c r="N106" s="418">
        <f>'EBT_high case'!N127*$D106/1000000</f>
        <v>0</v>
      </c>
      <c r="O106" s="418">
        <f>'EBT_high case'!O127*$D106/1000000</f>
        <v>0</v>
      </c>
      <c r="P106" s="418">
        <f>'EBT_high case'!P127*$D106/1000000</f>
        <v>0</v>
      </c>
      <c r="Q106" s="418">
        <f>'EBT_high case'!Q127*$D106/1000000</f>
        <v>0</v>
      </c>
      <c r="R106" s="418">
        <f>'EBT_high case'!R127*$D106/1000000</f>
        <v>0</v>
      </c>
    </row>
    <row r="107" spans="1:18" hidden="1">
      <c r="A107" s="288" t="s">
        <v>247</v>
      </c>
      <c r="B107" s="53"/>
      <c r="C107" s="282"/>
      <c r="D107" s="94"/>
      <c r="E107" s="178"/>
      <c r="F107" s="178"/>
      <c r="G107" s="418">
        <f>'EBT_high case'!G128*$D107/1000000</f>
        <v>0</v>
      </c>
      <c r="H107" s="418">
        <f>'EBT_high case'!H128*$D107/1000000</f>
        <v>0</v>
      </c>
      <c r="I107" s="418">
        <f>'EBT_high case'!I128*$D107/1000000</f>
        <v>0</v>
      </c>
      <c r="J107" s="418">
        <f>'EBT_high case'!J128*$D107/1000000</f>
        <v>0</v>
      </c>
      <c r="K107" s="418">
        <f>'EBT_high case'!K128*$D107/1000000</f>
        <v>0</v>
      </c>
      <c r="L107" s="418">
        <f>'EBT_high case'!L128*$D107/1000000</f>
        <v>0</v>
      </c>
      <c r="M107" s="418">
        <f>'EBT_high case'!M128*$D107/1000000</f>
        <v>0</v>
      </c>
      <c r="N107" s="418">
        <f>'EBT_high case'!N128*$D107/1000000</f>
        <v>0</v>
      </c>
      <c r="O107" s="418">
        <f>'EBT_high case'!O128*$D107/1000000</f>
        <v>0</v>
      </c>
      <c r="P107" s="418">
        <f>'EBT_high case'!P128*$D107/1000000</f>
        <v>0</v>
      </c>
      <c r="Q107" s="418">
        <f>'EBT_high case'!Q128*$D107/1000000</f>
        <v>0</v>
      </c>
      <c r="R107" s="418">
        <f>'EBT_high case'!R128*$D107/1000000</f>
        <v>0</v>
      </c>
    </row>
    <row r="108" spans="1:18" hidden="1">
      <c r="A108" s="288" t="s">
        <v>248</v>
      </c>
      <c r="B108" s="53"/>
      <c r="C108" s="282"/>
      <c r="D108" s="94"/>
      <c r="E108" s="178"/>
      <c r="F108" s="178"/>
      <c r="G108" s="418">
        <f>'EBT_high case'!G129*$D108/1000000</f>
        <v>0</v>
      </c>
      <c r="H108" s="418">
        <f>'EBT_high case'!H129*$D108/1000000</f>
        <v>0</v>
      </c>
      <c r="I108" s="418">
        <f>'EBT_high case'!I129*$D108/1000000</f>
        <v>0</v>
      </c>
      <c r="J108" s="418">
        <f>'EBT_high case'!J129*$D108/1000000</f>
        <v>0</v>
      </c>
      <c r="K108" s="418">
        <f>'EBT_high case'!K129*$D108/1000000</f>
        <v>0</v>
      </c>
      <c r="L108" s="418">
        <f>'EBT_high case'!L129*$D108/1000000</f>
        <v>0</v>
      </c>
      <c r="M108" s="418">
        <f>'EBT_high case'!M129*$D108/1000000</f>
        <v>0</v>
      </c>
      <c r="N108" s="418">
        <f>'EBT_high case'!N129*$D108/1000000</f>
        <v>0</v>
      </c>
      <c r="O108" s="418">
        <f>'EBT_high case'!O129*$D108/1000000</f>
        <v>0</v>
      </c>
      <c r="P108" s="418">
        <f>'EBT_high case'!P129*$D108/1000000</f>
        <v>0</v>
      </c>
      <c r="Q108" s="418">
        <f>'EBT_high case'!Q129*$D108/1000000</f>
        <v>0</v>
      </c>
      <c r="R108" s="418">
        <f>'EBT_high case'!R129*$D108/1000000</f>
        <v>0</v>
      </c>
    </row>
    <row r="109" spans="1:18" hidden="1">
      <c r="A109" s="288" t="s">
        <v>249</v>
      </c>
      <c r="B109" s="53"/>
      <c r="C109" s="282"/>
      <c r="D109" s="94"/>
      <c r="E109" s="178"/>
      <c r="F109" s="178"/>
      <c r="G109" s="418">
        <f>'EBT_high case'!G130*$D109/1000000</f>
        <v>0</v>
      </c>
      <c r="H109" s="418">
        <f>'EBT_high case'!H130*$D109/1000000</f>
        <v>0</v>
      </c>
      <c r="I109" s="418">
        <f>'EBT_high case'!I130*$D109/1000000</f>
        <v>0</v>
      </c>
      <c r="J109" s="418">
        <f>'EBT_high case'!J130*$D109/1000000</f>
        <v>0</v>
      </c>
      <c r="K109" s="418">
        <f>'EBT_high case'!K130*$D109/1000000</f>
        <v>0</v>
      </c>
      <c r="L109" s="418">
        <f>'EBT_high case'!L130*$D109/1000000</f>
        <v>0</v>
      </c>
      <c r="M109" s="418">
        <f>'EBT_high case'!M130*$D109/1000000</f>
        <v>0</v>
      </c>
      <c r="N109" s="418">
        <f>'EBT_high case'!N130*$D109/1000000</f>
        <v>0</v>
      </c>
      <c r="O109" s="418">
        <f>'EBT_high case'!O130*$D109/1000000</f>
        <v>0</v>
      </c>
      <c r="P109" s="418">
        <f>'EBT_high case'!P130*$D109/1000000</f>
        <v>0</v>
      </c>
      <c r="Q109" s="418">
        <f>'EBT_high case'!Q130*$D109/1000000</f>
        <v>0</v>
      </c>
      <c r="R109" s="418">
        <f>'EBT_high case'!R130*$D109/1000000</f>
        <v>0</v>
      </c>
    </row>
    <row r="110" spans="1:18" hidden="1">
      <c r="A110" s="288" t="s">
        <v>250</v>
      </c>
      <c r="B110" s="53"/>
      <c r="C110" s="282"/>
      <c r="D110" s="94"/>
      <c r="E110" s="178"/>
      <c r="F110" s="178"/>
      <c r="G110" s="418">
        <f>'EBT_high case'!G131*$D110/1000000</f>
        <v>0</v>
      </c>
      <c r="H110" s="418">
        <f>'EBT_high case'!H131*$D110/1000000</f>
        <v>0</v>
      </c>
      <c r="I110" s="418">
        <f>'EBT_high case'!I131*$D110/1000000</f>
        <v>0</v>
      </c>
      <c r="J110" s="418">
        <f>'EBT_high case'!J131*$D110/1000000</f>
        <v>0</v>
      </c>
      <c r="K110" s="418">
        <f>'EBT_high case'!K131*$D110/1000000</f>
        <v>0</v>
      </c>
      <c r="L110" s="418">
        <f>'EBT_high case'!L131*$D110/1000000</f>
        <v>0</v>
      </c>
      <c r="M110" s="418">
        <f>'EBT_high case'!M131*$D110/1000000</f>
        <v>0</v>
      </c>
      <c r="N110" s="418">
        <f>'EBT_high case'!N131*$D110/1000000</f>
        <v>0</v>
      </c>
      <c r="O110" s="418">
        <f>'EBT_high case'!O131*$D110/1000000</f>
        <v>0</v>
      </c>
      <c r="P110" s="418">
        <f>'EBT_high case'!P131*$D110/1000000</f>
        <v>0</v>
      </c>
      <c r="Q110" s="418">
        <f>'EBT_high case'!Q131*$D110/1000000</f>
        <v>0</v>
      </c>
      <c r="R110" s="418">
        <f>'EBT_high case'!R131*$D110/1000000</f>
        <v>0</v>
      </c>
    </row>
    <row r="111" spans="1:18" hidden="1">
      <c r="A111" s="288" t="s">
        <v>251</v>
      </c>
      <c r="B111" s="53"/>
      <c r="C111" s="282"/>
      <c r="D111" s="94"/>
      <c r="E111" s="362"/>
      <c r="F111" s="362"/>
      <c r="G111" s="418">
        <f>'EBT_high case'!G132*$D111/1000000</f>
        <v>0</v>
      </c>
      <c r="H111" s="418">
        <f>'EBT_high case'!H132*$D111/1000000</f>
        <v>0</v>
      </c>
      <c r="I111" s="418">
        <f>'EBT_high case'!I132*$D111/1000000</f>
        <v>0</v>
      </c>
      <c r="J111" s="418">
        <f>'EBT_high case'!J132*$D111/1000000</f>
        <v>0</v>
      </c>
      <c r="K111" s="418">
        <f>'EBT_high case'!K132*$D111/1000000</f>
        <v>0</v>
      </c>
      <c r="L111" s="418">
        <f>'EBT_high case'!L132*$D111/1000000</f>
        <v>0</v>
      </c>
      <c r="M111" s="418">
        <f>'EBT_high case'!M132*$D111/1000000</f>
        <v>0</v>
      </c>
      <c r="N111" s="418">
        <f>'EBT_high case'!N132*$D111/1000000</f>
        <v>0</v>
      </c>
      <c r="O111" s="418">
        <f>'EBT_high case'!O132*$D111/1000000</f>
        <v>0</v>
      </c>
      <c r="P111" s="418">
        <f>'EBT_high case'!P132*$D111/1000000</f>
        <v>0</v>
      </c>
      <c r="Q111" s="418">
        <f>'EBT_high case'!Q132*$D111/1000000</f>
        <v>0</v>
      </c>
      <c r="R111" s="418">
        <f>'EBT_high case'!R132*$D111/1000000</f>
        <v>0</v>
      </c>
    </row>
    <row r="112" spans="1:18" hidden="1">
      <c r="A112" s="288" t="s">
        <v>252</v>
      </c>
      <c r="B112" s="53"/>
      <c r="C112" s="282"/>
      <c r="D112" s="94"/>
      <c r="E112" s="362"/>
      <c r="F112" s="362"/>
      <c r="G112" s="418">
        <f>'EBT_high case'!G133*$D112/1000000</f>
        <v>0</v>
      </c>
      <c r="H112" s="418">
        <f>'EBT_high case'!H133*$D112/1000000</f>
        <v>0</v>
      </c>
      <c r="I112" s="418">
        <f>'EBT_high case'!I133*$D112/1000000</f>
        <v>0</v>
      </c>
      <c r="J112" s="418">
        <f>'EBT_high case'!J133*$D112/1000000</f>
        <v>0</v>
      </c>
      <c r="K112" s="418">
        <f>'EBT_high case'!K133*$D112/1000000</f>
        <v>0</v>
      </c>
      <c r="L112" s="418">
        <f>'EBT_high case'!L133*$D112/1000000</f>
        <v>0</v>
      </c>
      <c r="M112" s="418">
        <f>'EBT_high case'!M133*$D112/1000000</f>
        <v>0</v>
      </c>
      <c r="N112" s="418">
        <f>'EBT_high case'!N133*$D112/1000000</f>
        <v>0</v>
      </c>
      <c r="O112" s="418">
        <f>'EBT_high case'!O133*$D112/1000000</f>
        <v>0</v>
      </c>
      <c r="P112" s="418">
        <f>'EBT_high case'!P133*$D112/1000000</f>
        <v>0</v>
      </c>
      <c r="Q112" s="418">
        <f>'EBT_high case'!Q133*$D112/1000000</f>
        <v>0</v>
      </c>
      <c r="R112" s="418">
        <f>'EBT_high case'!R133*$D112/1000000</f>
        <v>0</v>
      </c>
    </row>
    <row r="113" spans="1:18" hidden="1">
      <c r="A113" s="293" t="s">
        <v>253</v>
      </c>
      <c r="B113" s="53"/>
      <c r="C113" s="282"/>
      <c r="D113" s="94"/>
      <c r="E113" s="362"/>
      <c r="F113" s="362"/>
      <c r="G113" s="418">
        <f>'EBT_high case'!G134*$D113/1000000</f>
        <v>0</v>
      </c>
      <c r="H113" s="418">
        <f>'EBT_high case'!H134*$D113/1000000</f>
        <v>0</v>
      </c>
      <c r="I113" s="418">
        <f>'EBT_high case'!I134*$D113/1000000</f>
        <v>0</v>
      </c>
      <c r="J113" s="418">
        <f>'EBT_high case'!J134*$D113/1000000</f>
        <v>0</v>
      </c>
      <c r="K113" s="418">
        <f>'EBT_high case'!K134*$D113/1000000</f>
        <v>0</v>
      </c>
      <c r="L113" s="418">
        <f>'EBT_high case'!L134*$D113/1000000</f>
        <v>0</v>
      </c>
      <c r="M113" s="418">
        <f>'EBT_high case'!M134*$D113/1000000</f>
        <v>0</v>
      </c>
      <c r="N113" s="418">
        <f>'EBT_high case'!N134*$D113/1000000</f>
        <v>0</v>
      </c>
      <c r="O113" s="418">
        <f>'EBT_high case'!O134*$D113/1000000</f>
        <v>0</v>
      </c>
      <c r="P113" s="418">
        <f>'EBT_high case'!P134*$D113/1000000</f>
        <v>0</v>
      </c>
      <c r="Q113" s="418">
        <f>'EBT_high case'!Q134*$D113/1000000</f>
        <v>0</v>
      </c>
      <c r="R113" s="418">
        <f>'EBT_high case'!R134*$D113/1000000</f>
        <v>0</v>
      </c>
    </row>
    <row r="114" spans="1:18">
      <c r="A114" s="287">
        <v>5</v>
      </c>
      <c r="B114" s="49" t="s">
        <v>112</v>
      </c>
      <c r="C114" s="47"/>
      <c r="D114" s="225"/>
      <c r="E114" s="432">
        <f>SUM(E100:E113)</f>
        <v>0</v>
      </c>
      <c r="F114" s="432">
        <f>SUM(F100:F113)</f>
        <v>0</v>
      </c>
      <c r="G114" s="418">
        <f>'EBT_high case'!G135*$D114/1000000</f>
        <v>0</v>
      </c>
      <c r="H114" s="418">
        <f>'EBT_high case'!H135*$D114/1000000</f>
        <v>0</v>
      </c>
      <c r="I114" s="418">
        <f>'EBT_high case'!I135*$D114/1000000</f>
        <v>0</v>
      </c>
      <c r="J114" s="418">
        <f>'EBT_high case'!J135*$D114/1000000</f>
        <v>0</v>
      </c>
      <c r="K114" s="418">
        <f>'EBT_high case'!K135*$D114/1000000</f>
        <v>0</v>
      </c>
      <c r="L114" s="418">
        <f>'EBT_high case'!L135*$D114/1000000</f>
        <v>0</v>
      </c>
      <c r="M114" s="418">
        <f>'EBT_high case'!M135*$D114/1000000</f>
        <v>0</v>
      </c>
      <c r="N114" s="418">
        <f>'EBT_high case'!N135*$D114/1000000</f>
        <v>0</v>
      </c>
      <c r="O114" s="418">
        <f>'EBT_high case'!O135*$D114/1000000</f>
        <v>0</v>
      </c>
      <c r="P114" s="418">
        <f>'EBT_high case'!P135*$D114/1000000</f>
        <v>0</v>
      </c>
      <c r="Q114" s="418">
        <f>'EBT_high case'!Q135*$D114/1000000</f>
        <v>0</v>
      </c>
      <c r="R114" s="418">
        <f>'EBT_high case'!R135*$D114/1000000</f>
        <v>0</v>
      </c>
    </row>
    <row r="115" spans="1:18">
      <c r="A115" s="287"/>
      <c r="B115" s="169"/>
      <c r="C115" s="167"/>
      <c r="D115" s="168"/>
      <c r="E115" s="104"/>
      <c r="F115" s="104"/>
      <c r="G115" s="104"/>
      <c r="H115" s="104"/>
      <c r="I115" s="104"/>
      <c r="J115" s="104"/>
      <c r="K115" s="104"/>
      <c r="L115" s="104"/>
      <c r="M115" s="104"/>
      <c r="N115" s="104"/>
      <c r="O115" s="104"/>
      <c r="P115" s="104"/>
      <c r="Q115" s="104"/>
      <c r="R115" s="170"/>
    </row>
    <row r="116" spans="1:18" ht="15" customHeight="1">
      <c r="A116" s="287">
        <v>6</v>
      </c>
      <c r="B116" s="50" t="s">
        <v>169</v>
      </c>
      <c r="C116" s="51"/>
      <c r="D116" s="87"/>
      <c r="E116" s="427">
        <f>E114+E96</f>
        <v>0</v>
      </c>
      <c r="F116" s="427">
        <f>F114+F96</f>
        <v>0</v>
      </c>
      <c r="G116" s="426">
        <f t="shared" ref="G116:R116" si="4">G114+G96</f>
        <v>0</v>
      </c>
      <c r="H116" s="426">
        <f t="shared" si="4"/>
        <v>0</v>
      </c>
      <c r="I116" s="426">
        <f t="shared" si="4"/>
        <v>0</v>
      </c>
      <c r="J116" s="426">
        <f t="shared" si="4"/>
        <v>0</v>
      </c>
      <c r="K116" s="426">
        <f t="shared" si="4"/>
        <v>0</v>
      </c>
      <c r="L116" s="426">
        <f t="shared" si="4"/>
        <v>0</v>
      </c>
      <c r="M116" s="426">
        <f t="shared" si="4"/>
        <v>0</v>
      </c>
      <c r="N116" s="426">
        <f t="shared" si="4"/>
        <v>0</v>
      </c>
      <c r="O116" s="426">
        <f t="shared" si="4"/>
        <v>0</v>
      </c>
      <c r="P116" s="426">
        <f t="shared" si="4"/>
        <v>0</v>
      </c>
      <c r="Q116" s="426">
        <f t="shared" si="4"/>
        <v>0</v>
      </c>
      <c r="R116" s="426">
        <f t="shared" si="4"/>
        <v>0</v>
      </c>
    </row>
    <row r="117" spans="1:18">
      <c r="A117" s="287"/>
      <c r="B117" s="33"/>
      <c r="C117" s="33"/>
      <c r="D117" s="27"/>
      <c r="E117" s="77"/>
      <c r="F117" s="77"/>
      <c r="G117" s="77"/>
      <c r="H117" s="77"/>
      <c r="I117" s="77"/>
      <c r="J117" s="77"/>
      <c r="K117" s="77"/>
      <c r="L117" s="77"/>
      <c r="M117" s="77"/>
      <c r="N117" s="77"/>
      <c r="O117" s="77"/>
      <c r="P117" s="77"/>
      <c r="Q117" s="77"/>
      <c r="R117" s="77"/>
    </row>
    <row r="118" spans="1:18" ht="18.75">
      <c r="A118" s="287"/>
      <c r="B118" s="295" t="s">
        <v>44</v>
      </c>
      <c r="C118" s="45"/>
      <c r="D118" s="89"/>
      <c r="E118" s="90"/>
      <c r="F118" s="90"/>
      <c r="G118" s="90"/>
      <c r="H118" s="90"/>
      <c r="I118" s="90"/>
      <c r="J118" s="90"/>
      <c r="K118" s="90"/>
      <c r="L118" s="90"/>
      <c r="M118" s="90"/>
      <c r="N118" s="90"/>
      <c r="O118" s="78"/>
      <c r="P118" s="78"/>
      <c r="Q118" s="78"/>
      <c r="R118" s="78"/>
    </row>
    <row r="119" spans="1:18">
      <c r="A119" s="287"/>
      <c r="B119" s="27"/>
      <c r="C119" s="33"/>
      <c r="D119" s="27"/>
    </row>
    <row r="120" spans="1:18">
      <c r="A120" s="287"/>
      <c r="B120" s="34"/>
      <c r="C120" s="74"/>
      <c r="D120" s="79" t="s">
        <v>96</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18">
      <c r="A121" s="287">
        <v>7</v>
      </c>
      <c r="B121" s="283" t="s">
        <v>374</v>
      </c>
      <c r="C121" s="276"/>
      <c r="D121" s="180">
        <v>0.42799999999999999</v>
      </c>
      <c r="E121" s="427">
        <f>'EBT_high case'!E151*$D$121/1000000</f>
        <v>0.25128436399999998</v>
      </c>
      <c r="F121" s="427">
        <f>'EBT_high case'!F151*$D$121/1000000</f>
        <v>0.59128028799999999</v>
      </c>
      <c r="G121" s="426">
        <f>'EBT_high case'!G151*$D$121/1000000</f>
        <v>0.259843936</v>
      </c>
      <c r="H121" s="426">
        <f>'EBT_high case'!H151*$D$121/1000000</f>
        <v>0.345489304</v>
      </c>
      <c r="I121" s="426">
        <f>'EBT_high case'!I151*$D$121/1000000</f>
        <v>0.43540953599999999</v>
      </c>
      <c r="J121" s="426">
        <f>'EBT_high case'!J151*$D$121/1000000</f>
        <v>0.60043178399999997</v>
      </c>
      <c r="K121" s="426">
        <f>'EBT_high case'!K151*$D$121/1000000</f>
        <v>0.68230261999999997</v>
      </c>
      <c r="L121" s="426">
        <f>'EBT_high case'!L151*$D$121/1000000</f>
        <v>0.73330096</v>
      </c>
      <c r="M121" s="426">
        <f>'EBT_high case'!M151*$D$121/1000000</f>
        <v>0.7515971039999999</v>
      </c>
      <c r="N121" s="426">
        <f>'EBT_high case'!N151*$D$121/1000000</f>
        <v>0.47555627159134439</v>
      </c>
      <c r="O121" s="426">
        <f>'EBT_high case'!O151*$D$121/1000000</f>
        <v>0.57771354399999997</v>
      </c>
      <c r="P121" s="426">
        <f>'EBT_high case'!P151*$D$121/1000000</f>
        <v>0.56486070399999999</v>
      </c>
      <c r="Q121" s="426">
        <f>'EBT_high case'!Q151*$D$121/1000000</f>
        <v>0.54277034000000002</v>
      </c>
      <c r="R121" s="426">
        <f>'EBT_high case'!R151*$D$121/1000000</f>
        <v>0.33948660399999997</v>
      </c>
    </row>
    <row r="122" spans="1:18" ht="18.75">
      <c r="A122" s="287"/>
      <c r="B122" s="295" t="s">
        <v>98</v>
      </c>
      <c r="C122" s="280"/>
      <c r="D122" s="281"/>
      <c r="E122" s="77"/>
      <c r="F122" s="77"/>
      <c r="G122" s="77"/>
      <c r="H122" s="77"/>
      <c r="I122" s="77"/>
      <c r="J122" s="77"/>
      <c r="K122" s="77"/>
      <c r="L122" s="77"/>
      <c r="M122" s="77"/>
      <c r="N122" s="77"/>
      <c r="O122" s="82"/>
      <c r="P122" s="82"/>
      <c r="Q122" s="82"/>
      <c r="R122" s="82"/>
    </row>
    <row r="123" spans="1:18" s="2" customFormat="1">
      <c r="A123" s="288"/>
      <c r="B123" s="281"/>
      <c r="C123" s="280"/>
      <c r="D123" s="281"/>
      <c r="E123" s="284" t="s">
        <v>135</v>
      </c>
      <c r="F123" s="284" t="s">
        <v>80</v>
      </c>
      <c r="G123" s="284" t="s">
        <v>1</v>
      </c>
      <c r="H123" s="284" t="s">
        <v>2</v>
      </c>
      <c r="I123" s="284" t="s">
        <v>17</v>
      </c>
      <c r="J123" s="284" t="s">
        <v>18</v>
      </c>
      <c r="K123" s="284" t="s">
        <v>20</v>
      </c>
      <c r="L123" s="284" t="s">
        <v>21</v>
      </c>
      <c r="M123" s="284" t="s">
        <v>24</v>
      </c>
      <c r="N123" s="284" t="s">
        <v>25</v>
      </c>
      <c r="O123" s="284" t="s">
        <v>27</v>
      </c>
      <c r="P123" s="284" t="s">
        <v>28</v>
      </c>
      <c r="Q123" s="284" t="s">
        <v>29</v>
      </c>
      <c r="R123" s="284" t="s">
        <v>30</v>
      </c>
    </row>
    <row r="124" spans="1:18">
      <c r="A124" s="287">
        <v>8</v>
      </c>
      <c r="B124" s="283" t="s">
        <v>310</v>
      </c>
      <c r="C124" s="282"/>
      <c r="D124" s="286"/>
      <c r="E124" s="427">
        <f>E76+E121+E116</f>
        <v>1.5191366973113272</v>
      </c>
      <c r="F124" s="427">
        <f t="shared" ref="F124:R124" si="5">F76+F121+F116</f>
        <v>1.1100386098476935</v>
      </c>
      <c r="G124" s="426">
        <f>G76+G121+G116</f>
        <v>0.9446909130858161</v>
      </c>
      <c r="H124" s="426">
        <f>H76+H121+H116</f>
        <v>0.97917461918888515</v>
      </c>
      <c r="I124" s="426">
        <f t="shared" si="5"/>
        <v>1.0174370233289434</v>
      </c>
      <c r="J124" s="426">
        <f t="shared" si="5"/>
        <v>1.1836402461576576</v>
      </c>
      <c r="K124" s="426">
        <f t="shared" si="5"/>
        <v>1.3328196321309442</v>
      </c>
      <c r="L124" s="426">
        <f t="shared" si="5"/>
        <v>1.3911854277789133</v>
      </c>
      <c r="M124" s="426">
        <f t="shared" si="5"/>
        <v>1.4651123569219604</v>
      </c>
      <c r="N124" s="426">
        <f t="shared" si="5"/>
        <v>1.2471195708822993</v>
      </c>
      <c r="O124" s="426">
        <f t="shared" si="5"/>
        <v>1.2424162979258906</v>
      </c>
      <c r="P124" s="426">
        <f t="shared" si="5"/>
        <v>1.2223121851959768</v>
      </c>
      <c r="Q124" s="426">
        <f t="shared" si="5"/>
        <v>1.2274077001644859</v>
      </c>
      <c r="R124" s="426">
        <f t="shared" si="5"/>
        <v>0.91662127140232585</v>
      </c>
    </row>
    <row r="125" spans="1:18" ht="15" customHeight="1">
      <c r="A125" s="287"/>
      <c r="B125" s="280"/>
      <c r="C125" s="280"/>
      <c r="D125" s="280"/>
      <c r="E125" s="9"/>
      <c r="F125" s="9"/>
      <c r="G125" s="9"/>
      <c r="H125" s="9"/>
      <c r="I125" s="9"/>
      <c r="J125" s="9"/>
      <c r="K125" s="9"/>
      <c r="L125" s="9"/>
      <c r="M125" s="9"/>
      <c r="N125" s="2"/>
      <c r="O125" s="2"/>
      <c r="P125" s="2"/>
      <c r="Q125" s="2"/>
      <c r="R125" s="2"/>
    </row>
    <row r="126" spans="1:18" ht="18.75">
      <c r="A126" s="287"/>
      <c r="B126" s="295" t="s">
        <v>305</v>
      </c>
    </row>
    <row r="127" spans="1:18">
      <c r="A127" s="287"/>
    </row>
    <row r="128" spans="1:18">
      <c r="A128" s="287" t="s">
        <v>294</v>
      </c>
      <c r="B128" s="308" t="s">
        <v>315</v>
      </c>
      <c r="E128" s="428">
        <f>'EBT_high case'!E90/1000000</f>
        <v>0</v>
      </c>
      <c r="F128" s="428">
        <f>'EBT_high case'!F90</f>
        <v>0</v>
      </c>
      <c r="G128" s="433">
        <f>'EBT_high case'!G90/1000000</f>
        <v>0</v>
      </c>
      <c r="H128" s="433">
        <f>'EBT_high case'!H90</f>
        <v>0</v>
      </c>
      <c r="I128" s="433">
        <f>'EBT_high case'!I90/1000000</f>
        <v>0</v>
      </c>
      <c r="J128" s="433">
        <f>'EBT_high case'!J90</f>
        <v>0</v>
      </c>
      <c r="K128" s="433">
        <f>'EBT_high case'!K90/1000000</f>
        <v>0</v>
      </c>
      <c r="L128" s="433">
        <f>'EBT_high case'!L90</f>
        <v>0</v>
      </c>
      <c r="M128" s="433">
        <f>'EBT_high case'!M90/1000000</f>
        <v>0</v>
      </c>
      <c r="N128" s="433">
        <f>'EBT_high case'!N90</f>
        <v>0</v>
      </c>
      <c r="O128" s="433">
        <f>'EBT_high case'!O90/1000000</f>
        <v>0</v>
      </c>
      <c r="P128" s="433">
        <f>'EBT_high case'!P90</f>
        <v>0</v>
      </c>
      <c r="Q128" s="433">
        <f>'EBT_high case'!Q90/1000000</f>
        <v>0</v>
      </c>
      <c r="R128" s="433">
        <f>'EBT_high case'!R90</f>
        <v>0</v>
      </c>
    </row>
    <row r="129" spans="1:18">
      <c r="A129" s="287" t="s">
        <v>295</v>
      </c>
      <c r="B129" s="308" t="s">
        <v>299</v>
      </c>
      <c r="E129" s="428">
        <f>'EBT_high case'!E16/1000000</f>
        <v>0</v>
      </c>
      <c r="F129" s="428">
        <f>'EBT_high case'!F16/1000000</f>
        <v>0</v>
      </c>
      <c r="G129" s="433">
        <f>'EBT_high case'!G16/1000000</f>
        <v>0</v>
      </c>
      <c r="H129" s="433">
        <f>'EBT_high case'!H16/1000000</f>
        <v>0</v>
      </c>
      <c r="I129" s="433">
        <f>'EBT_high case'!I16/1000000</f>
        <v>0</v>
      </c>
      <c r="J129" s="433">
        <f>'EBT_high case'!J16/1000000</f>
        <v>0</v>
      </c>
      <c r="K129" s="433">
        <f>'EBT_high case'!K16/1000000</f>
        <v>0</v>
      </c>
      <c r="L129" s="433">
        <f>'EBT_high case'!L16/1000000</f>
        <v>0</v>
      </c>
      <c r="M129" s="433">
        <f>'EBT_high case'!M16/1000000</f>
        <v>0</v>
      </c>
      <c r="N129" s="433">
        <f>'EBT_high case'!N16/1000000</f>
        <v>0</v>
      </c>
      <c r="O129" s="433">
        <f>'EBT_high case'!O16/1000000</f>
        <v>0</v>
      </c>
      <c r="P129" s="433">
        <f>'EBT_high case'!P16/1000000</f>
        <v>0</v>
      </c>
      <c r="Q129" s="433">
        <f>'EBT_high case'!Q16/1000000</f>
        <v>0</v>
      </c>
      <c r="R129" s="433">
        <f>'EBT_high case'!R16/1000000</f>
        <v>0</v>
      </c>
    </row>
    <row r="130" spans="1:18">
      <c r="A130" s="287" t="s">
        <v>296</v>
      </c>
      <c r="B130" s="308" t="s">
        <v>306</v>
      </c>
      <c r="E130" s="366">
        <v>0</v>
      </c>
      <c r="F130" s="366">
        <v>0</v>
      </c>
      <c r="G130" s="309">
        <v>0</v>
      </c>
      <c r="H130" s="309">
        <v>0</v>
      </c>
      <c r="I130" s="309">
        <v>0</v>
      </c>
      <c r="J130" s="309">
        <v>0</v>
      </c>
      <c r="K130" s="309">
        <v>0</v>
      </c>
      <c r="L130" s="309">
        <v>0</v>
      </c>
      <c r="M130" s="309">
        <v>0</v>
      </c>
      <c r="N130" s="309">
        <v>0</v>
      </c>
      <c r="O130" s="309">
        <v>0</v>
      </c>
      <c r="P130" s="309">
        <v>0</v>
      </c>
      <c r="Q130" s="309">
        <v>0</v>
      </c>
      <c r="R130" s="309">
        <v>0</v>
      </c>
    </row>
    <row r="131" spans="1:18">
      <c r="A131" s="293" t="s">
        <v>297</v>
      </c>
      <c r="B131" s="308" t="s">
        <v>293</v>
      </c>
      <c r="E131" s="449">
        <v>0.42799999999999999</v>
      </c>
      <c r="F131" s="366"/>
      <c r="G131" s="414">
        <v>0.42799999999999999</v>
      </c>
      <c r="H131" s="414">
        <v>0.42799999999999999</v>
      </c>
      <c r="I131" s="414">
        <v>0.42799999999999999</v>
      </c>
      <c r="J131" s="414">
        <v>0.42799999999999999</v>
      </c>
      <c r="K131" s="414">
        <v>0.42799999999999999</v>
      </c>
      <c r="L131" s="414">
        <v>0.42799999999999999</v>
      </c>
      <c r="M131" s="414">
        <v>0.42799999999999999</v>
      </c>
      <c r="N131" s="414">
        <v>0.42799999999999999</v>
      </c>
      <c r="O131" s="414">
        <v>0.42799999999999999</v>
      </c>
      <c r="P131" s="414">
        <v>0.42799999999999999</v>
      </c>
      <c r="Q131" s="414">
        <v>0.42799999999999999</v>
      </c>
      <c r="R131" s="414">
        <v>0.42799999999999999</v>
      </c>
    </row>
    <row r="132" spans="1:18">
      <c r="A132" s="287" t="s">
        <v>300</v>
      </c>
      <c r="B132" s="308" t="s">
        <v>301</v>
      </c>
      <c r="E132" s="449">
        <v>8.7051348000000001E-2</v>
      </c>
      <c r="F132" s="366">
        <f>F130*F131/1000000</f>
        <v>0</v>
      </c>
      <c r="G132" s="414">
        <f>G130*G131/1000000</f>
        <v>0</v>
      </c>
      <c r="H132" s="414">
        <f t="shared" ref="H132:R132" si="6">H130*H131/1000000</f>
        <v>0</v>
      </c>
      <c r="I132" s="414">
        <f t="shared" si="6"/>
        <v>0</v>
      </c>
      <c r="J132" s="414">
        <f t="shared" si="6"/>
        <v>0</v>
      </c>
      <c r="K132" s="414">
        <f t="shared" si="6"/>
        <v>0</v>
      </c>
      <c r="L132" s="414">
        <f t="shared" si="6"/>
        <v>0</v>
      </c>
      <c r="M132" s="414">
        <f t="shared" si="6"/>
        <v>0</v>
      </c>
      <c r="N132" s="414">
        <f t="shared" si="6"/>
        <v>0</v>
      </c>
      <c r="O132" s="414">
        <f t="shared" si="6"/>
        <v>0</v>
      </c>
      <c r="P132" s="414">
        <f t="shared" si="6"/>
        <v>0</v>
      </c>
      <c r="Q132" s="414">
        <f t="shared" si="6"/>
        <v>0</v>
      </c>
      <c r="R132" s="414">
        <f t="shared" si="6"/>
        <v>0</v>
      </c>
    </row>
    <row r="133" spans="1:18">
      <c r="A133" s="287"/>
    </row>
    <row r="134" spans="1:18" ht="18.75">
      <c r="A134" s="287"/>
      <c r="B134" s="295" t="s">
        <v>298</v>
      </c>
    </row>
    <row r="135" spans="1:18">
      <c r="A135" s="287"/>
    </row>
    <row r="136" spans="1:18">
      <c r="A136" s="287" t="s">
        <v>302</v>
      </c>
      <c r="B136" s="308" t="s">
        <v>356</v>
      </c>
      <c r="E136" s="428">
        <f>E124-E132</f>
        <v>1.4320853493113272</v>
      </c>
      <c r="F136" s="428">
        <f t="shared" ref="F136:R136" si="7">F124-F132</f>
        <v>1.1100386098476935</v>
      </c>
      <c r="G136" s="429">
        <f>G124-G132</f>
        <v>0.9446909130858161</v>
      </c>
      <c r="H136" s="429">
        <f t="shared" si="7"/>
        <v>0.97917461918888515</v>
      </c>
      <c r="I136" s="429">
        <f t="shared" si="7"/>
        <v>1.0174370233289434</v>
      </c>
      <c r="J136" s="429">
        <f t="shared" si="7"/>
        <v>1.1836402461576576</v>
      </c>
      <c r="K136" s="429">
        <f t="shared" si="7"/>
        <v>1.3328196321309442</v>
      </c>
      <c r="L136" s="429">
        <f t="shared" si="7"/>
        <v>1.3911854277789133</v>
      </c>
      <c r="M136" s="429">
        <f t="shared" si="7"/>
        <v>1.4651123569219604</v>
      </c>
      <c r="N136" s="429">
        <f t="shared" si="7"/>
        <v>1.2471195708822993</v>
      </c>
      <c r="O136" s="429">
        <f t="shared" si="7"/>
        <v>1.2424162979258906</v>
      </c>
      <c r="P136" s="429">
        <f t="shared" si="7"/>
        <v>1.2223121851959768</v>
      </c>
      <c r="Q136" s="429">
        <f t="shared" si="7"/>
        <v>1.2274077001644859</v>
      </c>
      <c r="R136" s="429">
        <f t="shared" si="7"/>
        <v>0.91662127140232585</v>
      </c>
    </row>
    <row r="137" spans="1:18">
      <c r="A137" s="287"/>
    </row>
    <row r="138" spans="1:18" s="2" customFormat="1" ht="37.5">
      <c r="A138" s="288"/>
      <c r="B138" s="295" t="s">
        <v>174</v>
      </c>
      <c r="C138" s="279"/>
      <c r="D138" s="279"/>
      <c r="E138" s="278"/>
      <c r="F138" s="278"/>
      <c r="G138" s="278"/>
      <c r="H138" s="278"/>
      <c r="I138" s="278"/>
      <c r="J138" s="278"/>
      <c r="K138" s="278"/>
      <c r="L138" s="278"/>
      <c r="M138" s="278"/>
      <c r="N138" s="278"/>
      <c r="O138" s="278"/>
      <c r="P138" s="277"/>
      <c r="Q138" s="277"/>
      <c r="R138" s="277"/>
    </row>
    <row r="139" spans="1:18" s="2" customFormat="1">
      <c r="A139" s="288"/>
      <c r="B139" s="279"/>
      <c r="C139" s="279"/>
      <c r="D139" s="279"/>
      <c r="E139" s="278"/>
      <c r="F139" s="278"/>
      <c r="G139" s="278"/>
      <c r="H139" s="278"/>
      <c r="I139" s="278"/>
      <c r="J139" s="278"/>
      <c r="K139" s="278"/>
      <c r="L139" s="278"/>
      <c r="M139" s="278"/>
      <c r="N139" s="278"/>
      <c r="O139" s="278"/>
      <c r="P139" s="277"/>
      <c r="Q139" s="277"/>
      <c r="R139" s="277"/>
    </row>
    <row r="140" spans="1:18" s="2" customFormat="1">
      <c r="A140" s="288"/>
      <c r="B140" s="413" t="s">
        <v>455</v>
      </c>
      <c r="C140" s="280"/>
      <c r="D140" s="281"/>
      <c r="E140" s="284" t="s">
        <v>135</v>
      </c>
      <c r="F140" s="284" t="s">
        <v>80</v>
      </c>
      <c r="G140" s="284" t="s">
        <v>1</v>
      </c>
      <c r="H140" s="284" t="s">
        <v>2</v>
      </c>
      <c r="I140" s="284" t="s">
        <v>17</v>
      </c>
      <c r="J140" s="284" t="s">
        <v>18</v>
      </c>
      <c r="K140" s="284" t="s">
        <v>20</v>
      </c>
      <c r="L140" s="284" t="s">
        <v>21</v>
      </c>
      <c r="M140" s="284" t="s">
        <v>24</v>
      </c>
      <c r="N140" s="284" t="s">
        <v>25</v>
      </c>
      <c r="O140" s="284" t="s">
        <v>27</v>
      </c>
      <c r="P140" s="284" t="s">
        <v>28</v>
      </c>
      <c r="Q140" s="284" t="s">
        <v>29</v>
      </c>
      <c r="R140" s="284" t="s">
        <v>30</v>
      </c>
    </row>
    <row r="141" spans="1:18" s="2" customFormat="1">
      <c r="A141" s="288">
        <v>9</v>
      </c>
      <c r="B141" s="283" t="s">
        <v>264</v>
      </c>
      <c r="C141" s="282"/>
      <c r="D141" s="286"/>
      <c r="E141" s="454">
        <v>3.473E-3</v>
      </c>
      <c r="F141" s="453">
        <v>4.8300000000000001E-3</v>
      </c>
      <c r="G141" s="426">
        <v>6.5685540010146292E-3</v>
      </c>
      <c r="H141" s="426">
        <v>8.6558702440717571E-3</v>
      </c>
      <c r="I141" s="426">
        <v>1.1037122767552168E-2</v>
      </c>
      <c r="J141" s="426">
        <v>1.3674566020522009E-2</v>
      </c>
      <c r="K141" s="426">
        <v>1.6520866933526945E-2</v>
      </c>
      <c r="L141" s="426">
        <v>1.9521590821235089E-2</v>
      </c>
      <c r="M141" s="426">
        <v>2.2640110147801314E-2</v>
      </c>
      <c r="N141" s="426">
        <v>2.5829123655525137E-2</v>
      </c>
      <c r="O141" s="426">
        <v>2.9059468660123683E-2</v>
      </c>
      <c r="P141" s="426">
        <v>3.2300005794324793E-2</v>
      </c>
      <c r="Q141" s="426">
        <v>3.5531550767442729E-2</v>
      </c>
      <c r="R141" s="426">
        <v>3.8738240943545728E-2</v>
      </c>
    </row>
    <row r="142" spans="1:18">
      <c r="A142" s="287">
        <v>10</v>
      </c>
      <c r="B142" s="283" t="s">
        <v>265</v>
      </c>
      <c r="C142" s="282"/>
      <c r="D142" s="286"/>
      <c r="E142" s="289"/>
      <c r="F142" s="289"/>
      <c r="G142" s="426">
        <v>1.9423702380092574E-3</v>
      </c>
      <c r="H142" s="426">
        <v>2.5436918481787927E-3</v>
      </c>
      <c r="I142" s="426">
        <v>3.2194036875284222E-3</v>
      </c>
      <c r="J142" s="426">
        <v>4.2344412829723524E-3</v>
      </c>
      <c r="K142" s="426">
        <v>5.4289946390060533E-3</v>
      </c>
      <c r="L142" s="426">
        <v>6.3661456010474689E-3</v>
      </c>
      <c r="M142" s="426">
        <v>7.6594208108770956E-3</v>
      </c>
      <c r="N142" s="426">
        <v>8.9858707638451885E-3</v>
      </c>
      <c r="O142" s="426">
        <v>8.4888305184691992E-3</v>
      </c>
      <c r="P142" s="426">
        <v>9.0389626424769824E-3</v>
      </c>
      <c r="Q142" s="426">
        <v>9.7734032618995558E-3</v>
      </c>
      <c r="R142" s="426">
        <v>1.0140038149329903E-2</v>
      </c>
    </row>
    <row r="143" spans="1:18">
      <c r="A143" s="287"/>
      <c r="B143" s="352"/>
      <c r="C143" s="352"/>
      <c r="D143" s="352"/>
      <c r="E143" s="352"/>
      <c r="F143" s="352"/>
      <c r="G143" s="352"/>
      <c r="H143" s="352"/>
      <c r="I143" s="352"/>
      <c r="J143" s="352"/>
      <c r="K143" s="352"/>
      <c r="L143" s="352"/>
      <c r="M143" s="352"/>
      <c r="N143" s="352"/>
      <c r="O143" s="352"/>
      <c r="P143" s="352"/>
      <c r="Q143" s="352"/>
      <c r="R143" s="352"/>
    </row>
    <row r="144" spans="1:18">
      <c r="A144" s="287">
        <v>11</v>
      </c>
      <c r="B144" s="459" t="s">
        <v>313</v>
      </c>
      <c r="C144" s="460"/>
      <c r="D144" s="461"/>
      <c r="E144" s="289"/>
      <c r="F144" s="289"/>
      <c r="G144" s="285"/>
      <c r="H144" s="285"/>
      <c r="I144" s="285"/>
      <c r="J144" s="285"/>
      <c r="K144" s="285"/>
      <c r="L144" s="285"/>
      <c r="M144" s="285"/>
      <c r="N144" s="285"/>
      <c r="O144" s="285"/>
      <c r="P144" s="285"/>
      <c r="Q144" s="285"/>
      <c r="R144" s="285"/>
    </row>
    <row r="145" spans="1:18">
      <c r="A145" s="287">
        <v>12</v>
      </c>
      <c r="B145" s="459" t="s">
        <v>314</v>
      </c>
      <c r="C145" s="460"/>
      <c r="D145" s="461"/>
      <c r="E145" s="289"/>
      <c r="F145" s="289"/>
      <c r="G145" s="285"/>
      <c r="H145" s="285"/>
      <c r="I145" s="285"/>
      <c r="J145" s="285"/>
      <c r="K145" s="285"/>
      <c r="L145" s="285"/>
      <c r="M145" s="285"/>
      <c r="N145" s="285"/>
      <c r="O145" s="285"/>
      <c r="P145" s="285"/>
      <c r="Q145" s="285"/>
      <c r="R145" s="285"/>
    </row>
    <row r="146" spans="1:18">
      <c r="A146" s="287"/>
    </row>
    <row r="147" spans="1:18">
      <c r="A147" s="287"/>
      <c r="G147" s="434"/>
      <c r="H147" s="434"/>
      <c r="I147" s="434"/>
      <c r="J147" s="434"/>
      <c r="K147" s="434"/>
      <c r="L147" s="434"/>
      <c r="M147" s="434"/>
      <c r="N147" s="434"/>
      <c r="O147" s="434"/>
      <c r="P147" s="434"/>
      <c r="Q147" s="434"/>
      <c r="R147" s="434"/>
    </row>
    <row r="148" spans="1:18">
      <c r="A148" s="287"/>
    </row>
    <row r="149" spans="1:18">
      <c r="A149" s="287"/>
    </row>
    <row r="150" spans="1:18" ht="63">
      <c r="A150" s="287"/>
      <c r="B150" s="279" t="s">
        <v>459</v>
      </c>
    </row>
    <row r="151" spans="1:18">
      <c r="A151" s="287"/>
    </row>
    <row r="152" spans="1:18">
      <c r="A152" s="287"/>
    </row>
    <row r="153" spans="1:18">
      <c r="A153" s="287"/>
    </row>
    <row r="154" spans="1:18">
      <c r="A154" s="287"/>
    </row>
    <row r="155" spans="1:18">
      <c r="A155" s="287"/>
    </row>
    <row r="156" spans="1:18" s="2" customFormat="1">
      <c r="A156" s="288"/>
      <c r="B156" s="279"/>
      <c r="C156" s="279"/>
      <c r="D156" s="279"/>
      <c r="E156" s="278"/>
      <c r="F156" s="278"/>
      <c r="G156" s="278"/>
      <c r="H156" s="278"/>
      <c r="I156" s="278"/>
      <c r="J156" s="278"/>
      <c r="K156" s="278"/>
      <c r="L156" s="278"/>
      <c r="M156" s="278"/>
      <c r="N156" s="278"/>
      <c r="O156" s="278"/>
      <c r="P156" s="277"/>
      <c r="Q156" s="277"/>
      <c r="R156" s="277"/>
    </row>
    <row r="157" spans="1:18">
      <c r="A157" s="287"/>
    </row>
    <row r="158" spans="1:18">
      <c r="A158" s="287"/>
    </row>
    <row r="159" spans="1:18">
      <c r="A159" s="287"/>
    </row>
    <row r="160" spans="1:18">
      <c r="A160" s="287"/>
    </row>
    <row r="161" spans="1:1">
      <c r="A161" s="287"/>
    </row>
    <row r="162" spans="1:1">
      <c r="A162" s="287"/>
    </row>
    <row r="163" spans="1:1">
      <c r="A163" s="287"/>
    </row>
    <row r="164" spans="1:1">
      <c r="A164" s="287"/>
    </row>
    <row r="165" spans="1:1">
      <c r="A165" s="287"/>
    </row>
    <row r="166" spans="1:1">
      <c r="A166" s="287"/>
    </row>
    <row r="167" spans="1:1">
      <c r="A167" s="287"/>
    </row>
    <row r="168" spans="1:1">
      <c r="A168" s="287"/>
    </row>
    <row r="169" spans="1:1">
      <c r="A169" s="287"/>
    </row>
    <row r="170" spans="1:1">
      <c r="A170" s="287"/>
    </row>
    <row r="171" spans="1:1">
      <c r="A171" s="287"/>
    </row>
    <row r="172" spans="1:1">
      <c r="A172" s="287"/>
    </row>
    <row r="173" spans="1:1">
      <c r="A173" s="287"/>
    </row>
    <row r="174" spans="1:1">
      <c r="A174" s="287"/>
    </row>
    <row r="175" spans="1:1">
      <c r="A175" s="287"/>
    </row>
    <row r="176" spans="1:1">
      <c r="A176" s="287"/>
    </row>
    <row r="177" spans="1:1">
      <c r="A177" s="287"/>
    </row>
    <row r="178" spans="1:1">
      <c r="A178" s="287"/>
    </row>
    <row r="179" spans="1:1">
      <c r="A179" s="287"/>
    </row>
    <row r="180" spans="1:1">
      <c r="A180" s="287"/>
    </row>
    <row r="181" spans="1:1">
      <c r="A181" s="287"/>
    </row>
    <row r="182" spans="1:1">
      <c r="A182" s="287"/>
    </row>
    <row r="183" spans="1:1">
      <c r="A183" s="287"/>
    </row>
  </sheetData>
  <dataConsolidate/>
  <mergeCells count="2">
    <mergeCell ref="B144:D144"/>
    <mergeCell ref="B145:D145"/>
  </mergeCells>
  <printOptions horizontalCentered="1"/>
  <pageMargins left="0.25" right="0.25" top="0.75" bottom="0.75" header="0.3" footer="0.3"/>
  <pageSetup scale="31" pageOrder="overThenDown"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83"/>
  <sheetViews>
    <sheetView showGridLines="0" topLeftCell="C117" zoomScale="85" zoomScaleNormal="85" zoomScaleSheetLayoutView="55" workbookViewId="0">
      <selection activeCell="S130" sqref="S130"/>
    </sheetView>
  </sheetViews>
  <sheetFormatPr defaultColWidth="9" defaultRowHeight="15.75"/>
  <cols>
    <col min="1" max="1" width="9" style="149"/>
    <col min="2" max="2" width="67.25" style="279" customWidth="1"/>
    <col min="3" max="3" width="15" style="279" customWidth="1"/>
    <col min="4" max="4" width="19.125" style="279" customWidth="1"/>
    <col min="5" max="15" width="14" style="278" customWidth="1"/>
    <col min="16" max="18" width="14" style="277" customWidth="1"/>
    <col min="19" max="131" width="7.125" style="277" customWidth="1"/>
    <col min="132" max="16384" width="9" style="277"/>
  </cols>
  <sheetData>
    <row r="1" spans="1:18" s="2" customFormat="1">
      <c r="A1" s="146"/>
      <c r="B1" s="281" t="s">
        <v>22</v>
      </c>
      <c r="C1" s="281"/>
      <c r="D1" s="280"/>
      <c r="E1" s="4"/>
      <c r="F1" s="4"/>
      <c r="G1" s="4"/>
      <c r="H1" s="4"/>
      <c r="I1" s="4"/>
      <c r="J1" s="4"/>
      <c r="K1" s="4"/>
      <c r="L1" s="4"/>
      <c r="M1" s="4"/>
      <c r="N1" s="4"/>
    </row>
    <row r="2" spans="1:18" s="2" customFormat="1">
      <c r="A2" s="146"/>
      <c r="B2" s="281" t="s">
        <v>23</v>
      </c>
      <c r="C2" s="281"/>
      <c r="D2" s="280"/>
      <c r="E2" s="4"/>
      <c r="F2" s="4"/>
      <c r="G2" s="4"/>
      <c r="H2" s="4"/>
      <c r="I2" s="4"/>
      <c r="J2" s="4"/>
      <c r="K2" s="4"/>
      <c r="L2" s="4"/>
      <c r="M2" s="4"/>
      <c r="N2" s="4"/>
    </row>
    <row r="3" spans="1:18" s="3" customFormat="1">
      <c r="A3" s="146"/>
      <c r="B3" s="129" t="s">
        <v>257</v>
      </c>
      <c r="C3" s="22"/>
      <c r="D3" s="17"/>
    </row>
    <row r="4" spans="1:18" s="3" customFormat="1">
      <c r="A4" s="146"/>
      <c r="B4" s="26" t="s">
        <v>176</v>
      </c>
      <c r="C4" s="22"/>
      <c r="D4" s="16"/>
    </row>
    <row r="5" spans="1:18" s="3" customFormat="1">
      <c r="A5" s="146"/>
      <c r="B5" s="290" t="s">
        <v>182</v>
      </c>
      <c r="C5" s="22"/>
      <c r="D5" s="16"/>
    </row>
    <row r="6" spans="1:18" s="3" customFormat="1">
      <c r="A6" s="146"/>
      <c r="B6" s="16"/>
      <c r="D6" s="16"/>
    </row>
    <row r="7" spans="1:18" s="3" customFormat="1" ht="15.75" customHeight="1">
      <c r="A7" s="146"/>
      <c r="B7" s="145" t="s">
        <v>429</v>
      </c>
      <c r="C7" s="280"/>
      <c r="D7" s="280"/>
      <c r="E7" s="11"/>
      <c r="F7" s="11"/>
      <c r="G7" s="11"/>
      <c r="I7" s="8"/>
      <c r="J7" s="6"/>
      <c r="K7" s="6"/>
      <c r="L7" s="6"/>
      <c r="M7" s="6"/>
      <c r="N7" s="6"/>
      <c r="O7" s="6"/>
    </row>
    <row r="8" spans="1:18" s="3" customFormat="1">
      <c r="A8" s="146"/>
      <c r="B8" s="281"/>
      <c r="C8" s="13"/>
      <c r="D8" s="281"/>
      <c r="E8" s="55"/>
      <c r="F8" s="55"/>
      <c r="G8" s="55"/>
      <c r="H8" s="55"/>
      <c r="I8" s="55"/>
      <c r="J8" s="56" t="s">
        <v>3</v>
      </c>
      <c r="K8" s="57"/>
      <c r="L8" s="57"/>
      <c r="M8" s="57"/>
      <c r="N8" s="57"/>
      <c r="O8" s="58"/>
      <c r="P8" s="59"/>
      <c r="Q8" s="59"/>
      <c r="R8" s="59"/>
    </row>
    <row r="9" spans="1:18" s="3" customFormat="1">
      <c r="A9" s="146"/>
      <c r="B9" s="13"/>
      <c r="C9" s="13"/>
      <c r="D9" s="281"/>
      <c r="E9" s="77" t="s">
        <v>81</v>
      </c>
      <c r="F9" s="77"/>
      <c r="G9" s="60"/>
      <c r="H9" s="61"/>
      <c r="I9" s="61"/>
      <c r="J9" s="62"/>
      <c r="K9" s="63"/>
      <c r="L9" s="63"/>
      <c r="M9" s="63"/>
      <c r="N9" s="63"/>
      <c r="O9" s="58"/>
      <c r="P9" s="59"/>
      <c r="Q9" s="59"/>
      <c r="R9" s="59"/>
    </row>
    <row r="10" spans="1:18" ht="15.75" customHeight="1">
      <c r="B10" s="295" t="s">
        <v>278</v>
      </c>
      <c r="C10" s="30"/>
      <c r="D10" s="74"/>
      <c r="E10" s="77" t="s">
        <v>279</v>
      </c>
      <c r="F10" s="77"/>
      <c r="G10" s="75"/>
      <c r="H10" s="75"/>
      <c r="I10" s="75"/>
      <c r="J10" s="75"/>
      <c r="K10" s="75"/>
      <c r="L10" s="75"/>
      <c r="M10" s="75"/>
      <c r="N10" s="75"/>
      <c r="O10" s="75"/>
      <c r="P10" s="75"/>
      <c r="Q10" s="75"/>
      <c r="R10" s="75"/>
    </row>
    <row r="11" spans="1:18" ht="15.75" customHeight="1">
      <c r="B11" s="27" t="s">
        <v>268</v>
      </c>
      <c r="C11" s="32"/>
      <c r="D11" s="76"/>
      <c r="G11" s="77"/>
      <c r="H11" s="77"/>
      <c r="I11" s="77"/>
      <c r="J11" s="77"/>
      <c r="K11" s="77"/>
      <c r="L11" s="77"/>
      <c r="M11" s="77"/>
      <c r="N11" s="77"/>
      <c r="O11" s="78"/>
      <c r="P11" s="78"/>
      <c r="Q11" s="78"/>
      <c r="R11" s="78"/>
    </row>
    <row r="12" spans="1:18">
      <c r="A12" s="287"/>
      <c r="B12" s="34" t="s">
        <v>42</v>
      </c>
      <c r="C12" s="74"/>
      <c r="D12" s="79" t="s">
        <v>96</v>
      </c>
      <c r="E12" s="284" t="s">
        <v>135</v>
      </c>
      <c r="F12" s="284" t="s">
        <v>80</v>
      </c>
      <c r="G12" s="284" t="s">
        <v>1</v>
      </c>
      <c r="H12" s="284" t="s">
        <v>2</v>
      </c>
      <c r="I12" s="284" t="s">
        <v>17</v>
      </c>
      <c r="J12" s="284" t="s">
        <v>18</v>
      </c>
      <c r="K12" s="284" t="s">
        <v>20</v>
      </c>
      <c r="L12" s="284" t="s">
        <v>21</v>
      </c>
      <c r="M12" s="284" t="s">
        <v>24</v>
      </c>
      <c r="N12" s="284" t="s">
        <v>25</v>
      </c>
      <c r="O12" s="284" t="s">
        <v>27</v>
      </c>
      <c r="P12" s="284" t="s">
        <v>28</v>
      </c>
      <c r="Q12" s="284" t="s">
        <v>29</v>
      </c>
      <c r="R12" s="284" t="s">
        <v>30</v>
      </c>
    </row>
    <row r="13" spans="1:18">
      <c r="A13" s="287" t="s">
        <v>83</v>
      </c>
      <c r="B13" s="14" t="s">
        <v>391</v>
      </c>
      <c r="C13" s="190"/>
      <c r="D13" s="412">
        <v>0.80900000000000005</v>
      </c>
      <c r="E13" s="440">
        <f>'EBT_low case'!E27*$D13/1000000</f>
        <v>2.1357600000000002E-4</v>
      </c>
      <c r="F13" s="440">
        <f>'EBT_low case'!F27*$D13/1000000</f>
        <v>2.4512699999999999E-4</v>
      </c>
      <c r="G13" s="418">
        <f>'EBT_low case'!G27*$D13/1000000</f>
        <v>2.4270000000000002E-6</v>
      </c>
      <c r="H13" s="418">
        <f>'EBT_low case'!H27*$D13/1000000</f>
        <v>4.8540000000000005E-6</v>
      </c>
      <c r="I13" s="418">
        <f>'EBT_low case'!I27*$D13/1000000</f>
        <v>2.4270000000000002E-6</v>
      </c>
      <c r="J13" s="418">
        <f>'EBT_low case'!J27*$D13/1000000</f>
        <v>0</v>
      </c>
      <c r="K13" s="418">
        <f>'EBT_low case'!K27*$D13/1000000</f>
        <v>0</v>
      </c>
      <c r="L13" s="418">
        <f>'EBT_low case'!L27*$D13/1000000</f>
        <v>0</v>
      </c>
      <c r="M13" s="418">
        <f>'EBT_low case'!M27*$D13/1000000</f>
        <v>0</v>
      </c>
      <c r="N13" s="418">
        <f>'EBT_low case'!N27*$D13/1000000</f>
        <v>0</v>
      </c>
      <c r="O13" s="418">
        <f>'EBT_low case'!O27*$D13/1000000</f>
        <v>0</v>
      </c>
      <c r="P13" s="418">
        <f>'EBT_low case'!P27*$D13/1000000</f>
        <v>0</v>
      </c>
      <c r="Q13" s="418">
        <f>'EBT_low case'!Q27*$D13/1000000</f>
        <v>0</v>
      </c>
      <c r="R13" s="418">
        <f>'EBT_low case'!R27*$D13/1000000</f>
        <v>0</v>
      </c>
    </row>
    <row r="14" spans="1:18">
      <c r="A14" s="287"/>
      <c r="B14" s="14" t="s">
        <v>392</v>
      </c>
      <c r="C14" s="410"/>
      <c r="D14" s="411">
        <v>0.84699999999999998</v>
      </c>
      <c r="E14" s="440">
        <f>'EBT_low case'!E28*$D14/1000000</f>
        <v>5.0989399999999999E-4</v>
      </c>
      <c r="F14" s="440">
        <f>'EBT_low case'!F28*$D14/1000000</f>
        <v>1.5779610000000001E-3</v>
      </c>
      <c r="G14" s="418">
        <f>'EBT_low case'!G28*$D14/1000000</f>
        <v>0</v>
      </c>
      <c r="H14" s="418">
        <f>'EBT_low case'!H28*$D14/1000000</f>
        <v>2.5409999999999999E-6</v>
      </c>
      <c r="I14" s="418">
        <f>'EBT_low case'!I28*$D14/1000000</f>
        <v>5.0819999999999998E-6</v>
      </c>
      <c r="J14" s="418">
        <f>'EBT_low case'!J28*$D14/1000000</f>
        <v>0</v>
      </c>
      <c r="K14" s="418">
        <f>'EBT_low case'!K28*$D14/1000000</f>
        <v>0</v>
      </c>
      <c r="L14" s="418">
        <f>'EBT_low case'!L28*$D14/1000000</f>
        <v>0</v>
      </c>
      <c r="M14" s="418">
        <f>'EBT_low case'!M28*$D14/1000000</f>
        <v>0</v>
      </c>
      <c r="N14" s="418">
        <f>'EBT_low case'!N28*$D14/1000000</f>
        <v>0</v>
      </c>
      <c r="O14" s="418">
        <f>'EBT_low case'!O28*$D14/1000000</f>
        <v>0</v>
      </c>
      <c r="P14" s="418">
        <f>'EBT_low case'!P28*$D14/1000000</f>
        <v>0</v>
      </c>
      <c r="Q14" s="418">
        <f>'EBT_low case'!Q28*$D14/1000000</f>
        <v>0</v>
      </c>
      <c r="R14" s="418">
        <f>'EBT_low case'!R28*$D14/1000000</f>
        <v>2.5409999999999999E-6</v>
      </c>
    </row>
    <row r="15" spans="1:18">
      <c r="A15" s="287"/>
      <c r="B15" s="14" t="s">
        <v>393</v>
      </c>
      <c r="C15" s="410"/>
      <c r="D15" s="411">
        <v>0.81699999999999995</v>
      </c>
      <c r="E15" s="440">
        <f>'EBT_low case'!E29*$D15/1000000</f>
        <v>2.5245299999999998E-4</v>
      </c>
      <c r="F15" s="440">
        <f>'EBT_low case'!F29*$D15/1000000</f>
        <v>3.00656E-4</v>
      </c>
      <c r="G15" s="418">
        <f>'EBT_low case'!G29*$D15/1000000</f>
        <v>0</v>
      </c>
      <c r="H15" s="418">
        <f>'EBT_low case'!H29*$D15/1000000</f>
        <v>7.3529999999999997E-6</v>
      </c>
      <c r="I15" s="418">
        <f>'EBT_low case'!I29*$D15/1000000</f>
        <v>4.901999999999999E-6</v>
      </c>
      <c r="J15" s="418">
        <f>'EBT_low case'!J29*$D15/1000000</f>
        <v>2.4509999999999995E-6</v>
      </c>
      <c r="K15" s="418">
        <f>'EBT_low case'!K29*$D15/1000000</f>
        <v>0</v>
      </c>
      <c r="L15" s="418">
        <f>'EBT_low case'!L29*$D15/1000000</f>
        <v>0</v>
      </c>
      <c r="M15" s="418">
        <f>'EBT_low case'!M29*$D15/1000000</f>
        <v>0</v>
      </c>
      <c r="N15" s="418">
        <f>'EBT_low case'!N29*$D15/1000000</f>
        <v>0</v>
      </c>
      <c r="O15" s="418">
        <f>'EBT_low case'!O29*$D15/1000000</f>
        <v>2.4509999999999995E-6</v>
      </c>
      <c r="P15" s="418">
        <f>'EBT_low case'!P29*$D15/1000000</f>
        <v>0</v>
      </c>
      <c r="Q15" s="418">
        <f>'EBT_low case'!Q29*$D15/1000000</f>
        <v>2.4509999999999995E-6</v>
      </c>
      <c r="R15" s="418">
        <f>'EBT_low case'!R29*$D15/1000000</f>
        <v>0</v>
      </c>
    </row>
    <row r="16" spans="1:18">
      <c r="A16" s="287"/>
      <c r="B16" s="14" t="s">
        <v>394</v>
      </c>
      <c r="C16" s="410"/>
      <c r="D16" s="411">
        <v>0.81699999999999995</v>
      </c>
      <c r="E16" s="440">
        <f>'EBT_low case'!E30*$D16/1000000</f>
        <v>7.3856799999999999E-4</v>
      </c>
      <c r="F16" s="440">
        <f>'EBT_low case'!F30*$D16/1000000</f>
        <v>2.2304099999999999E-4</v>
      </c>
      <c r="G16" s="418">
        <f>'EBT_low case'!G30*$D16/1000000</f>
        <v>0</v>
      </c>
      <c r="H16" s="418">
        <f>'EBT_low case'!H30*$D16/1000000</f>
        <v>0</v>
      </c>
      <c r="I16" s="418">
        <f>'EBT_low case'!I30*$D16/1000000</f>
        <v>0</v>
      </c>
      <c r="J16" s="418">
        <f>'EBT_low case'!J30*$D16/1000000</f>
        <v>0</v>
      </c>
      <c r="K16" s="418">
        <f>'EBT_low case'!K30*$D16/1000000</f>
        <v>0</v>
      </c>
      <c r="L16" s="418">
        <f>'EBT_low case'!L30*$D16/1000000</f>
        <v>0</v>
      </c>
      <c r="M16" s="418">
        <f>'EBT_low case'!M30*$D16/1000000</f>
        <v>0</v>
      </c>
      <c r="N16" s="418">
        <f>'EBT_low case'!N30*$D16/1000000</f>
        <v>0</v>
      </c>
      <c r="O16" s="418">
        <f>'EBT_low case'!O30*$D16/1000000</f>
        <v>0</v>
      </c>
      <c r="P16" s="418">
        <f>'EBT_low case'!P30*$D16/1000000</f>
        <v>0</v>
      </c>
      <c r="Q16" s="418">
        <f>'EBT_low case'!Q30*$D16/1000000</f>
        <v>0</v>
      </c>
      <c r="R16" s="418">
        <f>'EBT_low case'!R30*$D16/1000000</f>
        <v>0</v>
      </c>
    </row>
    <row r="17" spans="1:18">
      <c r="A17" s="287"/>
      <c r="B17" s="14" t="s">
        <v>395</v>
      </c>
      <c r="C17" s="410"/>
      <c r="D17" s="411">
        <v>0.44400000000000001</v>
      </c>
      <c r="E17" s="440">
        <f>'EBT_low case'!E31*$D17/1000000</f>
        <v>0.18069645600000001</v>
      </c>
      <c r="F17" s="440">
        <f>'EBT_low case'!F31*$D17/1000000</f>
        <v>6.6159551999999996E-2</v>
      </c>
      <c r="G17" s="418">
        <f>'EBT_low case'!G31*$D17/1000000</f>
        <v>0.108632592</v>
      </c>
      <c r="H17" s="418">
        <f>'EBT_low case'!H31*$D17/1000000</f>
        <v>0.10577811599999999</v>
      </c>
      <c r="I17" s="418">
        <f>'EBT_low case'!I31*$D17/1000000</f>
        <v>6.2060987999999997E-2</v>
      </c>
      <c r="J17" s="418">
        <f>'EBT_low case'!J31*$D17/1000000</f>
        <v>6.0537180000000003E-2</v>
      </c>
      <c r="K17" s="418">
        <f>'EBT_low case'!K31*$D17/1000000</f>
        <v>6.4209948000000003E-2</v>
      </c>
      <c r="L17" s="418">
        <f>'EBT_low case'!L31*$D17/1000000</f>
        <v>6.7913351999999996E-2</v>
      </c>
      <c r="M17" s="418">
        <f>'EBT_low case'!M31*$D17/1000000</f>
        <v>6.6275436000000007E-2</v>
      </c>
      <c r="N17" s="418">
        <f>'EBT_low case'!N31*$D17/1000000</f>
        <v>6.847811999999999E-2</v>
      </c>
      <c r="O17" s="418">
        <f>'EBT_low case'!O31*$D17/1000000</f>
        <v>5.9402759999999999E-2</v>
      </c>
      <c r="P17" s="418">
        <f>'EBT_low case'!P31*$D17/1000000</f>
        <v>7.1257115999999995E-2</v>
      </c>
      <c r="Q17" s="418">
        <f>'EBT_low case'!Q31*$D17/1000000</f>
        <v>8.8736064000000003E-2</v>
      </c>
      <c r="R17" s="418">
        <f>'EBT_low case'!R31*$D17/1000000</f>
        <v>8.2659479999999994E-2</v>
      </c>
    </row>
    <row r="18" spans="1:18">
      <c r="A18" s="287"/>
      <c r="B18" s="14" t="s">
        <v>396</v>
      </c>
      <c r="C18" s="410"/>
      <c r="D18" s="411">
        <v>0.41282400000000002</v>
      </c>
      <c r="E18" s="440">
        <f>'EBT_low case'!E32*$D18/1000000</f>
        <v>0.258707305848</v>
      </c>
      <c r="F18" s="440">
        <f>'EBT_low case'!F32*$D18/1000000</f>
        <v>0.23448898588800002</v>
      </c>
      <c r="G18" s="418">
        <f>'EBT_low case'!G32*$D18/1000000</f>
        <v>0.25987766188799999</v>
      </c>
      <c r="H18" s="418">
        <f>'EBT_low case'!H32*$D18/1000000</f>
        <v>0.26213911176000004</v>
      </c>
      <c r="I18" s="418">
        <f>'EBT_low case'!I32*$D18/1000000</f>
        <v>0.24872976259200003</v>
      </c>
      <c r="J18" s="418">
        <f>'EBT_low case'!J32*$D18/1000000</f>
        <v>0.24754949877600002</v>
      </c>
      <c r="K18" s="418">
        <f>'EBT_low case'!K32*$D18/1000000</f>
        <v>0.26763834026400002</v>
      </c>
      <c r="L18" s="418">
        <f>'EBT_low case'!L32*$D18/1000000</f>
        <v>0.26754215227200001</v>
      </c>
      <c r="M18" s="418">
        <f>'EBT_low case'!M32*$D18/1000000</f>
        <v>0.26517667075200002</v>
      </c>
      <c r="N18" s="418">
        <f>'EBT_low case'!N32*$D18/1000000</f>
        <v>0.27117087523200001</v>
      </c>
      <c r="O18" s="418">
        <f>'EBT_low case'!O32*$D18/1000000</f>
        <v>0.27135416908800003</v>
      </c>
      <c r="P18" s="418">
        <f>'EBT_low case'!P32*$D18/1000000</f>
        <v>0.27825988896000003</v>
      </c>
      <c r="Q18" s="418">
        <f>'EBT_low case'!Q32*$D18/1000000</f>
        <v>0.29939317516800007</v>
      </c>
      <c r="R18" s="418">
        <f>'EBT_low case'!R32*$D18/1000000</f>
        <v>0.30292075624800002</v>
      </c>
    </row>
    <row r="19" spans="1:18">
      <c r="A19" s="287"/>
      <c r="B19" s="14" t="s">
        <v>397</v>
      </c>
      <c r="C19" s="410"/>
      <c r="D19" s="411">
        <v>0.69481599999999999</v>
      </c>
      <c r="E19" s="440">
        <f>'EBT_low case'!E33*$D19/1000000</f>
        <v>1.1802144576E-2</v>
      </c>
      <c r="F19" s="440">
        <f>'EBT_low case'!F33*$D19/1000000</f>
        <v>8.7039600319999983E-3</v>
      </c>
      <c r="G19" s="418">
        <f>'EBT_low case'!G33*$D19/1000000</f>
        <v>1.3785844256000001E-2</v>
      </c>
      <c r="H19" s="418">
        <f>'EBT_low case'!H33*$D19/1000000</f>
        <v>8.7546815999999996E-3</v>
      </c>
      <c r="I19" s="418">
        <f>'EBT_low case'!I33*$D19/1000000</f>
        <v>0</v>
      </c>
      <c r="J19" s="418">
        <f>'EBT_low case'!J33*$D19/1000000</f>
        <v>4.121648512E-3</v>
      </c>
      <c r="K19" s="418">
        <f>'EBT_low case'!K33*$D19/1000000</f>
        <v>2.2421712320000002E-3</v>
      </c>
      <c r="L19" s="418">
        <f>'EBT_low case'!L33*$D19/1000000</f>
        <v>3.5352238079999999E-3</v>
      </c>
      <c r="M19" s="418">
        <f>'EBT_low case'!M33*$D19/1000000</f>
        <v>6.8126708799999998E-3</v>
      </c>
      <c r="N19" s="418">
        <f>'EBT_low case'!N33*$D19/1000000</f>
        <v>9.7170017599999998E-3</v>
      </c>
      <c r="O19" s="418">
        <f>'EBT_low case'!O33*$D19/1000000</f>
        <v>1.0253399712E-2</v>
      </c>
      <c r="P19" s="418">
        <f>'EBT_low case'!P33*$D19/1000000</f>
        <v>1.1361631232E-2</v>
      </c>
      <c r="Q19" s="418">
        <f>'EBT_low case'!Q33*$D19/1000000</f>
        <v>1.8254900767999998E-2</v>
      </c>
      <c r="R19" s="418">
        <f>'EBT_low case'!R33*$D19/1000000</f>
        <v>2.0301133887999999E-2</v>
      </c>
    </row>
    <row r="20" spans="1:18">
      <c r="A20" s="287" t="s">
        <v>84</v>
      </c>
      <c r="B20" s="36" t="s">
        <v>398</v>
      </c>
      <c r="C20" s="190"/>
      <c r="D20" s="412">
        <v>0.78700000000000003</v>
      </c>
      <c r="E20" s="440">
        <f>'EBT_low case'!E34*$D20/1000000</f>
        <v>8.8930999999999993E-5</v>
      </c>
      <c r="F20" s="440">
        <f>'EBT_low case'!F34*$D20/1000000</f>
        <v>3.3841000000000003E-5</v>
      </c>
      <c r="G20" s="418">
        <f>'EBT_low case'!G34*$D20/1000000</f>
        <v>0</v>
      </c>
      <c r="H20" s="418">
        <f>'EBT_low case'!H34*$D20/1000000</f>
        <v>0</v>
      </c>
      <c r="I20" s="418">
        <f>'EBT_low case'!I34*$D20/1000000</f>
        <v>0</v>
      </c>
      <c r="J20" s="418">
        <f>'EBT_low case'!J34*$D20/1000000</f>
        <v>0</v>
      </c>
      <c r="K20" s="418">
        <f>'EBT_low case'!K34*$D20/1000000</f>
        <v>0</v>
      </c>
      <c r="L20" s="418">
        <f>'EBT_low case'!L34*$D20/1000000</f>
        <v>0</v>
      </c>
      <c r="M20" s="418">
        <f>'EBT_low case'!M34*$D20/1000000</f>
        <v>0</v>
      </c>
      <c r="N20" s="418">
        <f>'EBT_low case'!N34*$D20/1000000</f>
        <v>0</v>
      </c>
      <c r="O20" s="418">
        <f>'EBT_low case'!O34*$D20/1000000</f>
        <v>0</v>
      </c>
      <c r="P20" s="418">
        <f>'EBT_low case'!P34*$D20/1000000</f>
        <v>0</v>
      </c>
      <c r="Q20" s="418">
        <f>'EBT_low case'!Q34*$D20/1000000</f>
        <v>0</v>
      </c>
      <c r="R20" s="418">
        <f>'EBT_low case'!R34*$D20/1000000</f>
        <v>0</v>
      </c>
    </row>
    <row r="21" spans="1:18">
      <c r="A21" s="287" t="s">
        <v>85</v>
      </c>
      <c r="B21" s="36" t="s">
        <v>386</v>
      </c>
      <c r="C21" s="190"/>
      <c r="D21" s="412">
        <v>0.57413599999999998</v>
      </c>
      <c r="E21" s="440">
        <f>'EBT_low case'!E35*$D21/1000000</f>
        <v>2.3005629519999998E-2</v>
      </c>
      <c r="F21" s="440">
        <f>'EBT_low case'!F35*$D21/1000000</f>
        <v>2.6400495688E-2</v>
      </c>
      <c r="G21" s="418">
        <f>'EBT_low case'!G35*$D21/1000000</f>
        <v>1.3585206032000001E-2</v>
      </c>
      <c r="H21" s="418">
        <f>'EBT_low case'!H35*$D21/1000000</f>
        <v>1.2728020983999999E-2</v>
      </c>
      <c r="I21" s="418">
        <f>'EBT_low case'!I35*$D21/1000000</f>
        <v>1.7723578319999999E-2</v>
      </c>
      <c r="J21" s="418">
        <f>'EBT_low case'!J35*$D21/1000000</f>
        <v>1.8740373176E-2</v>
      </c>
      <c r="K21" s="418">
        <f>'EBT_low case'!K35*$D21/1000000</f>
        <v>1.7894670847999998E-2</v>
      </c>
      <c r="L21" s="418">
        <f>'EBT_low case'!L35*$D21/1000000</f>
        <v>1.9410964023999999E-2</v>
      </c>
      <c r="M21" s="418">
        <f>'EBT_low case'!M35*$D21/1000000</f>
        <v>1.9925389879999998E-2</v>
      </c>
      <c r="N21" s="418">
        <f>'EBT_low case'!N35*$D21/1000000</f>
        <v>2.3585506879999999E-2</v>
      </c>
      <c r="O21" s="418">
        <f>'EBT_low case'!O35*$D21/1000000</f>
        <v>2.4168829055999999E-2</v>
      </c>
      <c r="P21" s="418">
        <f>'EBT_low case'!P35*$D21/1000000</f>
        <v>2.8710818951999999E-2</v>
      </c>
      <c r="Q21" s="418">
        <f>'EBT_low case'!Q35*$D21/1000000</f>
        <v>3.2811872399999997E-2</v>
      </c>
      <c r="R21" s="418">
        <f>'EBT_low case'!R35*$D21/1000000</f>
        <v>3.3053583655999995E-2</v>
      </c>
    </row>
    <row r="22" spans="1:18">
      <c r="A22" s="287" t="s">
        <v>86</v>
      </c>
      <c r="B22" s="14" t="s">
        <v>387</v>
      </c>
      <c r="C22" s="190"/>
      <c r="D22" s="412">
        <v>0.54200400000000004</v>
      </c>
      <c r="E22" s="440">
        <f>'EBT_low case'!E36*$D22/1000000</f>
        <v>1.6072586616000001E-2</v>
      </c>
      <c r="F22" s="440">
        <f>'EBT_low case'!F36*$D22/1000000</f>
        <v>1.1012979276E-2</v>
      </c>
      <c r="G22" s="418">
        <f>'EBT_low case'!G36*$D22/1000000</f>
        <v>2.9670924971999999E-2</v>
      </c>
      <c r="H22" s="418">
        <f>'EBT_low case'!H36*$D22/1000000</f>
        <v>2.5116465360000003E-2</v>
      </c>
      <c r="I22" s="418">
        <f>'EBT_low case'!I36*$D22/1000000</f>
        <v>2.3952782772000001E-2</v>
      </c>
      <c r="J22" s="418">
        <f>'EBT_low case'!J36*$D22/1000000</f>
        <v>2.3296415928000001E-2</v>
      </c>
      <c r="K22" s="418">
        <f>'EBT_low case'!K36*$D22/1000000</f>
        <v>2.3721889068000001E-2</v>
      </c>
      <c r="L22" s="418">
        <f>'EBT_low case'!L36*$D22/1000000</f>
        <v>2.4920259912E-2</v>
      </c>
      <c r="M22" s="418">
        <f>'EBT_low case'!M36*$D22/1000000</f>
        <v>2.6862260244E-2</v>
      </c>
      <c r="N22" s="418">
        <f>'EBT_low case'!N36*$D22/1000000</f>
        <v>3.0940840344000003E-2</v>
      </c>
      <c r="O22" s="418">
        <f>'EBT_low case'!O36*$D22/1000000</f>
        <v>3.2266040124000001E-2</v>
      </c>
      <c r="P22" s="418">
        <f>'EBT_low case'!P36*$D22/1000000</f>
        <v>3.2106690948000005E-2</v>
      </c>
      <c r="Q22" s="418">
        <f>'EBT_low case'!Q36*$D22/1000000</f>
        <v>4.2166827192000003E-2</v>
      </c>
      <c r="R22" s="418">
        <f>'EBT_low case'!R36*$D22/1000000</f>
        <v>4.2876310428000004E-2</v>
      </c>
    </row>
    <row r="23" spans="1:18">
      <c r="A23" s="287" t="s">
        <v>87</v>
      </c>
      <c r="B23" s="39" t="s">
        <v>388</v>
      </c>
      <c r="C23" s="190"/>
      <c r="D23" s="412">
        <v>0.71155188466331976</v>
      </c>
      <c r="E23" s="440">
        <f>'EBT_low case'!E37*$D23/1000000</f>
        <v>1.3782760005928503E-3</v>
      </c>
      <c r="F23" s="440">
        <f>'EBT_low case'!F37*$D23/1000000</f>
        <v>5.7991478600060559E-4</v>
      </c>
      <c r="G23" s="418">
        <f>'EBT_low case'!G37*$D23/1000000</f>
        <v>4.7830517687068351E-3</v>
      </c>
      <c r="H23" s="418">
        <f>'EBT_low case'!H37*$D23/1000000</f>
        <v>6.6800490932192461E-3</v>
      </c>
      <c r="I23" s="418">
        <f>'EBT_low case'!I37*$D23/1000000</f>
        <v>6.4929109475527933E-3</v>
      </c>
      <c r="J23" s="418">
        <f>'EBT_low case'!J37*$D23/1000000</f>
        <v>4.9054386928689261E-3</v>
      </c>
      <c r="K23" s="418">
        <f>'EBT_low case'!K37*$D23/1000000</f>
        <v>4.4180256518745525E-3</v>
      </c>
      <c r="L23" s="418">
        <f>'EBT_low case'!L37*$D23/1000000</f>
        <v>4.8947654145989764E-3</v>
      </c>
      <c r="M23" s="418">
        <f>'EBT_low case'!M37*$D23/1000000</f>
        <v>4.9232274899855093E-3</v>
      </c>
      <c r="N23" s="418">
        <f>'EBT_low case'!N37*$D23/1000000</f>
        <v>4.525469986458714E-3</v>
      </c>
      <c r="O23" s="418">
        <f>'EBT_low case'!O37*$D23/1000000</f>
        <v>4.7901672875534686E-3</v>
      </c>
      <c r="P23" s="418">
        <f>'EBT_low case'!P37*$D23/1000000</f>
        <v>3.9725941720753144E-3</v>
      </c>
      <c r="Q23" s="418">
        <f>'EBT_low case'!Q37*$D23/1000000</f>
        <v>2.9927872268939227E-3</v>
      </c>
      <c r="R23" s="418">
        <f>'EBT_low case'!R37*$D23/1000000</f>
        <v>3.3371783390709698E-3</v>
      </c>
    </row>
    <row r="24" spans="1:18">
      <c r="A24" s="287" t="s">
        <v>88</v>
      </c>
      <c r="B24" s="39" t="s">
        <v>399</v>
      </c>
      <c r="C24" s="190"/>
      <c r="D24" s="412">
        <v>0.58663884476722761</v>
      </c>
      <c r="E24" s="440">
        <f>'EBT_low case'!E38*$D24/1000000</f>
        <v>9.5767031491715601E-2</v>
      </c>
      <c r="F24" s="440">
        <f>'EBT_low case'!F38*$D24/1000000</f>
        <v>0.16884404574552436</v>
      </c>
      <c r="G24" s="418">
        <f>'EBT_low case'!G38*$D24/1000000</f>
        <v>0.18260600640491875</v>
      </c>
      <c r="H24" s="418">
        <f>'EBT_low case'!H38*$D24/1000000</f>
        <v>0.1329036169208602</v>
      </c>
      <c r="I24" s="418">
        <f>'EBT_low case'!I38*$D24/1000000</f>
        <v>0.12107404461612903</v>
      </c>
      <c r="J24" s="418">
        <f>'EBT_low case'!J38*$D24/1000000</f>
        <v>0.12314781293238118</v>
      </c>
      <c r="K24" s="418">
        <f>'EBT_low case'!K38*$D24/1000000</f>
        <v>0.10485934694676285</v>
      </c>
      <c r="L24" s="418">
        <f>'EBT_low case'!L38*$D24/1000000</f>
        <v>9.4693482405791576E-2</v>
      </c>
      <c r="M24" s="418">
        <f>'EBT_low case'!M38*$D24/1000000</f>
        <v>0.10411431561390849</v>
      </c>
      <c r="N24" s="418">
        <f>'EBT_low case'!N38*$D24/1000000</f>
        <v>9.3422822668025762E-2</v>
      </c>
      <c r="O24" s="418">
        <f>'EBT_low case'!O38*$D24/1000000</f>
        <v>9.7016572231069798E-2</v>
      </c>
      <c r="P24" s="418">
        <f>'EBT_low case'!P38*$D24/1000000</f>
        <v>8.3036968560266766E-2</v>
      </c>
      <c r="Q24" s="418">
        <f>'EBT_low case'!Q38*$D24/1000000</f>
        <v>9.7043557617929099E-2</v>
      </c>
      <c r="R24" s="418">
        <f>'EBT_low case'!R38*$D24/1000000</f>
        <v>9.7549826940963202E-2</v>
      </c>
    </row>
    <row r="25" spans="1:18">
      <c r="A25" s="287" t="s">
        <v>89</v>
      </c>
      <c r="B25" s="39" t="s">
        <v>389</v>
      </c>
      <c r="C25" s="190"/>
      <c r="D25" s="412">
        <v>0.8652646643708245</v>
      </c>
      <c r="E25" s="440">
        <f>'EBT_low case'!E39*$D25/1000000</f>
        <v>1.1854125901880296E-4</v>
      </c>
      <c r="F25" s="440">
        <f>'EBT_low case'!F39*$D25/1000000</f>
        <v>1.8776243216846891E-4</v>
      </c>
      <c r="G25" s="418">
        <f>'EBT_low case'!G39*$D25/1000000</f>
        <v>0</v>
      </c>
      <c r="H25" s="418">
        <f>'EBT_low case'!H39*$D25/1000000</f>
        <v>0</v>
      </c>
      <c r="I25" s="418">
        <f>'EBT_low case'!I39*$D25/1000000</f>
        <v>0</v>
      </c>
      <c r="J25" s="418">
        <f>'EBT_low case'!J39*$D25/1000000</f>
        <v>0</v>
      </c>
      <c r="K25" s="418">
        <f>'EBT_low case'!K39*$D25/1000000</f>
        <v>0</v>
      </c>
      <c r="L25" s="418">
        <f>'EBT_low case'!L39*$D25/1000000</f>
        <v>0</v>
      </c>
      <c r="M25" s="418">
        <f>'EBT_low case'!M39*$D25/1000000</f>
        <v>0</v>
      </c>
      <c r="N25" s="418">
        <f>'EBT_low case'!N39*$D25/1000000</f>
        <v>0</v>
      </c>
      <c r="O25" s="418">
        <f>'EBT_low case'!O39*$D25/1000000</f>
        <v>0</v>
      </c>
      <c r="P25" s="418">
        <f>'EBT_low case'!P39*$D25/1000000</f>
        <v>0</v>
      </c>
      <c r="Q25" s="418">
        <f>'EBT_low case'!Q39*$D25/1000000</f>
        <v>0</v>
      </c>
      <c r="R25" s="418">
        <f>'EBT_low case'!R39*$D25/1000000</f>
        <v>0</v>
      </c>
    </row>
    <row r="26" spans="1:18">
      <c r="A26" s="287"/>
      <c r="B26" s="43"/>
      <c r="C26" s="280"/>
      <c r="D26" s="281"/>
      <c r="E26" s="95"/>
      <c r="F26" s="96"/>
      <c r="G26" s="96"/>
      <c r="H26" s="96"/>
      <c r="I26" s="96"/>
      <c r="J26" s="96"/>
      <c r="K26" s="96"/>
      <c r="L26" s="96"/>
      <c r="M26" s="96"/>
      <c r="N26" s="96"/>
      <c r="O26" s="97"/>
      <c r="P26" s="97"/>
      <c r="Q26" s="97"/>
      <c r="R26" s="98"/>
    </row>
    <row r="27" spans="1:18">
      <c r="A27" s="287"/>
      <c r="B27" s="27" t="s">
        <v>267</v>
      </c>
      <c r="C27" s="33"/>
      <c r="D27" s="27"/>
      <c r="E27" s="103"/>
      <c r="F27" s="104"/>
      <c r="G27" s="104"/>
      <c r="H27" s="104"/>
      <c r="I27" s="104"/>
      <c r="J27" s="104"/>
      <c r="K27" s="104"/>
      <c r="L27" s="104"/>
      <c r="M27" s="104"/>
      <c r="N27" s="104"/>
      <c r="O27" s="101"/>
      <c r="P27" s="101"/>
      <c r="Q27" s="101"/>
      <c r="R27" s="102"/>
    </row>
    <row r="28" spans="1:18">
      <c r="A28" s="287"/>
      <c r="B28" s="34" t="s">
        <v>35</v>
      </c>
      <c r="C28" s="74"/>
      <c r="D28" s="79" t="s">
        <v>97</v>
      </c>
      <c r="E28" s="284" t="s">
        <v>135</v>
      </c>
      <c r="F28" s="284" t="s">
        <v>80</v>
      </c>
      <c r="G28" s="284" t="s">
        <v>1</v>
      </c>
      <c r="H28" s="284" t="s">
        <v>2</v>
      </c>
      <c r="I28" s="284" t="s">
        <v>17</v>
      </c>
      <c r="J28" s="284" t="s">
        <v>18</v>
      </c>
      <c r="K28" s="284" t="s">
        <v>20</v>
      </c>
      <c r="L28" s="284" t="s">
        <v>21</v>
      </c>
      <c r="M28" s="284" t="s">
        <v>24</v>
      </c>
      <c r="N28" s="284" t="s">
        <v>25</v>
      </c>
      <c r="O28" s="284" t="s">
        <v>27</v>
      </c>
      <c r="P28" s="284" t="s">
        <v>28</v>
      </c>
      <c r="Q28" s="284" t="s">
        <v>29</v>
      </c>
      <c r="R28" s="284" t="s">
        <v>30</v>
      </c>
    </row>
    <row r="29" spans="1:18">
      <c r="A29" s="287" t="s">
        <v>90</v>
      </c>
      <c r="B29" s="14" t="s">
        <v>401</v>
      </c>
      <c r="C29" s="190"/>
      <c r="D29" s="180">
        <v>0</v>
      </c>
      <c r="E29" s="441">
        <f>'EBT_low case'!E43*$D29/1000000</f>
        <v>0</v>
      </c>
      <c r="F29" s="441">
        <f>'EBT_low case'!F43*$D29/1000000</f>
        <v>0</v>
      </c>
      <c r="G29" s="418">
        <f>'EBT_low case'!G43*$D29/1000000</f>
        <v>0</v>
      </c>
      <c r="H29" s="418">
        <f>'EBT_low case'!H43*$D29/1000000</f>
        <v>0</v>
      </c>
      <c r="I29" s="418">
        <f>'EBT_low case'!I43*$D29/1000000</f>
        <v>0</v>
      </c>
      <c r="J29" s="418">
        <f>'EBT_low case'!J43*$D29/1000000</f>
        <v>0</v>
      </c>
      <c r="K29" s="418">
        <f>'EBT_low case'!K43*$D29/1000000</f>
        <v>0</v>
      </c>
      <c r="L29" s="418">
        <f>'EBT_low case'!L43*$D29/1000000</f>
        <v>0</v>
      </c>
      <c r="M29" s="418">
        <f>'EBT_low case'!M43*$D29/1000000</f>
        <v>0</v>
      </c>
      <c r="N29" s="418">
        <f>'EBT_low case'!N43*$D29/1000000</f>
        <v>0</v>
      </c>
      <c r="O29" s="418">
        <f>'EBT_low case'!O43*$D29/1000000</f>
        <v>0</v>
      </c>
      <c r="P29" s="418">
        <f>'EBT_low case'!P43*$D29/1000000</f>
        <v>0</v>
      </c>
      <c r="Q29" s="418">
        <f>'EBT_low case'!Q43*$D29/1000000</f>
        <v>0</v>
      </c>
      <c r="R29" s="418">
        <f>'EBT_low case'!R43*$D29/1000000</f>
        <v>0</v>
      </c>
    </row>
    <row r="30" spans="1:18">
      <c r="A30" s="287" t="s">
        <v>79</v>
      </c>
      <c r="B30" s="14" t="s">
        <v>402</v>
      </c>
      <c r="C30" s="190"/>
      <c r="D30" s="180">
        <v>0</v>
      </c>
      <c r="E30" s="441">
        <f>'EBT_low case'!E44*$D30/1000000</f>
        <v>0</v>
      </c>
      <c r="F30" s="441">
        <f>'EBT_low case'!F44*$D30/1000000</f>
        <v>0</v>
      </c>
      <c r="G30" s="418">
        <f>'EBT_low case'!G44*$D30/1000000</f>
        <v>0</v>
      </c>
      <c r="H30" s="418">
        <f>'EBT_low case'!H44*$D30/1000000</f>
        <v>0</v>
      </c>
      <c r="I30" s="418">
        <f>'EBT_low case'!I44*$D30/1000000</f>
        <v>0</v>
      </c>
      <c r="J30" s="418">
        <f>'EBT_low case'!J44*$D30/1000000</f>
        <v>0</v>
      </c>
      <c r="K30" s="418">
        <f>'EBT_low case'!K44*$D30/1000000</f>
        <v>0</v>
      </c>
      <c r="L30" s="418">
        <f>'EBT_low case'!L44*$D30/1000000</f>
        <v>0</v>
      </c>
      <c r="M30" s="418">
        <f>'EBT_low case'!M44*$D30/1000000</f>
        <v>0</v>
      </c>
      <c r="N30" s="418">
        <f>'EBT_low case'!N44*$D30/1000000</f>
        <v>0</v>
      </c>
      <c r="O30" s="418">
        <f>'EBT_low case'!O44*$D30/1000000</f>
        <v>0</v>
      </c>
      <c r="P30" s="418">
        <f>'EBT_low case'!P44*$D30/1000000</f>
        <v>0</v>
      </c>
      <c r="Q30" s="418">
        <f>'EBT_low case'!Q44*$D30/1000000</f>
        <v>0</v>
      </c>
      <c r="R30" s="418">
        <f>'EBT_low case'!R44*$D30/1000000</f>
        <v>0</v>
      </c>
    </row>
    <row r="31" spans="1:18">
      <c r="A31" s="287" t="s">
        <v>91</v>
      </c>
      <c r="B31" s="36" t="s">
        <v>403</v>
      </c>
      <c r="C31" s="190"/>
      <c r="D31" s="180">
        <v>0</v>
      </c>
      <c r="E31" s="441">
        <f>'EBT_low case'!E45*$D31/1000000</f>
        <v>0</v>
      </c>
      <c r="F31" s="441">
        <f>'EBT_low case'!F45*$D31/1000000</f>
        <v>0</v>
      </c>
      <c r="G31" s="418">
        <f>'EBT_low case'!G45*$D31/1000000</f>
        <v>0</v>
      </c>
      <c r="H31" s="418">
        <f>'EBT_low case'!H45*$D31/1000000</f>
        <v>0</v>
      </c>
      <c r="I31" s="418">
        <f>'EBT_low case'!I45*$D31/1000000</f>
        <v>0</v>
      </c>
      <c r="J31" s="418">
        <f>'EBT_low case'!J45*$D31/1000000</f>
        <v>0</v>
      </c>
      <c r="K31" s="418">
        <f>'EBT_low case'!K45*$D31/1000000</f>
        <v>0</v>
      </c>
      <c r="L31" s="418">
        <f>'EBT_low case'!L45*$D31/1000000</f>
        <v>0</v>
      </c>
      <c r="M31" s="418">
        <f>'EBT_low case'!M45*$D31/1000000</f>
        <v>0</v>
      </c>
      <c r="N31" s="418">
        <f>'EBT_low case'!N45*$D31/1000000</f>
        <v>0</v>
      </c>
      <c r="O31" s="418">
        <f>'EBT_low case'!O45*$D31/1000000</f>
        <v>0</v>
      </c>
      <c r="P31" s="418">
        <f>'EBT_low case'!P45*$D31/1000000</f>
        <v>0</v>
      </c>
      <c r="Q31" s="418">
        <f>'EBT_low case'!Q45*$D31/1000000</f>
        <v>0</v>
      </c>
      <c r="R31" s="418">
        <f>'EBT_low case'!R45*$D31/1000000</f>
        <v>0</v>
      </c>
    </row>
    <row r="32" spans="1:18">
      <c r="A32" s="287" t="s">
        <v>226</v>
      </c>
      <c r="B32" s="14" t="s">
        <v>404</v>
      </c>
      <c r="C32" s="190"/>
      <c r="D32" s="180">
        <v>0</v>
      </c>
      <c r="E32" s="441">
        <f>'EBT_low case'!E46*$D32/1000000</f>
        <v>0</v>
      </c>
      <c r="F32" s="441">
        <f>'EBT_low case'!F46*$D32/1000000</f>
        <v>0</v>
      </c>
      <c r="G32" s="418">
        <f>'EBT_low case'!G46*$D32/1000000</f>
        <v>0</v>
      </c>
      <c r="H32" s="418">
        <f>'EBT_low case'!H46*$D32/1000000</f>
        <v>0</v>
      </c>
      <c r="I32" s="418">
        <f>'EBT_low case'!I46*$D32/1000000</f>
        <v>0</v>
      </c>
      <c r="J32" s="418">
        <f>'EBT_low case'!J46*$D32/1000000</f>
        <v>0</v>
      </c>
      <c r="K32" s="418">
        <f>'EBT_low case'!K46*$D32/1000000</f>
        <v>0</v>
      </c>
      <c r="L32" s="418">
        <f>'EBT_low case'!L46*$D32/1000000</f>
        <v>0</v>
      </c>
      <c r="M32" s="418">
        <f>'EBT_low case'!M46*$D32/1000000</f>
        <v>0</v>
      </c>
      <c r="N32" s="418">
        <f>'EBT_low case'!N46*$D32/1000000</f>
        <v>0</v>
      </c>
      <c r="O32" s="418">
        <f>'EBT_low case'!O46*$D32/1000000</f>
        <v>0</v>
      </c>
      <c r="P32" s="418">
        <f>'EBT_low case'!P46*$D32/1000000</f>
        <v>0</v>
      </c>
      <c r="Q32" s="418">
        <f>'EBT_low case'!Q46*$D32/1000000</f>
        <v>0</v>
      </c>
      <c r="R32" s="418">
        <f>'EBT_low case'!R46*$D32/1000000</f>
        <v>0</v>
      </c>
    </row>
    <row r="33" spans="1:18">
      <c r="A33" s="287" t="s">
        <v>227</v>
      </c>
      <c r="B33" s="14" t="s">
        <v>453</v>
      </c>
      <c r="C33" s="190"/>
      <c r="D33" s="180">
        <v>1.105</v>
      </c>
      <c r="E33" s="441">
        <f>'EBT_low case'!E47*$D33/1000000</f>
        <v>0.67850093999999994</v>
      </c>
      <c r="F33" s="441">
        <f>'EBT_low case'!F47*$D33/1000000</f>
        <v>0</v>
      </c>
      <c r="G33" s="418">
        <f>'EBT_low case'!G47*$D33/1000000</f>
        <v>0</v>
      </c>
      <c r="H33" s="418">
        <f>'EBT_low case'!H47*$D33/1000000</f>
        <v>0</v>
      </c>
      <c r="I33" s="418">
        <f>'EBT_low case'!I47*$D33/1000000</f>
        <v>0</v>
      </c>
      <c r="J33" s="418">
        <f>'EBT_low case'!J47*$D33/1000000</f>
        <v>0</v>
      </c>
      <c r="K33" s="418">
        <f>'EBT_low case'!K47*$D33/1000000</f>
        <v>0</v>
      </c>
      <c r="L33" s="418">
        <f>'EBT_low case'!L47*$D33/1000000</f>
        <v>0</v>
      </c>
      <c r="M33" s="418">
        <f>'EBT_low case'!M47*$D33/1000000</f>
        <v>0</v>
      </c>
      <c r="N33" s="418">
        <f>'EBT_low case'!N47*$D33/1000000</f>
        <v>0</v>
      </c>
      <c r="O33" s="418">
        <f>'EBT_low case'!O47*$D33/1000000</f>
        <v>0</v>
      </c>
      <c r="P33" s="418">
        <f>'EBT_low case'!P47*$D33/1000000</f>
        <v>0</v>
      </c>
      <c r="Q33" s="418">
        <f>'EBT_low case'!Q47*$D33/1000000</f>
        <v>0</v>
      </c>
      <c r="R33" s="418">
        <f>'EBT_low case'!R47*$D33/1000000</f>
        <v>0</v>
      </c>
    </row>
    <row r="34" spans="1:18" hidden="1">
      <c r="A34" s="287" t="s">
        <v>228</v>
      </c>
      <c r="B34" s="39"/>
      <c r="C34" s="218"/>
      <c r="D34" s="84"/>
      <c r="E34" s="441">
        <f>'EBT_low case'!E48*$D34/1000000</f>
        <v>0</v>
      </c>
      <c r="F34" s="441">
        <f>'EBT_low case'!F48*$D34/1000000</f>
        <v>0</v>
      </c>
      <c r="G34" s="314">
        <f>'EBT_low case'!G48*$D34</f>
        <v>0</v>
      </c>
      <c r="H34" s="314">
        <f>'EBT_low case'!H48*$D34</f>
        <v>0</v>
      </c>
      <c r="I34" s="314">
        <f>'EBT_low case'!I48*$D34</f>
        <v>0</v>
      </c>
      <c r="J34" s="314">
        <f>'EBT_low case'!J48*$D34</f>
        <v>0</v>
      </c>
      <c r="K34" s="314">
        <f>'EBT_low case'!K48*$D34</f>
        <v>0</v>
      </c>
      <c r="L34" s="314">
        <f>'EBT_low case'!L48*$D34</f>
        <v>0</v>
      </c>
      <c r="M34" s="314">
        <f>'EBT_low case'!M48*$D34</f>
        <v>0</v>
      </c>
      <c r="N34" s="314">
        <f>'EBT_low case'!N48*$D34</f>
        <v>0</v>
      </c>
      <c r="O34" s="314">
        <f>'EBT_low case'!O48*$D34</f>
        <v>0</v>
      </c>
      <c r="P34" s="314">
        <f>'EBT_low case'!P48*$D34</f>
        <v>0</v>
      </c>
      <c r="Q34" s="314">
        <f>'EBT_low case'!Q48*$D34</f>
        <v>0</v>
      </c>
      <c r="R34" s="314">
        <f>'EBT_low case'!R48*$D34</f>
        <v>0</v>
      </c>
    </row>
    <row r="35" spans="1:18" hidden="1">
      <c r="A35" s="287" t="s">
        <v>229</v>
      </c>
      <c r="B35" s="39"/>
      <c r="C35" s="218"/>
      <c r="D35" s="84"/>
      <c r="E35" s="441">
        <f>'EBT_low case'!E49*$D35/1000000</f>
        <v>0</v>
      </c>
      <c r="F35" s="441">
        <f>'EBT_low case'!F49*$D35/1000000</f>
        <v>0</v>
      </c>
      <c r="G35" s="314">
        <f>'EBT_low case'!G49*$D35</f>
        <v>0</v>
      </c>
      <c r="H35" s="314">
        <f>'EBT_low case'!H49*$D35</f>
        <v>0</v>
      </c>
      <c r="I35" s="314">
        <f>'EBT_low case'!I49*$D35</f>
        <v>0</v>
      </c>
      <c r="J35" s="314">
        <f>'EBT_low case'!J49*$D35</f>
        <v>0</v>
      </c>
      <c r="K35" s="314">
        <f>'EBT_low case'!K49*$D35</f>
        <v>0</v>
      </c>
      <c r="L35" s="314">
        <f>'EBT_low case'!L49*$D35</f>
        <v>0</v>
      </c>
      <c r="M35" s="314">
        <f>'EBT_low case'!M49*$D35</f>
        <v>0</v>
      </c>
      <c r="N35" s="314">
        <f>'EBT_low case'!N49*$D35</f>
        <v>0</v>
      </c>
      <c r="O35" s="314">
        <f>'EBT_low case'!O49*$D35</f>
        <v>0</v>
      </c>
      <c r="P35" s="314">
        <f>'EBT_low case'!P49*$D35</f>
        <v>0</v>
      </c>
      <c r="Q35" s="314">
        <f>'EBT_low case'!Q49*$D35</f>
        <v>0</v>
      </c>
      <c r="R35" s="314">
        <f>'EBT_low case'!R49*$D35</f>
        <v>0</v>
      </c>
    </row>
    <row r="36" spans="1:18">
      <c r="A36" s="277"/>
      <c r="B36" s="191"/>
      <c r="C36" s="350"/>
      <c r="D36" s="327"/>
      <c r="E36" s="328"/>
      <c r="F36" s="328"/>
      <c r="G36" s="314"/>
      <c r="H36" s="314"/>
      <c r="I36" s="314"/>
      <c r="J36" s="314"/>
      <c r="K36" s="314"/>
      <c r="L36" s="314"/>
      <c r="M36" s="314"/>
      <c r="N36" s="314"/>
      <c r="O36" s="314"/>
      <c r="P36" s="314"/>
      <c r="Q36" s="314"/>
      <c r="R36" s="314"/>
    </row>
    <row r="37" spans="1:18" ht="31.5">
      <c r="A37" s="287">
        <v>1</v>
      </c>
      <c r="B37" s="219" t="s">
        <v>113</v>
      </c>
      <c r="C37" s="319"/>
      <c r="D37" s="320"/>
      <c r="E37" s="420">
        <f t="shared" ref="E37:Q37" si="0">SUM(E13:E25,E29:E36)</f>
        <v>1.2678523333113272</v>
      </c>
      <c r="F37" s="419">
        <f t="shared" si="0"/>
        <v>0.51875832184769344</v>
      </c>
      <c r="G37" s="419">
        <f>SUM(G13:G25,G29:G36)</f>
        <v>0.61294371432162564</v>
      </c>
      <c r="H37" s="420">
        <f t="shared" si="0"/>
        <v>0.55411480971807947</v>
      </c>
      <c r="I37" s="420">
        <f t="shared" si="0"/>
        <v>0.48004647824768182</v>
      </c>
      <c r="J37" s="420">
        <f t="shared" si="0"/>
        <v>0.48230081901725014</v>
      </c>
      <c r="K37" s="420">
        <f t="shared" si="0"/>
        <v>0.48498439201063742</v>
      </c>
      <c r="L37" s="420">
        <f t="shared" si="0"/>
        <v>0.4829101998363905</v>
      </c>
      <c r="M37" s="420">
        <f t="shared" si="0"/>
        <v>0.49408997085989403</v>
      </c>
      <c r="N37" s="420">
        <f t="shared" si="0"/>
        <v>0.50184063687048441</v>
      </c>
      <c r="O37" s="420">
        <f t="shared" si="0"/>
        <v>0.49925438849862336</v>
      </c>
      <c r="P37" s="420">
        <f t="shared" si="0"/>
        <v>0.50870570882434207</v>
      </c>
      <c r="Q37" s="420">
        <f t="shared" si="0"/>
        <v>0.58140163537282308</v>
      </c>
      <c r="R37" s="420">
        <f>SUM(R13:R25,R29:R36)</f>
        <v>0.58270081050003419</v>
      </c>
    </row>
    <row r="38" spans="1:18">
      <c r="A38" s="287"/>
      <c r="B38" s="33"/>
      <c r="C38" s="33"/>
      <c r="D38" s="27"/>
      <c r="E38" s="105"/>
      <c r="F38" s="106"/>
      <c r="G38" s="106"/>
      <c r="H38" s="106"/>
      <c r="I38" s="106"/>
      <c r="J38" s="106"/>
      <c r="K38" s="106"/>
      <c r="L38" s="106"/>
      <c r="M38" s="106"/>
      <c r="N38" s="106"/>
      <c r="O38" s="106"/>
      <c r="P38" s="106"/>
      <c r="Q38" s="106"/>
      <c r="R38" s="122"/>
    </row>
    <row r="39" spans="1:18">
      <c r="A39" s="287"/>
      <c r="B39" s="27" t="s">
        <v>271</v>
      </c>
      <c r="C39" s="33"/>
      <c r="D39" s="281"/>
      <c r="E39" s="99"/>
      <c r="F39" s="100"/>
      <c r="G39" s="100"/>
      <c r="H39" s="100"/>
      <c r="I39" s="100"/>
      <c r="J39" s="100"/>
      <c r="K39" s="100"/>
      <c r="L39" s="100"/>
      <c r="M39" s="100"/>
      <c r="N39" s="100"/>
      <c r="O39" s="101"/>
      <c r="P39" s="101"/>
      <c r="Q39" s="101"/>
      <c r="R39" s="102"/>
    </row>
    <row r="40" spans="1:18">
      <c r="A40" s="287"/>
      <c r="B40" s="281" t="s">
        <v>34</v>
      </c>
      <c r="C40" s="280"/>
      <c r="D40" s="79" t="s">
        <v>97</v>
      </c>
      <c r="E40" s="284" t="s">
        <v>135</v>
      </c>
      <c r="F40" s="284" t="s">
        <v>80</v>
      </c>
      <c r="G40" s="284" t="s">
        <v>1</v>
      </c>
      <c r="H40" s="284" t="s">
        <v>2</v>
      </c>
      <c r="I40" s="284" t="s">
        <v>17</v>
      </c>
      <c r="J40" s="284" t="s">
        <v>18</v>
      </c>
      <c r="K40" s="284" t="s">
        <v>20</v>
      </c>
      <c r="L40" s="284" t="s">
        <v>21</v>
      </c>
      <c r="M40" s="284" t="s">
        <v>24</v>
      </c>
      <c r="N40" s="284" t="s">
        <v>25</v>
      </c>
      <c r="O40" s="284" t="s">
        <v>27</v>
      </c>
      <c r="P40" s="284" t="s">
        <v>28</v>
      </c>
      <c r="Q40" s="284" t="s">
        <v>29</v>
      </c>
      <c r="R40" s="284" t="s">
        <v>30</v>
      </c>
    </row>
    <row r="41" spans="1:18">
      <c r="A41" s="287" t="s">
        <v>103</v>
      </c>
      <c r="B41" s="14" t="s">
        <v>407</v>
      </c>
      <c r="C41" s="282"/>
      <c r="D41" s="94">
        <v>0</v>
      </c>
      <c r="E41" s="442">
        <f>'EBT_low case'!E54*$D41/1000000</f>
        <v>0</v>
      </c>
      <c r="F41" s="442">
        <f>'EBT_low case'!F54*$D41/1000000</f>
        <v>0</v>
      </c>
      <c r="G41" s="418">
        <f>'EBT_low case'!G54*$D41/1000000</f>
        <v>0</v>
      </c>
      <c r="H41" s="418">
        <f>'EBT_low case'!H54*$D41/1000000</f>
        <v>0</v>
      </c>
      <c r="I41" s="418">
        <f>'EBT_low case'!I54*$D41/1000000</f>
        <v>0</v>
      </c>
      <c r="J41" s="418">
        <f>'EBT_low case'!J54*$D41/1000000</f>
        <v>0</v>
      </c>
      <c r="K41" s="418">
        <f>'EBT_low case'!K54*$D41/1000000</f>
        <v>0</v>
      </c>
      <c r="L41" s="418">
        <f>'EBT_low case'!L54*$D41/1000000</f>
        <v>0</v>
      </c>
      <c r="M41" s="418">
        <f>'EBT_low case'!M54*$D41/1000000</f>
        <v>0</v>
      </c>
      <c r="N41" s="418">
        <f>'EBT_low case'!N54*$D41/1000000</f>
        <v>0</v>
      </c>
      <c r="O41" s="418">
        <f>'EBT_low case'!O54*$D41/1000000</f>
        <v>0</v>
      </c>
      <c r="P41" s="418">
        <f>'EBT_low case'!P54*$D41/1000000</f>
        <v>0</v>
      </c>
      <c r="Q41" s="418">
        <f>'EBT_low case'!Q54*$D41/1000000</f>
        <v>0</v>
      </c>
      <c r="R41" s="418">
        <f>'EBT_low case'!R54*$D41/1000000</f>
        <v>0</v>
      </c>
    </row>
    <row r="42" spans="1:18">
      <c r="A42" s="287" t="s">
        <v>104</v>
      </c>
      <c r="B42" s="14" t="s">
        <v>408</v>
      </c>
      <c r="C42" s="282"/>
      <c r="D42" s="94">
        <v>0</v>
      </c>
      <c r="E42" s="447">
        <f>'EBT_low case'!E55*$D42/1000000</f>
        <v>0</v>
      </c>
      <c r="F42" s="447">
        <f>'EBT_low case'!F55*$D42/1000000</f>
        <v>0</v>
      </c>
      <c r="G42" s="418">
        <f>'EBT_low case'!G55*$D42/1000000</f>
        <v>0</v>
      </c>
      <c r="H42" s="418">
        <f>'EBT_low case'!H55*$D42/1000000</f>
        <v>0</v>
      </c>
      <c r="I42" s="418">
        <f>'EBT_low case'!I55*$D42/1000000</f>
        <v>0</v>
      </c>
      <c r="J42" s="418">
        <f>'EBT_low case'!J55*$D42/1000000</f>
        <v>0</v>
      </c>
      <c r="K42" s="418">
        <f>'EBT_low case'!K55*$D42/1000000</f>
        <v>0</v>
      </c>
      <c r="L42" s="418">
        <f>'EBT_low case'!L55*$D42/1000000</f>
        <v>0</v>
      </c>
      <c r="M42" s="418">
        <f>'EBT_low case'!M55*$D42/1000000</f>
        <v>0</v>
      </c>
      <c r="N42" s="418">
        <f>'EBT_low case'!N55*$D42/1000000</f>
        <v>0</v>
      </c>
      <c r="O42" s="418">
        <f>'EBT_low case'!O55*$D42/1000000</f>
        <v>0</v>
      </c>
      <c r="P42" s="418">
        <f>'EBT_low case'!P55*$D42/1000000</f>
        <v>0</v>
      </c>
      <c r="Q42" s="418">
        <f>'EBT_low case'!Q55*$D42/1000000</f>
        <v>0</v>
      </c>
      <c r="R42" s="418">
        <f>'EBT_low case'!R55*$D42/1000000</f>
        <v>0</v>
      </c>
    </row>
    <row r="43" spans="1:18" hidden="1">
      <c r="A43" s="287" t="s">
        <v>105</v>
      </c>
      <c r="B43" s="14"/>
      <c r="C43" s="282"/>
      <c r="D43" s="94"/>
      <c r="E43" s="173"/>
      <c r="F43" s="173"/>
      <c r="G43" s="108"/>
      <c r="H43" s="108"/>
      <c r="I43" s="108"/>
      <c r="J43" s="108"/>
      <c r="K43" s="108"/>
      <c r="L43" s="108"/>
      <c r="M43" s="108"/>
      <c r="N43" s="117"/>
      <c r="O43" s="109"/>
      <c r="P43" s="109"/>
      <c r="Q43" s="109"/>
      <c r="R43" s="109"/>
    </row>
    <row r="44" spans="1:18" hidden="1">
      <c r="A44" s="287" t="s">
        <v>106</v>
      </c>
      <c r="B44" s="14"/>
      <c r="C44" s="324"/>
      <c r="D44" s="323"/>
      <c r="E44" s="321"/>
      <c r="F44" s="182"/>
      <c r="G44" s="325"/>
      <c r="H44" s="325"/>
      <c r="I44" s="325"/>
      <c r="J44" s="325"/>
      <c r="K44" s="325"/>
      <c r="L44" s="325"/>
      <c r="M44" s="325"/>
      <c r="N44" s="117"/>
      <c r="O44" s="326"/>
      <c r="P44" s="326"/>
      <c r="Q44" s="326"/>
      <c r="R44" s="326"/>
    </row>
    <row r="45" spans="1:18" hidden="1">
      <c r="A45" s="287" t="s">
        <v>230</v>
      </c>
      <c r="B45" s="14"/>
      <c r="C45" s="324"/>
      <c r="D45" s="323"/>
      <c r="E45" s="321"/>
      <c r="F45" s="182"/>
      <c r="G45" s="325"/>
      <c r="H45" s="325"/>
      <c r="I45" s="325"/>
      <c r="J45" s="325"/>
      <c r="K45" s="325"/>
      <c r="L45" s="325"/>
      <c r="M45" s="325"/>
      <c r="N45" s="117"/>
      <c r="O45" s="326"/>
      <c r="P45" s="326"/>
      <c r="Q45" s="326"/>
      <c r="R45" s="326"/>
    </row>
    <row r="46" spans="1:18" hidden="1">
      <c r="A46" s="287" t="s">
        <v>231</v>
      </c>
      <c r="B46" s="14"/>
      <c r="C46" s="324"/>
      <c r="D46" s="323"/>
      <c r="E46" s="321"/>
      <c r="F46" s="182"/>
      <c r="G46" s="325"/>
      <c r="H46" s="325"/>
      <c r="I46" s="325"/>
      <c r="J46" s="325"/>
      <c r="K46" s="325"/>
      <c r="L46" s="325"/>
      <c r="M46" s="325"/>
      <c r="N46" s="117"/>
      <c r="O46" s="326"/>
      <c r="P46" s="326"/>
      <c r="Q46" s="326"/>
      <c r="R46" s="326"/>
    </row>
    <row r="47" spans="1:18" hidden="1">
      <c r="A47" s="287" t="s">
        <v>232</v>
      </c>
      <c r="B47" s="14"/>
      <c r="C47" s="324"/>
      <c r="D47" s="323"/>
      <c r="E47" s="321"/>
      <c r="F47" s="182"/>
      <c r="G47" s="325"/>
      <c r="H47" s="325"/>
      <c r="I47" s="325"/>
      <c r="J47" s="325"/>
      <c r="K47" s="325"/>
      <c r="L47" s="325"/>
      <c r="M47" s="325"/>
      <c r="N47" s="117"/>
      <c r="O47" s="326"/>
      <c r="P47" s="326"/>
      <c r="Q47" s="326"/>
      <c r="R47" s="326"/>
    </row>
    <row r="48" spans="1:18" hidden="1">
      <c r="A48" s="287" t="s">
        <v>233</v>
      </c>
      <c r="B48" s="14"/>
      <c r="C48" s="324"/>
      <c r="D48" s="323"/>
      <c r="E48" s="321"/>
      <c r="F48" s="182"/>
      <c r="G48" s="325"/>
      <c r="H48" s="325"/>
      <c r="I48" s="325"/>
      <c r="J48" s="325"/>
      <c r="K48" s="325"/>
      <c r="L48" s="325"/>
      <c r="M48" s="325"/>
      <c r="N48" s="117"/>
      <c r="O48" s="326"/>
      <c r="P48" s="326"/>
      <c r="Q48" s="326"/>
      <c r="R48" s="326"/>
    </row>
    <row r="49" spans="1:18" hidden="1">
      <c r="A49" s="287" t="s">
        <v>107</v>
      </c>
      <c r="B49" s="14"/>
      <c r="C49" s="324"/>
      <c r="D49" s="323"/>
      <c r="E49" s="321"/>
      <c r="F49" s="182"/>
      <c r="G49" s="325"/>
      <c r="H49" s="325"/>
      <c r="I49" s="325"/>
      <c r="J49" s="325"/>
      <c r="K49" s="325"/>
      <c r="L49" s="325"/>
      <c r="M49" s="325"/>
      <c r="N49" s="117"/>
      <c r="O49" s="326"/>
      <c r="P49" s="326"/>
      <c r="Q49" s="326"/>
      <c r="R49" s="326"/>
    </row>
    <row r="50" spans="1:18" hidden="1">
      <c r="A50" s="287" t="s">
        <v>108</v>
      </c>
      <c r="B50" s="14"/>
      <c r="C50" s="282"/>
      <c r="D50" s="94"/>
      <c r="E50" s="173"/>
      <c r="F50" s="182"/>
      <c r="G50" s="108"/>
      <c r="H50" s="108"/>
      <c r="I50" s="108"/>
      <c r="J50" s="108"/>
      <c r="K50" s="108"/>
      <c r="L50" s="108"/>
      <c r="M50" s="108"/>
      <c r="N50" s="117"/>
      <c r="O50" s="109"/>
      <c r="P50" s="109"/>
      <c r="Q50" s="109"/>
      <c r="R50" s="109"/>
    </row>
    <row r="51" spans="1:18" hidden="1">
      <c r="A51" s="287" t="s">
        <v>109</v>
      </c>
      <c r="B51" s="14"/>
      <c r="C51" s="282"/>
      <c r="D51" s="94"/>
      <c r="E51" s="173"/>
      <c r="F51" s="182"/>
      <c r="G51" s="108"/>
      <c r="H51" s="108"/>
      <c r="I51" s="108"/>
      <c r="J51" s="108"/>
      <c r="K51" s="108"/>
      <c r="L51" s="108"/>
      <c r="M51" s="108"/>
      <c r="N51" s="117"/>
      <c r="O51" s="109"/>
      <c r="P51" s="109"/>
      <c r="Q51" s="109"/>
      <c r="R51" s="109"/>
    </row>
    <row r="52" spans="1:18" hidden="1">
      <c r="A52" s="287" t="s">
        <v>110</v>
      </c>
      <c r="B52" s="14"/>
      <c r="C52" s="324"/>
      <c r="D52" s="323"/>
      <c r="E52" s="321"/>
      <c r="F52" s="182"/>
      <c r="G52" s="325"/>
      <c r="H52" s="325"/>
      <c r="I52" s="325"/>
      <c r="J52" s="325"/>
      <c r="K52" s="325"/>
      <c r="L52" s="325"/>
      <c r="M52" s="325"/>
      <c r="N52" s="117"/>
      <c r="O52" s="326"/>
      <c r="P52" s="326"/>
      <c r="Q52" s="326"/>
      <c r="R52" s="326"/>
    </row>
    <row r="53" spans="1:18" hidden="1">
      <c r="A53" s="287" t="s">
        <v>234</v>
      </c>
      <c r="B53" s="14"/>
      <c r="C53" s="282"/>
      <c r="D53" s="94"/>
      <c r="E53" s="173"/>
      <c r="F53" s="182"/>
      <c r="G53" s="108"/>
      <c r="H53" s="108"/>
      <c r="I53" s="108"/>
      <c r="J53" s="108"/>
      <c r="K53" s="108"/>
      <c r="L53" s="108"/>
      <c r="M53" s="108"/>
      <c r="N53" s="117"/>
      <c r="O53" s="109"/>
      <c r="P53" s="109"/>
      <c r="Q53" s="109"/>
      <c r="R53" s="109"/>
    </row>
    <row r="54" spans="1:18" hidden="1">
      <c r="A54" s="293" t="s">
        <v>235</v>
      </c>
      <c r="B54" s="14"/>
      <c r="C54" s="282"/>
      <c r="D54" s="94"/>
      <c r="E54" s="173"/>
      <c r="F54" s="182"/>
      <c r="G54" s="108"/>
      <c r="H54" s="108"/>
      <c r="I54" s="108"/>
      <c r="J54" s="108"/>
      <c r="K54" s="108"/>
      <c r="L54" s="108"/>
      <c r="M54" s="108"/>
      <c r="N54" s="117"/>
      <c r="O54" s="109"/>
      <c r="P54" s="109"/>
      <c r="Q54" s="109"/>
      <c r="R54" s="109"/>
    </row>
    <row r="55" spans="1:18">
      <c r="A55" s="351"/>
      <c r="B55" s="43"/>
      <c r="C55" s="43"/>
      <c r="D55" s="86"/>
      <c r="E55" s="95"/>
      <c r="F55" s="96"/>
      <c r="G55" s="96"/>
      <c r="H55" s="96"/>
      <c r="I55" s="96"/>
      <c r="J55" s="96"/>
      <c r="K55" s="96"/>
      <c r="L55" s="96"/>
      <c r="M55" s="96"/>
      <c r="N55" s="96"/>
      <c r="O55" s="97"/>
      <c r="P55" s="97"/>
      <c r="Q55" s="97"/>
      <c r="R55" s="98"/>
    </row>
    <row r="56" spans="1:18">
      <c r="A56" s="287"/>
      <c r="B56" s="27" t="s">
        <v>273</v>
      </c>
      <c r="C56" s="280"/>
      <c r="D56" s="27"/>
      <c r="E56" s="103"/>
      <c r="F56" s="104"/>
      <c r="G56" s="104"/>
      <c r="H56" s="104"/>
      <c r="I56" s="104"/>
      <c r="J56" s="104"/>
      <c r="K56" s="104"/>
      <c r="L56" s="104"/>
      <c r="M56" s="104"/>
      <c r="N56" s="104"/>
      <c r="O56" s="101"/>
      <c r="P56" s="101"/>
      <c r="Q56" s="101"/>
      <c r="R56" s="102"/>
    </row>
    <row r="57" spans="1:18">
      <c r="A57" s="287"/>
      <c r="B57" s="281" t="s">
        <v>35</v>
      </c>
      <c r="C57" s="280"/>
      <c r="D57" s="79" t="s">
        <v>97</v>
      </c>
      <c r="E57" s="284" t="s">
        <v>135</v>
      </c>
      <c r="F57" s="284" t="s">
        <v>80</v>
      </c>
      <c r="G57" s="284" t="s">
        <v>1</v>
      </c>
      <c r="H57" s="284" t="s">
        <v>2</v>
      </c>
      <c r="I57" s="284" t="s">
        <v>17</v>
      </c>
      <c r="J57" s="284" t="s">
        <v>18</v>
      </c>
      <c r="K57" s="284" t="s">
        <v>20</v>
      </c>
      <c r="L57" s="284" t="s">
        <v>21</v>
      </c>
      <c r="M57" s="284" t="s">
        <v>24</v>
      </c>
      <c r="N57" s="284" t="s">
        <v>25</v>
      </c>
      <c r="O57" s="284" t="s">
        <v>27</v>
      </c>
      <c r="P57" s="284" t="s">
        <v>28</v>
      </c>
      <c r="Q57" s="284" t="s">
        <v>29</v>
      </c>
      <c r="R57" s="284" t="s">
        <v>30</v>
      </c>
    </row>
    <row r="58" spans="1:18">
      <c r="A58" s="287" t="s">
        <v>347</v>
      </c>
      <c r="B58" s="44" t="s">
        <v>410</v>
      </c>
      <c r="C58" s="282"/>
      <c r="D58" s="223">
        <v>0</v>
      </c>
      <c r="E58" s="442">
        <f>'EBT_low case'!E73*$D58/1000000</f>
        <v>0</v>
      </c>
      <c r="F58" s="442">
        <f>'EBT_low case'!F73*$D58/1000000</f>
        <v>0</v>
      </c>
      <c r="G58" s="418">
        <f>'EBT_low case'!G73*$D58/1000000</f>
        <v>0</v>
      </c>
      <c r="H58" s="418">
        <f>'EBT_low case'!H73*$D58/1000000</f>
        <v>0</v>
      </c>
      <c r="I58" s="418">
        <f>'EBT_low case'!I73*$D58/1000000</f>
        <v>0</v>
      </c>
      <c r="J58" s="418">
        <f>'EBT_low case'!J73*$D58/1000000</f>
        <v>0</v>
      </c>
      <c r="K58" s="418">
        <f>'EBT_low case'!K73*$D58/1000000</f>
        <v>0</v>
      </c>
      <c r="L58" s="418">
        <f>'EBT_low case'!L73*$D58/1000000</f>
        <v>0</v>
      </c>
      <c r="M58" s="418">
        <f>'EBT_low case'!M73*$D58/1000000</f>
        <v>0</v>
      </c>
      <c r="N58" s="418">
        <f>'EBT_low case'!N73*$D58/1000000</f>
        <v>0</v>
      </c>
      <c r="O58" s="418">
        <f>'EBT_low case'!O73*$D58/1000000</f>
        <v>0</v>
      </c>
      <c r="P58" s="418">
        <f>'EBT_low case'!P73*$D58/1000000</f>
        <v>0</v>
      </c>
      <c r="Q58" s="418">
        <f>'EBT_low case'!Q73*$D58/1000000</f>
        <v>0</v>
      </c>
      <c r="R58" s="418">
        <f>'EBT_low case'!R73*$D58/1000000</f>
        <v>0</v>
      </c>
    </row>
    <row r="59" spans="1:18">
      <c r="A59" s="287"/>
      <c r="B59" s="44" t="s">
        <v>454</v>
      </c>
      <c r="C59" s="324"/>
      <c r="D59" s="330">
        <v>0</v>
      </c>
      <c r="E59" s="442">
        <f>'EBT_low case'!E74*$D59/1000000</f>
        <v>0</v>
      </c>
      <c r="F59" s="442">
        <f>'EBT_low case'!F74*$D59/1000000</f>
        <v>0</v>
      </c>
      <c r="G59" s="418">
        <f>'EBT_low case'!G74*$D59/1000000</f>
        <v>0</v>
      </c>
      <c r="H59" s="418">
        <f>'EBT_low case'!H74*$D59/1000000</f>
        <v>0</v>
      </c>
      <c r="I59" s="418">
        <f>'EBT_low case'!I74*$D59/1000000</f>
        <v>0</v>
      </c>
      <c r="J59" s="418">
        <f>'EBT_low case'!J74*$D59/1000000</f>
        <v>0</v>
      </c>
      <c r="K59" s="418">
        <f>'EBT_low case'!K74*$D59/1000000</f>
        <v>0</v>
      </c>
      <c r="L59" s="418">
        <f>'EBT_low case'!L74*$D59/1000000</f>
        <v>0</v>
      </c>
      <c r="M59" s="418">
        <f>'EBT_low case'!M74*$D59/1000000</f>
        <v>0</v>
      </c>
      <c r="N59" s="418">
        <f>'EBT_low case'!N74*$D59/1000000</f>
        <v>0</v>
      </c>
      <c r="O59" s="418">
        <f>'EBT_low case'!O74*$D59/1000000</f>
        <v>0</v>
      </c>
      <c r="P59" s="418">
        <f>'EBT_low case'!P74*$D59/1000000</f>
        <v>0</v>
      </c>
      <c r="Q59" s="418">
        <f>'EBT_low case'!Q74*$D59/1000000</f>
        <v>0</v>
      </c>
      <c r="R59" s="418">
        <f>'EBT_low case'!R74*$D59/1000000</f>
        <v>0</v>
      </c>
    </row>
    <row r="60" spans="1:18">
      <c r="A60" s="287"/>
      <c r="B60" s="44" t="s">
        <v>411</v>
      </c>
      <c r="C60" s="324"/>
      <c r="D60" s="330">
        <v>0</v>
      </c>
      <c r="E60" s="442">
        <f>'EBT_low case'!E75*$D60/1000000</f>
        <v>0</v>
      </c>
      <c r="F60" s="442">
        <f>'EBT_low case'!F75*$D60/1000000</f>
        <v>0</v>
      </c>
      <c r="G60" s="418">
        <f>'EBT_low case'!G75*$D60/1000000</f>
        <v>0</v>
      </c>
      <c r="H60" s="418">
        <f>'EBT_low case'!H75*$D60/1000000</f>
        <v>0</v>
      </c>
      <c r="I60" s="418">
        <f>'EBT_low case'!I75*$D60/1000000</f>
        <v>0</v>
      </c>
      <c r="J60" s="418">
        <f>'EBT_low case'!J75*$D60/1000000</f>
        <v>0</v>
      </c>
      <c r="K60" s="418">
        <f>'EBT_low case'!K75*$D60/1000000</f>
        <v>0</v>
      </c>
      <c r="L60" s="418">
        <f>'EBT_low case'!L75*$D60/1000000</f>
        <v>0</v>
      </c>
      <c r="M60" s="418">
        <f>'EBT_low case'!M75*$D60/1000000</f>
        <v>0</v>
      </c>
      <c r="N60" s="418">
        <f>'EBT_low case'!N75*$D60/1000000</f>
        <v>0</v>
      </c>
      <c r="O60" s="418">
        <f>'EBT_low case'!O75*$D60/1000000</f>
        <v>0</v>
      </c>
      <c r="P60" s="418">
        <f>'EBT_low case'!P75*$D60/1000000</f>
        <v>0</v>
      </c>
      <c r="Q60" s="418">
        <f>'EBT_low case'!Q75*$D60/1000000</f>
        <v>0</v>
      </c>
      <c r="R60" s="418">
        <f>'EBT_low case'!R75*$D60/1000000</f>
        <v>0</v>
      </c>
    </row>
    <row r="61" spans="1:18">
      <c r="A61" s="287"/>
      <c r="B61" s="44" t="s">
        <v>412</v>
      </c>
      <c r="C61" s="324"/>
      <c r="D61" s="330">
        <v>0</v>
      </c>
      <c r="E61" s="442">
        <f>'EBT_low case'!E76*$D61/1000000</f>
        <v>0</v>
      </c>
      <c r="F61" s="442">
        <f>'EBT_low case'!F76*$D61/1000000</f>
        <v>0</v>
      </c>
      <c r="G61" s="418">
        <f>'EBT_low case'!G76*$D61/1000000</f>
        <v>0</v>
      </c>
      <c r="H61" s="418">
        <f>'EBT_low case'!H76*$D61/1000000</f>
        <v>0</v>
      </c>
      <c r="I61" s="418">
        <f>'EBT_low case'!I76*$D61/1000000</f>
        <v>0</v>
      </c>
      <c r="J61" s="418">
        <f>'EBT_low case'!J76*$D61/1000000</f>
        <v>0</v>
      </c>
      <c r="K61" s="418">
        <f>'EBT_low case'!K76*$D61/1000000</f>
        <v>0</v>
      </c>
      <c r="L61" s="418">
        <f>'EBT_low case'!L76*$D61/1000000</f>
        <v>0</v>
      </c>
      <c r="M61" s="418">
        <f>'EBT_low case'!M76*$D61/1000000</f>
        <v>0</v>
      </c>
      <c r="N61" s="418">
        <f>'EBT_low case'!N76*$D61/1000000</f>
        <v>0</v>
      </c>
      <c r="O61" s="418">
        <f>'EBT_low case'!O76*$D61/1000000</f>
        <v>0</v>
      </c>
      <c r="P61" s="418">
        <f>'EBT_low case'!P76*$D61/1000000</f>
        <v>0</v>
      </c>
      <c r="Q61" s="418">
        <f>'EBT_low case'!Q76*$D61/1000000</f>
        <v>0</v>
      </c>
      <c r="R61" s="418">
        <f>'EBT_low case'!R76*$D61/1000000</f>
        <v>0</v>
      </c>
    </row>
    <row r="62" spans="1:18">
      <c r="A62" s="287"/>
      <c r="B62" s="44" t="s">
        <v>420</v>
      </c>
      <c r="C62" s="324"/>
      <c r="D62" s="330">
        <v>0</v>
      </c>
      <c r="E62" s="442">
        <f>'EBT_low case'!E77*$D62/1000000</f>
        <v>0</v>
      </c>
      <c r="F62" s="442">
        <f>'EBT_low case'!F77*$D62/1000000</f>
        <v>0</v>
      </c>
      <c r="G62" s="418">
        <f>'EBT_low case'!G77*$D62/1000000</f>
        <v>0</v>
      </c>
      <c r="H62" s="418">
        <f>'EBT_low case'!H77*$D62/1000000</f>
        <v>0</v>
      </c>
      <c r="I62" s="418">
        <f>'EBT_low case'!I77*$D62/1000000</f>
        <v>0</v>
      </c>
      <c r="J62" s="418">
        <f>'EBT_low case'!J77*$D62/1000000</f>
        <v>0</v>
      </c>
      <c r="K62" s="418">
        <f>'EBT_low case'!K77*$D62/1000000</f>
        <v>0</v>
      </c>
      <c r="L62" s="418">
        <f>'EBT_low case'!L77*$D62/1000000</f>
        <v>0</v>
      </c>
      <c r="M62" s="418">
        <f>'EBT_low case'!M77*$D62/1000000</f>
        <v>0</v>
      </c>
      <c r="N62" s="418">
        <f>'EBT_low case'!N77*$D62/1000000</f>
        <v>0</v>
      </c>
      <c r="O62" s="418">
        <f>'EBT_low case'!O77*$D62/1000000</f>
        <v>0</v>
      </c>
      <c r="P62" s="418">
        <f>'EBT_low case'!P77*$D62/1000000</f>
        <v>0</v>
      </c>
      <c r="Q62" s="418">
        <f>'EBT_low case'!Q77*$D62/1000000</f>
        <v>0</v>
      </c>
      <c r="R62" s="418">
        <f>'EBT_low case'!R77*$D62/1000000</f>
        <v>0</v>
      </c>
    </row>
    <row r="63" spans="1:18">
      <c r="A63" s="287"/>
      <c r="B63" s="44" t="s">
        <v>421</v>
      </c>
      <c r="C63" s="324"/>
      <c r="D63" s="330">
        <v>0</v>
      </c>
      <c r="E63" s="442">
        <f>'EBT_low case'!E78*$D63/1000000</f>
        <v>0</v>
      </c>
      <c r="F63" s="442">
        <f>'EBT_low case'!F78*$D63/1000000</f>
        <v>0</v>
      </c>
      <c r="G63" s="418">
        <f>'EBT_low case'!G78*$D63/1000000</f>
        <v>0</v>
      </c>
      <c r="H63" s="418">
        <f>'EBT_low case'!H78*$D63/1000000</f>
        <v>0</v>
      </c>
      <c r="I63" s="418">
        <f>'EBT_low case'!I78*$D63/1000000</f>
        <v>0</v>
      </c>
      <c r="J63" s="418">
        <f>'EBT_low case'!J78*$D63/1000000</f>
        <v>0</v>
      </c>
      <c r="K63" s="418">
        <f>'EBT_low case'!K78*$D63/1000000</f>
        <v>0</v>
      </c>
      <c r="L63" s="418">
        <f>'EBT_low case'!L78*$D63/1000000</f>
        <v>0</v>
      </c>
      <c r="M63" s="418">
        <f>'EBT_low case'!M78*$D63/1000000</f>
        <v>0</v>
      </c>
      <c r="N63" s="418">
        <f>'EBT_low case'!N78*$D63/1000000</f>
        <v>0</v>
      </c>
      <c r="O63" s="418">
        <f>'EBT_low case'!O78*$D63/1000000</f>
        <v>0</v>
      </c>
      <c r="P63" s="418">
        <f>'EBT_low case'!P78*$D63/1000000</f>
        <v>0</v>
      </c>
      <c r="Q63" s="418">
        <f>'EBT_low case'!Q78*$D63/1000000</f>
        <v>0</v>
      </c>
      <c r="R63" s="418">
        <f>'EBT_low case'!R78*$D63/1000000</f>
        <v>0</v>
      </c>
    </row>
    <row r="64" spans="1:18">
      <c r="A64" s="287"/>
      <c r="B64" s="44" t="s">
        <v>413</v>
      </c>
      <c r="C64" s="324"/>
      <c r="D64" s="330">
        <v>0</v>
      </c>
      <c r="E64" s="442">
        <f>'EBT_low case'!E79*$D64/1000000</f>
        <v>0</v>
      </c>
      <c r="F64" s="442">
        <f>'EBT_low case'!F79*$D64/1000000</f>
        <v>0</v>
      </c>
      <c r="G64" s="418">
        <f>'EBT_low case'!G79*$D64/1000000</f>
        <v>0</v>
      </c>
      <c r="H64" s="418">
        <f>'EBT_low case'!H79*$D64/1000000</f>
        <v>0</v>
      </c>
      <c r="I64" s="418">
        <f>'EBT_low case'!I79*$D64/1000000</f>
        <v>0</v>
      </c>
      <c r="J64" s="418">
        <f>'EBT_low case'!J79*$D64/1000000</f>
        <v>0</v>
      </c>
      <c r="K64" s="418">
        <f>'EBT_low case'!K79*$D64/1000000</f>
        <v>0</v>
      </c>
      <c r="L64" s="418">
        <f>'EBT_low case'!L79*$D64/1000000</f>
        <v>0</v>
      </c>
      <c r="M64" s="418">
        <f>'EBT_low case'!M79*$D64/1000000</f>
        <v>0</v>
      </c>
      <c r="N64" s="418">
        <f>'EBT_low case'!N79*$D64/1000000</f>
        <v>0</v>
      </c>
      <c r="O64" s="418">
        <f>'EBT_low case'!O79*$D64/1000000</f>
        <v>0</v>
      </c>
      <c r="P64" s="418">
        <f>'EBT_low case'!P79*$D64/1000000</f>
        <v>0</v>
      </c>
      <c r="Q64" s="418">
        <f>'EBT_low case'!Q79*$D64/1000000</f>
        <v>0</v>
      </c>
      <c r="R64" s="418">
        <f>'EBT_low case'!R79*$D64/1000000</f>
        <v>0</v>
      </c>
    </row>
    <row r="65" spans="1:18">
      <c r="A65" s="287"/>
      <c r="B65" s="44" t="s">
        <v>414</v>
      </c>
      <c r="C65" s="324"/>
      <c r="D65" s="330">
        <v>0</v>
      </c>
      <c r="E65" s="442">
        <f>'EBT_low case'!E80*$D65/1000000</f>
        <v>0</v>
      </c>
      <c r="F65" s="442">
        <f>'EBT_low case'!F80*$D65/1000000</f>
        <v>0</v>
      </c>
      <c r="G65" s="418">
        <f>'EBT_low case'!G80*$D65/1000000</f>
        <v>0</v>
      </c>
      <c r="H65" s="418">
        <f>'EBT_low case'!H80*$D65/1000000</f>
        <v>0</v>
      </c>
      <c r="I65" s="418">
        <f>'EBT_low case'!I80*$D65/1000000</f>
        <v>0</v>
      </c>
      <c r="J65" s="418">
        <f>'EBT_low case'!J80*$D65/1000000</f>
        <v>0</v>
      </c>
      <c r="K65" s="418">
        <f>'EBT_low case'!K80*$D65/1000000</f>
        <v>0</v>
      </c>
      <c r="L65" s="418">
        <f>'EBT_low case'!L80*$D65/1000000</f>
        <v>0</v>
      </c>
      <c r="M65" s="418">
        <f>'EBT_low case'!M80*$D65/1000000</f>
        <v>0</v>
      </c>
      <c r="N65" s="418">
        <f>'EBT_low case'!N80*$D65/1000000</f>
        <v>0</v>
      </c>
      <c r="O65" s="418">
        <f>'EBT_low case'!O80*$D65/1000000</f>
        <v>0</v>
      </c>
      <c r="P65" s="418">
        <f>'EBT_low case'!P80*$D65/1000000</f>
        <v>0</v>
      </c>
      <c r="Q65" s="418">
        <f>'EBT_low case'!Q80*$D65/1000000</f>
        <v>0</v>
      </c>
      <c r="R65" s="418">
        <f>'EBT_low case'!R80*$D65/1000000</f>
        <v>0</v>
      </c>
    </row>
    <row r="66" spans="1:18">
      <c r="A66" s="287"/>
      <c r="B66" s="44" t="s">
        <v>415</v>
      </c>
      <c r="C66" s="324"/>
      <c r="D66" s="330">
        <v>0</v>
      </c>
      <c r="E66" s="442">
        <f>'EBT_low case'!E81*$D66/1000000</f>
        <v>0</v>
      </c>
      <c r="F66" s="442">
        <f>'EBT_low case'!F81*$D66/1000000</f>
        <v>0</v>
      </c>
      <c r="G66" s="418">
        <f>'EBT_low case'!G81*$D66/1000000</f>
        <v>0</v>
      </c>
      <c r="H66" s="418">
        <f>'EBT_low case'!H81*$D66/1000000</f>
        <v>0</v>
      </c>
      <c r="I66" s="418">
        <f>'EBT_low case'!I81*$D66/1000000</f>
        <v>0</v>
      </c>
      <c r="J66" s="418">
        <f>'EBT_low case'!J81*$D66/1000000</f>
        <v>0</v>
      </c>
      <c r="K66" s="418">
        <f>'EBT_low case'!K81*$D66/1000000</f>
        <v>0</v>
      </c>
      <c r="L66" s="418">
        <f>'EBT_low case'!L81*$D66/1000000</f>
        <v>0</v>
      </c>
      <c r="M66" s="418">
        <f>'EBT_low case'!M81*$D66/1000000</f>
        <v>0</v>
      </c>
      <c r="N66" s="418">
        <f>'EBT_low case'!N81*$D66/1000000</f>
        <v>0</v>
      </c>
      <c r="O66" s="418">
        <f>'EBT_low case'!O81*$D66/1000000</f>
        <v>0</v>
      </c>
      <c r="P66" s="418">
        <f>'EBT_low case'!P81*$D66/1000000</f>
        <v>0</v>
      </c>
      <c r="Q66" s="418">
        <f>'EBT_low case'!Q81*$D66/1000000</f>
        <v>0</v>
      </c>
      <c r="R66" s="418">
        <f>'EBT_low case'!R81*$D66/1000000</f>
        <v>0</v>
      </c>
    </row>
    <row r="67" spans="1:18">
      <c r="A67" s="287"/>
      <c r="B67" s="44" t="s">
        <v>416</v>
      </c>
      <c r="C67" s="324"/>
      <c r="D67" s="330">
        <v>0</v>
      </c>
      <c r="E67" s="442">
        <f>'EBT_low case'!E82*$D67/1000000</f>
        <v>0</v>
      </c>
      <c r="F67" s="442">
        <f>'EBT_low case'!F82*$D67/1000000</f>
        <v>0</v>
      </c>
      <c r="G67" s="418">
        <f>'EBT_low case'!G82*$D67/1000000</f>
        <v>0</v>
      </c>
      <c r="H67" s="418">
        <f>'EBT_low case'!H82*$D67/1000000</f>
        <v>0</v>
      </c>
      <c r="I67" s="418">
        <f>'EBT_low case'!I82*$D67/1000000</f>
        <v>0</v>
      </c>
      <c r="J67" s="418">
        <f>'EBT_low case'!J82*$D67/1000000</f>
        <v>0</v>
      </c>
      <c r="K67" s="418">
        <f>'EBT_low case'!K82*$D67/1000000</f>
        <v>0</v>
      </c>
      <c r="L67" s="418">
        <f>'EBT_low case'!L82*$D67/1000000</f>
        <v>0</v>
      </c>
      <c r="M67" s="418">
        <f>'EBT_low case'!M82*$D67/1000000</f>
        <v>0</v>
      </c>
      <c r="N67" s="418">
        <f>'EBT_low case'!N82*$D67/1000000</f>
        <v>0</v>
      </c>
      <c r="O67" s="418">
        <f>'EBT_low case'!O82*$D67/1000000</f>
        <v>0</v>
      </c>
      <c r="P67" s="418">
        <f>'EBT_low case'!P82*$D67/1000000</f>
        <v>0</v>
      </c>
      <c r="Q67" s="418">
        <f>'EBT_low case'!Q82*$D67/1000000</f>
        <v>0</v>
      </c>
      <c r="R67" s="418">
        <f>'EBT_low case'!R82*$D67/1000000</f>
        <v>0</v>
      </c>
    </row>
    <row r="68" spans="1:18">
      <c r="A68" s="287" t="s">
        <v>348</v>
      </c>
      <c r="B68" s="44" t="s">
        <v>417</v>
      </c>
      <c r="C68" s="324"/>
      <c r="D68" s="330">
        <v>0</v>
      </c>
      <c r="E68" s="442">
        <f>'EBT_low case'!E83*$D68/1000000</f>
        <v>0</v>
      </c>
      <c r="F68" s="442">
        <f>'EBT_low case'!F83*$D68/1000000</f>
        <v>0</v>
      </c>
      <c r="G68" s="418">
        <f>'EBT_low case'!G83*$D68/1000000</f>
        <v>0</v>
      </c>
      <c r="H68" s="418">
        <f>'EBT_low case'!H83*$D68/1000000</f>
        <v>0</v>
      </c>
      <c r="I68" s="418">
        <f>'EBT_low case'!I83*$D68/1000000</f>
        <v>0</v>
      </c>
      <c r="J68" s="418">
        <f>'EBT_low case'!J83*$D68/1000000</f>
        <v>0</v>
      </c>
      <c r="K68" s="418">
        <f>'EBT_low case'!K83*$D68/1000000</f>
        <v>0</v>
      </c>
      <c r="L68" s="418">
        <f>'EBT_low case'!L83*$D68/1000000</f>
        <v>0</v>
      </c>
      <c r="M68" s="418">
        <f>'EBT_low case'!M83*$D68/1000000</f>
        <v>0</v>
      </c>
      <c r="N68" s="418">
        <f>'EBT_low case'!N83*$D68/1000000</f>
        <v>0</v>
      </c>
      <c r="O68" s="418">
        <f>'EBT_low case'!O83*$D68/1000000</f>
        <v>0</v>
      </c>
      <c r="P68" s="418">
        <f>'EBT_low case'!P83*$D68/1000000</f>
        <v>0</v>
      </c>
      <c r="Q68" s="418">
        <f>'EBT_low case'!Q83*$D68/1000000</f>
        <v>0</v>
      </c>
      <c r="R68" s="418">
        <f>'EBT_low case'!R83*$D68/1000000</f>
        <v>0</v>
      </c>
    </row>
    <row r="69" spans="1:18">
      <c r="A69" s="287" t="s">
        <v>349</v>
      </c>
      <c r="B69" s="44" t="s">
        <v>418</v>
      </c>
      <c r="C69" s="282"/>
      <c r="D69" s="330">
        <v>0</v>
      </c>
      <c r="E69" s="442">
        <f>'EBT_low case'!E84*$D69/1000000</f>
        <v>0</v>
      </c>
      <c r="F69" s="442">
        <f>'EBT_low case'!F84*$D69/1000000</f>
        <v>0</v>
      </c>
      <c r="G69" s="418">
        <f>'EBT_low case'!G84*$D69/1000000</f>
        <v>0</v>
      </c>
      <c r="H69" s="418">
        <f>'EBT_low case'!H84*$D69/1000000</f>
        <v>0</v>
      </c>
      <c r="I69" s="418">
        <f>'EBT_low case'!I84*$D69/1000000</f>
        <v>0</v>
      </c>
      <c r="J69" s="418">
        <f>'EBT_low case'!J84*$D69/1000000</f>
        <v>0</v>
      </c>
      <c r="K69" s="418">
        <f>'EBT_low case'!K84*$D69/1000000</f>
        <v>0</v>
      </c>
      <c r="L69" s="418">
        <f>'EBT_low case'!L84*$D69/1000000</f>
        <v>0</v>
      </c>
      <c r="M69" s="418">
        <f>'EBT_low case'!M84*$D69/1000000</f>
        <v>0</v>
      </c>
      <c r="N69" s="418">
        <f>'EBT_low case'!N84*$D69/1000000</f>
        <v>0</v>
      </c>
      <c r="O69" s="418">
        <f>'EBT_low case'!O84*$D69/1000000</f>
        <v>0</v>
      </c>
      <c r="P69" s="418">
        <f>'EBT_low case'!P84*$D69/1000000</f>
        <v>0</v>
      </c>
      <c r="Q69" s="418">
        <f>'EBT_low case'!Q84*$D69/1000000</f>
        <v>0</v>
      </c>
      <c r="R69" s="418">
        <f>'EBT_low case'!R84*$D69/1000000</f>
        <v>0</v>
      </c>
    </row>
    <row r="70" spans="1:18">
      <c r="A70" s="287" t="s">
        <v>351</v>
      </c>
      <c r="B70" s="44" t="s">
        <v>426</v>
      </c>
      <c r="C70" s="282"/>
      <c r="D70" s="330">
        <v>0</v>
      </c>
      <c r="E70" s="442">
        <f>'EBT_low case'!E85*$D70/1000000</f>
        <v>0</v>
      </c>
      <c r="F70" s="442">
        <f>'EBT_low case'!F85*$D70/1000000</f>
        <v>0</v>
      </c>
      <c r="G70" s="418">
        <f>'EBT_low case'!G85*$D70/1000000</f>
        <v>0</v>
      </c>
      <c r="H70" s="418">
        <f>'EBT_low case'!H85*$D70/1000000</f>
        <v>0</v>
      </c>
      <c r="I70" s="418">
        <f>'EBT_low case'!I85*$D70/1000000</f>
        <v>0</v>
      </c>
      <c r="J70" s="418">
        <f>'EBT_low case'!J85*$D70/1000000</f>
        <v>0</v>
      </c>
      <c r="K70" s="418">
        <f>'EBT_low case'!K85*$D70/1000000</f>
        <v>0</v>
      </c>
      <c r="L70" s="418">
        <f>'EBT_low case'!L85*$D70/1000000</f>
        <v>0</v>
      </c>
      <c r="M70" s="418">
        <f>'EBT_low case'!M85*$D70/1000000</f>
        <v>0</v>
      </c>
      <c r="N70" s="418">
        <f>'EBT_low case'!N85*$D70/1000000</f>
        <v>0</v>
      </c>
      <c r="O70" s="418">
        <f>'EBT_low case'!O85*$D70/1000000</f>
        <v>0</v>
      </c>
      <c r="P70" s="418">
        <f>'EBT_low case'!P85*$D70/1000000</f>
        <v>0</v>
      </c>
      <c r="Q70" s="418">
        <f>'EBT_low case'!Q85*$D70/1000000</f>
        <v>0</v>
      </c>
      <c r="R70" s="418">
        <f>'EBT_low case'!R85*$D70/1000000</f>
        <v>0</v>
      </c>
    </row>
    <row r="71" spans="1:18">
      <c r="A71" s="287" t="s">
        <v>352</v>
      </c>
      <c r="B71" s="44" t="s">
        <v>427</v>
      </c>
      <c r="C71" s="282"/>
      <c r="D71" s="330">
        <v>0</v>
      </c>
      <c r="E71" s="442">
        <f>'EBT_low case'!E86*$D71/1000000</f>
        <v>0</v>
      </c>
      <c r="F71" s="442">
        <f>'EBT_low case'!F86*$D71/1000000</f>
        <v>0</v>
      </c>
      <c r="G71" s="418">
        <f>'EBT_low case'!G86*$D71/1000000</f>
        <v>0</v>
      </c>
      <c r="H71" s="418">
        <f>'EBT_low case'!H86*$D71/1000000</f>
        <v>0</v>
      </c>
      <c r="I71" s="418">
        <f>'EBT_low case'!I86*$D71/1000000</f>
        <v>0</v>
      </c>
      <c r="J71" s="418">
        <f>'EBT_low case'!J86*$D71/1000000</f>
        <v>0</v>
      </c>
      <c r="K71" s="418">
        <f>'EBT_low case'!K86*$D71/1000000</f>
        <v>0</v>
      </c>
      <c r="L71" s="418">
        <f>'EBT_low case'!L86*$D71/1000000</f>
        <v>0</v>
      </c>
      <c r="M71" s="418">
        <f>'EBT_low case'!M86*$D71/1000000</f>
        <v>0</v>
      </c>
      <c r="N71" s="418">
        <f>'EBT_low case'!N86*$D71/1000000</f>
        <v>0</v>
      </c>
      <c r="O71" s="418">
        <f>'EBT_low case'!O86*$D71/1000000</f>
        <v>0</v>
      </c>
      <c r="P71" s="418">
        <f>'EBT_low case'!P86*$D71/1000000</f>
        <v>0</v>
      </c>
      <c r="Q71" s="418">
        <f>'EBT_low case'!Q86*$D71/1000000</f>
        <v>0</v>
      </c>
      <c r="R71" s="418">
        <f>'EBT_low case'!R86*$D71/1000000</f>
        <v>0</v>
      </c>
    </row>
    <row r="72" spans="1:18">
      <c r="A72" s="287" t="s">
        <v>350</v>
      </c>
      <c r="B72" s="44" t="s">
        <v>428</v>
      </c>
      <c r="C72" s="282"/>
      <c r="D72" s="330">
        <v>0</v>
      </c>
      <c r="E72" s="442">
        <f>'EBT_low case'!E87*$D72/1000000</f>
        <v>0</v>
      </c>
      <c r="F72" s="442">
        <f>'EBT_low case'!F87*$D72/1000000</f>
        <v>0</v>
      </c>
      <c r="G72" s="418">
        <f>'EBT_low case'!G87*$D72/1000000</f>
        <v>0</v>
      </c>
      <c r="H72" s="418">
        <f>'EBT_low case'!H87*$D72/1000000</f>
        <v>0</v>
      </c>
      <c r="I72" s="418">
        <f>'EBT_low case'!I87*$D72/1000000</f>
        <v>0</v>
      </c>
      <c r="J72" s="418">
        <f>'EBT_low case'!J87*$D72/1000000</f>
        <v>0</v>
      </c>
      <c r="K72" s="418">
        <f>'EBT_low case'!K87*$D72/1000000</f>
        <v>0</v>
      </c>
      <c r="L72" s="418">
        <f>'EBT_low case'!L87*$D72/1000000</f>
        <v>0</v>
      </c>
      <c r="M72" s="418">
        <f>'EBT_low case'!M87*$D72/1000000</f>
        <v>0</v>
      </c>
      <c r="N72" s="418">
        <f>'EBT_low case'!N87*$D72/1000000</f>
        <v>0</v>
      </c>
      <c r="O72" s="418">
        <f>'EBT_low case'!O87*$D72/1000000</f>
        <v>0</v>
      </c>
      <c r="P72" s="418">
        <f>'EBT_low case'!P87*$D72/1000000</f>
        <v>0</v>
      </c>
      <c r="Q72" s="418">
        <f>'EBT_low case'!Q87*$D72/1000000</f>
        <v>0</v>
      </c>
      <c r="R72" s="418">
        <f>'EBT_low case'!R87*$D72/1000000</f>
        <v>0</v>
      </c>
    </row>
    <row r="73" spans="1:18">
      <c r="A73" s="287"/>
      <c r="B73" s="197"/>
      <c r="C73" s="198"/>
      <c r="D73" s="199"/>
      <c r="E73" s="200"/>
      <c r="F73" s="200"/>
      <c r="G73" s="200"/>
      <c r="H73" s="200"/>
      <c r="I73" s="200"/>
      <c r="J73" s="200"/>
      <c r="K73" s="200"/>
      <c r="L73" s="200"/>
      <c r="M73" s="200"/>
      <c r="N73" s="194"/>
      <c r="O73" s="196"/>
      <c r="P73" s="196"/>
      <c r="Q73" s="196"/>
      <c r="R73" s="196"/>
    </row>
    <row r="74" spans="1:18">
      <c r="A74" s="287">
        <v>2</v>
      </c>
      <c r="B74" s="220" t="s">
        <v>353</v>
      </c>
      <c r="C74" s="221"/>
      <c r="D74" s="222"/>
      <c r="E74" s="445">
        <f t="shared" ref="E74:R74" si="1">SUM(E41:E54,E58:E72)</f>
        <v>0</v>
      </c>
      <c r="F74" s="445">
        <f t="shared" si="1"/>
        <v>0</v>
      </c>
      <c r="G74" s="421">
        <f>SUM(G41:G54,G58:G72)</f>
        <v>0</v>
      </c>
      <c r="H74" s="421">
        <f t="shared" si="1"/>
        <v>0</v>
      </c>
      <c r="I74" s="421">
        <f t="shared" si="1"/>
        <v>0</v>
      </c>
      <c r="J74" s="421">
        <f t="shared" si="1"/>
        <v>0</v>
      </c>
      <c r="K74" s="421">
        <f t="shared" si="1"/>
        <v>0</v>
      </c>
      <c r="L74" s="421">
        <f t="shared" si="1"/>
        <v>0</v>
      </c>
      <c r="M74" s="421">
        <f t="shared" si="1"/>
        <v>0</v>
      </c>
      <c r="N74" s="421">
        <f t="shared" si="1"/>
        <v>0</v>
      </c>
      <c r="O74" s="421">
        <f t="shared" si="1"/>
        <v>0</v>
      </c>
      <c r="P74" s="421">
        <f t="shared" si="1"/>
        <v>0</v>
      </c>
      <c r="Q74" s="421">
        <f t="shared" si="1"/>
        <v>0</v>
      </c>
      <c r="R74" s="421">
        <f t="shared" si="1"/>
        <v>0</v>
      </c>
    </row>
    <row r="75" spans="1:18">
      <c r="A75" s="287"/>
      <c r="B75" s="205"/>
      <c r="C75" s="206"/>
      <c r="D75" s="214"/>
      <c r="E75" s="215"/>
      <c r="F75" s="215"/>
      <c r="G75" s="215"/>
      <c r="H75" s="215"/>
      <c r="I75" s="215"/>
      <c r="J75" s="215"/>
      <c r="K75" s="215"/>
      <c r="L75" s="215"/>
      <c r="M75" s="215"/>
      <c r="N75" s="215"/>
      <c r="O75" s="215"/>
      <c r="P75" s="215"/>
      <c r="Q75" s="215"/>
      <c r="R75" s="207"/>
    </row>
    <row r="76" spans="1:18" ht="15" customHeight="1">
      <c r="A76" s="287">
        <v>3</v>
      </c>
      <c r="B76" s="210" t="s">
        <v>114</v>
      </c>
      <c r="C76" s="211"/>
      <c r="D76" s="212"/>
      <c r="E76" s="444">
        <f>E37+E74</f>
        <v>1.2678523333113272</v>
      </c>
      <c r="F76" s="444">
        <f t="shared" ref="F76:Q76" si="2">F37+F74</f>
        <v>0.51875832184769344</v>
      </c>
      <c r="G76" s="422">
        <f>G37+G74</f>
        <v>0.61294371432162564</v>
      </c>
      <c r="H76" s="422">
        <f t="shared" si="2"/>
        <v>0.55411480971807947</v>
      </c>
      <c r="I76" s="422">
        <f t="shared" si="2"/>
        <v>0.48004647824768182</v>
      </c>
      <c r="J76" s="422">
        <f t="shared" si="2"/>
        <v>0.48230081901725014</v>
      </c>
      <c r="K76" s="422">
        <f t="shared" si="2"/>
        <v>0.48498439201063742</v>
      </c>
      <c r="L76" s="422">
        <f t="shared" si="2"/>
        <v>0.4829101998363905</v>
      </c>
      <c r="M76" s="422">
        <f t="shared" si="2"/>
        <v>0.49408997085989403</v>
      </c>
      <c r="N76" s="422">
        <f t="shared" si="2"/>
        <v>0.50184063687048441</v>
      </c>
      <c r="O76" s="422">
        <f t="shared" si="2"/>
        <v>0.49925438849862336</v>
      </c>
      <c r="P76" s="422">
        <f t="shared" si="2"/>
        <v>0.50870570882434207</v>
      </c>
      <c r="Q76" s="422">
        <f t="shared" si="2"/>
        <v>0.58140163537282308</v>
      </c>
      <c r="R76" s="422">
        <f>R37+R74</f>
        <v>0.58270081050003419</v>
      </c>
    </row>
    <row r="77" spans="1:18">
      <c r="A77" s="287"/>
      <c r="B77" s="27"/>
      <c r="C77" s="33"/>
      <c r="D77" s="27"/>
      <c r="E77" s="77"/>
      <c r="F77" s="77"/>
      <c r="G77" s="77"/>
      <c r="H77" s="77"/>
      <c r="I77" s="77"/>
      <c r="J77" s="77"/>
      <c r="K77" s="77"/>
      <c r="L77" s="77"/>
      <c r="M77" s="77"/>
      <c r="N77" s="77"/>
      <c r="O77" s="77"/>
      <c r="P77" s="77"/>
      <c r="Q77" s="77"/>
      <c r="R77" s="77"/>
    </row>
    <row r="78" spans="1:18" ht="15" customHeight="1">
      <c r="A78" s="287"/>
      <c r="B78" s="118"/>
      <c r="C78" s="119"/>
      <c r="D78" s="89"/>
      <c r="E78" s="77"/>
      <c r="F78" s="77"/>
      <c r="G78" s="77"/>
      <c r="H78" s="77"/>
      <c r="I78" s="77"/>
      <c r="J78" s="77"/>
      <c r="K78" s="77"/>
      <c r="L78" s="77"/>
      <c r="M78" s="77"/>
      <c r="N78" s="77"/>
      <c r="O78" s="77"/>
      <c r="P78" s="77"/>
      <c r="Q78" s="77"/>
      <c r="R78" s="77"/>
    </row>
    <row r="79" spans="1:18" s="48" customFormat="1" ht="15" customHeight="1">
      <c r="A79" s="141"/>
      <c r="B79" s="295" t="s">
        <v>130</v>
      </c>
      <c r="C79" s="45"/>
      <c r="D79" s="89"/>
      <c r="E79" s="89"/>
      <c r="F79" s="89"/>
      <c r="G79" s="90"/>
      <c r="H79" s="90"/>
      <c r="I79" s="90"/>
      <c r="J79" s="90"/>
      <c r="K79" s="90"/>
      <c r="L79" s="90"/>
      <c r="M79" s="90"/>
      <c r="N79" s="90"/>
      <c r="O79" s="78"/>
      <c r="P79" s="78"/>
      <c r="Q79" s="78"/>
      <c r="R79" s="78"/>
    </row>
    <row r="80" spans="1:18" ht="15" customHeight="1">
      <c r="A80" s="287"/>
      <c r="B80" s="27" t="s">
        <v>274</v>
      </c>
      <c r="C80" s="33"/>
      <c r="D80" s="89"/>
      <c r="E80" s="89"/>
      <c r="F80" s="89"/>
      <c r="G80" s="90"/>
      <c r="H80" s="90"/>
      <c r="I80" s="90"/>
      <c r="J80" s="90"/>
      <c r="K80" s="90"/>
      <c r="L80" s="90"/>
      <c r="M80" s="90"/>
      <c r="N80" s="90"/>
      <c r="O80" s="78"/>
      <c r="P80" s="78"/>
      <c r="Q80" s="78"/>
      <c r="R80" s="78"/>
    </row>
    <row r="81" spans="1:18">
      <c r="A81" s="287"/>
      <c r="B81" s="281" t="s">
        <v>39</v>
      </c>
      <c r="C81" s="32"/>
      <c r="D81" s="79" t="s">
        <v>97</v>
      </c>
      <c r="E81" s="284" t="s">
        <v>135</v>
      </c>
      <c r="F81" s="284" t="s">
        <v>80</v>
      </c>
      <c r="G81" s="284" t="s">
        <v>1</v>
      </c>
      <c r="H81" s="284" t="s">
        <v>2</v>
      </c>
      <c r="I81" s="284" t="s">
        <v>17</v>
      </c>
      <c r="J81" s="284" t="s">
        <v>18</v>
      </c>
      <c r="K81" s="284" t="s">
        <v>20</v>
      </c>
      <c r="L81" s="284" t="s">
        <v>21</v>
      </c>
      <c r="M81" s="284" t="s">
        <v>24</v>
      </c>
      <c r="N81" s="284" t="s">
        <v>25</v>
      </c>
      <c r="O81" s="284" t="s">
        <v>27</v>
      </c>
      <c r="P81" s="284" t="s">
        <v>28</v>
      </c>
      <c r="Q81" s="284" t="s">
        <v>29</v>
      </c>
      <c r="R81" s="284" t="s">
        <v>30</v>
      </c>
    </row>
    <row r="82" spans="1:18" s="2" customFormat="1" hidden="1">
      <c r="A82" s="288" t="s">
        <v>115</v>
      </c>
      <c r="B82" s="120"/>
      <c r="C82" s="185"/>
      <c r="D82" s="224"/>
      <c r="E82" s="171"/>
      <c r="F82" s="171"/>
      <c r="G82" s="108"/>
      <c r="H82" s="108"/>
      <c r="I82" s="108"/>
      <c r="J82" s="108"/>
      <c r="K82" s="108"/>
      <c r="L82" s="108"/>
      <c r="M82" s="108"/>
      <c r="N82" s="117"/>
      <c r="O82" s="109"/>
      <c r="P82" s="109"/>
      <c r="Q82" s="109"/>
      <c r="R82" s="109"/>
    </row>
    <row r="83" spans="1:18" s="2" customFormat="1" hidden="1">
      <c r="A83" s="288" t="s">
        <v>116</v>
      </c>
      <c r="B83" s="53"/>
      <c r="C83" s="185"/>
      <c r="D83" s="224"/>
      <c r="E83" s="171"/>
      <c r="F83" s="171"/>
      <c r="G83" s="108"/>
      <c r="H83" s="108"/>
      <c r="I83" s="108"/>
      <c r="J83" s="108"/>
      <c r="K83" s="108"/>
      <c r="L83" s="108"/>
      <c r="M83" s="108"/>
      <c r="N83" s="117"/>
      <c r="O83" s="109"/>
      <c r="P83" s="109"/>
      <c r="Q83" s="109"/>
      <c r="R83" s="109"/>
    </row>
    <row r="84" spans="1:18" s="2" customFormat="1" hidden="1">
      <c r="A84" s="288" t="s">
        <v>117</v>
      </c>
      <c r="B84" s="53"/>
      <c r="C84" s="185"/>
      <c r="D84" s="224"/>
      <c r="E84" s="171"/>
      <c r="F84" s="171"/>
      <c r="G84" s="108"/>
      <c r="H84" s="108"/>
      <c r="I84" s="108"/>
      <c r="J84" s="108"/>
      <c r="K84" s="108"/>
      <c r="L84" s="108"/>
      <c r="M84" s="108"/>
      <c r="N84" s="117"/>
      <c r="O84" s="109"/>
      <c r="P84" s="109"/>
      <c r="Q84" s="109"/>
      <c r="R84" s="109"/>
    </row>
    <row r="85" spans="1:18" s="2" customFormat="1" hidden="1">
      <c r="A85" s="288" t="s">
        <v>118</v>
      </c>
      <c r="B85" s="53"/>
      <c r="C85" s="185"/>
      <c r="D85" s="224"/>
      <c r="E85" s="171"/>
      <c r="F85" s="171"/>
      <c r="G85" s="108"/>
      <c r="H85" s="108"/>
      <c r="I85" s="108"/>
      <c r="J85" s="108"/>
      <c r="K85" s="108"/>
      <c r="L85" s="108"/>
      <c r="M85" s="108"/>
      <c r="N85" s="117"/>
      <c r="O85" s="109"/>
      <c r="P85" s="109"/>
      <c r="Q85" s="109"/>
      <c r="R85" s="109"/>
    </row>
    <row r="86" spans="1:18" s="2" customFormat="1" hidden="1">
      <c r="A86" s="287" t="s">
        <v>119</v>
      </c>
      <c r="B86" s="53"/>
      <c r="C86" s="185"/>
      <c r="D86" s="224"/>
      <c r="E86" s="171"/>
      <c r="F86" s="171"/>
      <c r="G86" s="108"/>
      <c r="H86" s="108"/>
      <c r="I86" s="108"/>
      <c r="J86" s="108"/>
      <c r="K86" s="108"/>
      <c r="L86" s="108"/>
      <c r="M86" s="108"/>
      <c r="N86" s="117"/>
      <c r="O86" s="109"/>
      <c r="P86" s="109"/>
      <c r="Q86" s="109"/>
      <c r="R86" s="109"/>
    </row>
    <row r="87" spans="1:18" s="2" customFormat="1" hidden="1">
      <c r="A87" s="288" t="s">
        <v>236</v>
      </c>
      <c r="B87" s="53"/>
      <c r="C87" s="185"/>
      <c r="D87" s="224"/>
      <c r="E87" s="171"/>
      <c r="F87" s="171"/>
      <c r="G87" s="108"/>
      <c r="H87" s="108"/>
      <c r="I87" s="108"/>
      <c r="J87" s="108"/>
      <c r="K87" s="108"/>
      <c r="L87" s="108"/>
      <c r="M87" s="108"/>
      <c r="N87" s="117"/>
      <c r="O87" s="109"/>
      <c r="P87" s="109"/>
      <c r="Q87" s="109"/>
      <c r="R87" s="109"/>
    </row>
    <row r="88" spans="1:18" s="2" customFormat="1" hidden="1">
      <c r="A88" s="288" t="s">
        <v>237</v>
      </c>
      <c r="B88" s="53"/>
      <c r="C88" s="185"/>
      <c r="D88" s="224"/>
      <c r="E88" s="171"/>
      <c r="F88" s="171"/>
      <c r="G88" s="108"/>
      <c r="H88" s="108"/>
      <c r="I88" s="108"/>
      <c r="J88" s="108"/>
      <c r="K88" s="108"/>
      <c r="L88" s="108"/>
      <c r="M88" s="108"/>
      <c r="N88" s="117"/>
      <c r="O88" s="109"/>
      <c r="P88" s="109"/>
      <c r="Q88" s="109"/>
      <c r="R88" s="109"/>
    </row>
    <row r="89" spans="1:18" s="2" customFormat="1" hidden="1">
      <c r="A89" s="288" t="s">
        <v>238</v>
      </c>
      <c r="B89" s="53"/>
      <c r="C89" s="185"/>
      <c r="D89" s="224"/>
      <c r="E89" s="171"/>
      <c r="F89" s="171"/>
      <c r="G89" s="108"/>
      <c r="H89" s="108"/>
      <c r="I89" s="108"/>
      <c r="J89" s="108"/>
      <c r="K89" s="108"/>
      <c r="L89" s="108"/>
      <c r="M89" s="108"/>
      <c r="N89" s="117"/>
      <c r="O89" s="109"/>
      <c r="P89" s="109"/>
      <c r="Q89" s="109"/>
      <c r="R89" s="109"/>
    </row>
    <row r="90" spans="1:18" s="2" customFormat="1" hidden="1">
      <c r="A90" s="288" t="s">
        <v>239</v>
      </c>
      <c r="B90" s="53"/>
      <c r="C90" s="185"/>
      <c r="D90" s="224"/>
      <c r="E90" s="171"/>
      <c r="F90" s="171"/>
      <c r="G90" s="108"/>
      <c r="H90" s="108"/>
      <c r="I90" s="108"/>
      <c r="J90" s="108"/>
      <c r="K90" s="108"/>
      <c r="L90" s="108"/>
      <c r="M90" s="108"/>
      <c r="N90" s="117"/>
      <c r="O90" s="109"/>
      <c r="P90" s="109"/>
      <c r="Q90" s="109"/>
      <c r="R90" s="109"/>
    </row>
    <row r="91" spans="1:18" s="2" customFormat="1" hidden="1">
      <c r="A91" s="288" t="s">
        <v>240</v>
      </c>
      <c r="B91" s="53"/>
      <c r="C91" s="185"/>
      <c r="D91" s="224"/>
      <c r="E91" s="171"/>
      <c r="F91" s="171"/>
      <c r="G91" s="108"/>
      <c r="H91" s="108"/>
      <c r="I91" s="108"/>
      <c r="J91" s="108"/>
      <c r="K91" s="108"/>
      <c r="L91" s="108"/>
      <c r="M91" s="108"/>
      <c r="N91" s="117"/>
      <c r="O91" s="109"/>
      <c r="P91" s="109"/>
      <c r="Q91" s="109"/>
      <c r="R91" s="109"/>
    </row>
    <row r="92" spans="1:18" s="2" customFormat="1" hidden="1">
      <c r="A92" s="288" t="s">
        <v>241</v>
      </c>
      <c r="B92" s="53"/>
      <c r="C92" s="185"/>
      <c r="D92" s="224"/>
      <c r="E92" s="171"/>
      <c r="F92" s="171"/>
      <c r="G92" s="108"/>
      <c r="H92" s="108"/>
      <c r="I92" s="108"/>
      <c r="J92" s="108"/>
      <c r="K92" s="108"/>
      <c r="L92" s="108"/>
      <c r="M92" s="108"/>
      <c r="N92" s="117"/>
      <c r="O92" s="109"/>
      <c r="P92" s="109"/>
      <c r="Q92" s="109"/>
      <c r="R92" s="109"/>
    </row>
    <row r="93" spans="1:18" s="2" customFormat="1" hidden="1">
      <c r="A93" s="288" t="s">
        <v>242</v>
      </c>
      <c r="B93" s="53"/>
      <c r="C93" s="185"/>
      <c r="D93" s="224"/>
      <c r="E93" s="171"/>
      <c r="F93" s="171"/>
      <c r="G93" s="108"/>
      <c r="H93" s="108"/>
      <c r="I93" s="108"/>
      <c r="J93" s="108"/>
      <c r="K93" s="108"/>
      <c r="L93" s="108"/>
      <c r="M93" s="108"/>
      <c r="N93" s="117"/>
      <c r="O93" s="109"/>
      <c r="P93" s="109"/>
      <c r="Q93" s="109"/>
      <c r="R93" s="109"/>
    </row>
    <row r="94" spans="1:18" s="2" customFormat="1" hidden="1">
      <c r="A94" s="288" t="s">
        <v>243</v>
      </c>
      <c r="B94" s="53"/>
      <c r="C94" s="185"/>
      <c r="D94" s="224"/>
      <c r="E94" s="171"/>
      <c r="F94" s="171"/>
      <c r="G94" s="108"/>
      <c r="H94" s="108"/>
      <c r="I94" s="108"/>
      <c r="J94" s="108"/>
      <c r="K94" s="108"/>
      <c r="L94" s="108"/>
      <c r="M94" s="108"/>
      <c r="N94" s="117"/>
      <c r="O94" s="109"/>
      <c r="P94" s="109"/>
      <c r="Q94" s="109"/>
      <c r="R94" s="109"/>
    </row>
    <row r="95" spans="1:18" s="2" customFormat="1" hidden="1">
      <c r="A95" s="293" t="s">
        <v>244</v>
      </c>
      <c r="B95" s="53"/>
      <c r="C95" s="185"/>
      <c r="D95" s="224"/>
      <c r="E95" s="171"/>
      <c r="F95" s="171"/>
      <c r="G95" s="108"/>
      <c r="H95" s="108"/>
      <c r="I95" s="108"/>
      <c r="J95" s="108"/>
      <c r="K95" s="108"/>
      <c r="L95" s="108"/>
      <c r="M95" s="108"/>
      <c r="N95" s="108"/>
      <c r="O95" s="109"/>
      <c r="P95" s="109"/>
      <c r="Q95" s="109"/>
      <c r="R95" s="109"/>
    </row>
    <row r="96" spans="1:18">
      <c r="A96" s="287">
        <v>4</v>
      </c>
      <c r="B96" s="283" t="s">
        <v>111</v>
      </c>
      <c r="C96" s="47"/>
      <c r="D96" s="186"/>
      <c r="E96" s="432">
        <f>SUM(E82:E95)</f>
        <v>0</v>
      </c>
      <c r="F96" s="432">
        <f>SUM(F82:F95)</f>
        <v>0</v>
      </c>
      <c r="G96" s="423">
        <f>SUM(G82:G95)</f>
        <v>0</v>
      </c>
      <c r="H96" s="423">
        <f t="shared" ref="H96:R96" si="3">SUM(H82:H95)</f>
        <v>0</v>
      </c>
      <c r="I96" s="423">
        <f t="shared" si="3"/>
        <v>0</v>
      </c>
      <c r="J96" s="423">
        <f t="shared" si="3"/>
        <v>0</v>
      </c>
      <c r="K96" s="423">
        <f t="shared" si="3"/>
        <v>0</v>
      </c>
      <c r="L96" s="423">
        <f t="shared" si="3"/>
        <v>0</v>
      </c>
      <c r="M96" s="423">
        <f t="shared" si="3"/>
        <v>0</v>
      </c>
      <c r="N96" s="423">
        <f t="shared" si="3"/>
        <v>0</v>
      </c>
      <c r="O96" s="423">
        <f t="shared" si="3"/>
        <v>0</v>
      </c>
      <c r="P96" s="423">
        <f t="shared" si="3"/>
        <v>0</v>
      </c>
      <c r="Q96" s="423">
        <f t="shared" si="3"/>
        <v>0</v>
      </c>
      <c r="R96" s="423">
        <f t="shared" si="3"/>
        <v>0</v>
      </c>
    </row>
    <row r="97" spans="1:18">
      <c r="A97" s="287"/>
      <c r="B97" s="280"/>
      <c r="C97" s="32"/>
      <c r="D97" s="156"/>
      <c r="E97" s="161"/>
      <c r="F97" s="245"/>
      <c r="G97" s="162"/>
      <c r="H97" s="162"/>
      <c r="I97" s="162"/>
      <c r="J97" s="162"/>
      <c r="K97" s="162"/>
      <c r="L97" s="162"/>
      <c r="M97" s="162"/>
      <c r="N97" s="162"/>
      <c r="O97" s="163"/>
      <c r="P97" s="163"/>
      <c r="Q97" s="163"/>
      <c r="R97" s="164"/>
    </row>
    <row r="98" spans="1:18">
      <c r="A98" s="287"/>
      <c r="B98" s="27" t="s">
        <v>275</v>
      </c>
      <c r="C98" s="280"/>
      <c r="D98" s="281"/>
      <c r="E98" s="103"/>
      <c r="F98" s="104"/>
      <c r="G98" s="104"/>
      <c r="H98" s="104"/>
      <c r="I98" s="104"/>
      <c r="J98" s="104"/>
      <c r="K98" s="104"/>
      <c r="L98" s="104"/>
      <c r="M98" s="104"/>
      <c r="N98" s="104"/>
      <c r="O98" s="101"/>
      <c r="P98" s="101"/>
      <c r="Q98" s="101"/>
      <c r="R98" s="102"/>
    </row>
    <row r="99" spans="1:18">
      <c r="A99" s="287"/>
      <c r="B99" s="281" t="s">
        <v>39</v>
      </c>
      <c r="D99" s="79" t="s">
        <v>97</v>
      </c>
      <c r="E99" s="284" t="s">
        <v>135</v>
      </c>
      <c r="F99" s="284" t="s">
        <v>80</v>
      </c>
      <c r="G99" s="284" t="s">
        <v>1</v>
      </c>
      <c r="H99" s="284" t="s">
        <v>2</v>
      </c>
      <c r="I99" s="284" t="s">
        <v>17</v>
      </c>
      <c r="J99" s="284" t="s">
        <v>18</v>
      </c>
      <c r="K99" s="284" t="s">
        <v>20</v>
      </c>
      <c r="L99" s="284" t="s">
        <v>21</v>
      </c>
      <c r="M99" s="284" t="s">
        <v>24</v>
      </c>
      <c r="N99" s="284" t="s">
        <v>25</v>
      </c>
      <c r="O99" s="284" t="s">
        <v>27</v>
      </c>
      <c r="P99" s="284" t="s">
        <v>28</v>
      </c>
      <c r="Q99" s="284" t="s">
        <v>29</v>
      </c>
      <c r="R99" s="284" t="s">
        <v>30</v>
      </c>
    </row>
    <row r="100" spans="1:18">
      <c r="A100" s="288" t="s">
        <v>120</v>
      </c>
      <c r="B100" s="53" t="s">
        <v>422</v>
      </c>
      <c r="C100" s="282"/>
      <c r="D100" s="94">
        <v>0</v>
      </c>
      <c r="E100" s="448"/>
      <c r="F100" s="448"/>
      <c r="G100" s="418">
        <f>'EBT_low case'!G121*$D100/1000000</f>
        <v>0</v>
      </c>
      <c r="H100" s="418">
        <f>'EBT_low case'!H121*$D100/1000000</f>
        <v>0</v>
      </c>
      <c r="I100" s="418">
        <f>'EBT_low case'!I121*$D100/1000000</f>
        <v>0</v>
      </c>
      <c r="J100" s="418">
        <f>'EBT_low case'!J121*$D100/1000000</f>
        <v>0</v>
      </c>
      <c r="K100" s="418">
        <f>'EBT_low case'!K121*$D100/1000000</f>
        <v>0</v>
      </c>
      <c r="L100" s="418">
        <f>'EBT_low case'!L121*$D100/1000000</f>
        <v>0</v>
      </c>
      <c r="M100" s="418">
        <f>'EBT_low case'!M121*$D100/1000000</f>
        <v>0</v>
      </c>
      <c r="N100" s="418">
        <f>'EBT_low case'!N121*$D100/1000000</f>
        <v>0</v>
      </c>
      <c r="O100" s="418">
        <f>'EBT_low case'!O121*$D100/1000000</f>
        <v>0</v>
      </c>
      <c r="P100" s="418">
        <f>'EBT_low case'!P121*$D100/1000000</f>
        <v>0</v>
      </c>
      <c r="Q100" s="418">
        <f>'EBT_low case'!Q121*$D100/1000000</f>
        <v>0</v>
      </c>
      <c r="R100" s="418">
        <f>'EBT_low case'!R121*$D100/1000000</f>
        <v>0</v>
      </c>
    </row>
    <row r="101" spans="1:18">
      <c r="A101" s="288" t="s">
        <v>121</v>
      </c>
      <c r="B101" s="53" t="s">
        <v>423</v>
      </c>
      <c r="C101" s="282"/>
      <c r="D101" s="94">
        <v>0</v>
      </c>
      <c r="E101" s="448"/>
      <c r="F101" s="448"/>
      <c r="G101" s="418">
        <f>'EBT_low case'!G122*$D101/1000000</f>
        <v>0</v>
      </c>
      <c r="H101" s="418">
        <f>'EBT_low case'!H122*$D101/1000000</f>
        <v>0</v>
      </c>
      <c r="I101" s="418">
        <f>'EBT_low case'!I122*$D101/1000000</f>
        <v>0</v>
      </c>
      <c r="J101" s="418">
        <f>'EBT_low case'!J122*$D101/1000000</f>
        <v>0</v>
      </c>
      <c r="K101" s="418">
        <f>'EBT_low case'!K122*$D101/1000000</f>
        <v>0</v>
      </c>
      <c r="L101" s="418">
        <f>'EBT_low case'!L122*$D101/1000000</f>
        <v>0</v>
      </c>
      <c r="M101" s="418">
        <f>'EBT_low case'!M122*$D101/1000000</f>
        <v>0</v>
      </c>
      <c r="N101" s="418">
        <f>'EBT_low case'!N122*$D101/1000000</f>
        <v>0</v>
      </c>
      <c r="O101" s="418">
        <f>'EBT_low case'!O122*$D101/1000000</f>
        <v>0</v>
      </c>
      <c r="P101" s="418">
        <f>'EBT_low case'!P122*$D101/1000000</f>
        <v>0</v>
      </c>
      <c r="Q101" s="418">
        <f>'EBT_low case'!Q122*$D101/1000000</f>
        <v>0</v>
      </c>
      <c r="R101" s="418">
        <f>'EBT_low case'!R122*$D101/1000000</f>
        <v>0</v>
      </c>
    </row>
    <row r="102" spans="1:18" hidden="1">
      <c r="A102" s="288" t="s">
        <v>122</v>
      </c>
      <c r="B102" s="53"/>
      <c r="C102" s="282"/>
      <c r="D102" s="94"/>
      <c r="E102" s="178"/>
      <c r="F102" s="178"/>
      <c r="G102" s="418">
        <f>'EBT_low case'!G123*$D102/1000000</f>
        <v>0</v>
      </c>
      <c r="H102" s="418">
        <f>'EBT_low case'!H123*$D102/1000000</f>
        <v>0</v>
      </c>
      <c r="I102" s="418">
        <f>'EBT_low case'!I123*$D102/1000000</f>
        <v>0</v>
      </c>
      <c r="J102" s="418">
        <f>'EBT_low case'!J123*$D102/1000000</f>
        <v>0</v>
      </c>
      <c r="K102" s="418">
        <f>'EBT_low case'!K123*$D102/1000000</f>
        <v>0</v>
      </c>
      <c r="L102" s="418">
        <f>'EBT_low case'!L123*$D102/1000000</f>
        <v>0</v>
      </c>
      <c r="M102" s="418">
        <f>'EBT_low case'!M123*$D102/1000000</f>
        <v>0</v>
      </c>
      <c r="N102" s="418">
        <f>'EBT_low case'!N123*$D102/1000000</f>
        <v>0</v>
      </c>
      <c r="O102" s="418">
        <f>'EBT_low case'!O123*$D102/1000000</f>
        <v>0</v>
      </c>
      <c r="P102" s="418">
        <f>'EBT_low case'!P123*$D102/1000000</f>
        <v>0</v>
      </c>
      <c r="Q102" s="418">
        <f>'EBT_low case'!Q123*$D102/1000000</f>
        <v>0</v>
      </c>
      <c r="R102" s="418">
        <f>'EBT_low case'!R123*$D102/1000000</f>
        <v>0</v>
      </c>
    </row>
    <row r="103" spans="1:18" hidden="1">
      <c r="A103" s="288" t="s">
        <v>123</v>
      </c>
      <c r="B103" s="53"/>
      <c r="C103" s="282"/>
      <c r="D103" s="94"/>
      <c r="E103" s="178"/>
      <c r="F103" s="178"/>
      <c r="G103" s="418">
        <f>'EBT_low case'!G124*$D103/1000000</f>
        <v>0</v>
      </c>
      <c r="H103" s="418">
        <f>'EBT_low case'!H124*$D103/1000000</f>
        <v>0</v>
      </c>
      <c r="I103" s="418">
        <f>'EBT_low case'!I124*$D103/1000000</f>
        <v>0</v>
      </c>
      <c r="J103" s="418">
        <f>'EBT_low case'!J124*$D103/1000000</f>
        <v>0</v>
      </c>
      <c r="K103" s="418">
        <f>'EBT_low case'!K124*$D103/1000000</f>
        <v>0</v>
      </c>
      <c r="L103" s="418">
        <f>'EBT_low case'!L124*$D103/1000000</f>
        <v>0</v>
      </c>
      <c r="M103" s="418">
        <f>'EBT_low case'!M124*$D103/1000000</f>
        <v>0</v>
      </c>
      <c r="N103" s="418">
        <f>'EBT_low case'!N124*$D103/1000000</f>
        <v>0</v>
      </c>
      <c r="O103" s="418">
        <f>'EBT_low case'!O124*$D103/1000000</f>
        <v>0</v>
      </c>
      <c r="P103" s="418">
        <f>'EBT_low case'!P124*$D103/1000000</f>
        <v>0</v>
      </c>
      <c r="Q103" s="418">
        <f>'EBT_low case'!Q124*$D103/1000000</f>
        <v>0</v>
      </c>
      <c r="R103" s="418">
        <f>'EBT_low case'!R124*$D103/1000000</f>
        <v>0</v>
      </c>
    </row>
    <row r="104" spans="1:18" hidden="1">
      <c r="A104" s="287" t="s">
        <v>124</v>
      </c>
      <c r="B104" s="53"/>
      <c r="C104" s="282"/>
      <c r="D104" s="94"/>
      <c r="E104" s="178"/>
      <c r="F104" s="178"/>
      <c r="G104" s="418">
        <f>'EBT_low case'!G125*$D104/1000000</f>
        <v>0</v>
      </c>
      <c r="H104" s="418">
        <f>'EBT_low case'!H125*$D104/1000000</f>
        <v>0</v>
      </c>
      <c r="I104" s="418">
        <f>'EBT_low case'!I125*$D104/1000000</f>
        <v>0</v>
      </c>
      <c r="J104" s="418">
        <f>'EBT_low case'!J125*$D104/1000000</f>
        <v>0</v>
      </c>
      <c r="K104" s="418">
        <f>'EBT_low case'!K125*$D104/1000000</f>
        <v>0</v>
      </c>
      <c r="L104" s="418">
        <f>'EBT_low case'!L125*$D104/1000000</f>
        <v>0</v>
      </c>
      <c r="M104" s="418">
        <f>'EBT_low case'!M125*$D104/1000000</f>
        <v>0</v>
      </c>
      <c r="N104" s="418">
        <f>'EBT_low case'!N125*$D104/1000000</f>
        <v>0</v>
      </c>
      <c r="O104" s="418">
        <f>'EBT_low case'!O125*$D104/1000000</f>
        <v>0</v>
      </c>
      <c r="P104" s="418">
        <f>'EBT_low case'!P125*$D104/1000000</f>
        <v>0</v>
      </c>
      <c r="Q104" s="418">
        <f>'EBT_low case'!Q125*$D104/1000000</f>
        <v>0</v>
      </c>
      <c r="R104" s="418">
        <f>'EBT_low case'!R125*$D104/1000000</f>
        <v>0</v>
      </c>
    </row>
    <row r="105" spans="1:18" hidden="1">
      <c r="A105" s="288" t="s">
        <v>245</v>
      </c>
      <c r="B105" s="53"/>
      <c r="C105" s="282"/>
      <c r="D105" s="94"/>
      <c r="E105" s="178"/>
      <c r="F105" s="178"/>
      <c r="G105" s="418">
        <f>'EBT_low case'!G126*$D105/1000000</f>
        <v>0</v>
      </c>
      <c r="H105" s="418">
        <f>'EBT_low case'!H126*$D105/1000000</f>
        <v>0</v>
      </c>
      <c r="I105" s="418">
        <f>'EBT_low case'!I126*$D105/1000000</f>
        <v>0</v>
      </c>
      <c r="J105" s="418">
        <f>'EBT_low case'!J126*$D105/1000000</f>
        <v>0</v>
      </c>
      <c r="K105" s="418">
        <f>'EBT_low case'!K126*$D105/1000000</f>
        <v>0</v>
      </c>
      <c r="L105" s="418">
        <f>'EBT_low case'!L126*$D105/1000000</f>
        <v>0</v>
      </c>
      <c r="M105" s="418">
        <f>'EBT_low case'!M126*$D105/1000000</f>
        <v>0</v>
      </c>
      <c r="N105" s="418">
        <f>'EBT_low case'!N126*$D105/1000000</f>
        <v>0</v>
      </c>
      <c r="O105" s="418">
        <f>'EBT_low case'!O126*$D105/1000000</f>
        <v>0</v>
      </c>
      <c r="P105" s="418">
        <f>'EBT_low case'!P126*$D105/1000000</f>
        <v>0</v>
      </c>
      <c r="Q105" s="418">
        <f>'EBT_low case'!Q126*$D105/1000000</f>
        <v>0</v>
      </c>
      <c r="R105" s="418">
        <f>'EBT_low case'!R126*$D105/1000000</f>
        <v>0</v>
      </c>
    </row>
    <row r="106" spans="1:18" hidden="1">
      <c r="A106" s="288" t="s">
        <v>246</v>
      </c>
      <c r="B106" s="53"/>
      <c r="C106" s="282"/>
      <c r="D106" s="94"/>
      <c r="E106" s="178"/>
      <c r="F106" s="178"/>
      <c r="G106" s="418">
        <f>'EBT_low case'!G127*$D106/1000000</f>
        <v>0</v>
      </c>
      <c r="H106" s="418">
        <f>'EBT_low case'!H127*$D106/1000000</f>
        <v>0</v>
      </c>
      <c r="I106" s="418">
        <f>'EBT_low case'!I127*$D106/1000000</f>
        <v>0</v>
      </c>
      <c r="J106" s="418">
        <f>'EBT_low case'!J127*$D106/1000000</f>
        <v>0</v>
      </c>
      <c r="K106" s="418">
        <f>'EBT_low case'!K127*$D106/1000000</f>
        <v>0</v>
      </c>
      <c r="L106" s="418">
        <f>'EBT_low case'!L127*$D106/1000000</f>
        <v>0</v>
      </c>
      <c r="M106" s="418">
        <f>'EBT_low case'!M127*$D106/1000000</f>
        <v>0</v>
      </c>
      <c r="N106" s="418">
        <f>'EBT_low case'!N127*$D106/1000000</f>
        <v>0</v>
      </c>
      <c r="O106" s="418">
        <f>'EBT_low case'!O127*$D106/1000000</f>
        <v>0</v>
      </c>
      <c r="P106" s="418">
        <f>'EBT_low case'!P127*$D106/1000000</f>
        <v>0</v>
      </c>
      <c r="Q106" s="418">
        <f>'EBT_low case'!Q127*$D106/1000000</f>
        <v>0</v>
      </c>
      <c r="R106" s="418">
        <f>'EBT_low case'!R127*$D106/1000000</f>
        <v>0</v>
      </c>
    </row>
    <row r="107" spans="1:18" hidden="1">
      <c r="A107" s="288" t="s">
        <v>247</v>
      </c>
      <c r="B107" s="53"/>
      <c r="C107" s="282"/>
      <c r="D107" s="94"/>
      <c r="E107" s="178"/>
      <c r="F107" s="178"/>
      <c r="G107" s="418">
        <f>'EBT_low case'!G128*$D107/1000000</f>
        <v>0</v>
      </c>
      <c r="H107" s="418">
        <f>'EBT_low case'!H128*$D107/1000000</f>
        <v>0</v>
      </c>
      <c r="I107" s="418">
        <f>'EBT_low case'!I128*$D107/1000000</f>
        <v>0</v>
      </c>
      <c r="J107" s="418">
        <f>'EBT_low case'!J128*$D107/1000000</f>
        <v>0</v>
      </c>
      <c r="K107" s="418">
        <f>'EBT_low case'!K128*$D107/1000000</f>
        <v>0</v>
      </c>
      <c r="L107" s="418">
        <f>'EBT_low case'!L128*$D107/1000000</f>
        <v>0</v>
      </c>
      <c r="M107" s="418">
        <f>'EBT_low case'!M128*$D107/1000000</f>
        <v>0</v>
      </c>
      <c r="N107" s="418">
        <f>'EBT_low case'!N128*$D107/1000000</f>
        <v>0</v>
      </c>
      <c r="O107" s="418">
        <f>'EBT_low case'!O128*$D107/1000000</f>
        <v>0</v>
      </c>
      <c r="P107" s="418">
        <f>'EBT_low case'!P128*$D107/1000000</f>
        <v>0</v>
      </c>
      <c r="Q107" s="418">
        <f>'EBT_low case'!Q128*$D107/1000000</f>
        <v>0</v>
      </c>
      <c r="R107" s="418">
        <f>'EBT_low case'!R128*$D107/1000000</f>
        <v>0</v>
      </c>
    </row>
    <row r="108" spans="1:18" hidden="1">
      <c r="A108" s="288" t="s">
        <v>248</v>
      </c>
      <c r="B108" s="53"/>
      <c r="C108" s="282"/>
      <c r="D108" s="94"/>
      <c r="E108" s="178"/>
      <c r="F108" s="178"/>
      <c r="G108" s="418">
        <f>'EBT_low case'!G129*$D108/1000000</f>
        <v>0</v>
      </c>
      <c r="H108" s="418">
        <f>'EBT_low case'!H129*$D108/1000000</f>
        <v>0</v>
      </c>
      <c r="I108" s="418">
        <f>'EBT_low case'!I129*$D108/1000000</f>
        <v>0</v>
      </c>
      <c r="J108" s="418">
        <f>'EBT_low case'!J129*$D108/1000000</f>
        <v>0</v>
      </c>
      <c r="K108" s="418">
        <f>'EBT_low case'!K129*$D108/1000000</f>
        <v>0</v>
      </c>
      <c r="L108" s="418">
        <f>'EBT_low case'!L129*$D108/1000000</f>
        <v>0</v>
      </c>
      <c r="M108" s="418">
        <f>'EBT_low case'!M129*$D108/1000000</f>
        <v>0</v>
      </c>
      <c r="N108" s="418">
        <f>'EBT_low case'!N129*$D108/1000000</f>
        <v>0</v>
      </c>
      <c r="O108" s="418">
        <f>'EBT_low case'!O129*$D108/1000000</f>
        <v>0</v>
      </c>
      <c r="P108" s="418">
        <f>'EBT_low case'!P129*$D108/1000000</f>
        <v>0</v>
      </c>
      <c r="Q108" s="418">
        <f>'EBT_low case'!Q129*$D108/1000000</f>
        <v>0</v>
      </c>
      <c r="R108" s="418">
        <f>'EBT_low case'!R129*$D108/1000000</f>
        <v>0</v>
      </c>
    </row>
    <row r="109" spans="1:18" hidden="1">
      <c r="A109" s="288" t="s">
        <v>249</v>
      </c>
      <c r="B109" s="53"/>
      <c r="C109" s="282"/>
      <c r="D109" s="94"/>
      <c r="E109" s="178"/>
      <c r="F109" s="178"/>
      <c r="G109" s="418">
        <f>'EBT_low case'!G130*$D109/1000000</f>
        <v>0</v>
      </c>
      <c r="H109" s="418">
        <f>'EBT_low case'!H130*$D109/1000000</f>
        <v>0</v>
      </c>
      <c r="I109" s="418">
        <f>'EBT_low case'!I130*$D109/1000000</f>
        <v>0</v>
      </c>
      <c r="J109" s="418">
        <f>'EBT_low case'!J130*$D109/1000000</f>
        <v>0</v>
      </c>
      <c r="K109" s="418">
        <f>'EBT_low case'!K130*$D109/1000000</f>
        <v>0</v>
      </c>
      <c r="L109" s="418">
        <f>'EBT_low case'!L130*$D109/1000000</f>
        <v>0</v>
      </c>
      <c r="M109" s="418">
        <f>'EBT_low case'!M130*$D109/1000000</f>
        <v>0</v>
      </c>
      <c r="N109" s="418">
        <f>'EBT_low case'!N130*$D109/1000000</f>
        <v>0</v>
      </c>
      <c r="O109" s="418">
        <f>'EBT_low case'!O130*$D109/1000000</f>
        <v>0</v>
      </c>
      <c r="P109" s="418">
        <f>'EBT_low case'!P130*$D109/1000000</f>
        <v>0</v>
      </c>
      <c r="Q109" s="418">
        <f>'EBT_low case'!Q130*$D109/1000000</f>
        <v>0</v>
      </c>
      <c r="R109" s="418">
        <f>'EBT_low case'!R130*$D109/1000000</f>
        <v>0</v>
      </c>
    </row>
    <row r="110" spans="1:18" hidden="1">
      <c r="A110" s="288" t="s">
        <v>250</v>
      </c>
      <c r="B110" s="53"/>
      <c r="C110" s="282"/>
      <c r="D110" s="94"/>
      <c r="E110" s="178"/>
      <c r="F110" s="178"/>
      <c r="G110" s="418">
        <f>'EBT_low case'!G131*$D110/1000000</f>
        <v>0</v>
      </c>
      <c r="H110" s="418">
        <f>'EBT_low case'!H131*$D110/1000000</f>
        <v>0</v>
      </c>
      <c r="I110" s="418">
        <f>'EBT_low case'!I131*$D110/1000000</f>
        <v>0</v>
      </c>
      <c r="J110" s="418">
        <f>'EBT_low case'!J131*$D110/1000000</f>
        <v>0</v>
      </c>
      <c r="K110" s="418">
        <f>'EBT_low case'!K131*$D110/1000000</f>
        <v>0</v>
      </c>
      <c r="L110" s="418">
        <f>'EBT_low case'!L131*$D110/1000000</f>
        <v>0</v>
      </c>
      <c r="M110" s="418">
        <f>'EBT_low case'!M131*$D110/1000000</f>
        <v>0</v>
      </c>
      <c r="N110" s="418">
        <f>'EBT_low case'!N131*$D110/1000000</f>
        <v>0</v>
      </c>
      <c r="O110" s="418">
        <f>'EBT_low case'!O131*$D110/1000000</f>
        <v>0</v>
      </c>
      <c r="P110" s="418">
        <f>'EBT_low case'!P131*$D110/1000000</f>
        <v>0</v>
      </c>
      <c r="Q110" s="418">
        <f>'EBT_low case'!Q131*$D110/1000000</f>
        <v>0</v>
      </c>
      <c r="R110" s="418">
        <f>'EBT_low case'!R131*$D110/1000000</f>
        <v>0</v>
      </c>
    </row>
    <row r="111" spans="1:18" hidden="1">
      <c r="A111" s="288" t="s">
        <v>251</v>
      </c>
      <c r="B111" s="53"/>
      <c r="C111" s="282"/>
      <c r="D111" s="94"/>
      <c r="E111" s="362"/>
      <c r="F111" s="362"/>
      <c r="G111" s="418">
        <f>'EBT_low case'!G132*$D111/1000000</f>
        <v>0</v>
      </c>
      <c r="H111" s="418">
        <f>'EBT_low case'!H132*$D111/1000000</f>
        <v>0</v>
      </c>
      <c r="I111" s="418">
        <f>'EBT_low case'!I132*$D111/1000000</f>
        <v>0</v>
      </c>
      <c r="J111" s="418">
        <f>'EBT_low case'!J132*$D111/1000000</f>
        <v>0</v>
      </c>
      <c r="K111" s="418">
        <f>'EBT_low case'!K132*$D111/1000000</f>
        <v>0</v>
      </c>
      <c r="L111" s="418">
        <f>'EBT_low case'!L132*$D111/1000000</f>
        <v>0</v>
      </c>
      <c r="M111" s="418">
        <f>'EBT_low case'!M132*$D111/1000000</f>
        <v>0</v>
      </c>
      <c r="N111" s="418">
        <f>'EBT_low case'!N132*$D111/1000000</f>
        <v>0</v>
      </c>
      <c r="O111" s="418">
        <f>'EBT_low case'!O132*$D111/1000000</f>
        <v>0</v>
      </c>
      <c r="P111" s="418">
        <f>'EBT_low case'!P132*$D111/1000000</f>
        <v>0</v>
      </c>
      <c r="Q111" s="418">
        <f>'EBT_low case'!Q132*$D111/1000000</f>
        <v>0</v>
      </c>
      <c r="R111" s="418">
        <f>'EBT_low case'!R132*$D111/1000000</f>
        <v>0</v>
      </c>
    </row>
    <row r="112" spans="1:18" hidden="1">
      <c r="A112" s="288" t="s">
        <v>252</v>
      </c>
      <c r="B112" s="53"/>
      <c r="C112" s="282"/>
      <c r="D112" s="94"/>
      <c r="E112" s="362"/>
      <c r="F112" s="362"/>
      <c r="G112" s="418">
        <f>'EBT_low case'!G133*$D112/1000000</f>
        <v>0</v>
      </c>
      <c r="H112" s="418">
        <f>'EBT_low case'!H133*$D112/1000000</f>
        <v>0</v>
      </c>
      <c r="I112" s="418">
        <f>'EBT_low case'!I133*$D112/1000000</f>
        <v>0</v>
      </c>
      <c r="J112" s="418">
        <f>'EBT_low case'!J133*$D112/1000000</f>
        <v>0</v>
      </c>
      <c r="K112" s="418">
        <f>'EBT_low case'!K133*$D112/1000000</f>
        <v>0</v>
      </c>
      <c r="L112" s="418">
        <f>'EBT_low case'!L133*$D112/1000000</f>
        <v>0</v>
      </c>
      <c r="M112" s="418">
        <f>'EBT_low case'!M133*$D112/1000000</f>
        <v>0</v>
      </c>
      <c r="N112" s="418">
        <f>'EBT_low case'!N133*$D112/1000000</f>
        <v>0</v>
      </c>
      <c r="O112" s="418">
        <f>'EBT_low case'!O133*$D112/1000000</f>
        <v>0</v>
      </c>
      <c r="P112" s="418">
        <f>'EBT_low case'!P133*$D112/1000000</f>
        <v>0</v>
      </c>
      <c r="Q112" s="418">
        <f>'EBT_low case'!Q133*$D112/1000000</f>
        <v>0</v>
      </c>
      <c r="R112" s="418">
        <f>'EBT_low case'!R133*$D112/1000000</f>
        <v>0</v>
      </c>
    </row>
    <row r="113" spans="1:18" hidden="1">
      <c r="A113" s="293" t="s">
        <v>253</v>
      </c>
      <c r="B113" s="53"/>
      <c r="C113" s="282"/>
      <c r="D113" s="94"/>
      <c r="E113" s="362"/>
      <c r="F113" s="362"/>
      <c r="G113" s="418">
        <f>'EBT_low case'!G134*$D113/1000000</f>
        <v>0</v>
      </c>
      <c r="H113" s="418">
        <f>'EBT_low case'!H134*$D113/1000000</f>
        <v>0</v>
      </c>
      <c r="I113" s="418">
        <f>'EBT_low case'!I134*$D113/1000000</f>
        <v>0</v>
      </c>
      <c r="J113" s="418">
        <f>'EBT_low case'!J134*$D113/1000000</f>
        <v>0</v>
      </c>
      <c r="K113" s="418">
        <f>'EBT_low case'!K134*$D113/1000000</f>
        <v>0</v>
      </c>
      <c r="L113" s="418">
        <f>'EBT_low case'!L134*$D113/1000000</f>
        <v>0</v>
      </c>
      <c r="M113" s="418">
        <f>'EBT_low case'!M134*$D113/1000000</f>
        <v>0</v>
      </c>
      <c r="N113" s="418">
        <f>'EBT_low case'!N134*$D113/1000000</f>
        <v>0</v>
      </c>
      <c r="O113" s="418">
        <f>'EBT_low case'!O134*$D113/1000000</f>
        <v>0</v>
      </c>
      <c r="P113" s="418">
        <f>'EBT_low case'!P134*$D113/1000000</f>
        <v>0</v>
      </c>
      <c r="Q113" s="418">
        <f>'EBT_low case'!Q134*$D113/1000000</f>
        <v>0</v>
      </c>
      <c r="R113" s="418">
        <f>'EBT_low case'!R134*$D113/1000000</f>
        <v>0</v>
      </c>
    </row>
    <row r="114" spans="1:18">
      <c r="A114" s="287">
        <v>5</v>
      </c>
      <c r="B114" s="49" t="s">
        <v>112</v>
      </c>
      <c r="C114" s="47"/>
      <c r="D114" s="225"/>
      <c r="E114" s="360">
        <f>SUM(E100:E113)</f>
        <v>0</v>
      </c>
      <c r="F114" s="446">
        <f>SUM(F100:F113)</f>
        <v>0</v>
      </c>
      <c r="G114" s="418">
        <f>'EBT_low case'!G135*$D114/1000000</f>
        <v>0</v>
      </c>
      <c r="H114" s="418">
        <f>'EBT_low case'!H135*$D114/1000000</f>
        <v>0</v>
      </c>
      <c r="I114" s="418">
        <f>'EBT_low case'!I135*$D114/1000000</f>
        <v>0</v>
      </c>
      <c r="J114" s="418">
        <f>'EBT_low case'!J135*$D114/1000000</f>
        <v>0</v>
      </c>
      <c r="K114" s="418">
        <f>'EBT_low case'!K135*$D114/1000000</f>
        <v>0</v>
      </c>
      <c r="L114" s="418">
        <f>'EBT_low case'!L135*$D114/1000000</f>
        <v>0</v>
      </c>
      <c r="M114" s="418">
        <f>'EBT_low case'!M135*$D114/1000000</f>
        <v>0</v>
      </c>
      <c r="N114" s="418">
        <f>'EBT_low case'!N135*$D114/1000000</f>
        <v>0</v>
      </c>
      <c r="O114" s="418">
        <f>'EBT_low case'!O135*$D114/1000000</f>
        <v>0</v>
      </c>
      <c r="P114" s="418">
        <f>'EBT_low case'!P135*$D114/1000000</f>
        <v>0</v>
      </c>
      <c r="Q114" s="418">
        <f>'EBT_low case'!Q135*$D114/1000000</f>
        <v>0</v>
      </c>
      <c r="R114" s="418">
        <f>'EBT_low case'!R135*$D114/1000000</f>
        <v>0</v>
      </c>
    </row>
    <row r="115" spans="1:18">
      <c r="A115" s="287"/>
      <c r="B115" s="169"/>
      <c r="C115" s="167"/>
      <c r="D115" s="168"/>
      <c r="E115" s="104"/>
      <c r="F115" s="104"/>
      <c r="G115" s="424"/>
      <c r="H115" s="424"/>
      <c r="I115" s="424"/>
      <c r="J115" s="424"/>
      <c r="K115" s="424"/>
      <c r="L115" s="424"/>
      <c r="M115" s="424"/>
      <c r="N115" s="424"/>
      <c r="O115" s="424"/>
      <c r="P115" s="424"/>
      <c r="Q115" s="424"/>
      <c r="R115" s="425"/>
    </row>
    <row r="116" spans="1:18" ht="15" customHeight="1">
      <c r="A116" s="287">
        <v>6</v>
      </c>
      <c r="B116" s="50" t="s">
        <v>169</v>
      </c>
      <c r="C116" s="51"/>
      <c r="D116" s="87"/>
      <c r="E116" s="289">
        <f>E114+E96</f>
        <v>0</v>
      </c>
      <c r="F116" s="289">
        <f>F114+F96</f>
        <v>0</v>
      </c>
      <c r="G116" s="426">
        <f t="shared" ref="G116:R116" si="4">G114+G96</f>
        <v>0</v>
      </c>
      <c r="H116" s="426">
        <f t="shared" si="4"/>
        <v>0</v>
      </c>
      <c r="I116" s="426">
        <f t="shared" si="4"/>
        <v>0</v>
      </c>
      <c r="J116" s="426">
        <f t="shared" si="4"/>
        <v>0</v>
      </c>
      <c r="K116" s="426">
        <f t="shared" si="4"/>
        <v>0</v>
      </c>
      <c r="L116" s="426">
        <f>L114+L96</f>
        <v>0</v>
      </c>
      <c r="M116" s="426">
        <f t="shared" si="4"/>
        <v>0</v>
      </c>
      <c r="N116" s="426">
        <f t="shared" si="4"/>
        <v>0</v>
      </c>
      <c r="O116" s="426">
        <f t="shared" si="4"/>
        <v>0</v>
      </c>
      <c r="P116" s="426">
        <f t="shared" si="4"/>
        <v>0</v>
      </c>
      <c r="Q116" s="426">
        <f t="shared" si="4"/>
        <v>0</v>
      </c>
      <c r="R116" s="426">
        <f t="shared" si="4"/>
        <v>0</v>
      </c>
    </row>
    <row r="117" spans="1:18">
      <c r="A117" s="287"/>
      <c r="B117" s="33"/>
      <c r="C117" s="33"/>
      <c r="D117" s="27"/>
      <c r="E117" s="77"/>
      <c r="F117" s="77"/>
      <c r="G117" s="77"/>
      <c r="H117" s="77"/>
      <c r="I117" s="77"/>
      <c r="J117" s="77"/>
      <c r="K117" s="77"/>
      <c r="L117" s="77"/>
      <c r="M117" s="77"/>
      <c r="N117" s="77"/>
      <c r="O117" s="77"/>
      <c r="P117" s="77"/>
      <c r="Q117" s="77"/>
      <c r="R117" s="77"/>
    </row>
    <row r="118" spans="1:18" ht="18.75">
      <c r="A118" s="287"/>
      <c r="B118" s="295" t="s">
        <v>44</v>
      </c>
      <c r="C118" s="45"/>
      <c r="D118" s="89"/>
      <c r="E118" s="90"/>
      <c r="F118" s="90"/>
      <c r="G118" s="90"/>
      <c r="H118" s="90"/>
      <c r="I118" s="90"/>
      <c r="J118" s="90"/>
      <c r="K118" s="90"/>
      <c r="L118" s="90"/>
      <c r="M118" s="90"/>
      <c r="N118" s="90"/>
      <c r="O118" s="78"/>
      <c r="P118" s="78"/>
      <c r="Q118" s="78"/>
      <c r="R118" s="78"/>
    </row>
    <row r="119" spans="1:18">
      <c r="A119" s="287"/>
      <c r="B119" s="27"/>
      <c r="C119" s="33"/>
      <c r="D119" s="27"/>
    </row>
    <row r="120" spans="1:18">
      <c r="A120" s="287"/>
      <c r="B120" s="34"/>
      <c r="C120" s="74"/>
      <c r="D120" s="79" t="s">
        <v>96</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18">
      <c r="A121" s="287">
        <v>7</v>
      </c>
      <c r="B121" s="283" t="s">
        <v>374</v>
      </c>
      <c r="C121" s="276"/>
      <c r="D121" s="180">
        <v>0.42799999999999999</v>
      </c>
      <c r="E121" s="427">
        <f>'EBT_low case'!E151*$D$121/1000000</f>
        <v>0.25128436399999998</v>
      </c>
      <c r="F121" s="427">
        <f>'EBT_low case'!F151*$D$121/1000000</f>
        <v>0.59128028799999999</v>
      </c>
      <c r="G121" s="427">
        <f>'EBT_low case'!G151*$D$121/1000000</f>
        <v>0.207280828</v>
      </c>
      <c r="H121" s="427">
        <f>'EBT_low case'!H151*$D$121/1000000</f>
        <v>0.24365954400000001</v>
      </c>
      <c r="I121" s="427">
        <f>'EBT_low case'!I151*$D$121/1000000</f>
        <v>0.30251596399999997</v>
      </c>
      <c r="J121" s="427">
        <f>'EBT_low case'!J151*$D$121/1000000</f>
        <v>0.40275784399999998</v>
      </c>
      <c r="K121" s="427">
        <f>'EBT_low case'!K151*$D$121/1000000</f>
        <v>0.45357043199999997</v>
      </c>
      <c r="L121" s="427">
        <f>'EBT_low case'!L151*$D$121/1000000</f>
        <v>0.454212432</v>
      </c>
      <c r="M121" s="427">
        <f>'EBT_low case'!M151*$D$121/1000000</f>
        <v>0.45102468799999995</v>
      </c>
      <c r="N121" s="427">
        <f>'EBT_low case'!N151*$D$121/1000000</f>
        <v>0.47334146399999999</v>
      </c>
      <c r="O121" s="427">
        <f>'EBT_low case'!O151*$D$121/1000000</f>
        <v>0.48388224799999996</v>
      </c>
      <c r="P121" s="427">
        <f>'EBT_low case'!P151*$D$121/1000000</f>
        <v>0.47408532799999997</v>
      </c>
      <c r="Q121" s="427">
        <f>'EBT_low case'!Q151*$D$121/1000000</f>
        <v>0.58430859600000007</v>
      </c>
      <c r="R121" s="427">
        <f>'EBT_low case'!R151*$D$121/1000000</f>
        <v>0.16605722115171517</v>
      </c>
    </row>
    <row r="122" spans="1:18" ht="18.75">
      <c r="A122" s="287"/>
      <c r="B122" s="295" t="s">
        <v>98</v>
      </c>
      <c r="C122" s="280"/>
      <c r="D122" s="281"/>
      <c r="E122" s="77"/>
      <c r="F122" s="77"/>
      <c r="G122" s="77"/>
      <c r="H122" s="77"/>
      <c r="I122" s="77"/>
      <c r="J122" s="77"/>
      <c r="K122" s="77"/>
      <c r="L122" s="77"/>
      <c r="M122" s="77"/>
      <c r="N122" s="77"/>
      <c r="O122" s="82"/>
      <c r="P122" s="82"/>
      <c r="Q122" s="82"/>
      <c r="R122" s="82"/>
    </row>
    <row r="123" spans="1:18" s="2" customFormat="1">
      <c r="A123" s="288"/>
      <c r="B123" s="281"/>
      <c r="C123" s="280"/>
      <c r="D123" s="281"/>
      <c r="E123" s="284" t="s">
        <v>135</v>
      </c>
      <c r="F123" s="284" t="s">
        <v>80</v>
      </c>
      <c r="G123" s="284" t="s">
        <v>1</v>
      </c>
      <c r="H123" s="284" t="s">
        <v>2</v>
      </c>
      <c r="I123" s="284" t="s">
        <v>17</v>
      </c>
      <c r="J123" s="284" t="s">
        <v>18</v>
      </c>
      <c r="K123" s="284" t="s">
        <v>20</v>
      </c>
      <c r="L123" s="284" t="s">
        <v>21</v>
      </c>
      <c r="M123" s="284" t="s">
        <v>24</v>
      </c>
      <c r="N123" s="284" t="s">
        <v>25</v>
      </c>
      <c r="O123" s="284" t="s">
        <v>27</v>
      </c>
      <c r="P123" s="284" t="s">
        <v>28</v>
      </c>
      <c r="Q123" s="284" t="s">
        <v>29</v>
      </c>
      <c r="R123" s="284" t="s">
        <v>30</v>
      </c>
    </row>
    <row r="124" spans="1:18">
      <c r="A124" s="287">
        <v>8</v>
      </c>
      <c r="B124" s="283" t="s">
        <v>310</v>
      </c>
      <c r="C124" s="282"/>
      <c r="D124" s="286"/>
      <c r="E124" s="427">
        <f>E76+E121+E116</f>
        <v>1.5191366973113272</v>
      </c>
      <c r="F124" s="427">
        <f t="shared" ref="F124:Q124" si="5">F76+F121+F116</f>
        <v>1.1100386098476935</v>
      </c>
      <c r="G124" s="426">
        <f>G76+G121+G116</f>
        <v>0.82022454232162567</v>
      </c>
      <c r="H124" s="426">
        <f t="shared" si="5"/>
        <v>0.79777435371807948</v>
      </c>
      <c r="I124" s="426">
        <f t="shared" si="5"/>
        <v>0.78256244224768179</v>
      </c>
      <c r="J124" s="426">
        <f t="shared" si="5"/>
        <v>0.88505866301725011</v>
      </c>
      <c r="K124" s="426">
        <f t="shared" si="5"/>
        <v>0.93855482401063739</v>
      </c>
      <c r="L124" s="426">
        <f t="shared" si="5"/>
        <v>0.93712263183639055</v>
      </c>
      <c r="M124" s="426">
        <f t="shared" si="5"/>
        <v>0.94511465885989399</v>
      </c>
      <c r="N124" s="426">
        <f t="shared" si="5"/>
        <v>0.9751821008704844</v>
      </c>
      <c r="O124" s="426">
        <f t="shared" si="5"/>
        <v>0.98313663649862337</v>
      </c>
      <c r="P124" s="426">
        <f t="shared" si="5"/>
        <v>0.98279103682434199</v>
      </c>
      <c r="Q124" s="426">
        <f t="shared" si="5"/>
        <v>1.1657102313728231</v>
      </c>
      <c r="R124" s="426">
        <f>R76+R121+R116</f>
        <v>0.74875803165174937</v>
      </c>
    </row>
    <row r="125" spans="1:18" ht="15" customHeight="1">
      <c r="A125" s="287"/>
      <c r="B125" s="280"/>
      <c r="C125" s="280"/>
      <c r="D125" s="280"/>
      <c r="E125" s="9"/>
      <c r="F125" s="9"/>
      <c r="G125" s="9"/>
      <c r="H125" s="9"/>
      <c r="I125" s="9"/>
      <c r="J125" s="9"/>
      <c r="K125" s="9"/>
      <c r="L125" s="9"/>
      <c r="M125" s="9"/>
      <c r="N125" s="2"/>
      <c r="O125" s="2"/>
      <c r="P125" s="2"/>
      <c r="Q125" s="2"/>
      <c r="R125" s="2"/>
    </row>
    <row r="126" spans="1:18" ht="18.75">
      <c r="A126" s="287"/>
      <c r="B126" s="295" t="s">
        <v>305</v>
      </c>
    </row>
    <row r="127" spans="1:18">
      <c r="A127" s="287"/>
    </row>
    <row r="128" spans="1:18">
      <c r="A128" s="287" t="s">
        <v>294</v>
      </c>
      <c r="B128" s="308" t="s">
        <v>315</v>
      </c>
      <c r="E128" s="428">
        <v>0</v>
      </c>
      <c r="F128" s="428">
        <v>0</v>
      </c>
      <c r="G128" s="429">
        <f>'EBT_low case'!G90/1000000</f>
        <v>0</v>
      </c>
      <c r="H128" s="429">
        <f>'EBT_low case'!H90/1000000</f>
        <v>0</v>
      </c>
      <c r="I128" s="429">
        <f>'EBT_low case'!I90/1000000</f>
        <v>0</v>
      </c>
      <c r="J128" s="429">
        <f>'EBT_low case'!J90/1000000</f>
        <v>0</v>
      </c>
      <c r="K128" s="429">
        <f>'EBT_low case'!K90/1000000</f>
        <v>0</v>
      </c>
      <c r="L128" s="429">
        <f>'EBT_low case'!L90/1000000</f>
        <v>0</v>
      </c>
      <c r="M128" s="429">
        <f>'EBT_low case'!M90/1000000</f>
        <v>0</v>
      </c>
      <c r="N128" s="429">
        <f>'EBT_low case'!N90/1000000</f>
        <v>0</v>
      </c>
      <c r="O128" s="429">
        <f>'EBT_low case'!O90/1000000</f>
        <v>0</v>
      </c>
      <c r="P128" s="429">
        <f>'EBT_low case'!P90/1000000</f>
        <v>0</v>
      </c>
      <c r="Q128" s="429">
        <f>'EBT_low case'!Q90/1000000</f>
        <v>0</v>
      </c>
      <c r="R128" s="429">
        <f>'EBT_low case'!R90/1000000</f>
        <v>0</v>
      </c>
    </row>
    <row r="129" spans="1:18">
      <c r="A129" s="287" t="s">
        <v>295</v>
      </c>
      <c r="B129" s="308" t="s">
        <v>299</v>
      </c>
      <c r="E129" s="428">
        <v>0</v>
      </c>
      <c r="F129" s="428">
        <v>0</v>
      </c>
      <c r="G129" s="429">
        <f>'EBT_low case'!G91/1000000</f>
        <v>0</v>
      </c>
      <c r="H129" s="429">
        <f>'EBT_low case'!H91/1000000</f>
        <v>0</v>
      </c>
      <c r="I129" s="429">
        <f>'EBT_low case'!I91/1000000</f>
        <v>0</v>
      </c>
      <c r="J129" s="429">
        <f>'EBT_low case'!J91/1000000</f>
        <v>0</v>
      </c>
      <c r="K129" s="429">
        <f>'EBT_low case'!K91/1000000</f>
        <v>0</v>
      </c>
      <c r="L129" s="429">
        <f>'EBT_low case'!L91/1000000</f>
        <v>0</v>
      </c>
      <c r="M129" s="429">
        <f>'EBT_low case'!M91/1000000</f>
        <v>0</v>
      </c>
      <c r="N129" s="429">
        <f>'EBT_low case'!N91/1000000</f>
        <v>0</v>
      </c>
      <c r="O129" s="429">
        <f>'EBT_low case'!O91/1000000</f>
        <v>0</v>
      </c>
      <c r="P129" s="429">
        <f>'EBT_low case'!P91/1000000</f>
        <v>0</v>
      </c>
      <c r="Q129" s="429">
        <f>'EBT_low case'!Q91/1000000</f>
        <v>0</v>
      </c>
      <c r="R129" s="429">
        <f>'EBT_low case'!R91/1000000</f>
        <v>0</v>
      </c>
    </row>
    <row r="130" spans="1:18">
      <c r="A130" s="287" t="s">
        <v>296</v>
      </c>
      <c r="B130" s="308" t="s">
        <v>306</v>
      </c>
      <c r="E130" s="452">
        <v>0</v>
      </c>
      <c r="F130" s="428">
        <v>0</v>
      </c>
      <c r="G130" s="309">
        <v>0</v>
      </c>
      <c r="H130" s="309">
        <v>0</v>
      </c>
      <c r="I130" s="309">
        <v>0</v>
      </c>
      <c r="J130" s="309">
        <v>0</v>
      </c>
      <c r="K130" s="309">
        <v>0</v>
      </c>
      <c r="L130" s="309">
        <v>0</v>
      </c>
      <c r="M130" s="309">
        <v>0</v>
      </c>
      <c r="N130" s="309">
        <v>0</v>
      </c>
      <c r="O130" s="309">
        <v>0</v>
      </c>
      <c r="P130" s="309">
        <v>0</v>
      </c>
      <c r="Q130" s="309">
        <v>0</v>
      </c>
      <c r="R130" s="309">
        <v>0</v>
      </c>
    </row>
    <row r="131" spans="1:18">
      <c r="A131" s="293" t="s">
        <v>297</v>
      </c>
      <c r="B131" s="308" t="s">
        <v>293</v>
      </c>
      <c r="E131" s="428">
        <v>0.42799999999999999</v>
      </c>
      <c r="F131" s="428"/>
      <c r="G131" s="429">
        <v>0.42799999999999999</v>
      </c>
      <c r="H131" s="429">
        <v>0.42799999999999999</v>
      </c>
      <c r="I131" s="429">
        <v>0.42799999999999999</v>
      </c>
      <c r="J131" s="429">
        <v>0.42799999999999999</v>
      </c>
      <c r="K131" s="429">
        <v>0.42799999999999999</v>
      </c>
      <c r="L131" s="429">
        <v>0.42799999999999999</v>
      </c>
      <c r="M131" s="429">
        <v>0.42799999999999999</v>
      </c>
      <c r="N131" s="429">
        <v>0.42799999999999999</v>
      </c>
      <c r="O131" s="429">
        <v>0.42799999999999999</v>
      </c>
      <c r="P131" s="429">
        <v>0.42799999999999999</v>
      </c>
      <c r="Q131" s="429">
        <v>0.42799999999999999</v>
      </c>
      <c r="R131" s="429">
        <v>0.42799999999999999</v>
      </c>
    </row>
    <row r="132" spans="1:18">
      <c r="A132" s="287" t="s">
        <v>300</v>
      </c>
      <c r="B132" s="308" t="s">
        <v>301</v>
      </c>
      <c r="E132" s="428">
        <v>8.7051348000000001E-2</v>
      </c>
      <c r="F132" s="428">
        <v>0</v>
      </c>
      <c r="G132" s="429">
        <f>G130*G131/1000000</f>
        <v>0</v>
      </c>
      <c r="H132" s="429">
        <f t="shared" ref="H132:R132" si="6">H130*H131/1000000</f>
        <v>0</v>
      </c>
      <c r="I132" s="429">
        <f t="shared" si="6"/>
        <v>0</v>
      </c>
      <c r="J132" s="429">
        <f t="shared" si="6"/>
        <v>0</v>
      </c>
      <c r="K132" s="429">
        <f t="shared" si="6"/>
        <v>0</v>
      </c>
      <c r="L132" s="429">
        <f t="shared" si="6"/>
        <v>0</v>
      </c>
      <c r="M132" s="429">
        <f t="shared" si="6"/>
        <v>0</v>
      </c>
      <c r="N132" s="429">
        <f t="shared" si="6"/>
        <v>0</v>
      </c>
      <c r="O132" s="429">
        <f t="shared" si="6"/>
        <v>0</v>
      </c>
      <c r="P132" s="429">
        <f t="shared" si="6"/>
        <v>0</v>
      </c>
      <c r="Q132" s="429">
        <f t="shared" si="6"/>
        <v>0</v>
      </c>
      <c r="R132" s="429">
        <f t="shared" si="6"/>
        <v>0</v>
      </c>
    </row>
    <row r="133" spans="1:18">
      <c r="A133" s="287"/>
    </row>
    <row r="134" spans="1:18" ht="18.75">
      <c r="A134" s="287"/>
      <c r="B134" s="295" t="s">
        <v>298</v>
      </c>
    </row>
    <row r="135" spans="1:18">
      <c r="A135" s="287"/>
    </row>
    <row r="136" spans="1:18">
      <c r="A136" s="287" t="s">
        <v>302</v>
      </c>
      <c r="B136" s="308" t="s">
        <v>356</v>
      </c>
      <c r="E136" s="428">
        <f>E124-E132</f>
        <v>1.4320853493113272</v>
      </c>
      <c r="F136" s="428">
        <f>F124-F132</f>
        <v>1.1100386098476935</v>
      </c>
      <c r="G136" s="429">
        <f>G124-G132</f>
        <v>0.82022454232162567</v>
      </c>
      <c r="H136" s="429">
        <f t="shared" ref="H136:Q136" si="7">H124-H132</f>
        <v>0.79777435371807948</v>
      </c>
      <c r="I136" s="429">
        <f t="shared" si="7"/>
        <v>0.78256244224768179</v>
      </c>
      <c r="J136" s="429">
        <f t="shared" si="7"/>
        <v>0.88505866301725011</v>
      </c>
      <c r="K136" s="429">
        <f t="shared" si="7"/>
        <v>0.93855482401063739</v>
      </c>
      <c r="L136" s="429">
        <f t="shared" si="7"/>
        <v>0.93712263183639055</v>
      </c>
      <c r="M136" s="429">
        <f t="shared" si="7"/>
        <v>0.94511465885989399</v>
      </c>
      <c r="N136" s="429">
        <f t="shared" si="7"/>
        <v>0.9751821008704844</v>
      </c>
      <c r="O136" s="429">
        <f t="shared" si="7"/>
        <v>0.98313663649862337</v>
      </c>
      <c r="P136" s="429">
        <f t="shared" si="7"/>
        <v>0.98279103682434199</v>
      </c>
      <c r="Q136" s="429">
        <f t="shared" si="7"/>
        <v>1.1657102313728231</v>
      </c>
      <c r="R136" s="429">
        <f>R124-R132</f>
        <v>0.74875803165174937</v>
      </c>
    </row>
    <row r="137" spans="1:18">
      <c r="A137" s="287"/>
    </row>
    <row r="138" spans="1:18" s="2" customFormat="1" ht="37.5">
      <c r="A138" s="288"/>
      <c r="B138" s="295" t="s">
        <v>174</v>
      </c>
      <c r="C138" s="279"/>
      <c r="D138" s="279"/>
      <c r="E138" s="278"/>
      <c r="F138" s="278"/>
      <c r="G138" s="278"/>
      <c r="H138" s="278"/>
      <c r="I138" s="278"/>
      <c r="J138" s="278"/>
      <c r="K138" s="278"/>
      <c r="L138" s="278"/>
      <c r="M138" s="278"/>
      <c r="N138" s="278"/>
      <c r="O138" s="278"/>
      <c r="P138" s="277"/>
      <c r="Q138" s="277"/>
      <c r="R138" s="277"/>
    </row>
    <row r="139" spans="1:18" s="2" customFormat="1">
      <c r="A139" s="288"/>
      <c r="B139" s="279"/>
      <c r="C139" s="279"/>
      <c r="D139" s="279"/>
      <c r="E139" s="278"/>
      <c r="F139" s="278"/>
      <c r="G139" s="278"/>
      <c r="H139" s="278"/>
      <c r="I139" s="278"/>
      <c r="J139" s="278"/>
      <c r="K139" s="278"/>
      <c r="L139" s="278"/>
      <c r="M139" s="278"/>
      <c r="N139" s="278"/>
      <c r="O139" s="278"/>
      <c r="P139" s="277"/>
      <c r="Q139" s="277"/>
      <c r="R139" s="277"/>
    </row>
    <row r="140" spans="1:18" s="2" customFormat="1">
      <c r="A140" s="288"/>
      <c r="B140" s="413" t="s">
        <v>455</v>
      </c>
      <c r="C140" s="280"/>
      <c r="D140" s="281"/>
      <c r="E140" s="284" t="s">
        <v>135</v>
      </c>
      <c r="F140" s="284" t="s">
        <v>80</v>
      </c>
      <c r="G140" s="284" t="s">
        <v>1</v>
      </c>
      <c r="H140" s="284" t="s">
        <v>2</v>
      </c>
      <c r="I140" s="284" t="s">
        <v>17</v>
      </c>
      <c r="J140" s="284" t="s">
        <v>18</v>
      </c>
      <c r="K140" s="284" t="s">
        <v>20</v>
      </c>
      <c r="L140" s="284" t="s">
        <v>21</v>
      </c>
      <c r="M140" s="284" t="s">
        <v>24</v>
      </c>
      <c r="N140" s="284" t="s">
        <v>25</v>
      </c>
      <c r="O140" s="284" t="s">
        <v>27</v>
      </c>
      <c r="P140" s="284" t="s">
        <v>28</v>
      </c>
      <c r="Q140" s="284" t="s">
        <v>29</v>
      </c>
      <c r="R140" s="284" t="s">
        <v>30</v>
      </c>
    </row>
    <row r="141" spans="1:18" s="2" customFormat="1">
      <c r="A141" s="288">
        <v>9</v>
      </c>
      <c r="B141" s="283" t="s">
        <v>264</v>
      </c>
      <c r="C141" s="282"/>
      <c r="D141" s="286"/>
      <c r="E141" s="453">
        <v>3.4727689196451307E-3</v>
      </c>
      <c r="F141" s="453">
        <v>4.4859924977919173E-3</v>
      </c>
      <c r="G141" s="426">
        <v>5.5592277367557579E-3</v>
      </c>
      <c r="H141" s="426">
        <v>6.6858587931772672E-3</v>
      </c>
      <c r="I141" s="426">
        <v>7.8394287782010217E-3</v>
      </c>
      <c r="J141" s="426">
        <v>9.0082412204848424E-3</v>
      </c>
      <c r="K141" s="426">
        <v>1.0182111504384051E-2</v>
      </c>
      <c r="L141" s="426">
        <v>1.1347605649355613E-2</v>
      </c>
      <c r="M141" s="426">
        <v>1.2501990058463452E-2</v>
      </c>
      <c r="N141" s="426">
        <v>1.3638116667108681E-2</v>
      </c>
      <c r="O141" s="426">
        <v>1.4756135707363102E-2</v>
      </c>
      <c r="P141" s="426">
        <v>1.5854249333015383E-2</v>
      </c>
      <c r="Q141" s="426">
        <v>1.6933721751139091E-2</v>
      </c>
      <c r="R141" s="426">
        <v>1.7995196977551309E-2</v>
      </c>
    </row>
    <row r="142" spans="1:18">
      <c r="A142" s="287">
        <v>10</v>
      </c>
      <c r="B142" s="283" t="s">
        <v>265</v>
      </c>
      <c r="C142" s="282"/>
      <c r="D142" s="286"/>
      <c r="E142" s="289"/>
      <c r="F142" s="289"/>
      <c r="G142" s="426">
        <v>1.5447259968888935E-3</v>
      </c>
      <c r="H142" s="426">
        <v>1.8189179585337684E-3</v>
      </c>
      <c r="I142" s="426">
        <v>2.0836638425545382E-3</v>
      </c>
      <c r="J142" s="426">
        <v>2.6571780112545026E-3</v>
      </c>
      <c r="K142" s="426">
        <v>3.1627146881705844E-3</v>
      </c>
      <c r="L142" s="426">
        <v>3.5267873756804802E-3</v>
      </c>
      <c r="M142" s="426">
        <v>3.9863633830062835E-3</v>
      </c>
      <c r="N142" s="426">
        <v>4.4669364999600433E-3</v>
      </c>
      <c r="O142" s="426">
        <v>4.8085377029134166E-3</v>
      </c>
      <c r="P142" s="426">
        <v>5.0928706172857592E-3</v>
      </c>
      <c r="Q142" s="426">
        <v>6.2483386147560108E-3</v>
      </c>
      <c r="R142" s="426">
        <v>6.5318246395325063E-3</v>
      </c>
    </row>
    <row r="143" spans="1:18">
      <c r="A143" s="287"/>
      <c r="B143" s="352"/>
      <c r="C143" s="352"/>
      <c r="D143" s="352"/>
      <c r="E143" s="352"/>
      <c r="F143" s="352"/>
      <c r="G143" s="352"/>
      <c r="H143" s="352"/>
      <c r="I143" s="352"/>
      <c r="J143" s="352"/>
      <c r="K143" s="352"/>
      <c r="L143" s="352"/>
      <c r="M143" s="352"/>
      <c r="N143" s="352"/>
      <c r="O143" s="352"/>
      <c r="P143" s="352"/>
      <c r="Q143" s="352"/>
      <c r="R143" s="352"/>
    </row>
    <row r="144" spans="1:18">
      <c r="A144" s="287">
        <v>11</v>
      </c>
      <c r="B144" s="459" t="s">
        <v>313</v>
      </c>
      <c r="C144" s="460"/>
      <c r="D144" s="461"/>
      <c r="E144" s="289"/>
      <c r="F144" s="289"/>
      <c r="G144" s="285"/>
      <c r="H144" s="285"/>
      <c r="I144" s="285"/>
      <c r="J144" s="285"/>
      <c r="K144" s="285"/>
      <c r="L144" s="285"/>
      <c r="M144" s="285"/>
      <c r="N144" s="285"/>
      <c r="O144" s="285"/>
      <c r="P144" s="285"/>
      <c r="Q144" s="285"/>
      <c r="R144" s="285"/>
    </row>
    <row r="145" spans="1:18">
      <c r="A145" s="287">
        <v>12</v>
      </c>
      <c r="B145" s="459" t="s">
        <v>314</v>
      </c>
      <c r="C145" s="460"/>
      <c r="D145" s="461"/>
      <c r="E145" s="289"/>
      <c r="F145" s="289"/>
      <c r="G145" s="285"/>
      <c r="H145" s="285"/>
      <c r="I145" s="285"/>
      <c r="J145" s="285"/>
      <c r="K145" s="285"/>
      <c r="L145" s="285"/>
      <c r="M145" s="285"/>
      <c r="N145" s="285"/>
      <c r="O145" s="285"/>
      <c r="P145" s="285"/>
      <c r="Q145" s="285"/>
      <c r="R145" s="285"/>
    </row>
    <row r="146" spans="1:18">
      <c r="A146" s="287"/>
      <c r="G146" s="435"/>
      <c r="H146" s="435"/>
      <c r="I146" s="435"/>
      <c r="J146" s="435"/>
      <c r="K146" s="435"/>
      <c r="L146" s="435"/>
      <c r="M146" s="435"/>
      <c r="N146" s="435"/>
      <c r="O146" s="435"/>
      <c r="P146" s="435"/>
      <c r="Q146" s="435"/>
      <c r="R146" s="435"/>
    </row>
    <row r="147" spans="1:18">
      <c r="A147" s="287"/>
    </row>
    <row r="148" spans="1:18">
      <c r="A148" s="287"/>
    </row>
    <row r="149" spans="1:18">
      <c r="A149" s="287"/>
    </row>
    <row r="150" spans="1:18" ht="63">
      <c r="A150" s="287"/>
      <c r="B150" s="279" t="s">
        <v>459</v>
      </c>
    </row>
    <row r="151" spans="1:18">
      <c r="A151" s="287"/>
    </row>
    <row r="152" spans="1:18">
      <c r="A152" s="287"/>
    </row>
    <row r="153" spans="1:18">
      <c r="A153" s="287"/>
    </row>
    <row r="154" spans="1:18">
      <c r="A154" s="287"/>
    </row>
    <row r="155" spans="1:18">
      <c r="A155" s="287"/>
    </row>
    <row r="156" spans="1:18" s="2" customFormat="1">
      <c r="A156" s="288"/>
      <c r="B156" s="279"/>
      <c r="C156" s="279"/>
      <c r="D156" s="279"/>
      <c r="E156" s="278"/>
      <c r="F156" s="278"/>
      <c r="G156" s="278"/>
      <c r="H156" s="278"/>
      <c r="I156" s="278"/>
      <c r="J156" s="278"/>
      <c r="K156" s="278"/>
      <c r="L156" s="278"/>
      <c r="M156" s="278"/>
      <c r="N156" s="278"/>
      <c r="O156" s="278"/>
      <c r="P156" s="277"/>
      <c r="Q156" s="277"/>
      <c r="R156" s="277"/>
    </row>
    <row r="157" spans="1:18">
      <c r="A157" s="287"/>
    </row>
    <row r="158" spans="1:18">
      <c r="A158" s="287"/>
    </row>
    <row r="159" spans="1:18">
      <c r="A159" s="287"/>
    </row>
    <row r="160" spans="1:18">
      <c r="A160" s="287"/>
    </row>
    <row r="161" spans="1:1">
      <c r="A161" s="287"/>
    </row>
    <row r="162" spans="1:1">
      <c r="A162" s="287"/>
    </row>
    <row r="163" spans="1:1">
      <c r="A163" s="287"/>
    </row>
    <row r="164" spans="1:1">
      <c r="A164" s="287"/>
    </row>
    <row r="165" spans="1:1">
      <c r="A165" s="287"/>
    </row>
    <row r="166" spans="1:1">
      <c r="A166" s="287"/>
    </row>
    <row r="167" spans="1:1">
      <c r="A167" s="287"/>
    </row>
    <row r="168" spans="1:1">
      <c r="A168" s="287"/>
    </row>
    <row r="169" spans="1:1">
      <c r="A169" s="287"/>
    </row>
    <row r="170" spans="1:1">
      <c r="A170" s="287"/>
    </row>
    <row r="171" spans="1:1">
      <c r="A171" s="287"/>
    </row>
    <row r="172" spans="1:1">
      <c r="A172" s="287"/>
    </row>
    <row r="173" spans="1:1">
      <c r="A173" s="287"/>
    </row>
    <row r="174" spans="1:1">
      <c r="A174" s="287"/>
    </row>
    <row r="175" spans="1:1">
      <c r="A175" s="287"/>
    </row>
    <row r="176" spans="1:1">
      <c r="A176" s="287"/>
    </row>
    <row r="177" spans="1:1">
      <c r="A177" s="287"/>
    </row>
    <row r="178" spans="1:1">
      <c r="A178" s="287"/>
    </row>
    <row r="179" spans="1:1">
      <c r="A179" s="287"/>
    </row>
    <row r="180" spans="1:1">
      <c r="A180" s="287"/>
    </row>
    <row r="181" spans="1:1">
      <c r="A181" s="287"/>
    </row>
    <row r="182" spans="1:1">
      <c r="A182" s="287"/>
    </row>
    <row r="183" spans="1:1">
      <c r="A183" s="287"/>
    </row>
  </sheetData>
  <dataConsolidate/>
  <mergeCells count="2">
    <mergeCell ref="B144:D144"/>
    <mergeCell ref="B145:D145"/>
  </mergeCells>
  <printOptions horizontalCentered="1"/>
  <pageMargins left="0.25" right="0.25" top="0.75" bottom="0.75" header="0.3" footer="0.3"/>
  <pageSetup scale="31"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zoomScale="55" zoomScaleNormal="55" zoomScaleSheetLayoutView="70" workbookViewId="0">
      <selection activeCell="R32" sqref="R32:T32"/>
    </sheetView>
  </sheetViews>
  <sheetFormatPr defaultColWidth="9" defaultRowHeight="15.75"/>
  <cols>
    <col min="1" max="1" width="9" style="149"/>
    <col min="2" max="2" width="79.875" style="125" customWidth="1"/>
    <col min="3" max="3" width="17.5" style="125" customWidth="1"/>
    <col min="4" max="5" width="12.625" style="125" customWidth="1"/>
    <col min="6" max="17" width="12.625" style="5" customWidth="1"/>
    <col min="18" max="20" width="12.625" style="1" customWidth="1"/>
    <col min="21" max="21" width="10.875" style="1" customWidth="1"/>
    <col min="22" max="133" width="7.125" style="1" customWidth="1"/>
    <col min="134" max="16384" width="9" style="1"/>
  </cols>
  <sheetData>
    <row r="1" spans="1:20" s="2" customFormat="1">
      <c r="A1" s="146"/>
      <c r="B1" s="21" t="s">
        <v>22</v>
      </c>
      <c r="C1" s="12"/>
      <c r="D1" s="12"/>
      <c r="E1" s="12"/>
      <c r="F1" s="4"/>
      <c r="G1" s="4"/>
      <c r="H1" s="4"/>
      <c r="I1" s="4"/>
      <c r="J1" s="4"/>
      <c r="K1" s="4"/>
      <c r="L1" s="4"/>
      <c r="M1" s="4"/>
      <c r="N1" s="4"/>
      <c r="O1" s="4"/>
    </row>
    <row r="2" spans="1:20" s="2" customFormat="1">
      <c r="A2" s="146"/>
      <c r="B2" s="21" t="s">
        <v>23</v>
      </c>
      <c r="C2" s="12"/>
      <c r="D2" s="12"/>
      <c r="E2" s="12"/>
      <c r="F2" s="4"/>
      <c r="G2" s="4"/>
      <c r="H2" s="4"/>
      <c r="I2" s="4"/>
      <c r="J2" s="4"/>
      <c r="K2" s="4"/>
      <c r="L2" s="4"/>
      <c r="M2" s="4"/>
      <c r="N2" s="4"/>
      <c r="O2" s="4"/>
    </row>
    <row r="3" spans="1:20" s="3" customFormat="1">
      <c r="A3" s="146"/>
      <c r="B3" s="129" t="s">
        <v>257</v>
      </c>
      <c r="C3" s="17"/>
      <c r="D3" s="17"/>
      <c r="E3" s="17"/>
    </row>
    <row r="4" spans="1:20" s="3" customFormat="1">
      <c r="A4" s="146"/>
      <c r="B4" s="26" t="s">
        <v>184</v>
      </c>
      <c r="C4" s="16"/>
      <c r="D4" s="16"/>
      <c r="E4" s="16"/>
    </row>
    <row r="5" spans="1:20" s="3" customFormat="1">
      <c r="A5" s="146"/>
      <c r="B5" s="290" t="s">
        <v>183</v>
      </c>
      <c r="C5" s="16"/>
      <c r="D5" s="16"/>
      <c r="E5" s="16"/>
    </row>
    <row r="6" spans="1:20" s="3" customFormat="1">
      <c r="A6" s="146"/>
      <c r="B6" s="16"/>
      <c r="C6" s="16"/>
      <c r="D6" s="16"/>
      <c r="E6" s="16"/>
    </row>
    <row r="7" spans="1:20" s="3" customFormat="1" ht="15.75" customHeight="1">
      <c r="A7" s="146"/>
      <c r="B7" s="145" t="s">
        <v>429</v>
      </c>
      <c r="C7" s="12"/>
      <c r="D7" s="12"/>
      <c r="E7" s="12"/>
      <c r="F7" s="11"/>
      <c r="I7" s="8"/>
      <c r="J7" s="6"/>
      <c r="K7" s="6"/>
      <c r="L7" s="6"/>
      <c r="M7" s="6"/>
      <c r="N7" s="6"/>
      <c r="O7" s="6"/>
      <c r="P7" s="6"/>
      <c r="Q7" s="6"/>
    </row>
    <row r="8" spans="1:20" s="3" customFormat="1" ht="31.5">
      <c r="A8" s="146"/>
      <c r="B8" s="21"/>
      <c r="C8" s="27" t="s">
        <v>133</v>
      </c>
      <c r="D8" s="129" t="s">
        <v>82</v>
      </c>
      <c r="E8" s="21"/>
      <c r="F8" s="55"/>
      <c r="G8" s="55"/>
      <c r="H8" s="55"/>
      <c r="I8" s="55"/>
      <c r="J8" s="226"/>
      <c r="K8" s="63"/>
      <c r="L8" s="63"/>
      <c r="M8" s="63"/>
      <c r="N8" s="63"/>
      <c r="O8" s="63"/>
      <c r="P8" s="58"/>
      <c r="Q8" s="58"/>
      <c r="R8" s="59"/>
      <c r="S8" s="59"/>
      <c r="T8" s="59"/>
    </row>
    <row r="9" spans="1:20" s="3" customFormat="1">
      <c r="A9" s="146"/>
      <c r="B9" s="13"/>
      <c r="C9" s="27" t="s">
        <v>134</v>
      </c>
      <c r="D9" s="466" t="s">
        <v>125</v>
      </c>
      <c r="E9" s="466"/>
      <c r="F9" s="467"/>
      <c r="G9" s="467"/>
      <c r="H9" s="22"/>
      <c r="I9" s="468" t="s">
        <v>126</v>
      </c>
      <c r="J9" s="468"/>
      <c r="K9" s="468"/>
      <c r="L9" s="468"/>
      <c r="M9" s="227"/>
      <c r="N9" s="469" t="s">
        <v>127</v>
      </c>
      <c r="O9" s="470"/>
      <c r="P9" s="470"/>
      <c r="Q9" s="58"/>
      <c r="R9" s="457" t="s">
        <v>128</v>
      </c>
      <c r="S9" s="471"/>
      <c r="T9" s="471"/>
    </row>
    <row r="10" spans="1:20" s="7" customFormat="1" ht="18.75">
      <c r="A10" s="147"/>
      <c r="B10" s="295" t="s">
        <v>92</v>
      </c>
      <c r="C10" s="23"/>
      <c r="D10" s="64" t="s">
        <v>135</v>
      </c>
      <c r="E10" s="64" t="s">
        <v>80</v>
      </c>
      <c r="F10" s="64">
        <v>2019</v>
      </c>
      <c r="G10" s="228" t="s">
        <v>2</v>
      </c>
      <c r="H10" s="229"/>
      <c r="I10" s="187" t="s">
        <v>17</v>
      </c>
      <c r="J10" s="64" t="s">
        <v>18</v>
      </c>
      <c r="K10" s="64" t="s">
        <v>20</v>
      </c>
      <c r="L10" s="228" t="s">
        <v>21</v>
      </c>
      <c r="M10" s="229"/>
      <c r="N10" s="187" t="s">
        <v>24</v>
      </c>
      <c r="O10" s="64" t="s">
        <v>25</v>
      </c>
      <c r="P10" s="228" t="s">
        <v>27</v>
      </c>
      <c r="Q10" s="229"/>
      <c r="R10" s="187" t="s">
        <v>28</v>
      </c>
      <c r="S10" s="64" t="s">
        <v>29</v>
      </c>
      <c r="T10" s="64" t="s">
        <v>30</v>
      </c>
    </row>
    <row r="11" spans="1:20" ht="15" customHeight="1">
      <c r="A11" s="22">
        <v>1</v>
      </c>
      <c r="B11" s="21" t="s">
        <v>368</v>
      </c>
      <c r="C11" s="27"/>
      <c r="D11" s="243">
        <f>EBT!E14</f>
        <v>3441632.4329999997</v>
      </c>
      <c r="E11" s="243">
        <f>EBT!F14</f>
        <v>3472081.0573299997</v>
      </c>
      <c r="F11" s="243">
        <f>EBT!G14</f>
        <v>3381908.1966261631</v>
      </c>
      <c r="G11" s="243">
        <f>EBT!H14</f>
        <v>3412318.8758863928</v>
      </c>
      <c r="H11" s="231"/>
      <c r="I11" s="243">
        <f>EBT!I14</f>
        <v>3448334.9189719707</v>
      </c>
      <c r="J11" s="243">
        <f>EBT!J14</f>
        <v>3489371.7913127174</v>
      </c>
      <c r="K11" s="243">
        <f>EBT!K14</f>
        <v>3534379.4306444679</v>
      </c>
      <c r="L11" s="243">
        <f>EBT!L14</f>
        <v>3582120.4405821222</v>
      </c>
      <c r="M11" s="231"/>
      <c r="N11" s="257">
        <f>EBT!M14</f>
        <v>3632321.2765349098</v>
      </c>
      <c r="O11" s="257">
        <f>EBT!N14</f>
        <v>3685421.574774812</v>
      </c>
      <c r="P11" s="257">
        <f>EBT!O14</f>
        <v>3738532.2058132347</v>
      </c>
      <c r="Q11" s="260"/>
      <c r="R11" s="257">
        <f>EBT!P14</f>
        <v>3794044.2416354334</v>
      </c>
      <c r="S11" s="257">
        <f>EBT!Q14</f>
        <v>3850265.7617384954</v>
      </c>
      <c r="T11" s="257">
        <f>EBT!R14</f>
        <v>3907608.3321303921</v>
      </c>
    </row>
    <row r="12" spans="1:20" ht="15" customHeight="1">
      <c r="A12" s="22">
        <v>2</v>
      </c>
      <c r="B12" s="21" t="s">
        <v>369</v>
      </c>
      <c r="C12" s="21"/>
      <c r="D12" s="94">
        <v>0</v>
      </c>
      <c r="E12" s="94">
        <v>0</v>
      </c>
      <c r="F12" s="108">
        <f>5*8760*0.3</f>
        <v>13140</v>
      </c>
      <c r="G12" s="108">
        <f>5*8760*0.3</f>
        <v>13140</v>
      </c>
      <c r="H12" s="231"/>
      <c r="I12" s="108">
        <f>5*8760*0.3</f>
        <v>13140</v>
      </c>
      <c r="J12" s="108">
        <f>5*8760*0.3</f>
        <v>13140</v>
      </c>
      <c r="K12" s="108">
        <f>5*8760*0.3</f>
        <v>13140</v>
      </c>
      <c r="L12" s="108">
        <f>5*8760*0.3</f>
        <v>13140</v>
      </c>
      <c r="M12" s="231"/>
      <c r="N12" s="108">
        <f>5*8760*0.3</f>
        <v>13140</v>
      </c>
      <c r="O12" s="108">
        <f>5*8760*0.3</f>
        <v>13140</v>
      </c>
      <c r="P12" s="108">
        <f>5*8760*0.3</f>
        <v>13140</v>
      </c>
      <c r="Q12" s="260"/>
      <c r="R12" s="108">
        <f>5*8760*0.3</f>
        <v>13140</v>
      </c>
      <c r="S12" s="108">
        <f>5*8760*0.3</f>
        <v>13140</v>
      </c>
      <c r="T12" s="108">
        <f>5*8760*0.3</f>
        <v>13140</v>
      </c>
    </row>
    <row r="13" spans="1:20">
      <c r="A13" s="22">
        <v>3</v>
      </c>
      <c r="B13" s="21" t="s">
        <v>136</v>
      </c>
      <c r="C13" s="21"/>
      <c r="D13" s="261">
        <v>0.27</v>
      </c>
      <c r="E13" s="261">
        <v>0.28999999999999998</v>
      </c>
      <c r="F13" s="262">
        <v>0.31</v>
      </c>
      <c r="G13" s="263">
        <v>0.33</v>
      </c>
      <c r="H13" s="230"/>
      <c r="I13" s="265">
        <v>0.34749999999999998</v>
      </c>
      <c r="J13" s="262">
        <v>0.36499999999999999</v>
      </c>
      <c r="K13" s="262">
        <v>0.38250000000000001</v>
      </c>
      <c r="L13" s="263">
        <v>0.4</v>
      </c>
      <c r="M13" s="230"/>
      <c r="N13" s="265">
        <v>0.41670000000000001</v>
      </c>
      <c r="O13" s="262">
        <v>0.43330000000000002</v>
      </c>
      <c r="P13" s="263">
        <v>0.45</v>
      </c>
      <c r="Q13" s="230"/>
      <c r="R13" s="265">
        <v>0.4667</v>
      </c>
      <c r="S13" s="262">
        <v>0.48330000000000001</v>
      </c>
      <c r="T13" s="262">
        <v>0.5</v>
      </c>
    </row>
    <row r="14" spans="1:20">
      <c r="A14" s="22">
        <v>4</v>
      </c>
      <c r="B14" s="21" t="s">
        <v>137</v>
      </c>
      <c r="C14" s="21"/>
      <c r="D14" s="472">
        <f>((D11-D12)*D13)+((E11-E12)*E13)+((F11-F12)*F13)+((G11-G12)*G13)</f>
        <v>4102191.43353232</v>
      </c>
      <c r="E14" s="473"/>
      <c r="F14" s="473"/>
      <c r="G14" s="473"/>
      <c r="H14" s="232"/>
      <c r="I14" s="472">
        <f>((I11-I12)*I13)+((J11-J12)*J13)+((K11-K12)*K13)+((L11-L12)*L13)</f>
        <v>5237021.0966262594</v>
      </c>
      <c r="J14" s="473"/>
      <c r="K14" s="473"/>
      <c r="L14" s="473"/>
      <c r="M14" s="232"/>
      <c r="N14" s="476">
        <f>(((N11-N12)*N13)+((O11-O12)*O13)+((P11-P12)*P13))</f>
        <v>4775738.9368979791</v>
      </c>
      <c r="O14" s="477"/>
      <c r="P14" s="477"/>
      <c r="Q14" s="232"/>
      <c r="R14" s="477">
        <f>(((R11-R12)*R13)+((S11-S12)*S13)+((T11-T12)*T13))</f>
        <v>5566265.0562846679</v>
      </c>
      <c r="S14" s="477"/>
      <c r="T14" s="478"/>
    </row>
    <row r="15" spans="1:20">
      <c r="A15" s="22"/>
      <c r="B15" s="21"/>
      <c r="C15" s="21"/>
      <c r="D15" s="233"/>
      <c r="E15" s="234"/>
      <c r="F15" s="71"/>
      <c r="G15" s="71"/>
      <c r="H15" s="238"/>
      <c r="I15" s="71"/>
      <c r="J15" s="71"/>
      <c r="K15" s="71"/>
      <c r="L15" s="71"/>
      <c r="M15" s="238"/>
      <c r="N15" s="71"/>
      <c r="O15" s="71"/>
      <c r="P15" s="71"/>
      <c r="Q15" s="238"/>
      <c r="R15" s="71"/>
      <c r="S15" s="71"/>
      <c r="T15" s="252"/>
    </row>
    <row r="16" spans="1:20" ht="16.5" thickBot="1">
      <c r="A16" s="22"/>
      <c r="B16" s="296" t="s">
        <v>357</v>
      </c>
      <c r="C16" s="21"/>
      <c r="D16" s="236"/>
      <c r="E16" s="237"/>
      <c r="F16" s="238"/>
      <c r="G16" s="238"/>
      <c r="H16" s="241"/>
      <c r="I16" s="238"/>
      <c r="J16" s="238"/>
      <c r="K16" s="238"/>
      <c r="L16" s="238"/>
      <c r="M16" s="238"/>
      <c r="N16" s="238"/>
      <c r="O16" s="238"/>
      <c r="P16" s="238"/>
      <c r="Q16" s="238"/>
      <c r="R16" s="238"/>
      <c r="S16" s="238"/>
      <c r="T16" s="235"/>
    </row>
    <row r="17" spans="1:21" ht="32.25" customHeight="1" thickBot="1">
      <c r="A17" s="22">
        <v>5</v>
      </c>
      <c r="B17" s="21" t="s">
        <v>360</v>
      </c>
      <c r="C17" s="357">
        <v>307398</v>
      </c>
      <c r="D17" s="240"/>
      <c r="E17" s="240"/>
      <c r="F17" s="241"/>
      <c r="G17" s="239"/>
      <c r="H17" s="264">
        <f>C17+SUM(D22:G22)</f>
        <v>1520137.9664676802</v>
      </c>
      <c r="I17" s="256"/>
      <c r="J17" s="241"/>
      <c r="K17" s="241"/>
      <c r="L17" s="241"/>
      <c r="M17" s="264">
        <f>H17+SUM(I22:L22)</f>
        <v>1915232.5698414207</v>
      </c>
      <c r="N17" s="241"/>
      <c r="O17" s="241"/>
      <c r="P17" s="241"/>
      <c r="Q17" s="264">
        <f>M17+SUM(N22:P22)</f>
        <v>777124.51295487676</v>
      </c>
      <c r="R17" s="241"/>
      <c r="S17" s="241"/>
      <c r="T17" s="239"/>
      <c r="U17" s="264">
        <f>Q17+SUM(R22:T22)</f>
        <v>312902.96389801404</v>
      </c>
    </row>
    <row r="18" spans="1:21">
      <c r="A18" s="22">
        <v>6</v>
      </c>
      <c r="B18" s="21" t="s">
        <v>284</v>
      </c>
      <c r="C18" s="21"/>
      <c r="D18" s="242">
        <f>EBT!E88+EBT!E135+EBT!E139</f>
        <v>998259</v>
      </c>
      <c r="E18" s="242">
        <f>EBT!F88+EBT!F135+EBT!F139</f>
        <v>1009266</v>
      </c>
      <c r="F18" s="242">
        <f>EBT!G88+EBT!G135+EBT!G139</f>
        <v>1651916</v>
      </c>
      <c r="G18" s="242">
        <f>EBT!H88+EBT!H135+EBT!H139</f>
        <v>1663900</v>
      </c>
      <c r="H18" s="253"/>
      <c r="I18" s="251">
        <f>EBT!I88+EBT!I135+EBT!I139</f>
        <v>1668068</v>
      </c>
      <c r="J18" s="251">
        <f>EBT!J88+EBT!J135+EBT!J139</f>
        <v>1423818</v>
      </c>
      <c r="K18" s="251">
        <f>EBT!K88+EBT!K135+EBT!K139</f>
        <v>1281351</v>
      </c>
      <c r="L18" s="251">
        <f>EBT!L88+EBT!L135+EBT!L139</f>
        <v>1278523</v>
      </c>
      <c r="M18" s="232"/>
      <c r="N18" s="358">
        <f>EBT!M88+EBT!M135+EBT!M139</f>
        <v>1269789</v>
      </c>
      <c r="O18" s="358">
        <f>EBT!N88+EBT!N135+EBT!N139</f>
        <v>1198044</v>
      </c>
      <c r="P18" s="358">
        <f>EBT!O88+EBT!O135+EBT!O139</f>
        <v>1186878</v>
      </c>
      <c r="Q18" s="232"/>
      <c r="R18" s="358">
        <f>EBT!P88+EBT!P135+EBT!P139</f>
        <v>1184911</v>
      </c>
      <c r="S18" s="358">
        <f>EBT!Q88+EBT!Q135+EBT!Q139</f>
        <v>1859483</v>
      </c>
      <c r="T18" s="358">
        <f>EBT!R88+EBT!R135+EBT!R139</f>
        <v>2076704</v>
      </c>
    </row>
    <row r="19" spans="1:21" s="277" customFormat="1">
      <c r="A19" s="22" t="s">
        <v>281</v>
      </c>
      <c r="B19" s="281" t="s">
        <v>286</v>
      </c>
      <c r="C19" s="281"/>
      <c r="D19" s="298">
        <v>929240.75691</v>
      </c>
      <c r="E19" s="298">
        <v>1006903.5066256998</v>
      </c>
      <c r="F19" s="298">
        <v>1048391.5409541104</v>
      </c>
      <c r="G19" s="298">
        <v>1126065.2290425096</v>
      </c>
      <c r="H19" s="232"/>
      <c r="I19" s="298">
        <v>1198296.3843427596</v>
      </c>
      <c r="J19" s="298">
        <v>1273620.7038291418</v>
      </c>
      <c r="K19" s="298">
        <v>1351900.132221509</v>
      </c>
      <c r="L19" s="298">
        <v>1432848.176232849</v>
      </c>
      <c r="M19" s="232"/>
      <c r="N19" s="298">
        <v>1513464.7770086946</v>
      </c>
      <c r="O19" s="298">
        <v>1597014.7872618937</v>
      </c>
      <c r="P19" s="298">
        <v>1682339.4926159556</v>
      </c>
      <c r="Q19" s="232"/>
      <c r="R19" s="298">
        <v>1770553.7264935861</v>
      </c>
      <c r="S19" s="298">
        <v>1860961.6564980806</v>
      </c>
      <c r="T19" s="298">
        <v>1953804.166065196</v>
      </c>
    </row>
    <row r="20" spans="1:21" s="277" customFormat="1">
      <c r="A20" s="22">
        <v>7</v>
      </c>
      <c r="B20" s="281" t="s">
        <v>283</v>
      </c>
      <c r="C20" s="281"/>
      <c r="D20" s="298"/>
      <c r="E20" s="298"/>
      <c r="F20" s="298">
        <v>0</v>
      </c>
      <c r="G20" s="298">
        <v>0</v>
      </c>
      <c r="H20" s="232"/>
      <c r="I20" s="298">
        <v>0</v>
      </c>
      <c r="J20" s="298">
        <v>0</v>
      </c>
      <c r="K20" s="298">
        <v>0</v>
      </c>
      <c r="L20" s="298">
        <v>0</v>
      </c>
      <c r="M20" s="232"/>
      <c r="N20" s="298">
        <v>0</v>
      </c>
      <c r="O20" s="298">
        <v>0</v>
      </c>
      <c r="P20" s="298">
        <v>0</v>
      </c>
      <c r="Q20" s="232"/>
      <c r="R20" s="298">
        <v>0</v>
      </c>
      <c r="S20" s="298">
        <v>0</v>
      </c>
      <c r="T20" s="298">
        <v>0</v>
      </c>
    </row>
    <row r="21" spans="1:21" s="277" customFormat="1">
      <c r="A21" s="22" t="s">
        <v>287</v>
      </c>
      <c r="B21" s="281" t="s">
        <v>371</v>
      </c>
      <c r="C21" s="281"/>
      <c r="D21" s="298"/>
      <c r="E21" s="298"/>
      <c r="F21" s="298">
        <v>0</v>
      </c>
      <c r="G21" s="298">
        <v>0</v>
      </c>
      <c r="H21" s="232"/>
      <c r="I21" s="298">
        <v>0</v>
      </c>
      <c r="J21" s="298">
        <v>0</v>
      </c>
      <c r="K21" s="298">
        <v>0</v>
      </c>
      <c r="L21" s="298">
        <v>0</v>
      </c>
      <c r="M21" s="232"/>
      <c r="N21" s="298">
        <v>0</v>
      </c>
      <c r="O21" s="298">
        <v>0</v>
      </c>
      <c r="P21" s="298">
        <v>0</v>
      </c>
      <c r="Q21" s="232"/>
      <c r="R21" s="298">
        <v>0</v>
      </c>
      <c r="S21" s="298">
        <v>0</v>
      </c>
      <c r="T21" s="298">
        <v>0</v>
      </c>
    </row>
    <row r="22" spans="1:21">
      <c r="A22" s="22">
        <v>8</v>
      </c>
      <c r="B22" s="21" t="s">
        <v>370</v>
      </c>
      <c r="C22" s="21"/>
      <c r="D22" s="251">
        <f>D20-D21+D18-D19</f>
        <v>69018.243090000004</v>
      </c>
      <c r="E22" s="251">
        <f t="shared" ref="E22:I22" si="0">E20-E21+E18-E19</f>
        <v>2362.4933743001893</v>
      </c>
      <c r="F22" s="251">
        <f>F20-F21+F18-F19</f>
        <v>603524.45904588955</v>
      </c>
      <c r="G22" s="251">
        <f t="shared" si="0"/>
        <v>537834.77095749043</v>
      </c>
      <c r="H22" s="232"/>
      <c r="I22" s="251">
        <f t="shared" si="0"/>
        <v>469771.61565724039</v>
      </c>
      <c r="J22" s="251">
        <f t="shared" ref="J22" si="1">J20-J21+J18-J19</f>
        <v>150197.2961708582</v>
      </c>
      <c r="K22" s="251">
        <f t="shared" ref="K22" si="2">K20-K21+K18-K19</f>
        <v>-70549.132221509004</v>
      </c>
      <c r="L22" s="251">
        <f t="shared" ref="L22:N22" si="3">L20-L21+L18-L19</f>
        <v>-154325.17623284901</v>
      </c>
      <c r="M22" s="232"/>
      <c r="N22" s="251">
        <f t="shared" si="3"/>
        <v>-243675.7770086946</v>
      </c>
      <c r="O22" s="251">
        <f t="shared" ref="O22" si="4">O20-O21+O18-O19</f>
        <v>-398970.78726189374</v>
      </c>
      <c r="P22" s="251">
        <f t="shared" ref="P22:R22" si="5">P20-P21+P18-P19</f>
        <v>-495461.49261595565</v>
      </c>
      <c r="Q22" s="232"/>
      <c r="R22" s="251">
        <f t="shared" si="5"/>
        <v>-585642.72649358609</v>
      </c>
      <c r="S22" s="251">
        <f t="shared" ref="S22" si="6">S20-S21+S18-S19</f>
        <v>-1478.6564980805852</v>
      </c>
      <c r="T22" s="251">
        <f t="shared" ref="T22" si="7">T20-T21+T18-T19</f>
        <v>122899.83393480396</v>
      </c>
    </row>
    <row r="23" spans="1:21">
      <c r="A23" s="22"/>
      <c r="B23" s="21"/>
      <c r="C23" s="21"/>
      <c r="D23" s="233"/>
      <c r="E23" s="234"/>
      <c r="F23" s="71"/>
      <c r="G23" s="71"/>
      <c r="H23" s="238"/>
      <c r="I23" s="71"/>
      <c r="J23" s="71"/>
      <c r="K23" s="71"/>
      <c r="L23" s="71"/>
      <c r="M23" s="238"/>
      <c r="N23" s="71"/>
      <c r="O23" s="71"/>
      <c r="P23" s="71"/>
      <c r="Q23" s="238"/>
      <c r="R23" s="71"/>
      <c r="S23" s="71"/>
      <c r="T23" s="252"/>
    </row>
    <row r="24" spans="1:21" ht="16.5" thickBot="1">
      <c r="A24" s="22"/>
      <c r="B24" s="296" t="s">
        <v>358</v>
      </c>
      <c r="C24" s="21"/>
      <c r="D24" s="236"/>
      <c r="E24" s="237"/>
      <c r="F24" s="238"/>
      <c r="G24" s="238"/>
      <c r="H24" s="241"/>
      <c r="I24" s="238"/>
      <c r="J24" s="238"/>
      <c r="K24" s="238"/>
      <c r="L24" s="238"/>
      <c r="M24" s="238"/>
      <c r="N24" s="238"/>
      <c r="O24" s="238"/>
      <c r="P24" s="238"/>
      <c r="Q24" s="238"/>
      <c r="R24" s="238"/>
      <c r="S24" s="238"/>
      <c r="T24" s="235"/>
    </row>
    <row r="25" spans="1:21" ht="16.5" thickBot="1">
      <c r="A25" s="22">
        <v>9</v>
      </c>
      <c r="B25" s="21" t="s">
        <v>360</v>
      </c>
      <c r="C25" s="357">
        <v>0</v>
      </c>
      <c r="D25" s="240"/>
      <c r="E25" s="240"/>
      <c r="F25" s="241"/>
      <c r="G25" s="239"/>
      <c r="H25" s="264">
        <f>C25+SUM(D28:G28)</f>
        <v>0</v>
      </c>
      <c r="I25" s="256"/>
      <c r="J25" s="241"/>
      <c r="K25" s="241"/>
      <c r="L25" s="241"/>
      <c r="M25" s="264">
        <f>H25+SUM(I28:L28)</f>
        <v>0</v>
      </c>
      <c r="N25" s="241"/>
      <c r="O25" s="241"/>
      <c r="P25" s="241"/>
      <c r="Q25" s="264">
        <f>M25+SUM(N28:P28)</f>
        <v>0</v>
      </c>
      <c r="R25" s="241"/>
      <c r="S25" s="241"/>
      <c r="T25" s="239"/>
      <c r="U25" s="264">
        <f>Q25+SUM(R28:T28)</f>
        <v>0</v>
      </c>
    </row>
    <row r="26" spans="1:21">
      <c r="A26" s="22">
        <v>10</v>
      </c>
      <c r="B26" s="21" t="s">
        <v>282</v>
      </c>
      <c r="C26" s="21"/>
      <c r="D26" s="249">
        <v>0</v>
      </c>
      <c r="E26" s="249">
        <v>0</v>
      </c>
      <c r="F26" s="266">
        <v>0</v>
      </c>
      <c r="G26" s="267">
        <v>0</v>
      </c>
      <c r="H26" s="253"/>
      <c r="I26" s="249">
        <v>0</v>
      </c>
      <c r="J26" s="249">
        <v>0</v>
      </c>
      <c r="K26" s="266">
        <v>0</v>
      </c>
      <c r="L26" s="267">
        <v>0</v>
      </c>
      <c r="M26" s="232"/>
      <c r="N26" s="249">
        <v>0</v>
      </c>
      <c r="O26" s="266">
        <v>0</v>
      </c>
      <c r="P26" s="267">
        <v>0</v>
      </c>
      <c r="Q26" s="232"/>
      <c r="R26" s="249">
        <v>0</v>
      </c>
      <c r="S26" s="266">
        <v>0</v>
      </c>
      <c r="T26" s="267">
        <v>0</v>
      </c>
    </row>
    <row r="27" spans="1:21">
      <c r="A27" s="22">
        <v>11</v>
      </c>
      <c r="B27" s="21" t="s">
        <v>361</v>
      </c>
      <c r="C27" s="21"/>
      <c r="D27" s="249">
        <v>0</v>
      </c>
      <c r="E27" s="249">
        <v>0</v>
      </c>
      <c r="F27" s="266">
        <v>0</v>
      </c>
      <c r="G27" s="267">
        <v>0</v>
      </c>
      <c r="H27" s="232"/>
      <c r="I27" s="249">
        <v>0</v>
      </c>
      <c r="J27" s="249">
        <v>0</v>
      </c>
      <c r="K27" s="266">
        <v>0</v>
      </c>
      <c r="L27" s="267">
        <v>0</v>
      </c>
      <c r="M27" s="232"/>
      <c r="N27" s="249">
        <v>0</v>
      </c>
      <c r="O27" s="266">
        <v>0</v>
      </c>
      <c r="P27" s="267">
        <v>0</v>
      </c>
      <c r="Q27" s="232"/>
      <c r="R27" s="249">
        <v>0</v>
      </c>
      <c r="S27" s="266">
        <v>0</v>
      </c>
      <c r="T27" s="267">
        <v>0</v>
      </c>
    </row>
    <row r="28" spans="1:21" s="277" customFormat="1">
      <c r="A28" s="22">
        <v>12</v>
      </c>
      <c r="B28" s="281" t="s">
        <v>362</v>
      </c>
      <c r="C28" s="281"/>
      <c r="D28" s="251">
        <f>D26-D27</f>
        <v>0</v>
      </c>
      <c r="E28" s="251">
        <f t="shared" ref="E28:I28" si="8">E26-E27</f>
        <v>0</v>
      </c>
      <c r="F28" s="251">
        <f t="shared" si="8"/>
        <v>0</v>
      </c>
      <c r="G28" s="251">
        <f t="shared" si="8"/>
        <v>0</v>
      </c>
      <c r="H28" s="238"/>
      <c r="I28" s="251">
        <f t="shared" si="8"/>
        <v>0</v>
      </c>
      <c r="J28" s="251">
        <f t="shared" ref="J28" si="9">J26-J27</f>
        <v>0</v>
      </c>
      <c r="K28" s="251">
        <f t="shared" ref="K28" si="10">K26-K27</f>
        <v>0</v>
      </c>
      <c r="L28" s="251">
        <f t="shared" ref="L28:N28" si="11">L26-L27</f>
        <v>0</v>
      </c>
      <c r="M28" s="238"/>
      <c r="N28" s="251">
        <f t="shared" si="11"/>
        <v>0</v>
      </c>
      <c r="O28" s="251">
        <f t="shared" ref="O28" si="12">O26-O27</f>
        <v>0</v>
      </c>
      <c r="P28" s="251">
        <f t="shared" ref="P28" si="13">P26-P27</f>
        <v>0</v>
      </c>
      <c r="Q28" s="238"/>
      <c r="R28" s="251">
        <f t="shared" ref="R28" si="14">R26-R27</f>
        <v>0</v>
      </c>
      <c r="S28" s="251">
        <f t="shared" ref="S28" si="15">S26-S27</f>
        <v>0</v>
      </c>
      <c r="T28" s="251">
        <f t="shared" ref="T28" si="16">T26-T27</f>
        <v>0</v>
      </c>
    </row>
    <row r="29" spans="1:21">
      <c r="A29" s="22"/>
      <c r="B29" s="21"/>
      <c r="C29" s="21"/>
      <c r="D29" s="255"/>
      <c r="E29" s="254"/>
      <c r="F29" s="151"/>
      <c r="G29" s="151"/>
      <c r="H29" s="238"/>
      <c r="I29" s="151"/>
      <c r="J29" s="151"/>
      <c r="K29" s="151"/>
      <c r="L29" s="151"/>
      <c r="M29" s="238"/>
      <c r="N29" s="151"/>
      <c r="O29" s="151"/>
      <c r="P29" s="151"/>
      <c r="Q29" s="238"/>
      <c r="R29" s="151"/>
      <c r="S29" s="151"/>
      <c r="T29" s="250"/>
    </row>
    <row r="30" spans="1:21" ht="31.5">
      <c r="A30" s="22">
        <v>13</v>
      </c>
      <c r="B30" s="21" t="s">
        <v>307</v>
      </c>
      <c r="C30" s="21"/>
      <c r="D30" s="474">
        <f>SUM(D19:G19)+SUM(D21:G21)+SUM(D27:G27)</f>
        <v>4110601.0335323196</v>
      </c>
      <c r="E30" s="475"/>
      <c r="F30" s="475"/>
      <c r="G30" s="475"/>
      <c r="H30" s="232"/>
      <c r="I30" s="474">
        <f>SUM(I19:L19)+SUM(I21:L21)+SUM(I27:L27)</f>
        <v>5256665.3966262592</v>
      </c>
      <c r="J30" s="475"/>
      <c r="K30" s="475"/>
      <c r="L30" s="475"/>
      <c r="M30" s="232"/>
      <c r="N30" s="462">
        <f>SUM(N19:P19)+SUM(N21:P21)+SUM(N27:P27)</f>
        <v>4792819.0568865445</v>
      </c>
      <c r="O30" s="462"/>
      <c r="P30" s="462"/>
      <c r="Q30" s="232"/>
      <c r="R30" s="462">
        <f>SUM(R19:T19)+SUM(R21:T21)+SUM(R27:T27)</f>
        <v>5585319.5490568634</v>
      </c>
      <c r="S30" s="462"/>
      <c r="T30" s="462"/>
    </row>
    <row r="31" spans="1:21">
      <c r="A31" s="22"/>
      <c r="B31" s="21"/>
      <c r="C31" s="21"/>
      <c r="D31" s="255"/>
      <c r="E31" s="254"/>
      <c r="F31" s="151"/>
      <c r="G31" s="151"/>
      <c r="H31" s="238"/>
      <c r="I31" s="151"/>
      <c r="J31" s="151"/>
      <c r="K31" s="151"/>
      <c r="L31" s="151"/>
      <c r="M31" s="238"/>
      <c r="N31" s="151"/>
      <c r="O31" s="151"/>
      <c r="P31" s="151"/>
      <c r="Q31" s="238"/>
      <c r="R31" s="151"/>
      <c r="S31" s="151"/>
      <c r="T31" s="250"/>
    </row>
    <row r="32" spans="1:21">
      <c r="A32" s="22">
        <v>14</v>
      </c>
      <c r="B32" s="21" t="s">
        <v>359</v>
      </c>
      <c r="C32" s="21"/>
      <c r="D32" s="479">
        <f>D30-D14</f>
        <v>8409.5999999996275</v>
      </c>
      <c r="E32" s="480"/>
      <c r="F32" s="480"/>
      <c r="G32" s="480"/>
      <c r="H32" s="232"/>
      <c r="I32" s="481">
        <f>I30-I14</f>
        <v>19644.299999999814</v>
      </c>
      <c r="J32" s="480"/>
      <c r="K32" s="480"/>
      <c r="L32" s="480"/>
      <c r="M32" s="232"/>
      <c r="N32" s="482">
        <f>N30-N14</f>
        <v>17080.119988565333</v>
      </c>
      <c r="O32" s="482"/>
      <c r="P32" s="482"/>
      <c r="Q32" s="232"/>
      <c r="R32" s="463">
        <f>R30-R14</f>
        <v>19054.492772195488</v>
      </c>
      <c r="S32" s="464"/>
      <c r="T32" s="465"/>
    </row>
    <row r="33" spans="1:20">
      <c r="A33" s="148"/>
      <c r="B33" s="29"/>
      <c r="C33" s="150"/>
      <c r="D33" s="150"/>
      <c r="E33" s="150"/>
      <c r="F33" s="151"/>
      <c r="G33" s="151"/>
      <c r="H33" s="241"/>
      <c r="I33" s="151"/>
      <c r="J33" s="151"/>
      <c r="K33" s="151"/>
      <c r="L33" s="151"/>
      <c r="M33" s="241"/>
      <c r="N33" s="151"/>
      <c r="O33" s="151"/>
      <c r="P33" s="152"/>
      <c r="Q33" s="259"/>
      <c r="R33" s="152"/>
      <c r="S33" s="152"/>
      <c r="T33" s="153"/>
    </row>
    <row r="34" spans="1:20" s="125" customFormat="1">
      <c r="A34" s="140"/>
      <c r="F34" s="5"/>
      <c r="G34" s="5"/>
      <c r="H34" s="5"/>
      <c r="I34" s="5"/>
      <c r="J34" s="5"/>
      <c r="K34" s="5"/>
      <c r="L34" s="5"/>
      <c r="M34" s="5"/>
      <c r="N34" s="5"/>
      <c r="O34" s="5"/>
      <c r="P34" s="5"/>
      <c r="Q34" s="5"/>
      <c r="R34" s="1"/>
      <c r="S34" s="1"/>
      <c r="T34" s="1"/>
    </row>
    <row r="35" spans="1:20" s="125" customFormat="1">
      <c r="A35" s="140"/>
      <c r="F35" s="5"/>
      <c r="G35" s="5"/>
      <c r="H35" s="5"/>
      <c r="I35" s="5"/>
      <c r="J35" s="5"/>
      <c r="K35" s="5"/>
      <c r="L35" s="5"/>
      <c r="M35" s="5"/>
      <c r="N35" s="5"/>
      <c r="O35" s="5"/>
      <c r="P35" s="5"/>
      <c r="Q35" s="5"/>
      <c r="R35" s="1"/>
      <c r="S35" s="1"/>
      <c r="T35" s="1"/>
    </row>
    <row r="36" spans="1:20" s="125" customFormat="1">
      <c r="A36" s="140"/>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0"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6"/>
  <sheetViews>
    <sheetView showGridLines="0" zoomScale="55" zoomScaleNormal="55" zoomScaleSheetLayoutView="70" workbookViewId="0">
      <selection activeCell="R32" sqref="R32:T32"/>
    </sheetView>
  </sheetViews>
  <sheetFormatPr defaultColWidth="9" defaultRowHeight="15.75"/>
  <cols>
    <col min="1" max="1" width="9" style="149"/>
    <col min="2" max="2" width="79.875" style="279" customWidth="1"/>
    <col min="3" max="3" width="17.5" style="279" customWidth="1"/>
    <col min="4" max="5" width="12.625" style="279" customWidth="1"/>
    <col min="6" max="17" width="12.625" style="278" customWidth="1"/>
    <col min="18" max="20" width="12.625" style="277" customWidth="1"/>
    <col min="21" max="21" width="10.875" style="277" customWidth="1"/>
    <col min="22" max="133" width="7.125" style="277" customWidth="1"/>
    <col min="134" max="16384" width="9" style="277"/>
  </cols>
  <sheetData>
    <row r="1" spans="1:20" s="2" customFormat="1">
      <c r="A1" s="146"/>
      <c r="B1" s="281" t="s">
        <v>22</v>
      </c>
      <c r="C1" s="280"/>
      <c r="D1" s="280"/>
      <c r="E1" s="280"/>
      <c r="F1" s="4"/>
      <c r="G1" s="4"/>
      <c r="H1" s="4"/>
      <c r="I1" s="4"/>
      <c r="J1" s="4"/>
      <c r="K1" s="4"/>
      <c r="L1" s="4"/>
      <c r="M1" s="4"/>
      <c r="N1" s="4"/>
      <c r="O1" s="4"/>
    </row>
    <row r="2" spans="1:20" s="2" customFormat="1">
      <c r="A2" s="146"/>
      <c r="B2" s="281" t="s">
        <v>23</v>
      </c>
      <c r="C2" s="280"/>
      <c r="D2" s="280"/>
      <c r="E2" s="280"/>
      <c r="F2" s="4"/>
      <c r="G2" s="4"/>
      <c r="H2" s="4"/>
      <c r="I2" s="4"/>
      <c r="J2" s="4"/>
      <c r="K2" s="4"/>
      <c r="L2" s="4"/>
      <c r="M2" s="4"/>
      <c r="N2" s="4"/>
      <c r="O2" s="4"/>
    </row>
    <row r="3" spans="1:20" s="3" customFormat="1">
      <c r="A3" s="146"/>
      <c r="B3" s="129" t="s">
        <v>257</v>
      </c>
      <c r="C3" s="17"/>
      <c r="D3" s="17"/>
      <c r="E3" s="17"/>
    </row>
    <row r="4" spans="1:20" s="3" customFormat="1">
      <c r="A4" s="146"/>
      <c r="B4" s="26" t="s">
        <v>184</v>
      </c>
      <c r="C4" s="16"/>
      <c r="D4" s="16"/>
      <c r="E4" s="16"/>
    </row>
    <row r="5" spans="1:20" s="3" customFormat="1">
      <c r="A5" s="146"/>
      <c r="B5" s="290" t="s">
        <v>183</v>
      </c>
      <c r="C5" s="16"/>
      <c r="D5" s="16"/>
      <c r="E5" s="16"/>
    </row>
    <row r="6" spans="1:20" s="3" customFormat="1">
      <c r="A6" s="146"/>
      <c r="B6" s="16"/>
      <c r="C6" s="16"/>
      <c r="D6" s="16"/>
      <c r="E6" s="16"/>
    </row>
    <row r="7" spans="1:20" s="3" customFormat="1" ht="15.75" customHeight="1">
      <c r="A7" s="146"/>
      <c r="B7" s="145" t="s">
        <v>429</v>
      </c>
      <c r="C7" s="280"/>
      <c r="D7" s="280"/>
      <c r="E7" s="280"/>
      <c r="F7" s="11"/>
      <c r="I7" s="8"/>
      <c r="J7" s="6"/>
      <c r="K7" s="6"/>
      <c r="L7" s="6"/>
      <c r="M7" s="6"/>
      <c r="N7" s="6"/>
      <c r="O7" s="6"/>
      <c r="P7" s="6"/>
      <c r="Q7" s="6"/>
    </row>
    <row r="8" spans="1:20" s="3" customFormat="1" ht="31.5">
      <c r="A8" s="146"/>
      <c r="B8" s="281"/>
      <c r="C8" s="27" t="s">
        <v>133</v>
      </c>
      <c r="D8" s="129" t="s">
        <v>82</v>
      </c>
      <c r="E8" s="281"/>
      <c r="F8" s="55"/>
      <c r="G8" s="55"/>
      <c r="H8" s="55"/>
      <c r="I8" s="55"/>
      <c r="J8" s="226"/>
      <c r="K8" s="63"/>
      <c r="L8" s="63"/>
      <c r="M8" s="63"/>
      <c r="N8" s="63"/>
      <c r="O8" s="63"/>
      <c r="P8" s="58"/>
      <c r="Q8" s="58"/>
      <c r="R8" s="59"/>
      <c r="S8" s="59"/>
      <c r="T8" s="59"/>
    </row>
    <row r="9" spans="1:20" s="3" customFormat="1">
      <c r="A9" s="146"/>
      <c r="B9" s="13"/>
      <c r="C9" s="27" t="s">
        <v>134</v>
      </c>
      <c r="D9" s="466" t="s">
        <v>125</v>
      </c>
      <c r="E9" s="466"/>
      <c r="F9" s="467"/>
      <c r="G9" s="467"/>
      <c r="H9" s="22"/>
      <c r="I9" s="468" t="s">
        <v>126</v>
      </c>
      <c r="J9" s="468"/>
      <c r="K9" s="468"/>
      <c r="L9" s="468"/>
      <c r="M9" s="227"/>
      <c r="N9" s="469" t="s">
        <v>127</v>
      </c>
      <c r="O9" s="470"/>
      <c r="P9" s="470"/>
      <c r="Q9" s="58"/>
      <c r="R9" s="457" t="s">
        <v>128</v>
      </c>
      <c r="S9" s="471"/>
      <c r="T9" s="471"/>
    </row>
    <row r="10" spans="1:20" s="7" customFormat="1" ht="18.75">
      <c r="A10" s="147"/>
      <c r="B10" s="295" t="s">
        <v>92</v>
      </c>
      <c r="C10" s="23"/>
      <c r="D10" s="284" t="s">
        <v>135</v>
      </c>
      <c r="E10" s="284" t="s">
        <v>80</v>
      </c>
      <c r="F10" s="284">
        <v>2019</v>
      </c>
      <c r="G10" s="228" t="s">
        <v>2</v>
      </c>
      <c r="H10" s="229"/>
      <c r="I10" s="187" t="s">
        <v>17</v>
      </c>
      <c r="J10" s="284" t="s">
        <v>18</v>
      </c>
      <c r="K10" s="284" t="s">
        <v>20</v>
      </c>
      <c r="L10" s="228" t="s">
        <v>21</v>
      </c>
      <c r="M10" s="229"/>
      <c r="N10" s="187" t="s">
        <v>24</v>
      </c>
      <c r="O10" s="284" t="s">
        <v>25</v>
      </c>
      <c r="P10" s="228" t="s">
        <v>27</v>
      </c>
      <c r="Q10" s="229"/>
      <c r="R10" s="187" t="s">
        <v>28</v>
      </c>
      <c r="S10" s="284" t="s">
        <v>29</v>
      </c>
      <c r="T10" s="284" t="s">
        <v>30</v>
      </c>
    </row>
    <row r="11" spans="1:20" ht="15" customHeight="1">
      <c r="A11" s="22">
        <v>1</v>
      </c>
      <c r="B11" s="281" t="s">
        <v>368</v>
      </c>
      <c r="C11" s="27"/>
      <c r="D11" s="243">
        <f>'EBT_low case'!E14</f>
        <v>3441632.4329999997</v>
      </c>
      <c r="E11" s="243">
        <f>'EBT_low case'!F14</f>
        <v>3472081.0573299997</v>
      </c>
      <c r="F11" s="243">
        <f>'EBT_low case'!G14</f>
        <v>3342505.2913107947</v>
      </c>
      <c r="G11" s="243">
        <f>'EBT_low case'!H14</f>
        <v>3328503.818602561</v>
      </c>
      <c r="H11" s="231"/>
      <c r="I11" s="243">
        <f>'EBT_low case'!I14</f>
        <v>3319031.7251165221</v>
      </c>
      <c r="J11" s="243">
        <f>'EBT_low case'!J14</f>
        <v>3312553.1405428131</v>
      </c>
      <c r="K11" s="243">
        <f>'EBT_low case'!K14</f>
        <v>3309300.195151554</v>
      </c>
      <c r="L11" s="243">
        <f>'EBT_low case'!L14</f>
        <v>3307639.2712384998</v>
      </c>
      <c r="M11" s="231"/>
      <c r="N11" s="257">
        <f>'EBT_low case'!M14</f>
        <v>3307512.0106256492</v>
      </c>
      <c r="O11" s="257">
        <f>'EBT_low case'!N14</f>
        <v>3308766.1433564778</v>
      </c>
      <c r="P11" s="257">
        <f>'EBT_low case'!O14</f>
        <v>3313192.6084367339</v>
      </c>
      <c r="Q11" s="260"/>
      <c r="R11" s="257">
        <f>'EBT_low case'!P14</f>
        <v>3316783.4646965833</v>
      </c>
      <c r="S11" s="257">
        <f>'EBT_low case'!Q14</f>
        <v>3321994.94579353</v>
      </c>
      <c r="T11" s="257">
        <f>'EBT_low case'!R14</f>
        <v>3328485.1094799242</v>
      </c>
    </row>
    <row r="12" spans="1:20" ht="15" customHeight="1">
      <c r="A12" s="22">
        <v>2</v>
      </c>
      <c r="B12" s="281" t="s">
        <v>369</v>
      </c>
      <c r="C12" s="281"/>
      <c r="D12" s="94">
        <v>0</v>
      </c>
      <c r="E12" s="94">
        <v>0</v>
      </c>
      <c r="F12" s="108">
        <f>5*8760*0.3</f>
        <v>13140</v>
      </c>
      <c r="G12" s="108">
        <f>5*8760*0.3</f>
        <v>13140</v>
      </c>
      <c r="H12" s="231"/>
      <c r="I12" s="108">
        <f>5*8760*0.3</f>
        <v>13140</v>
      </c>
      <c r="J12" s="108">
        <f>5*8760*0.3</f>
        <v>13140</v>
      </c>
      <c r="K12" s="108">
        <f>5*8760*0.3</f>
        <v>13140</v>
      </c>
      <c r="L12" s="108">
        <f>5*8760*0.3</f>
        <v>13140</v>
      </c>
      <c r="M12" s="231"/>
      <c r="N12" s="108">
        <f>5*8760*0.3</f>
        <v>13140</v>
      </c>
      <c r="O12" s="108">
        <f>5*8760*0.3</f>
        <v>13140</v>
      </c>
      <c r="P12" s="108">
        <f>5*8760*0.3</f>
        <v>13140</v>
      </c>
      <c r="Q12" s="260"/>
      <c r="R12" s="108">
        <f>5*8760*0.3</f>
        <v>13140</v>
      </c>
      <c r="S12" s="108">
        <f>5*8760*0.3</f>
        <v>13140</v>
      </c>
      <c r="T12" s="108">
        <f>5*8760*0.3</f>
        <v>13140</v>
      </c>
    </row>
    <row r="13" spans="1:20">
      <c r="A13" s="22">
        <v>3</v>
      </c>
      <c r="B13" s="281" t="s">
        <v>136</v>
      </c>
      <c r="C13" s="281"/>
      <c r="D13" s="261">
        <v>0.27</v>
      </c>
      <c r="E13" s="261">
        <v>0.28999999999999998</v>
      </c>
      <c r="F13" s="262">
        <v>0.31</v>
      </c>
      <c r="G13" s="263">
        <v>0.33</v>
      </c>
      <c r="H13" s="230"/>
      <c r="I13" s="265">
        <v>0.34749999999999998</v>
      </c>
      <c r="J13" s="262">
        <v>0.36499999999999999</v>
      </c>
      <c r="K13" s="262">
        <v>0.38250000000000001</v>
      </c>
      <c r="L13" s="263">
        <v>0.4</v>
      </c>
      <c r="M13" s="230"/>
      <c r="N13" s="265">
        <v>0.41670000000000001</v>
      </c>
      <c r="O13" s="262">
        <v>0.43330000000000002</v>
      </c>
      <c r="P13" s="263">
        <v>0.45</v>
      </c>
      <c r="Q13" s="230"/>
      <c r="R13" s="265">
        <v>0.4667</v>
      </c>
      <c r="S13" s="262">
        <v>0.48330000000000001</v>
      </c>
      <c r="T13" s="262">
        <v>0.5</v>
      </c>
    </row>
    <row r="14" spans="1:20">
      <c r="A14" s="22">
        <v>4</v>
      </c>
      <c r="B14" s="281" t="s">
        <v>137</v>
      </c>
      <c r="C14" s="281"/>
      <c r="D14" s="472">
        <f>((D11-D12)*D13)+((E11-E12)*E13)+((F11-F12)*F13)+((G11-G12)*G13)</f>
        <v>4062317.5639808914</v>
      </c>
      <c r="E14" s="473"/>
      <c r="F14" s="473"/>
      <c r="G14" s="473"/>
      <c r="H14" s="232"/>
      <c r="I14" s="472">
        <f>((I11-I12)*I13)+((J11-J12)*J13)+((K11-K12)*K13)+((L11-L12)*L13)</f>
        <v>4931664.1539169876</v>
      </c>
      <c r="J14" s="473"/>
      <c r="K14" s="473"/>
      <c r="L14" s="473"/>
      <c r="M14" s="232"/>
      <c r="N14" s="476">
        <f>(((N11-N12)*N13)+((O11-O12)*O13)+((P11-P12)*P13))</f>
        <v>4285783.2985405996</v>
      </c>
      <c r="O14" s="477"/>
      <c r="P14" s="477"/>
      <c r="Q14" s="232"/>
      <c r="R14" s="477">
        <f>(((R11-R12)*R13)+((S11-S12)*S13)+((T11-T12)*T13))</f>
        <v>4798652.5550158704</v>
      </c>
      <c r="S14" s="477"/>
      <c r="T14" s="478"/>
    </row>
    <row r="15" spans="1:20">
      <c r="A15" s="22"/>
      <c r="B15" s="281"/>
      <c r="C15" s="281"/>
      <c r="D15" s="233"/>
      <c r="E15" s="234"/>
      <c r="F15" s="71"/>
      <c r="G15" s="71"/>
      <c r="H15" s="238"/>
      <c r="I15" s="71"/>
      <c r="J15" s="71"/>
      <c r="K15" s="71"/>
      <c r="L15" s="71"/>
      <c r="M15" s="238"/>
      <c r="N15" s="71"/>
      <c r="O15" s="71"/>
      <c r="P15" s="71"/>
      <c r="Q15" s="238"/>
      <c r="R15" s="71"/>
      <c r="S15" s="71"/>
      <c r="T15" s="252"/>
    </row>
    <row r="16" spans="1:20" ht="16.5" thickBot="1">
      <c r="A16" s="22"/>
      <c r="B16" s="296" t="s">
        <v>357</v>
      </c>
      <c r="C16" s="281"/>
      <c r="D16" s="236"/>
      <c r="E16" s="237"/>
      <c r="F16" s="238"/>
      <c r="G16" s="238"/>
      <c r="H16" s="241"/>
      <c r="I16" s="238"/>
      <c r="J16" s="238"/>
      <c r="K16" s="238"/>
      <c r="L16" s="238"/>
      <c r="M16" s="238"/>
      <c r="N16" s="238"/>
      <c r="O16" s="238"/>
      <c r="P16" s="238"/>
      <c r="Q16" s="238"/>
      <c r="R16" s="238"/>
      <c r="S16" s="238"/>
      <c r="T16" s="235"/>
    </row>
    <row r="17" spans="1:21" ht="32.25" customHeight="1" thickBot="1">
      <c r="A17" s="22">
        <v>5</v>
      </c>
      <c r="B17" s="281" t="s">
        <v>360</v>
      </c>
      <c r="C17" s="357">
        <v>307398</v>
      </c>
      <c r="D17" s="240"/>
      <c r="E17" s="240"/>
      <c r="F17" s="241"/>
      <c r="G17" s="239"/>
      <c r="H17" s="264">
        <f>C17+SUM(D22:G22)</f>
        <v>1560011.8360191085</v>
      </c>
      <c r="I17" s="256"/>
      <c r="J17" s="241"/>
      <c r="K17" s="241"/>
      <c r="L17" s="241"/>
      <c r="M17" s="264">
        <f>H17+SUM(I22:L22)</f>
        <v>2260463.3821021211</v>
      </c>
      <c r="N17" s="241"/>
      <c r="O17" s="241"/>
      <c r="P17" s="241"/>
      <c r="Q17" s="264">
        <f>M17+SUM(N22:P22)</f>
        <v>1612309.0835615208</v>
      </c>
      <c r="R17" s="241"/>
      <c r="S17" s="241"/>
      <c r="T17" s="239"/>
      <c r="U17" s="264">
        <f>Q17+SUM(R22:T22)</f>
        <v>527999.92401032429</v>
      </c>
    </row>
    <row r="18" spans="1:21">
      <c r="A18" s="22">
        <v>6</v>
      </c>
      <c r="B18" s="281" t="s">
        <v>284</v>
      </c>
      <c r="C18" s="281"/>
      <c r="D18" s="242">
        <f>'EBT_low case'!E88+'EBT_low case'!E135+'EBT_low case'!E139</f>
        <v>998259</v>
      </c>
      <c r="E18" s="242">
        <f>'EBT_low case'!F88+'EBT_low case'!F135+'EBT_low case'!F139</f>
        <v>1009266</v>
      </c>
      <c r="F18" s="242">
        <f>'EBT_low case'!G88+'EBT_low case'!G135+'EBT_low case'!G139</f>
        <v>1651916</v>
      </c>
      <c r="G18" s="242">
        <f>'EBT_low case'!H88+'EBT_low case'!H135+'EBT_low case'!H139</f>
        <v>1663900</v>
      </c>
      <c r="H18" s="253"/>
      <c r="I18" s="251">
        <f>'EBT_low case'!I88+'EBT_low case'!I135+'EBT_low case'!I139</f>
        <v>1668068</v>
      </c>
      <c r="J18" s="251">
        <f>'EBT_low case'!J88+'EBT_low case'!J135+'EBT_low case'!J139</f>
        <v>1423818</v>
      </c>
      <c r="K18" s="251">
        <f>'EBT_low case'!K88+'EBT_low case'!K135+'EBT_low case'!K139</f>
        <v>1281351</v>
      </c>
      <c r="L18" s="251">
        <f>'EBT_low case'!L88+'EBT_low case'!L135+'EBT_low case'!L139</f>
        <v>1278523</v>
      </c>
      <c r="M18" s="232"/>
      <c r="N18" s="358">
        <f>'EBT_low case'!M88+'EBT_low case'!M135+'EBT_low case'!M139</f>
        <v>1269789</v>
      </c>
      <c r="O18" s="358">
        <f>'EBT_low case'!N88+'EBT_low case'!N135+'EBT_low case'!N139</f>
        <v>1198044</v>
      </c>
      <c r="P18" s="358">
        <f>'EBT_low case'!O88+'EBT_low case'!O135+'EBT_low case'!O139</f>
        <v>1186878</v>
      </c>
      <c r="Q18" s="232"/>
      <c r="R18" s="358">
        <f>'EBT_low case'!P88+'EBT_low case'!P135+'EBT_low case'!P139</f>
        <v>1184911</v>
      </c>
      <c r="S18" s="358">
        <f>'EBT_low case'!Q88+'EBT_low case'!Q135+'EBT_low case'!Q139</f>
        <v>783375</v>
      </c>
      <c r="T18" s="358">
        <f>'EBT_low case'!R88+'EBT_low case'!R135+'EBT_low case'!R139</f>
        <v>1765110.3954646741</v>
      </c>
    </row>
    <row r="19" spans="1:21">
      <c r="A19" s="22" t="s">
        <v>281</v>
      </c>
      <c r="B19" s="281" t="s">
        <v>286</v>
      </c>
      <c r="C19" s="281"/>
      <c r="D19" s="298">
        <v>929240.75691</v>
      </c>
      <c r="E19" s="298">
        <v>1006903.5066256998</v>
      </c>
      <c r="F19" s="298">
        <v>1036176.6403063464</v>
      </c>
      <c r="G19" s="298">
        <v>1098406.2601388453</v>
      </c>
      <c r="H19" s="232"/>
      <c r="I19" s="298">
        <v>1153363.5244779913</v>
      </c>
      <c r="J19" s="298">
        <v>1209081.8962981268</v>
      </c>
      <c r="K19" s="298">
        <v>1265807.3246454694</v>
      </c>
      <c r="L19" s="298">
        <v>1323055.7084953999</v>
      </c>
      <c r="M19" s="232"/>
      <c r="N19" s="298">
        <v>1378240.254827708</v>
      </c>
      <c r="O19" s="298">
        <v>1433688.369916362</v>
      </c>
      <c r="P19" s="298">
        <v>1490936.6737965303</v>
      </c>
      <c r="Q19" s="232"/>
      <c r="R19" s="298">
        <v>1547942.8429738954</v>
      </c>
      <c r="S19" s="298">
        <v>1605520.1573020131</v>
      </c>
      <c r="T19" s="298">
        <v>1664242.5547399621</v>
      </c>
    </row>
    <row r="20" spans="1:21">
      <c r="A20" s="22">
        <v>7</v>
      </c>
      <c r="B20" s="281" t="s">
        <v>283</v>
      </c>
      <c r="C20" s="281"/>
      <c r="D20" s="298"/>
      <c r="E20" s="298"/>
      <c r="F20" s="298">
        <v>0</v>
      </c>
      <c r="G20" s="298">
        <v>0</v>
      </c>
      <c r="H20" s="232"/>
      <c r="I20" s="298">
        <v>0</v>
      </c>
      <c r="J20" s="298">
        <v>0</v>
      </c>
      <c r="K20" s="298">
        <v>0</v>
      </c>
      <c r="L20" s="298">
        <v>0</v>
      </c>
      <c r="M20" s="232"/>
      <c r="N20" s="298">
        <v>0</v>
      </c>
      <c r="O20" s="298">
        <v>0</v>
      </c>
      <c r="P20" s="298">
        <v>0</v>
      </c>
      <c r="Q20" s="232"/>
      <c r="R20" s="298">
        <v>0</v>
      </c>
      <c r="S20" s="298">
        <v>0</v>
      </c>
      <c r="T20" s="298">
        <v>0</v>
      </c>
    </row>
    <row r="21" spans="1:21">
      <c r="A21" s="22" t="s">
        <v>287</v>
      </c>
      <c r="B21" s="281" t="s">
        <v>371</v>
      </c>
      <c r="C21" s="281"/>
      <c r="D21" s="298"/>
      <c r="E21" s="298"/>
      <c r="F21" s="298">
        <v>0</v>
      </c>
      <c r="G21" s="298">
        <v>0</v>
      </c>
      <c r="H21" s="232"/>
      <c r="I21" s="298">
        <v>0</v>
      </c>
      <c r="J21" s="298">
        <v>0</v>
      </c>
      <c r="K21" s="298">
        <v>0</v>
      </c>
      <c r="L21" s="298">
        <v>0</v>
      </c>
      <c r="M21" s="232"/>
      <c r="N21" s="298">
        <v>0</v>
      </c>
      <c r="O21" s="298">
        <v>0</v>
      </c>
      <c r="P21" s="298">
        <v>0</v>
      </c>
      <c r="Q21" s="232"/>
      <c r="R21" s="298">
        <v>0</v>
      </c>
      <c r="S21" s="298">
        <v>0</v>
      </c>
      <c r="T21" s="298">
        <v>0</v>
      </c>
    </row>
    <row r="22" spans="1:21">
      <c r="A22" s="22">
        <v>8</v>
      </c>
      <c r="B22" s="281" t="s">
        <v>370</v>
      </c>
      <c r="C22" s="281"/>
      <c r="D22" s="251">
        <f>D20-D21+D18-D19</f>
        <v>69018.243090000004</v>
      </c>
      <c r="E22" s="251">
        <f t="shared" ref="E22:R22" si="0">E20-E21+E18-E19</f>
        <v>2362.4933743001893</v>
      </c>
      <c r="F22" s="251">
        <f t="shared" si="0"/>
        <v>615739.35969365365</v>
      </c>
      <c r="G22" s="251">
        <f t="shared" si="0"/>
        <v>565493.7398611547</v>
      </c>
      <c r="H22" s="232"/>
      <c r="I22" s="251">
        <f t="shared" si="0"/>
        <v>514704.47552200872</v>
      </c>
      <c r="J22" s="251">
        <f t="shared" si="0"/>
        <v>214736.10370187322</v>
      </c>
      <c r="K22" s="251">
        <f t="shared" si="0"/>
        <v>15543.675354530569</v>
      </c>
      <c r="L22" s="251">
        <f t="shared" si="0"/>
        <v>-44532.708495399915</v>
      </c>
      <c r="M22" s="232"/>
      <c r="N22" s="251">
        <f t="shared" si="0"/>
        <v>-108451.25482770801</v>
      </c>
      <c r="O22" s="251">
        <f t="shared" si="0"/>
        <v>-235644.36991636199</v>
      </c>
      <c r="P22" s="251">
        <f t="shared" si="0"/>
        <v>-304058.67379653035</v>
      </c>
      <c r="Q22" s="232"/>
      <c r="R22" s="251">
        <f t="shared" si="0"/>
        <v>-363031.84297389537</v>
      </c>
      <c r="S22" s="251">
        <f>S20-S21+S18-S19</f>
        <v>-822145.15730201313</v>
      </c>
      <c r="T22" s="251">
        <f>T20-T21+T18-T19</f>
        <v>100867.840724712</v>
      </c>
    </row>
    <row r="23" spans="1:21">
      <c r="A23" s="22"/>
      <c r="B23" s="281"/>
      <c r="C23" s="281"/>
      <c r="D23" s="233"/>
      <c r="E23" s="234"/>
      <c r="F23" s="71"/>
      <c r="G23" s="71"/>
      <c r="H23" s="238"/>
      <c r="I23" s="71"/>
      <c r="J23" s="71"/>
      <c r="K23" s="71"/>
      <c r="L23" s="71"/>
      <c r="M23" s="238"/>
      <c r="N23" s="71"/>
      <c r="O23" s="71"/>
      <c r="P23" s="71"/>
      <c r="Q23" s="238"/>
      <c r="R23" s="71"/>
      <c r="S23" s="71"/>
      <c r="T23" s="252"/>
    </row>
    <row r="24" spans="1:21" ht="16.5" thickBot="1">
      <c r="A24" s="22"/>
      <c r="B24" s="296" t="s">
        <v>358</v>
      </c>
      <c r="C24" s="281"/>
      <c r="D24" s="236"/>
      <c r="E24" s="237"/>
      <c r="F24" s="238"/>
      <c r="G24" s="238"/>
      <c r="H24" s="241"/>
      <c r="I24" s="238"/>
      <c r="J24" s="238"/>
      <c r="K24" s="238"/>
      <c r="L24" s="238"/>
      <c r="M24" s="238"/>
      <c r="N24" s="238"/>
      <c r="O24" s="238"/>
      <c r="P24" s="238"/>
      <c r="Q24" s="238"/>
      <c r="R24" s="238"/>
      <c r="S24" s="238"/>
      <c r="T24" s="235"/>
    </row>
    <row r="25" spans="1:21" ht="16.5" thickBot="1">
      <c r="A25" s="22">
        <v>9</v>
      </c>
      <c r="B25" s="281" t="s">
        <v>360</v>
      </c>
      <c r="C25" s="357">
        <v>0</v>
      </c>
      <c r="D25" s="240"/>
      <c r="E25" s="240"/>
      <c r="F25" s="241"/>
      <c r="G25" s="239"/>
      <c r="H25" s="264">
        <f>C25+SUM(D28:G28)</f>
        <v>0</v>
      </c>
      <c r="I25" s="256"/>
      <c r="J25" s="241"/>
      <c r="K25" s="241"/>
      <c r="L25" s="241"/>
      <c r="M25" s="264">
        <f>H25+SUM(I28:L28)</f>
        <v>0</v>
      </c>
      <c r="N25" s="241"/>
      <c r="O25" s="241"/>
      <c r="P25" s="241"/>
      <c r="Q25" s="264">
        <f>M25+SUM(N28:P28)</f>
        <v>0</v>
      </c>
      <c r="R25" s="241"/>
      <c r="S25" s="241"/>
      <c r="T25" s="239"/>
      <c r="U25" s="264">
        <f>Q25+SUM(R28:T28)</f>
        <v>0</v>
      </c>
    </row>
    <row r="26" spans="1:21">
      <c r="A26" s="22">
        <v>10</v>
      </c>
      <c r="B26" s="281" t="s">
        <v>282</v>
      </c>
      <c r="C26" s="281"/>
      <c r="D26" s="249">
        <v>0</v>
      </c>
      <c r="E26" s="249">
        <v>0</v>
      </c>
      <c r="F26" s="266">
        <v>0</v>
      </c>
      <c r="G26" s="267">
        <v>0</v>
      </c>
      <c r="H26" s="253"/>
      <c r="I26" s="249">
        <v>0</v>
      </c>
      <c r="J26" s="249">
        <v>0</v>
      </c>
      <c r="K26" s="266">
        <v>0</v>
      </c>
      <c r="L26" s="267">
        <v>0</v>
      </c>
      <c r="M26" s="232"/>
      <c r="N26" s="249">
        <v>0</v>
      </c>
      <c r="O26" s="266">
        <v>0</v>
      </c>
      <c r="P26" s="267">
        <v>0</v>
      </c>
      <c r="Q26" s="232"/>
      <c r="R26" s="249">
        <v>0</v>
      </c>
      <c r="S26" s="266">
        <v>0</v>
      </c>
      <c r="T26" s="267">
        <v>0</v>
      </c>
    </row>
    <row r="27" spans="1:21">
      <c r="A27" s="22">
        <v>11</v>
      </c>
      <c r="B27" s="281" t="s">
        <v>361</v>
      </c>
      <c r="C27" s="281"/>
      <c r="D27" s="249">
        <v>0</v>
      </c>
      <c r="E27" s="249">
        <v>0</v>
      </c>
      <c r="F27" s="266">
        <v>0</v>
      </c>
      <c r="G27" s="267">
        <v>0</v>
      </c>
      <c r="H27" s="232"/>
      <c r="I27" s="249">
        <v>0</v>
      </c>
      <c r="J27" s="249">
        <v>0</v>
      </c>
      <c r="K27" s="266">
        <v>0</v>
      </c>
      <c r="L27" s="267">
        <v>0</v>
      </c>
      <c r="M27" s="232"/>
      <c r="N27" s="249">
        <v>0</v>
      </c>
      <c r="O27" s="266">
        <v>0</v>
      </c>
      <c r="P27" s="267">
        <v>0</v>
      </c>
      <c r="Q27" s="232"/>
      <c r="R27" s="249">
        <v>0</v>
      </c>
      <c r="S27" s="266">
        <v>0</v>
      </c>
      <c r="T27" s="267">
        <v>0</v>
      </c>
    </row>
    <row r="28" spans="1:21">
      <c r="A28" s="22">
        <v>12</v>
      </c>
      <c r="B28" s="281" t="s">
        <v>362</v>
      </c>
      <c r="C28" s="281"/>
      <c r="D28" s="251">
        <f>D26-D27</f>
        <v>0</v>
      </c>
      <c r="E28" s="251">
        <f t="shared" ref="E28:P28" si="1">E26-E27</f>
        <v>0</v>
      </c>
      <c r="F28" s="251">
        <f t="shared" si="1"/>
        <v>0</v>
      </c>
      <c r="G28" s="251">
        <f t="shared" si="1"/>
        <v>0</v>
      </c>
      <c r="H28" s="238"/>
      <c r="I28" s="251">
        <f t="shared" si="1"/>
        <v>0</v>
      </c>
      <c r="J28" s="251">
        <f t="shared" si="1"/>
        <v>0</v>
      </c>
      <c r="K28" s="251">
        <f t="shared" si="1"/>
        <v>0</v>
      </c>
      <c r="L28" s="251">
        <f t="shared" si="1"/>
        <v>0</v>
      </c>
      <c r="M28" s="238"/>
      <c r="N28" s="251">
        <f t="shared" si="1"/>
        <v>0</v>
      </c>
      <c r="O28" s="251">
        <f t="shared" si="1"/>
        <v>0</v>
      </c>
      <c r="P28" s="251">
        <f t="shared" si="1"/>
        <v>0</v>
      </c>
      <c r="Q28" s="238"/>
      <c r="R28" s="251">
        <f t="shared" ref="R28:T28" si="2">R26-R27</f>
        <v>0</v>
      </c>
      <c r="S28" s="251">
        <f t="shared" si="2"/>
        <v>0</v>
      </c>
      <c r="T28" s="251">
        <f t="shared" si="2"/>
        <v>0</v>
      </c>
    </row>
    <row r="29" spans="1:21">
      <c r="A29" s="22"/>
      <c r="B29" s="281"/>
      <c r="C29" s="281"/>
      <c r="D29" s="255"/>
      <c r="E29" s="254"/>
      <c r="F29" s="151"/>
      <c r="G29" s="151"/>
      <c r="H29" s="238"/>
      <c r="I29" s="151"/>
      <c r="J29" s="151"/>
      <c r="K29" s="151"/>
      <c r="L29" s="151"/>
      <c r="M29" s="238"/>
      <c r="N29" s="151"/>
      <c r="O29" s="151"/>
      <c r="P29" s="151"/>
      <c r="Q29" s="238"/>
      <c r="R29" s="151"/>
      <c r="S29" s="151"/>
      <c r="T29" s="250"/>
    </row>
    <row r="30" spans="1:21" ht="31.5">
      <c r="A30" s="22">
        <v>13</v>
      </c>
      <c r="B30" s="281" t="s">
        <v>307</v>
      </c>
      <c r="C30" s="281"/>
      <c r="D30" s="474">
        <f>SUM(D19:G19)+SUM(D21:G21)+SUM(D27:G27)</f>
        <v>4070727.163980891</v>
      </c>
      <c r="E30" s="475"/>
      <c r="F30" s="475"/>
      <c r="G30" s="475"/>
      <c r="H30" s="232"/>
      <c r="I30" s="474">
        <f>SUM(I19:L19)+SUM(I21:L21)+SUM(I27:L27)</f>
        <v>4951308.4539169874</v>
      </c>
      <c r="J30" s="475"/>
      <c r="K30" s="475"/>
      <c r="L30" s="475"/>
      <c r="M30" s="232"/>
      <c r="N30" s="462">
        <f>SUM(N19:P19)+SUM(N21:P21)+SUM(N27:P27)</f>
        <v>4302865.2985405996</v>
      </c>
      <c r="O30" s="462"/>
      <c r="P30" s="462"/>
      <c r="Q30" s="232"/>
      <c r="R30" s="462">
        <f>SUM(R19:T19)+SUM(R21:T21)+SUM(R27:T27)</f>
        <v>4817705.5550158704</v>
      </c>
      <c r="S30" s="462"/>
      <c r="T30" s="462"/>
    </row>
    <row r="31" spans="1:21">
      <c r="A31" s="22"/>
      <c r="B31" s="281"/>
      <c r="C31" s="281"/>
      <c r="D31" s="255"/>
      <c r="E31" s="254"/>
      <c r="F31" s="151"/>
      <c r="G31" s="151"/>
      <c r="H31" s="238"/>
      <c r="I31" s="151"/>
      <c r="J31" s="151"/>
      <c r="K31" s="151"/>
      <c r="L31" s="151"/>
      <c r="M31" s="238"/>
      <c r="N31" s="151"/>
      <c r="O31" s="151"/>
      <c r="P31" s="151"/>
      <c r="Q31" s="238"/>
      <c r="R31" s="151"/>
      <c r="S31" s="151"/>
      <c r="T31" s="250"/>
    </row>
    <row r="32" spans="1:21">
      <c r="A32" s="22">
        <v>14</v>
      </c>
      <c r="B32" s="281" t="s">
        <v>359</v>
      </c>
      <c r="C32" s="281"/>
      <c r="D32" s="481">
        <f>D30-D14</f>
        <v>8409.5999999996275</v>
      </c>
      <c r="E32" s="480"/>
      <c r="F32" s="480"/>
      <c r="G32" s="480"/>
      <c r="H32" s="232"/>
      <c r="I32" s="483">
        <f>I30-I14</f>
        <v>19644.299999999814</v>
      </c>
      <c r="J32" s="480"/>
      <c r="K32" s="480"/>
      <c r="L32" s="480"/>
      <c r="M32" s="232"/>
      <c r="N32" s="482">
        <f>N30-N14</f>
        <v>17082</v>
      </c>
      <c r="O32" s="482"/>
      <c r="P32" s="482"/>
      <c r="Q32" s="232"/>
      <c r="R32" s="463">
        <f>R30-R14</f>
        <v>19053</v>
      </c>
      <c r="S32" s="464"/>
      <c r="T32" s="465"/>
    </row>
    <row r="33" spans="1:20">
      <c r="A33" s="148"/>
      <c r="B33" s="29"/>
      <c r="C33" s="150"/>
      <c r="D33" s="150"/>
      <c r="E33" s="150"/>
      <c r="F33" s="151"/>
      <c r="G33" s="151"/>
      <c r="H33" s="241"/>
      <c r="I33" s="151"/>
      <c r="J33" s="151"/>
      <c r="K33" s="151"/>
      <c r="L33" s="151"/>
      <c r="M33" s="241"/>
      <c r="N33" s="151"/>
      <c r="O33" s="151"/>
      <c r="P33" s="152"/>
      <c r="Q33" s="259"/>
      <c r="R33" s="152"/>
      <c r="S33" s="152"/>
      <c r="T33" s="153"/>
    </row>
    <row r="34" spans="1:20" s="279" customFormat="1">
      <c r="A34" s="287"/>
      <c r="F34" s="278"/>
      <c r="G34" s="278"/>
      <c r="H34" s="278"/>
      <c r="I34" s="278"/>
      <c r="J34" s="278"/>
      <c r="K34" s="278"/>
      <c r="L34" s="278"/>
      <c r="M34" s="278"/>
      <c r="N34" s="278"/>
      <c r="O34" s="278"/>
      <c r="P34" s="278"/>
      <c r="Q34" s="278"/>
      <c r="R34" s="277"/>
      <c r="S34" s="277"/>
      <c r="T34" s="277"/>
    </row>
    <row r="35" spans="1:20" s="279" customFormat="1">
      <c r="A35" s="287"/>
      <c r="F35" s="278"/>
      <c r="G35" s="278"/>
      <c r="H35" s="278"/>
      <c r="I35" s="278"/>
      <c r="J35" s="278"/>
      <c r="K35" s="278"/>
      <c r="L35" s="278"/>
      <c r="M35" s="278"/>
      <c r="N35" s="278"/>
      <c r="O35" s="278"/>
      <c r="P35" s="278"/>
      <c r="Q35" s="278"/>
      <c r="R35" s="277"/>
      <c r="S35" s="277"/>
      <c r="T35" s="277"/>
    </row>
    <row r="36" spans="1:20" s="279" customFormat="1">
      <c r="A36" s="287"/>
      <c r="F36" s="278"/>
      <c r="G36" s="278"/>
      <c r="H36" s="278"/>
      <c r="I36" s="278"/>
      <c r="J36" s="278"/>
      <c r="K36" s="278"/>
      <c r="L36" s="278"/>
      <c r="M36" s="278"/>
      <c r="N36" s="278"/>
      <c r="O36" s="278"/>
      <c r="P36" s="278"/>
      <c r="Q36" s="278"/>
      <c r="R36" s="277"/>
      <c r="S36" s="277"/>
      <c r="T36" s="277"/>
    </row>
  </sheetData>
  <dataConsolidate/>
  <mergeCells count="16">
    <mergeCell ref="D30:G30"/>
    <mergeCell ref="I30:L30"/>
    <mergeCell ref="N30:P30"/>
    <mergeCell ref="R30:T30"/>
    <mergeCell ref="D32:G32"/>
    <mergeCell ref="I32:L32"/>
    <mergeCell ref="N32:P32"/>
    <mergeCell ref="R32:T32"/>
    <mergeCell ref="D9:G9"/>
    <mergeCell ref="I9:L9"/>
    <mergeCell ref="N9:P9"/>
    <mergeCell ref="R9:T9"/>
    <mergeCell ref="D14:G14"/>
    <mergeCell ref="I14:L14"/>
    <mergeCell ref="N14:P14"/>
    <mergeCell ref="R14:T14"/>
  </mergeCells>
  <printOptions horizontalCentered="1"/>
  <pageMargins left="0.25" right="0.25" top="0.75" bottom="0.75" header="0.3" footer="0.3"/>
  <pageSetup scale="40"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6"/>
  <sheetViews>
    <sheetView showGridLines="0" zoomScale="55" zoomScaleNormal="55" zoomScaleSheetLayoutView="70" workbookViewId="0">
      <selection activeCell="O18" sqref="O18"/>
    </sheetView>
  </sheetViews>
  <sheetFormatPr defaultColWidth="9" defaultRowHeight="15.75"/>
  <cols>
    <col min="1" max="1" width="9" style="149"/>
    <col min="2" max="2" width="79.875" style="279" customWidth="1"/>
    <col min="3" max="3" width="17.5" style="279" customWidth="1"/>
    <col min="4" max="5" width="12.625" style="279" customWidth="1"/>
    <col min="6" max="17" width="12.625" style="278" customWidth="1"/>
    <col min="18" max="20" width="12.625" style="277" customWidth="1"/>
    <col min="21" max="21" width="10.875" style="277" customWidth="1"/>
    <col min="22" max="133" width="7.125" style="277" customWidth="1"/>
    <col min="134" max="16384" width="9" style="277"/>
  </cols>
  <sheetData>
    <row r="1" spans="1:20" s="2" customFormat="1">
      <c r="A1" s="146"/>
      <c r="B1" s="281" t="s">
        <v>22</v>
      </c>
      <c r="C1" s="280"/>
      <c r="D1" s="280"/>
      <c r="E1" s="280"/>
      <c r="F1" s="4"/>
      <c r="G1" s="4"/>
      <c r="H1" s="4"/>
      <c r="I1" s="4"/>
      <c r="J1" s="4"/>
      <c r="K1" s="4"/>
      <c r="L1" s="4"/>
      <c r="M1" s="4"/>
      <c r="N1" s="4"/>
      <c r="O1" s="4"/>
    </row>
    <row r="2" spans="1:20" s="2" customFormat="1">
      <c r="A2" s="146"/>
      <c r="B2" s="281" t="s">
        <v>23</v>
      </c>
      <c r="C2" s="280"/>
      <c r="D2" s="280"/>
      <c r="E2" s="280"/>
      <c r="F2" s="4"/>
      <c r="G2" s="4"/>
      <c r="H2" s="4"/>
      <c r="I2" s="4"/>
      <c r="J2" s="4"/>
      <c r="K2" s="4"/>
      <c r="L2" s="4"/>
      <c r="M2" s="4"/>
      <c r="N2" s="4"/>
      <c r="O2" s="4"/>
    </row>
    <row r="3" spans="1:20" s="3" customFormat="1">
      <c r="A3" s="146"/>
      <c r="B3" s="129" t="s">
        <v>257</v>
      </c>
      <c r="C3" s="17"/>
      <c r="D3" s="17"/>
      <c r="E3" s="17"/>
    </row>
    <row r="4" spans="1:20" s="3" customFormat="1">
      <c r="A4" s="146"/>
      <c r="B4" s="26" t="s">
        <v>184</v>
      </c>
      <c r="C4" s="16"/>
      <c r="D4" s="16"/>
      <c r="E4" s="16"/>
    </row>
    <row r="5" spans="1:20" s="3" customFormat="1">
      <c r="A5" s="146"/>
      <c r="B5" s="290" t="s">
        <v>183</v>
      </c>
      <c r="C5" s="16"/>
      <c r="D5" s="16"/>
      <c r="E5" s="16"/>
    </row>
    <row r="6" spans="1:20" s="3" customFormat="1">
      <c r="A6" s="146"/>
      <c r="B6" s="16"/>
      <c r="C6" s="16"/>
      <c r="D6" s="16"/>
      <c r="E6" s="16"/>
    </row>
    <row r="7" spans="1:20" s="3" customFormat="1" ht="15.75" customHeight="1">
      <c r="A7" s="146"/>
      <c r="B7" s="145" t="s">
        <v>429</v>
      </c>
      <c r="C7" s="280"/>
      <c r="D7" s="280"/>
      <c r="E7" s="280"/>
      <c r="F7" s="11"/>
      <c r="I7" s="8"/>
      <c r="J7" s="6"/>
      <c r="K7" s="6"/>
      <c r="L7" s="6"/>
      <c r="M7" s="6"/>
      <c r="N7" s="6"/>
      <c r="O7" s="6"/>
      <c r="P7" s="6"/>
      <c r="Q7" s="6"/>
    </row>
    <row r="8" spans="1:20" s="3" customFormat="1" ht="31.5">
      <c r="A8" s="146"/>
      <c r="B8" s="281"/>
      <c r="C8" s="27" t="s">
        <v>133</v>
      </c>
      <c r="D8" s="129" t="s">
        <v>82</v>
      </c>
      <c r="E8" s="281"/>
      <c r="F8" s="55"/>
      <c r="G8" s="55"/>
      <c r="H8" s="55"/>
      <c r="I8" s="55"/>
      <c r="J8" s="226"/>
      <c r="K8" s="63"/>
      <c r="L8" s="63"/>
      <c r="M8" s="63"/>
      <c r="N8" s="63"/>
      <c r="O8" s="63"/>
      <c r="P8" s="58"/>
      <c r="Q8" s="58"/>
      <c r="R8" s="59"/>
      <c r="S8" s="59"/>
      <c r="T8" s="59"/>
    </row>
    <row r="9" spans="1:20" s="3" customFormat="1">
      <c r="A9" s="146"/>
      <c r="B9" s="13"/>
      <c r="C9" s="27" t="s">
        <v>134</v>
      </c>
      <c r="D9" s="466" t="s">
        <v>125</v>
      </c>
      <c r="E9" s="466"/>
      <c r="F9" s="467"/>
      <c r="G9" s="467"/>
      <c r="H9" s="22"/>
      <c r="I9" s="468" t="s">
        <v>126</v>
      </c>
      <c r="J9" s="468"/>
      <c r="K9" s="468"/>
      <c r="L9" s="468"/>
      <c r="M9" s="227"/>
      <c r="N9" s="469" t="s">
        <v>127</v>
      </c>
      <c r="O9" s="470"/>
      <c r="P9" s="470"/>
      <c r="Q9" s="58"/>
      <c r="R9" s="457" t="s">
        <v>128</v>
      </c>
      <c r="S9" s="471"/>
      <c r="T9" s="471"/>
    </row>
    <row r="10" spans="1:20" s="7" customFormat="1" ht="18.75">
      <c r="A10" s="147"/>
      <c r="B10" s="295" t="s">
        <v>92</v>
      </c>
      <c r="C10" s="23"/>
      <c r="D10" s="284" t="s">
        <v>135</v>
      </c>
      <c r="E10" s="284" t="s">
        <v>80</v>
      </c>
      <c r="F10" s="284">
        <v>2019</v>
      </c>
      <c r="G10" s="228" t="s">
        <v>2</v>
      </c>
      <c r="H10" s="229"/>
      <c r="I10" s="187" t="s">
        <v>17</v>
      </c>
      <c r="J10" s="284" t="s">
        <v>18</v>
      </c>
      <c r="K10" s="284" t="s">
        <v>20</v>
      </c>
      <c r="L10" s="228" t="s">
        <v>21</v>
      </c>
      <c r="M10" s="229"/>
      <c r="N10" s="187" t="s">
        <v>24</v>
      </c>
      <c r="O10" s="284" t="s">
        <v>25</v>
      </c>
      <c r="P10" s="228" t="s">
        <v>27</v>
      </c>
      <c r="Q10" s="229"/>
      <c r="R10" s="187" t="s">
        <v>28</v>
      </c>
      <c r="S10" s="284" t="s">
        <v>29</v>
      </c>
      <c r="T10" s="284" t="s">
        <v>30</v>
      </c>
    </row>
    <row r="11" spans="1:20" ht="15" customHeight="1">
      <c r="A11" s="22">
        <v>1</v>
      </c>
      <c r="B11" s="281" t="s">
        <v>368</v>
      </c>
      <c r="C11" s="27"/>
      <c r="D11" s="243">
        <f>'EBT_high case'!E14</f>
        <v>3441632.4329999997</v>
      </c>
      <c r="E11" s="243">
        <f>'EBT_high case'!F14</f>
        <v>3472081.0573299997</v>
      </c>
      <c r="F11" s="243">
        <f>'EBT_high case'!G14</f>
        <v>3576208.767968175</v>
      </c>
      <c r="G11" s="243">
        <f>'EBT_high case'!H14</f>
        <v>3686984.2819650746</v>
      </c>
      <c r="H11" s="231"/>
      <c r="I11" s="243">
        <f>'EBT_high case'!I14</f>
        <v>3795774.4004367758</v>
      </c>
      <c r="J11" s="243">
        <f>'EBT_high case'!J14</f>
        <v>3920654.02784786</v>
      </c>
      <c r="K11" s="243">
        <f>'EBT_high case'!K14</f>
        <v>4099753.9928091415</v>
      </c>
      <c r="L11" s="243">
        <f>'EBT_high case'!L14</f>
        <v>4227647.6932903966</v>
      </c>
      <c r="M11" s="231"/>
      <c r="N11" s="257">
        <f>'EBT_high case'!M14</f>
        <v>4357978.1354350587</v>
      </c>
      <c r="O11" s="257">
        <f>'EBT_high case'!N14</f>
        <v>4484739.3869311661</v>
      </c>
      <c r="P11" s="257">
        <f>'EBT_high case'!O14</f>
        <v>4555425.6389278527</v>
      </c>
      <c r="Q11" s="260"/>
      <c r="R11" s="257">
        <f>'EBT_high case'!P14</f>
        <v>4628139.0899521094</v>
      </c>
      <c r="S11" s="257">
        <f>'EBT_high case'!Q14</f>
        <v>4689146.331423427</v>
      </c>
      <c r="T11" s="257">
        <f>'EBT_high case'!R14</f>
        <v>4752567.5886724368</v>
      </c>
    </row>
    <row r="12" spans="1:20" ht="15" customHeight="1">
      <c r="A12" s="22">
        <v>2</v>
      </c>
      <c r="B12" s="281" t="s">
        <v>369</v>
      </c>
      <c r="C12" s="281"/>
      <c r="D12" s="94">
        <v>0</v>
      </c>
      <c r="E12" s="94">
        <v>0</v>
      </c>
      <c r="F12" s="108">
        <f>5*8760*0.3</f>
        <v>13140</v>
      </c>
      <c r="G12" s="108">
        <f>5*8760*0.3</f>
        <v>13140</v>
      </c>
      <c r="H12" s="231"/>
      <c r="I12" s="108">
        <f>5*8760*0.3</f>
        <v>13140</v>
      </c>
      <c r="J12" s="108">
        <f>5*8760*0.3</f>
        <v>13140</v>
      </c>
      <c r="K12" s="108">
        <f>5*8760*0.3</f>
        <v>13140</v>
      </c>
      <c r="L12" s="108">
        <f>5*8760*0.3</f>
        <v>13140</v>
      </c>
      <c r="M12" s="231"/>
      <c r="N12" s="108">
        <f>5*8760*0.3</f>
        <v>13140</v>
      </c>
      <c r="O12" s="108">
        <f>5*8760*0.3</f>
        <v>13140</v>
      </c>
      <c r="P12" s="108">
        <f>5*8760*0.3</f>
        <v>13140</v>
      </c>
      <c r="Q12" s="260"/>
      <c r="R12" s="108">
        <f>5*8760*0.3</f>
        <v>13140</v>
      </c>
      <c r="S12" s="108">
        <f>5*8760*0.3</f>
        <v>13140</v>
      </c>
      <c r="T12" s="108">
        <f>5*8760*0.3</f>
        <v>13140</v>
      </c>
    </row>
    <row r="13" spans="1:20">
      <c r="A13" s="22">
        <v>3</v>
      </c>
      <c r="B13" s="281" t="s">
        <v>136</v>
      </c>
      <c r="C13" s="281"/>
      <c r="D13" s="261">
        <v>0.27</v>
      </c>
      <c r="E13" s="261">
        <v>0.28999999999999998</v>
      </c>
      <c r="F13" s="262">
        <v>0.31</v>
      </c>
      <c r="G13" s="263">
        <v>0.33</v>
      </c>
      <c r="H13" s="230"/>
      <c r="I13" s="265">
        <v>0.34749999999999998</v>
      </c>
      <c r="J13" s="262">
        <v>0.36499999999999999</v>
      </c>
      <c r="K13" s="262">
        <v>0.38250000000000001</v>
      </c>
      <c r="L13" s="263">
        <v>0.4</v>
      </c>
      <c r="M13" s="230"/>
      <c r="N13" s="265">
        <v>0.41670000000000001</v>
      </c>
      <c r="O13" s="262">
        <v>0.43330000000000002</v>
      </c>
      <c r="P13" s="263">
        <v>0.45</v>
      </c>
      <c r="Q13" s="230"/>
      <c r="R13" s="265">
        <v>0.4667</v>
      </c>
      <c r="S13" s="262">
        <v>0.48330000000000001</v>
      </c>
      <c r="T13" s="262">
        <v>0.5</v>
      </c>
    </row>
    <row r="14" spans="1:20">
      <c r="A14" s="22">
        <v>4</v>
      </c>
      <c r="B14" s="281" t="s">
        <v>137</v>
      </c>
      <c r="C14" s="281"/>
      <c r="D14" s="472">
        <f>((D11-D12)*D13)+((E11-E12)*E13)+((F11-F12)*F13)+((G11-G12)*G13)</f>
        <v>4253064.1946543083</v>
      </c>
      <c r="E14" s="473"/>
      <c r="F14" s="473"/>
      <c r="G14" s="473"/>
      <c r="H14" s="232"/>
      <c r="I14" s="472">
        <f>((I11-I12)*I13)+((J11-J12)*J13)+((K11-K12)*K13)+((L11-L12)*L13)</f>
        <v>5989641.0038819034</v>
      </c>
      <c r="J14" s="473"/>
      <c r="K14" s="473"/>
      <c r="L14" s="473"/>
      <c r="M14" s="232"/>
      <c r="N14" s="476">
        <f>(((N11-N12)*N13)+((O11-O12)*O13)+((P11-P12)*P13))</f>
        <v>5792066.6029105969</v>
      </c>
      <c r="O14" s="477"/>
      <c r="P14" s="477"/>
      <c r="Q14" s="232"/>
      <c r="R14" s="477">
        <f>(((R11-R12)*R13)+((S11-S12)*S13)+((T11-T12)*T13))</f>
        <v>6783447.7295938097</v>
      </c>
      <c r="S14" s="477"/>
      <c r="T14" s="478"/>
    </row>
    <row r="15" spans="1:20">
      <c r="A15" s="22"/>
      <c r="B15" s="281"/>
      <c r="C15" s="281"/>
      <c r="D15" s="233"/>
      <c r="E15" s="234"/>
      <c r="F15" s="71"/>
      <c r="G15" s="71"/>
      <c r="H15" s="238"/>
      <c r="I15" s="71"/>
      <c r="J15" s="71"/>
      <c r="K15" s="71"/>
      <c r="L15" s="71"/>
      <c r="M15" s="238"/>
      <c r="N15" s="71"/>
      <c r="O15" s="71"/>
      <c r="P15" s="71"/>
      <c r="Q15" s="238"/>
      <c r="R15" s="71"/>
      <c r="S15" s="71"/>
      <c r="T15" s="252"/>
    </row>
    <row r="16" spans="1:20" ht="16.5" thickBot="1">
      <c r="A16" s="22"/>
      <c r="B16" s="296" t="s">
        <v>357</v>
      </c>
      <c r="C16" s="281"/>
      <c r="D16" s="236"/>
      <c r="E16" s="237"/>
      <c r="F16" s="238"/>
      <c r="G16" s="238"/>
      <c r="H16" s="241"/>
      <c r="I16" s="238"/>
      <c r="J16" s="238"/>
      <c r="K16" s="238"/>
      <c r="L16" s="238"/>
      <c r="M16" s="238"/>
      <c r="N16" s="238"/>
      <c r="O16" s="238"/>
      <c r="P16" s="238"/>
      <c r="Q16" s="238"/>
      <c r="R16" s="238"/>
      <c r="S16" s="238"/>
      <c r="T16" s="235"/>
    </row>
    <row r="17" spans="1:21" ht="32.25" customHeight="1" thickBot="1">
      <c r="A17" s="22">
        <v>5</v>
      </c>
      <c r="B17" s="281" t="s">
        <v>360</v>
      </c>
      <c r="C17" s="357">
        <v>307398</v>
      </c>
      <c r="D17" s="240"/>
      <c r="E17" s="240"/>
      <c r="F17" s="241"/>
      <c r="G17" s="239"/>
      <c r="H17" s="264">
        <f>C17+SUM(D22:G22)</f>
        <v>1369265.2053456912</v>
      </c>
      <c r="I17" s="256"/>
      <c r="J17" s="241"/>
      <c r="K17" s="241"/>
      <c r="L17" s="241"/>
      <c r="M17" s="264">
        <f>H17+SUM(I22:L22)</f>
        <v>1011739.9014637873</v>
      </c>
      <c r="N17" s="241"/>
      <c r="O17" s="241"/>
      <c r="P17" s="241"/>
      <c r="Q17" s="264">
        <f>M17+SUM(N22:P22)</f>
        <v>465903.51446126401</v>
      </c>
      <c r="R17" s="241"/>
      <c r="S17" s="241"/>
      <c r="T17" s="239"/>
      <c r="U17" s="264">
        <f>Q17+SUM(R22:T22)</f>
        <v>1112510.7848674539</v>
      </c>
    </row>
    <row r="18" spans="1:21">
      <c r="A18" s="22">
        <v>6</v>
      </c>
      <c r="B18" s="281" t="s">
        <v>284</v>
      </c>
      <c r="C18" s="281"/>
      <c r="D18" s="242">
        <f>'EBT_high case'!E88+'EBT_high case'!E135+'EBT_high case'!E139</f>
        <v>998259</v>
      </c>
      <c r="E18" s="242">
        <f>'EBT_high case'!F88+'EBT_high case'!F135+'EBT_high case'!F139</f>
        <v>1009266</v>
      </c>
      <c r="F18" s="242">
        <f>'EBT_high case'!G88+'EBT_high case'!G135+'EBT_high case'!G139</f>
        <v>1651916</v>
      </c>
      <c r="G18" s="242">
        <f>'EBT_high case'!H88+'EBT_high case'!H135+'EBT_high case'!H139</f>
        <v>1663900</v>
      </c>
      <c r="H18" s="253"/>
      <c r="I18" s="251">
        <f>'EBT_high case'!I88+'EBT_high case'!I135+'EBT_high case'!I139</f>
        <v>1668068</v>
      </c>
      <c r="J18" s="251">
        <f>'EBT_high case'!J88+'EBT_high case'!J135+'EBT_high case'!J139</f>
        <v>1423818</v>
      </c>
      <c r="K18" s="251">
        <f>'EBT_high case'!K88+'EBT_high case'!K135+'EBT_high case'!K139</f>
        <v>1281351</v>
      </c>
      <c r="L18" s="251">
        <f>'EBT_high case'!L88+'EBT_high case'!L135+'EBT_high case'!L139</f>
        <v>1278523</v>
      </c>
      <c r="M18" s="232"/>
      <c r="N18" s="358">
        <f>'EBT_high case'!M88+'EBT_high case'!M135+'EBT_high case'!M139</f>
        <v>1269789</v>
      </c>
      <c r="O18" s="358">
        <f>'EBT_high case'!N88+'EBT_high case'!N135+'EBT_high case'!N139</f>
        <v>1943238.2159080738</v>
      </c>
      <c r="P18" s="358">
        <f>'EBT_high case'!O88+'EBT_high case'!O135+'EBT_high case'!O139</f>
        <v>2050285</v>
      </c>
      <c r="Q18" s="232"/>
      <c r="R18" s="358">
        <f>'EBT_high case'!P88+'EBT_high case'!P135+'EBT_high case'!P139</f>
        <v>2161822</v>
      </c>
      <c r="S18" s="358">
        <f>'EBT_high case'!Q88+'EBT_high case'!Q135+'EBT_high case'!Q139</f>
        <v>2266931</v>
      </c>
      <c r="T18" s="358">
        <f>'EBT_high case'!R88+'EBT_high case'!R135+'EBT_high case'!R139</f>
        <v>3020355</v>
      </c>
    </row>
    <row r="19" spans="1:21">
      <c r="A19" s="22" t="s">
        <v>281</v>
      </c>
      <c r="B19" s="281" t="s">
        <v>286</v>
      </c>
      <c r="C19" s="281"/>
      <c r="D19" s="298">
        <v>929240.75691</v>
      </c>
      <c r="E19" s="298">
        <v>1006903.5066256998</v>
      </c>
      <c r="F19" s="298">
        <v>1108624.7180701343</v>
      </c>
      <c r="G19" s="298">
        <v>1216704.8130484747</v>
      </c>
      <c r="H19" s="232"/>
      <c r="I19" s="298">
        <v>1319031.6041517796</v>
      </c>
      <c r="J19" s="298">
        <v>1431038.720164469</v>
      </c>
      <c r="K19" s="298">
        <v>1568155.9022494967</v>
      </c>
      <c r="L19" s="298">
        <v>1691059.0773161587</v>
      </c>
      <c r="M19" s="232"/>
      <c r="N19" s="298">
        <v>1815969.4890357889</v>
      </c>
      <c r="O19" s="298">
        <v>1943237.5763572743</v>
      </c>
      <c r="P19" s="298">
        <v>2049941.5375175339</v>
      </c>
      <c r="Q19" s="232"/>
      <c r="R19" s="298">
        <v>2159952.5132806497</v>
      </c>
      <c r="S19" s="298">
        <v>2266264.4219769421</v>
      </c>
      <c r="T19" s="298">
        <v>2376283.7943362184</v>
      </c>
    </row>
    <row r="20" spans="1:21">
      <c r="A20" s="22">
        <v>7</v>
      </c>
      <c r="B20" s="281" t="s">
        <v>283</v>
      </c>
      <c r="C20" s="281"/>
      <c r="D20" s="298"/>
      <c r="E20" s="298"/>
      <c r="F20" s="298">
        <v>0</v>
      </c>
      <c r="G20" s="298">
        <v>0</v>
      </c>
      <c r="H20" s="232"/>
      <c r="I20" s="298">
        <v>0</v>
      </c>
      <c r="J20" s="298">
        <v>0</v>
      </c>
      <c r="K20" s="298">
        <v>0</v>
      </c>
      <c r="L20" s="298">
        <v>0</v>
      </c>
      <c r="M20" s="232"/>
      <c r="N20" s="298">
        <v>0</v>
      </c>
      <c r="O20" s="298">
        <v>0</v>
      </c>
      <c r="P20" s="298">
        <v>0</v>
      </c>
      <c r="Q20" s="232"/>
      <c r="R20" s="298">
        <v>0</v>
      </c>
      <c r="S20" s="298">
        <v>0</v>
      </c>
      <c r="T20" s="298">
        <v>0</v>
      </c>
    </row>
    <row r="21" spans="1:21">
      <c r="A21" s="22" t="s">
        <v>287</v>
      </c>
      <c r="B21" s="281" t="s">
        <v>371</v>
      </c>
      <c r="C21" s="281"/>
      <c r="D21" s="298"/>
      <c r="E21" s="298"/>
      <c r="F21" s="298">
        <v>0</v>
      </c>
      <c r="G21" s="298">
        <v>0</v>
      </c>
      <c r="H21" s="232"/>
      <c r="I21" s="298">
        <v>0</v>
      </c>
      <c r="J21" s="298">
        <v>0</v>
      </c>
      <c r="K21" s="298">
        <v>0</v>
      </c>
      <c r="L21" s="298">
        <v>0</v>
      </c>
      <c r="M21" s="232"/>
      <c r="N21" s="298">
        <v>0</v>
      </c>
      <c r="O21" s="298">
        <v>0</v>
      </c>
      <c r="P21" s="298">
        <v>0</v>
      </c>
      <c r="Q21" s="232"/>
      <c r="R21" s="298">
        <v>0</v>
      </c>
      <c r="S21" s="298">
        <v>0</v>
      </c>
      <c r="T21" s="298">
        <v>0</v>
      </c>
    </row>
    <row r="22" spans="1:21">
      <c r="A22" s="22">
        <v>8</v>
      </c>
      <c r="B22" s="281" t="s">
        <v>370</v>
      </c>
      <c r="C22" s="281"/>
      <c r="D22" s="251">
        <f>D20-D21+D18-D19</f>
        <v>69018.243090000004</v>
      </c>
      <c r="E22" s="251">
        <f t="shared" ref="E22:T22" si="0">E20-E21+E18-E19</f>
        <v>2362.4933743001893</v>
      </c>
      <c r="F22" s="251">
        <f>F20-F21+F18-F19</f>
        <v>543291.28192986571</v>
      </c>
      <c r="G22" s="251">
        <f>G20-G21+G18-G19</f>
        <v>447195.18695152528</v>
      </c>
      <c r="H22" s="232"/>
      <c r="I22" s="251">
        <f>I20-I21+I18-I19</f>
        <v>349036.39584822045</v>
      </c>
      <c r="J22" s="251">
        <f t="shared" si="0"/>
        <v>-7220.7201644689776</v>
      </c>
      <c r="K22" s="251">
        <f t="shared" si="0"/>
        <v>-286804.90224949666</v>
      </c>
      <c r="L22" s="251">
        <f t="shared" si="0"/>
        <v>-412536.07731615868</v>
      </c>
      <c r="M22" s="232"/>
      <c r="N22" s="251">
        <f t="shared" si="0"/>
        <v>-546180.48903578892</v>
      </c>
      <c r="O22" s="251">
        <f t="shared" si="0"/>
        <v>0.63955079950392246</v>
      </c>
      <c r="P22" s="251">
        <f t="shared" si="0"/>
        <v>343.46248246612959</v>
      </c>
      <c r="Q22" s="232"/>
      <c r="R22" s="251">
        <f t="shared" si="0"/>
        <v>1869.4867193503305</v>
      </c>
      <c r="S22" s="251">
        <f t="shared" si="0"/>
        <v>666.57802305789664</v>
      </c>
      <c r="T22" s="251">
        <f t="shared" si="0"/>
        <v>644071.20566378161</v>
      </c>
    </row>
    <row r="23" spans="1:21">
      <c r="A23" s="22"/>
      <c r="B23" s="281"/>
      <c r="C23" s="281"/>
      <c r="D23" s="233"/>
      <c r="E23" s="234"/>
      <c r="F23" s="71"/>
      <c r="G23" s="71"/>
      <c r="H23" s="238"/>
      <c r="I23" s="71"/>
      <c r="J23" s="71"/>
      <c r="K23" s="71"/>
      <c r="L23" s="71"/>
      <c r="M23" s="238"/>
      <c r="N23" s="71"/>
      <c r="O23" s="71"/>
      <c r="P23" s="71"/>
      <c r="Q23" s="238"/>
      <c r="R23" s="71"/>
      <c r="S23" s="71"/>
      <c r="T23" s="252"/>
    </row>
    <row r="24" spans="1:21" ht="16.5" thickBot="1">
      <c r="A24" s="22"/>
      <c r="B24" s="296" t="s">
        <v>358</v>
      </c>
      <c r="C24" s="281"/>
      <c r="D24" s="236"/>
      <c r="E24" s="237"/>
      <c r="F24" s="238"/>
      <c r="G24" s="238"/>
      <c r="H24" s="241"/>
      <c r="I24" s="238"/>
      <c r="J24" s="238"/>
      <c r="K24" s="238"/>
      <c r="L24" s="238"/>
      <c r="M24" s="238"/>
      <c r="N24" s="238"/>
      <c r="O24" s="238"/>
      <c r="P24" s="238"/>
      <c r="Q24" s="238"/>
      <c r="R24" s="238"/>
      <c r="S24" s="238"/>
      <c r="T24" s="235"/>
    </row>
    <row r="25" spans="1:21" ht="16.5" thickBot="1">
      <c r="A25" s="22">
        <v>9</v>
      </c>
      <c r="B25" s="281" t="s">
        <v>360</v>
      </c>
      <c r="C25" s="357">
        <v>0</v>
      </c>
      <c r="D25" s="240"/>
      <c r="E25" s="240"/>
      <c r="F25" s="241"/>
      <c r="G25" s="239"/>
      <c r="H25" s="264">
        <f>C25+SUM(D28:G28)</f>
        <v>0</v>
      </c>
      <c r="I25" s="256"/>
      <c r="J25" s="241"/>
      <c r="K25" s="241"/>
      <c r="L25" s="241"/>
      <c r="M25" s="264">
        <f>H25+SUM(I28:L28)</f>
        <v>0</v>
      </c>
      <c r="N25" s="241"/>
      <c r="O25" s="241"/>
      <c r="P25" s="241"/>
      <c r="Q25" s="264">
        <f>M25+SUM(N28:P28)</f>
        <v>0</v>
      </c>
      <c r="R25" s="241"/>
      <c r="S25" s="241"/>
      <c r="T25" s="239"/>
      <c r="U25" s="264">
        <f>Q25+SUM(R28:T28)</f>
        <v>0</v>
      </c>
    </row>
    <row r="26" spans="1:21">
      <c r="A26" s="22">
        <v>10</v>
      </c>
      <c r="B26" s="281" t="s">
        <v>282</v>
      </c>
      <c r="C26" s="281"/>
      <c r="D26" s="249">
        <v>0</v>
      </c>
      <c r="E26" s="249">
        <v>0</v>
      </c>
      <c r="F26" s="266">
        <v>0</v>
      </c>
      <c r="G26" s="267">
        <v>0</v>
      </c>
      <c r="H26" s="253"/>
      <c r="I26" s="249">
        <v>0</v>
      </c>
      <c r="J26" s="249">
        <v>0</v>
      </c>
      <c r="K26" s="266">
        <v>0</v>
      </c>
      <c r="L26" s="267">
        <v>0</v>
      </c>
      <c r="M26" s="232"/>
      <c r="N26" s="249">
        <v>0</v>
      </c>
      <c r="O26" s="266">
        <v>0</v>
      </c>
      <c r="P26" s="267">
        <v>0</v>
      </c>
      <c r="Q26" s="232"/>
      <c r="R26" s="249">
        <v>0</v>
      </c>
      <c r="S26" s="266">
        <v>0</v>
      </c>
      <c r="T26" s="267">
        <v>0</v>
      </c>
    </row>
    <row r="27" spans="1:21">
      <c r="A27" s="22">
        <v>11</v>
      </c>
      <c r="B27" s="281" t="s">
        <v>361</v>
      </c>
      <c r="C27" s="281"/>
      <c r="D27" s="249">
        <v>0</v>
      </c>
      <c r="E27" s="249">
        <v>0</v>
      </c>
      <c r="F27" s="266">
        <v>0</v>
      </c>
      <c r="G27" s="267">
        <v>0</v>
      </c>
      <c r="H27" s="232"/>
      <c r="I27" s="249">
        <v>0</v>
      </c>
      <c r="J27" s="249">
        <v>0</v>
      </c>
      <c r="K27" s="266">
        <v>0</v>
      </c>
      <c r="L27" s="267">
        <v>0</v>
      </c>
      <c r="M27" s="232"/>
      <c r="N27" s="249">
        <v>0</v>
      </c>
      <c r="O27" s="266">
        <v>0</v>
      </c>
      <c r="P27" s="267">
        <v>0</v>
      </c>
      <c r="Q27" s="232"/>
      <c r="R27" s="249">
        <v>0</v>
      </c>
      <c r="S27" s="266">
        <v>0</v>
      </c>
      <c r="T27" s="267">
        <v>0</v>
      </c>
    </row>
    <row r="28" spans="1:21">
      <c r="A28" s="22">
        <v>12</v>
      </c>
      <c r="B28" s="281" t="s">
        <v>362</v>
      </c>
      <c r="C28" s="281"/>
      <c r="D28" s="251">
        <f>D26-D27</f>
        <v>0</v>
      </c>
      <c r="E28" s="251">
        <f t="shared" ref="E28:P28" si="1">E26-E27</f>
        <v>0</v>
      </c>
      <c r="F28" s="251">
        <f t="shared" si="1"/>
        <v>0</v>
      </c>
      <c r="G28" s="251">
        <f t="shared" si="1"/>
        <v>0</v>
      </c>
      <c r="H28" s="238"/>
      <c r="I28" s="251">
        <f t="shared" si="1"/>
        <v>0</v>
      </c>
      <c r="J28" s="251">
        <f t="shared" si="1"/>
        <v>0</v>
      </c>
      <c r="K28" s="251">
        <f t="shared" si="1"/>
        <v>0</v>
      </c>
      <c r="L28" s="251">
        <f t="shared" si="1"/>
        <v>0</v>
      </c>
      <c r="M28" s="238"/>
      <c r="N28" s="251">
        <f t="shared" si="1"/>
        <v>0</v>
      </c>
      <c r="O28" s="251">
        <f t="shared" si="1"/>
        <v>0</v>
      </c>
      <c r="P28" s="251">
        <f t="shared" si="1"/>
        <v>0</v>
      </c>
      <c r="Q28" s="238"/>
      <c r="R28" s="251">
        <f t="shared" ref="R28:T28" si="2">R26-R27</f>
        <v>0</v>
      </c>
      <c r="S28" s="251">
        <f t="shared" si="2"/>
        <v>0</v>
      </c>
      <c r="T28" s="251">
        <f t="shared" si="2"/>
        <v>0</v>
      </c>
    </row>
    <row r="29" spans="1:21">
      <c r="A29" s="22"/>
      <c r="B29" s="281"/>
      <c r="C29" s="281"/>
      <c r="D29" s="255"/>
      <c r="E29" s="254"/>
      <c r="F29" s="151"/>
      <c r="G29" s="151"/>
      <c r="H29" s="238"/>
      <c r="I29" s="151"/>
      <c r="J29" s="151"/>
      <c r="K29" s="151"/>
      <c r="L29" s="151"/>
      <c r="M29" s="238"/>
      <c r="N29" s="151"/>
      <c r="O29" s="151"/>
      <c r="P29" s="151"/>
      <c r="Q29" s="238"/>
      <c r="R29" s="151"/>
      <c r="S29" s="151"/>
      <c r="T29" s="250"/>
    </row>
    <row r="30" spans="1:21" ht="31.5">
      <c r="A30" s="22">
        <v>13</v>
      </c>
      <c r="B30" s="281" t="s">
        <v>307</v>
      </c>
      <c r="C30" s="281"/>
      <c r="D30" s="474">
        <f>SUM(D19:G19)+SUM(D21:G21)+SUM(D27:G27)</f>
        <v>4261473.7946543088</v>
      </c>
      <c r="E30" s="475"/>
      <c r="F30" s="475"/>
      <c r="G30" s="475"/>
      <c r="H30" s="232"/>
      <c r="I30" s="474">
        <f>SUM(I19:L19)+SUM(I21:L21)+SUM(I27:L27)</f>
        <v>6009285.3038819032</v>
      </c>
      <c r="J30" s="475"/>
      <c r="K30" s="475"/>
      <c r="L30" s="475"/>
      <c r="M30" s="232"/>
      <c r="N30" s="462">
        <f>SUM(N19:P19)+SUM(N21:P21)+SUM(N27:P27)</f>
        <v>5809148.6029105969</v>
      </c>
      <c r="O30" s="462"/>
      <c r="P30" s="462"/>
      <c r="Q30" s="232"/>
      <c r="R30" s="462">
        <f>SUM(R19:T19)+SUM(R21:T21)+SUM(R27:T27)</f>
        <v>6802500.7295938097</v>
      </c>
      <c r="S30" s="462"/>
      <c r="T30" s="462"/>
    </row>
    <row r="31" spans="1:21">
      <c r="A31" s="22"/>
      <c r="B31" s="281"/>
      <c r="C31" s="281"/>
      <c r="D31" s="255"/>
      <c r="E31" s="254"/>
      <c r="F31" s="151"/>
      <c r="G31" s="151"/>
      <c r="H31" s="238"/>
      <c r="I31" s="151"/>
      <c r="J31" s="151"/>
      <c r="K31" s="151"/>
      <c r="L31" s="151"/>
      <c r="M31" s="238"/>
      <c r="N31" s="151"/>
      <c r="O31" s="151"/>
      <c r="P31" s="151"/>
      <c r="Q31" s="238"/>
      <c r="R31" s="151"/>
      <c r="S31" s="151"/>
      <c r="T31" s="250"/>
    </row>
    <row r="32" spans="1:21">
      <c r="A32" s="22">
        <v>14</v>
      </c>
      <c r="B32" s="281" t="s">
        <v>359</v>
      </c>
      <c r="C32" s="281"/>
      <c r="D32" s="481">
        <f>D30-D14</f>
        <v>8409.6000000005588</v>
      </c>
      <c r="E32" s="480"/>
      <c r="F32" s="480"/>
      <c r="G32" s="480"/>
      <c r="H32" s="232"/>
      <c r="I32" s="483">
        <f>I30-I14</f>
        <v>19644.299999999814</v>
      </c>
      <c r="J32" s="480"/>
      <c r="K32" s="480"/>
      <c r="L32" s="480"/>
      <c r="M32" s="232"/>
      <c r="N32" s="482">
        <f>N30-N14</f>
        <v>17082</v>
      </c>
      <c r="O32" s="482"/>
      <c r="P32" s="482"/>
      <c r="Q32" s="232"/>
      <c r="R32" s="463">
        <f>R30-R14</f>
        <v>19053</v>
      </c>
      <c r="S32" s="464"/>
      <c r="T32" s="465"/>
    </row>
    <row r="33" spans="1:20">
      <c r="A33" s="148"/>
      <c r="B33" s="29"/>
      <c r="C33" s="150"/>
      <c r="D33" s="150"/>
      <c r="E33" s="150"/>
      <c r="F33" s="151"/>
      <c r="G33" s="151"/>
      <c r="H33" s="241"/>
      <c r="I33" s="151"/>
      <c r="J33" s="151"/>
      <c r="K33" s="151"/>
      <c r="L33" s="151"/>
      <c r="M33" s="241"/>
      <c r="N33" s="151"/>
      <c r="O33" s="151"/>
      <c r="P33" s="152"/>
      <c r="Q33" s="259"/>
      <c r="R33" s="152"/>
      <c r="S33" s="152"/>
      <c r="T33" s="153"/>
    </row>
    <row r="34" spans="1:20" s="279" customFormat="1">
      <c r="A34" s="287"/>
      <c r="F34" s="278"/>
      <c r="G34" s="278"/>
      <c r="H34" s="278"/>
      <c r="I34" s="278"/>
      <c r="J34" s="278"/>
      <c r="K34" s="278"/>
      <c r="L34" s="278"/>
      <c r="M34" s="278"/>
      <c r="N34" s="278"/>
      <c r="O34" s="278"/>
      <c r="P34" s="278"/>
      <c r="Q34" s="278"/>
      <c r="R34" s="277"/>
      <c r="S34" s="277"/>
      <c r="T34" s="277"/>
    </row>
    <row r="35" spans="1:20" s="279" customFormat="1">
      <c r="A35" s="287"/>
      <c r="F35" s="278"/>
      <c r="G35" s="278"/>
      <c r="H35" s="278"/>
      <c r="I35" s="278"/>
      <c r="J35" s="278"/>
      <c r="K35" s="278"/>
      <c r="L35" s="278"/>
      <c r="M35" s="278"/>
      <c r="N35" s="278"/>
      <c r="O35" s="278"/>
      <c r="P35" s="278"/>
      <c r="Q35" s="278"/>
      <c r="R35" s="277"/>
      <c r="S35" s="277"/>
      <c r="T35" s="277"/>
    </row>
    <row r="36" spans="1:20" s="279" customFormat="1">
      <c r="A36" s="287"/>
      <c r="F36" s="278"/>
      <c r="G36" s="278"/>
      <c r="H36" s="278"/>
      <c r="I36" s="278"/>
      <c r="J36" s="278"/>
      <c r="K36" s="278"/>
      <c r="L36" s="278"/>
      <c r="M36" s="278"/>
      <c r="N36" s="278"/>
      <c r="O36" s="278"/>
      <c r="P36" s="278"/>
      <c r="Q36" s="278"/>
      <c r="R36" s="277"/>
      <c r="S36" s="277"/>
      <c r="T36" s="277"/>
    </row>
  </sheetData>
  <dataConsolidate/>
  <mergeCells count="16">
    <mergeCell ref="D30:G30"/>
    <mergeCell ref="I30:L30"/>
    <mergeCell ref="N30:P30"/>
    <mergeCell ref="R30:T30"/>
    <mergeCell ref="D32:G32"/>
    <mergeCell ref="I32:L32"/>
    <mergeCell ref="N32:P32"/>
    <mergeCell ref="R32:T32"/>
    <mergeCell ref="D9:G9"/>
    <mergeCell ref="I9:L9"/>
    <mergeCell ref="N9:P9"/>
    <mergeCell ref="R9:T9"/>
    <mergeCell ref="D14:G14"/>
    <mergeCell ref="I14:L14"/>
    <mergeCell ref="N14:P14"/>
    <mergeCell ref="R14:T14"/>
  </mergeCells>
  <printOptions horizontalCentered="1"/>
  <pageMargins left="0.25" right="0.25" top="0.75" bottom="0.75" header="0.3" footer="0.3"/>
  <pageSetup scale="40"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31" t="s">
        <v>318</v>
      </c>
      <c r="B1" s="331" t="s">
        <v>327</v>
      </c>
      <c r="C1" s="331" t="s">
        <v>329</v>
      </c>
      <c r="D1" s="331" t="s">
        <v>335</v>
      </c>
      <c r="E1" s="331" t="s">
        <v>336</v>
      </c>
      <c r="F1" s="331" t="s">
        <v>337</v>
      </c>
    </row>
    <row r="2" spans="1:6">
      <c r="A2" s="332" t="s">
        <v>326</v>
      </c>
      <c r="B2" s="332" t="s">
        <v>326</v>
      </c>
      <c r="C2" s="332" t="s">
        <v>330</v>
      </c>
      <c r="D2" s="332" t="s">
        <v>330</v>
      </c>
      <c r="E2" s="332" t="s">
        <v>326</v>
      </c>
      <c r="F2" s="332" t="s">
        <v>330</v>
      </c>
    </row>
    <row r="3" spans="1:6">
      <c r="A3" s="332" t="s">
        <v>324</v>
      </c>
      <c r="B3" s="332" t="s">
        <v>324</v>
      </c>
      <c r="C3" s="332" t="s">
        <v>331</v>
      </c>
      <c r="D3" s="332" t="s">
        <v>331</v>
      </c>
      <c r="E3" s="332" t="s">
        <v>324</v>
      </c>
      <c r="F3" s="332" t="s">
        <v>331</v>
      </c>
    </row>
    <row r="4" spans="1:6">
      <c r="A4" s="332" t="s">
        <v>321</v>
      </c>
      <c r="B4" s="332" t="s">
        <v>321</v>
      </c>
      <c r="C4" s="332" t="s">
        <v>332</v>
      </c>
      <c r="D4" s="332" t="s">
        <v>332</v>
      </c>
      <c r="E4" s="332" t="s">
        <v>321</v>
      </c>
      <c r="F4" s="332" t="s">
        <v>332</v>
      </c>
    </row>
    <row r="5" spans="1:6">
      <c r="A5" s="332" t="s">
        <v>322</v>
      </c>
      <c r="B5" s="332" t="s">
        <v>322</v>
      </c>
      <c r="C5" s="332" t="s">
        <v>324</v>
      </c>
      <c r="D5" s="332" t="s">
        <v>324</v>
      </c>
      <c r="E5" s="332" t="s">
        <v>322</v>
      </c>
      <c r="F5" s="332" t="s">
        <v>324</v>
      </c>
    </row>
    <row r="6" spans="1:6">
      <c r="A6" s="332" t="s">
        <v>319</v>
      </c>
      <c r="B6" s="332" t="s">
        <v>319</v>
      </c>
      <c r="C6" s="332" t="s">
        <v>333</v>
      </c>
      <c r="D6" s="332" t="s">
        <v>333</v>
      </c>
      <c r="E6" s="332" t="s">
        <v>319</v>
      </c>
      <c r="F6" s="332" t="s">
        <v>333</v>
      </c>
    </row>
    <row r="7" spans="1:6">
      <c r="A7" s="332" t="s">
        <v>323</v>
      </c>
      <c r="B7" s="332" t="s">
        <v>323</v>
      </c>
      <c r="C7" s="332" t="s">
        <v>334</v>
      </c>
      <c r="D7" s="332" t="s">
        <v>334</v>
      </c>
      <c r="E7" s="332" t="s">
        <v>323</v>
      </c>
      <c r="F7" s="332" t="s">
        <v>334</v>
      </c>
    </row>
    <row r="8" spans="1:6">
      <c r="A8" s="332" t="s">
        <v>320</v>
      </c>
      <c r="B8" s="332" t="s">
        <v>320</v>
      </c>
      <c r="D8" s="332"/>
      <c r="E8" s="332" t="s">
        <v>320</v>
      </c>
      <c r="F8" s="332"/>
    </row>
    <row r="9" spans="1:6">
      <c r="A9" s="332" t="s">
        <v>325</v>
      </c>
      <c r="B9" s="332" t="s">
        <v>325</v>
      </c>
      <c r="D9" s="332"/>
      <c r="E9" s="332" t="s">
        <v>325</v>
      </c>
      <c r="F9" s="332"/>
    </row>
    <row r="10" spans="1:6">
      <c r="B10" s="332" t="s">
        <v>328</v>
      </c>
      <c r="D10" s="332"/>
      <c r="E10" s="332" t="s">
        <v>328</v>
      </c>
      <c r="F10" s="332"/>
    </row>
  </sheetData>
  <sortState ref="A2:A9">
    <sortCondition ref="A2:A9"/>
  </sortState>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C10" sqref="C10"/>
    </sheetView>
  </sheetViews>
  <sheetFormatPr defaultColWidth="9" defaultRowHeight="12.75"/>
  <cols>
    <col min="1" max="1" width="36.625" style="15" customWidth="1"/>
    <col min="2" max="6" width="23.625" style="15" customWidth="1"/>
    <col min="7" max="16384" width="9" style="15"/>
  </cols>
  <sheetData>
    <row r="1" spans="1:6" ht="15.75">
      <c r="A1" s="126" t="s">
        <v>22</v>
      </c>
      <c r="B1" s="127"/>
      <c r="C1" s="127"/>
      <c r="D1" s="127"/>
      <c r="E1" s="127"/>
      <c r="F1" s="127"/>
    </row>
    <row r="2" spans="1:6" ht="15.75">
      <c r="A2" s="126" t="s">
        <v>23</v>
      </c>
      <c r="B2" s="128"/>
      <c r="C2" s="127"/>
      <c r="D2" s="127"/>
      <c r="E2" s="127"/>
      <c r="F2" s="127"/>
    </row>
    <row r="3" spans="1:6" ht="15.75">
      <c r="A3" s="129" t="s">
        <v>257</v>
      </c>
      <c r="B3" s="128"/>
      <c r="C3" s="127"/>
      <c r="D3" s="127"/>
      <c r="E3" s="127"/>
      <c r="F3" s="127"/>
    </row>
    <row r="4" spans="1:6" ht="15.75">
      <c r="A4" s="130" t="s">
        <v>156</v>
      </c>
      <c r="B4" s="128"/>
      <c r="C4" s="127"/>
      <c r="D4" s="127"/>
      <c r="E4" s="127"/>
      <c r="F4" s="127"/>
    </row>
    <row r="5" spans="1:6">
      <c r="A5" s="290" t="s">
        <v>179</v>
      </c>
      <c r="B5" s="128"/>
      <c r="C5" s="127"/>
      <c r="D5" s="127"/>
      <c r="E5" s="127"/>
      <c r="F5" s="127"/>
    </row>
    <row r="6" spans="1:6">
      <c r="A6" s="131"/>
      <c r="B6" s="128"/>
      <c r="C6" s="127"/>
      <c r="D6" s="127"/>
      <c r="E6" s="127"/>
      <c r="F6" s="127"/>
    </row>
    <row r="7" spans="1:6">
      <c r="A7" s="128" t="s">
        <v>157</v>
      </c>
      <c r="B7" s="132" t="s">
        <v>430</v>
      </c>
      <c r="C7" s="127"/>
      <c r="D7" s="127"/>
      <c r="E7" s="127"/>
      <c r="F7" s="127"/>
    </row>
    <row r="8" spans="1:6">
      <c r="A8" s="128" t="s">
        <v>13</v>
      </c>
      <c r="B8" s="143" t="s">
        <v>376</v>
      </c>
      <c r="C8" s="127"/>
      <c r="D8" s="127"/>
      <c r="E8" s="127"/>
      <c r="F8" s="127"/>
    </row>
    <row r="9" spans="1:6">
      <c r="A9" s="144" t="s">
        <v>172</v>
      </c>
      <c r="B9" s="132" t="s">
        <v>431</v>
      </c>
      <c r="C9" s="127"/>
      <c r="D9" s="127"/>
      <c r="E9" s="127"/>
      <c r="F9" s="127"/>
    </row>
    <row r="10" spans="1:6">
      <c r="A10" s="128"/>
      <c r="B10" s="131"/>
      <c r="C10" s="127"/>
      <c r="D10" s="127"/>
      <c r="E10" s="127"/>
      <c r="F10" s="127"/>
    </row>
    <row r="11" spans="1:6">
      <c r="A11" s="133"/>
      <c r="B11" s="133"/>
      <c r="C11" s="127"/>
      <c r="D11" s="127"/>
      <c r="E11" s="127"/>
      <c r="F11" s="127"/>
    </row>
    <row r="12" spans="1:6" s="19" customFormat="1">
      <c r="A12" s="128" t="s">
        <v>259</v>
      </c>
      <c r="B12" s="134" t="s">
        <v>171</v>
      </c>
      <c r="C12" s="135" t="s">
        <v>48</v>
      </c>
      <c r="D12" s="135" t="s">
        <v>49</v>
      </c>
      <c r="E12" s="135" t="s">
        <v>50</v>
      </c>
      <c r="F12" s="136" t="s">
        <v>12</v>
      </c>
    </row>
    <row r="13" spans="1:6">
      <c r="A13" s="131" t="s">
        <v>5</v>
      </c>
      <c r="B13" s="132" t="s">
        <v>376</v>
      </c>
      <c r="C13" s="132" t="s">
        <v>376</v>
      </c>
      <c r="D13" s="132" t="s">
        <v>376</v>
      </c>
      <c r="E13" s="132" t="s">
        <v>376</v>
      </c>
      <c r="F13" s="132"/>
    </row>
    <row r="14" spans="1:6" ht="25.5">
      <c r="A14" s="131" t="s">
        <v>4</v>
      </c>
      <c r="B14" s="132" t="s">
        <v>377</v>
      </c>
      <c r="C14" s="132" t="s">
        <v>377</v>
      </c>
      <c r="D14" s="132" t="s">
        <v>377</v>
      </c>
      <c r="E14" s="132" t="s">
        <v>377</v>
      </c>
      <c r="F14" s="132"/>
    </row>
    <row r="15" spans="1:6">
      <c r="A15" s="131" t="s">
        <v>19</v>
      </c>
      <c r="B15" s="137" t="s">
        <v>378</v>
      </c>
      <c r="C15" s="137" t="s">
        <v>378</v>
      </c>
      <c r="D15" s="137" t="s">
        <v>378</v>
      </c>
      <c r="E15" s="137" t="s">
        <v>378</v>
      </c>
      <c r="F15" s="137"/>
    </row>
    <row r="16" spans="1:6">
      <c r="A16" s="131" t="s">
        <v>6</v>
      </c>
      <c r="B16" s="132" t="s">
        <v>379</v>
      </c>
      <c r="C16" s="132" t="s">
        <v>379</v>
      </c>
      <c r="D16" s="132" t="s">
        <v>379</v>
      </c>
      <c r="E16" s="132" t="s">
        <v>379</v>
      </c>
      <c r="F16" s="132"/>
    </row>
    <row r="17" spans="1:6">
      <c r="A17" s="131" t="s">
        <v>7</v>
      </c>
      <c r="B17" s="132" t="s">
        <v>380</v>
      </c>
      <c r="C17" s="132" t="s">
        <v>380</v>
      </c>
      <c r="D17" s="132" t="s">
        <v>380</v>
      </c>
      <c r="E17" s="132" t="s">
        <v>380</v>
      </c>
      <c r="F17" s="132"/>
    </row>
    <row r="18" spans="1:6">
      <c r="A18" s="131" t="s">
        <v>8</v>
      </c>
      <c r="B18" s="132"/>
      <c r="C18" s="132"/>
      <c r="D18" s="132"/>
      <c r="E18" s="132"/>
      <c r="F18" s="132"/>
    </row>
    <row r="19" spans="1:6">
      <c r="A19" s="131" t="s">
        <v>9</v>
      </c>
      <c r="B19" s="132" t="s">
        <v>381</v>
      </c>
      <c r="C19" s="132" t="s">
        <v>381</v>
      </c>
      <c r="D19" s="132" t="s">
        <v>381</v>
      </c>
      <c r="E19" s="132" t="s">
        <v>381</v>
      </c>
      <c r="F19" s="132"/>
    </row>
    <row r="20" spans="1:6">
      <c r="A20" s="131" t="s">
        <v>10</v>
      </c>
      <c r="B20" s="132" t="s">
        <v>16</v>
      </c>
      <c r="C20" s="132" t="s">
        <v>16</v>
      </c>
      <c r="D20" s="132" t="s">
        <v>16</v>
      </c>
      <c r="E20" s="132" t="s">
        <v>16</v>
      </c>
      <c r="F20" s="132" t="s">
        <v>16</v>
      </c>
    </row>
    <row r="21" spans="1:6">
      <c r="A21" s="131" t="s">
        <v>11</v>
      </c>
      <c r="B21" s="132">
        <v>92251</v>
      </c>
      <c r="C21" s="132">
        <v>92251</v>
      </c>
      <c r="D21" s="132">
        <v>92251</v>
      </c>
      <c r="E21" s="132">
        <v>92251</v>
      </c>
      <c r="F21" s="132"/>
    </row>
    <row r="22" spans="1:6">
      <c r="A22" s="131" t="s">
        <v>14</v>
      </c>
      <c r="B22" s="138"/>
      <c r="C22" s="138"/>
      <c r="D22" s="138"/>
      <c r="E22" s="138"/>
      <c r="F22" s="138"/>
    </row>
    <row r="23" spans="1:6">
      <c r="A23" s="131" t="s">
        <v>173</v>
      </c>
      <c r="B23" s="138"/>
      <c r="C23" s="138"/>
      <c r="D23" s="138"/>
      <c r="E23" s="138"/>
      <c r="F23" s="138"/>
    </row>
    <row r="24" spans="1:6">
      <c r="A24" s="131"/>
      <c r="B24" s="139"/>
      <c r="C24" s="139"/>
      <c r="D24" s="139"/>
      <c r="E24" s="139"/>
      <c r="F24" s="139"/>
    </row>
    <row r="25" spans="1:6" ht="25.5">
      <c r="A25" s="128" t="s">
        <v>258</v>
      </c>
      <c r="B25" s="131"/>
      <c r="C25" s="131"/>
      <c r="D25" s="131"/>
      <c r="E25" s="131"/>
      <c r="F25" s="131"/>
    </row>
    <row r="26" spans="1:6">
      <c r="A26" s="131" t="s">
        <v>5</v>
      </c>
      <c r="B26" s="132" t="s">
        <v>382</v>
      </c>
      <c r="C26" s="132" t="s">
        <v>382</v>
      </c>
      <c r="D26" s="132" t="s">
        <v>382</v>
      </c>
      <c r="E26" s="132" t="s">
        <v>382</v>
      </c>
      <c r="F26" s="132"/>
    </row>
    <row r="27" spans="1:6">
      <c r="A27" s="131" t="s">
        <v>4</v>
      </c>
      <c r="B27" s="132" t="s">
        <v>383</v>
      </c>
      <c r="C27" s="132" t="s">
        <v>383</v>
      </c>
      <c r="D27" s="132" t="s">
        <v>383</v>
      </c>
      <c r="E27" s="132" t="s">
        <v>383</v>
      </c>
      <c r="F27" s="132"/>
    </row>
    <row r="28" spans="1:6">
      <c r="A28" s="131" t="s">
        <v>19</v>
      </c>
      <c r="B28" s="137" t="s">
        <v>384</v>
      </c>
      <c r="C28" s="137" t="s">
        <v>384</v>
      </c>
      <c r="D28" s="137" t="s">
        <v>384</v>
      </c>
      <c r="E28" s="137" t="s">
        <v>384</v>
      </c>
      <c r="F28" s="137"/>
    </row>
    <row r="29" spans="1:6">
      <c r="A29" s="131" t="s">
        <v>6</v>
      </c>
      <c r="B29" s="132" t="s">
        <v>385</v>
      </c>
      <c r="C29" s="132" t="s">
        <v>385</v>
      </c>
      <c r="D29" s="132" t="s">
        <v>385</v>
      </c>
      <c r="E29" s="132" t="s">
        <v>385</v>
      </c>
      <c r="F29" s="132"/>
    </row>
    <row r="30" spans="1:6">
      <c r="A30" s="131" t="s">
        <v>7</v>
      </c>
      <c r="B30" s="132" t="s">
        <v>380</v>
      </c>
      <c r="C30" s="132" t="s">
        <v>380</v>
      </c>
      <c r="D30" s="132" t="s">
        <v>380</v>
      </c>
      <c r="E30" s="132" t="s">
        <v>380</v>
      </c>
      <c r="F30" s="132"/>
    </row>
    <row r="31" spans="1:6">
      <c r="A31" s="131" t="s">
        <v>8</v>
      </c>
      <c r="B31" s="132"/>
      <c r="C31" s="132"/>
      <c r="D31" s="132"/>
      <c r="E31" s="132"/>
      <c r="F31" s="132"/>
    </row>
    <row r="32" spans="1:6">
      <c r="A32" s="131" t="s">
        <v>9</v>
      </c>
      <c r="B32" s="132" t="s">
        <v>381</v>
      </c>
      <c r="C32" s="132" t="s">
        <v>381</v>
      </c>
      <c r="D32" s="132" t="s">
        <v>381</v>
      </c>
      <c r="E32" s="132" t="s">
        <v>381</v>
      </c>
      <c r="F32" s="132"/>
    </row>
    <row r="33" spans="1:6">
      <c r="A33" s="131" t="s">
        <v>10</v>
      </c>
      <c r="B33" s="132" t="s">
        <v>16</v>
      </c>
      <c r="C33" s="132" t="s">
        <v>16</v>
      </c>
      <c r="D33" s="132" t="s">
        <v>16</v>
      </c>
      <c r="E33" s="132" t="s">
        <v>16</v>
      </c>
      <c r="F33" s="132"/>
    </row>
    <row r="34" spans="1:6">
      <c r="A34" s="131" t="s">
        <v>11</v>
      </c>
      <c r="B34" s="132">
        <v>92251</v>
      </c>
      <c r="C34" s="132">
        <v>92251</v>
      </c>
      <c r="D34" s="132">
        <v>92251</v>
      </c>
      <c r="E34" s="132">
        <v>92251</v>
      </c>
      <c r="F34" s="132"/>
    </row>
    <row r="35" spans="1:6">
      <c r="A35" s="18"/>
      <c r="B35" s="18"/>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2"/>
    <pageSetUpPr fitToPage="1"/>
  </sheetPr>
  <dimension ref="A1:R145"/>
  <sheetViews>
    <sheetView showGridLines="0" tabSelected="1" topLeftCell="A4" zoomScale="70" zoomScaleNormal="70" zoomScaleSheetLayoutView="70" workbookViewId="0">
      <pane xSplit="3" ySplit="6" topLeftCell="E93" activePane="bottomRight" state="frozen"/>
      <selection activeCell="A4" sqref="A4"/>
      <selection pane="topRight" activeCell="D4" sqref="D4"/>
      <selection pane="bottomLeft" activeCell="A10" sqref="A10"/>
      <selection pane="bottomRight" activeCell="R117" sqref="R117"/>
    </sheetView>
  </sheetViews>
  <sheetFormatPr defaultColWidth="9" defaultRowHeight="15.75"/>
  <cols>
    <col min="1" max="1" width="9" style="1"/>
    <col min="2" max="2" width="52" style="10" customWidth="1"/>
    <col min="3" max="3" width="10.25" style="20" customWidth="1"/>
    <col min="4" max="4" width="15.125" style="20" customWidth="1"/>
    <col min="5" max="6" width="9.75" style="125"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29" t="s">
        <v>257</v>
      </c>
      <c r="C3" s="22"/>
      <c r="D3" s="17"/>
      <c r="E3" s="17"/>
      <c r="F3" s="17"/>
    </row>
    <row r="4" spans="1:18" s="3" customFormat="1">
      <c r="B4" s="26" t="s">
        <v>178</v>
      </c>
      <c r="C4" s="22"/>
      <c r="D4" s="16"/>
      <c r="E4" s="16"/>
      <c r="F4" s="16"/>
    </row>
    <row r="5" spans="1:18" s="3" customFormat="1">
      <c r="B5" s="290" t="s">
        <v>180</v>
      </c>
      <c r="C5" s="22"/>
      <c r="D5" s="16"/>
      <c r="E5" s="16"/>
      <c r="F5" s="16"/>
    </row>
    <row r="6" spans="1:18" s="3" customFormat="1">
      <c r="B6" s="145"/>
      <c r="C6" s="145"/>
      <c r="D6" s="16"/>
      <c r="E6" s="16"/>
      <c r="F6" s="16"/>
    </row>
    <row r="7" spans="1:18" s="3" customFormat="1" ht="15.75" customHeight="1">
      <c r="B7" s="145" t="s">
        <v>429</v>
      </c>
      <c r="C7" s="12"/>
      <c r="D7" s="12"/>
      <c r="E7" s="12"/>
      <c r="F7" s="12"/>
      <c r="G7" s="11"/>
      <c r="I7" s="8"/>
      <c r="J7" s="6"/>
      <c r="K7" s="6"/>
      <c r="L7" s="6"/>
      <c r="M7" s="6"/>
      <c r="N7" s="6"/>
      <c r="O7" s="6"/>
    </row>
    <row r="8" spans="1:18" s="3" customFormat="1">
      <c r="B8" s="21"/>
      <c r="C8" s="13"/>
      <c r="D8" s="21"/>
      <c r="E8" s="21"/>
      <c r="F8" s="21"/>
      <c r="G8" s="55"/>
      <c r="H8" s="56" t="s">
        <v>3</v>
      </c>
      <c r="I8" s="247"/>
      <c r="J8" s="248"/>
      <c r="K8" s="57"/>
      <c r="L8" s="57"/>
      <c r="M8" s="63"/>
      <c r="N8" s="63"/>
      <c r="O8" s="58"/>
      <c r="P8" s="59"/>
      <c r="Q8" s="59"/>
      <c r="R8" s="59"/>
    </row>
    <row r="9" spans="1:18" s="3" customFormat="1">
      <c r="B9" s="13"/>
      <c r="C9" s="13"/>
      <c r="D9" s="21"/>
      <c r="E9" s="21"/>
      <c r="F9" s="124" t="s">
        <v>46</v>
      </c>
      <c r="H9" s="62" t="s">
        <v>26</v>
      </c>
      <c r="I9" s="61"/>
      <c r="K9" s="63"/>
      <c r="L9" s="63"/>
      <c r="M9" s="63"/>
      <c r="N9" s="63"/>
      <c r="O9" s="58"/>
      <c r="P9" s="59"/>
      <c r="Q9" s="59"/>
      <c r="R9" s="59"/>
    </row>
    <row r="10" spans="1:18" s="7" customFormat="1" ht="18.75">
      <c r="B10" s="295" t="s">
        <v>47</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99</v>
      </c>
      <c r="C11" s="21"/>
      <c r="D11" s="65"/>
      <c r="E11" s="376">
        <v>1073.0999999999999</v>
      </c>
      <c r="F11" s="376">
        <v>1067</v>
      </c>
      <c r="G11" s="377">
        <v>1060.5583577152281</v>
      </c>
      <c r="H11" s="378">
        <v>1067.7064336702881</v>
      </c>
      <c r="I11" s="378">
        <v>1080.0025500559166</v>
      </c>
      <c r="J11" s="378">
        <v>1092.4872894444686</v>
      </c>
      <c r="K11" s="378">
        <v>1107.5493694904023</v>
      </c>
      <c r="L11" s="378">
        <v>1119.4699827461443</v>
      </c>
      <c r="M11" s="378">
        <v>1138.1585906121877</v>
      </c>
      <c r="N11" s="378">
        <v>1154.5386016741829</v>
      </c>
      <c r="O11" s="379">
        <v>1171.2555044931692</v>
      </c>
      <c r="P11" s="379">
        <v>1185.5759023582882</v>
      </c>
      <c r="Q11" s="379">
        <v>1206.4301094892996</v>
      </c>
      <c r="R11" s="379">
        <v>1224.3833022120727</v>
      </c>
    </row>
    <row r="12" spans="1:18">
      <c r="A12" s="22">
        <v>2</v>
      </c>
      <c r="B12" s="21" t="s">
        <v>31</v>
      </c>
      <c r="C12" s="21"/>
      <c r="D12" s="65"/>
      <c r="E12" s="376">
        <v>61.683274999999995</v>
      </c>
      <c r="F12" s="376">
        <v>73.67</v>
      </c>
      <c r="G12" s="377">
        <v>86.558274999999995</v>
      </c>
      <c r="H12" s="378">
        <v>95.55727499999999</v>
      </c>
      <c r="I12" s="378">
        <v>101.69427499999999</v>
      </c>
      <c r="J12" s="378">
        <v>105.49727499999999</v>
      </c>
      <c r="K12" s="378">
        <v>107.710275</v>
      </c>
      <c r="L12" s="378">
        <v>108.95327499999999</v>
      </c>
      <c r="M12" s="378">
        <v>109.64127499999999</v>
      </c>
      <c r="N12" s="378">
        <v>110.020275</v>
      </c>
      <c r="O12" s="379">
        <v>110.229275</v>
      </c>
      <c r="P12" s="379">
        <v>110.34627499999999</v>
      </c>
      <c r="Q12" s="379">
        <v>110.42327499999999</v>
      </c>
      <c r="R12" s="379">
        <v>110.460275</v>
      </c>
    </row>
    <row r="13" spans="1:18">
      <c r="A13" s="22" t="s">
        <v>103</v>
      </c>
      <c r="B13" s="21" t="s">
        <v>32</v>
      </c>
      <c r="C13" s="21"/>
      <c r="D13" s="65"/>
      <c r="E13" s="376">
        <v>20.354814951725409</v>
      </c>
      <c r="F13" s="376">
        <v>24.310065576978054</v>
      </c>
      <c r="G13" s="377">
        <v>26.625257280199477</v>
      </c>
      <c r="H13" s="378">
        <v>29.393342599188507</v>
      </c>
      <c r="I13" s="378">
        <v>31.281078970189245</v>
      </c>
      <c r="J13" s="378">
        <v>32.450878777736229</v>
      </c>
      <c r="K13" s="378">
        <v>33.131226717345065</v>
      </c>
      <c r="L13" s="378">
        <v>33.512926580922517</v>
      </c>
      <c r="M13" s="378">
        <v>33.68696621571349</v>
      </c>
      <c r="N13" s="378">
        <v>33.610241743981589</v>
      </c>
      <c r="O13" s="379">
        <v>33.627193536617384</v>
      </c>
      <c r="P13" s="379">
        <v>33.227019264299123</v>
      </c>
      <c r="Q13" s="379">
        <v>33.044120772169897</v>
      </c>
      <c r="R13" s="379">
        <v>32.878632395504034</v>
      </c>
    </row>
    <row r="14" spans="1:18">
      <c r="A14" s="22">
        <v>3</v>
      </c>
      <c r="B14" s="21" t="s">
        <v>260</v>
      </c>
      <c r="C14" s="21"/>
      <c r="D14" s="65"/>
      <c r="E14" s="376">
        <v>0</v>
      </c>
      <c r="F14" s="376">
        <v>0</v>
      </c>
      <c r="G14" s="377">
        <v>0</v>
      </c>
      <c r="H14" s="378">
        <v>0</v>
      </c>
      <c r="I14" s="378">
        <v>0</v>
      </c>
      <c r="J14" s="378">
        <v>0</v>
      </c>
      <c r="K14" s="378">
        <v>0</v>
      </c>
      <c r="L14" s="378">
        <v>0</v>
      </c>
      <c r="M14" s="378">
        <v>0</v>
      </c>
      <c r="N14" s="378">
        <v>0</v>
      </c>
      <c r="O14" s="379">
        <v>0</v>
      </c>
      <c r="P14" s="379">
        <v>0</v>
      </c>
      <c r="Q14" s="379">
        <v>0</v>
      </c>
      <c r="R14" s="379">
        <v>0</v>
      </c>
    </row>
    <row r="15" spans="1:18">
      <c r="A15" s="22">
        <v>4</v>
      </c>
      <c r="B15" s="21" t="s">
        <v>262</v>
      </c>
      <c r="C15" s="21"/>
      <c r="D15" s="65"/>
      <c r="E15" s="376"/>
      <c r="F15" s="372"/>
      <c r="G15" s="373">
        <v>2.2038067676851369</v>
      </c>
      <c r="H15" s="374">
        <v>2.6759953610321645</v>
      </c>
      <c r="I15" s="374">
        <v>3.1759068650735571</v>
      </c>
      <c r="J15" s="374">
        <v>3.6803761035316711</v>
      </c>
      <c r="K15" s="374">
        <v>4.1956591721623226</v>
      </c>
      <c r="L15" s="374">
        <v>4.6959871507408479</v>
      </c>
      <c r="M15" s="374">
        <v>5.2220651511861433</v>
      </c>
      <c r="N15" s="374">
        <v>5.731793616119603</v>
      </c>
      <c r="O15" s="375">
        <v>6.23940599640855</v>
      </c>
      <c r="P15" s="375">
        <v>6.7255292898555581</v>
      </c>
      <c r="Q15" s="375">
        <v>7.2446907837168055</v>
      </c>
      <c r="R15" s="375">
        <v>7.7428696256361036</v>
      </c>
    </row>
    <row r="16" spans="1:18">
      <c r="A16" s="22">
        <v>5</v>
      </c>
      <c r="B16" s="21" t="s">
        <v>36</v>
      </c>
      <c r="C16" s="21"/>
      <c r="D16" s="65"/>
      <c r="E16" s="368"/>
      <c r="F16" s="368"/>
      <c r="G16" s="107"/>
      <c r="H16" s="108"/>
      <c r="I16" s="108"/>
      <c r="J16" s="108"/>
      <c r="K16" s="108"/>
      <c r="L16" s="108"/>
      <c r="M16" s="108"/>
      <c r="N16" s="108"/>
      <c r="O16" s="109"/>
      <c r="P16" s="109"/>
      <c r="Q16" s="109"/>
      <c r="R16" s="109"/>
    </row>
    <row r="17" spans="1:18">
      <c r="A17" s="22">
        <v>6</v>
      </c>
      <c r="B17" s="21" t="s">
        <v>37</v>
      </c>
      <c r="C17" s="21"/>
      <c r="D17" s="65"/>
      <c r="E17" s="171">
        <v>6</v>
      </c>
      <c r="F17" s="171">
        <v>6</v>
      </c>
      <c r="G17" s="107">
        <v>6</v>
      </c>
      <c r="H17" s="108">
        <v>6</v>
      </c>
      <c r="I17" s="108">
        <v>6</v>
      </c>
      <c r="J17" s="108">
        <v>6</v>
      </c>
      <c r="K17" s="108">
        <v>6</v>
      </c>
      <c r="L17" s="108">
        <v>6</v>
      </c>
      <c r="M17" s="108">
        <v>6</v>
      </c>
      <c r="N17" s="108">
        <v>6</v>
      </c>
      <c r="O17" s="109">
        <v>6</v>
      </c>
      <c r="P17" s="109">
        <v>6</v>
      </c>
      <c r="Q17" s="109">
        <v>6</v>
      </c>
      <c r="R17" s="109">
        <v>6</v>
      </c>
    </row>
    <row r="18" spans="1:18" ht="31.5">
      <c r="A18" s="22">
        <v>7</v>
      </c>
      <c r="B18" s="27" t="s">
        <v>363</v>
      </c>
      <c r="C18" s="24"/>
      <c r="D18" s="67"/>
      <c r="E18" s="367">
        <f>E11-E16-E17</f>
        <v>1067.0999999999999</v>
      </c>
      <c r="F18" s="367">
        <f>F11-F16-F17</f>
        <v>1061</v>
      </c>
      <c r="G18" s="68">
        <f>G11-G16-G17</f>
        <v>1054.5583577152281</v>
      </c>
      <c r="H18" s="68">
        <f>H11-H16-H17</f>
        <v>1061.7064336702881</v>
      </c>
      <c r="I18" s="68">
        <f t="shared" ref="I18:N18" si="0">I11-I16-I17</f>
        <v>1074.0025500559166</v>
      </c>
      <c r="J18" s="68">
        <f t="shared" si="0"/>
        <v>1086.4872894444686</v>
      </c>
      <c r="K18" s="68">
        <f t="shared" si="0"/>
        <v>1101.5493694904023</v>
      </c>
      <c r="L18" s="68">
        <f t="shared" si="0"/>
        <v>1113.4699827461443</v>
      </c>
      <c r="M18" s="68">
        <f t="shared" si="0"/>
        <v>1132.1585906121877</v>
      </c>
      <c r="N18" s="68">
        <f t="shared" si="0"/>
        <v>1148.5386016741829</v>
      </c>
      <c r="O18" s="68">
        <f t="shared" ref="O18" si="1">O11-O16-O17</f>
        <v>1165.2555044931692</v>
      </c>
      <c r="P18" s="68">
        <f t="shared" ref="P18" si="2">P11-P16-P17</f>
        <v>1179.5759023582882</v>
      </c>
      <c r="Q18" s="68">
        <f>Q11-Q16-Q17</f>
        <v>1200.4301094892996</v>
      </c>
      <c r="R18" s="68">
        <f>R11-R16-R17</f>
        <v>1218.3833022120727</v>
      </c>
    </row>
    <row r="19" spans="1:18">
      <c r="A19" s="22">
        <v>8</v>
      </c>
      <c r="B19" s="21" t="s">
        <v>33</v>
      </c>
      <c r="C19" s="21"/>
      <c r="D19" s="65"/>
      <c r="E19" s="171">
        <f>E18*0.15</f>
        <v>160.06499999999997</v>
      </c>
      <c r="F19" s="171">
        <f>F18*0.15</f>
        <v>159.15</v>
      </c>
      <c r="G19" s="107">
        <f>G18*0.15</f>
        <v>158.1837536572842</v>
      </c>
      <c r="H19" s="107">
        <f t="shared" ref="H19:R19" si="3">H18*0.15</f>
        <v>159.25596505054321</v>
      </c>
      <c r="I19" s="107">
        <f t="shared" si="3"/>
        <v>161.10038250838747</v>
      </c>
      <c r="J19" s="107">
        <f t="shared" si="3"/>
        <v>162.97309341667028</v>
      </c>
      <c r="K19" s="107">
        <f t="shared" si="3"/>
        <v>165.23240542356035</v>
      </c>
      <c r="L19" s="107">
        <f t="shared" si="3"/>
        <v>167.02049741192164</v>
      </c>
      <c r="M19" s="107">
        <f t="shared" si="3"/>
        <v>169.82378859182816</v>
      </c>
      <c r="N19" s="107">
        <f t="shared" si="3"/>
        <v>172.28079025112743</v>
      </c>
      <c r="O19" s="107">
        <f t="shared" si="3"/>
        <v>174.78832567397538</v>
      </c>
      <c r="P19" s="107">
        <f t="shared" si="3"/>
        <v>176.93638535374322</v>
      </c>
      <c r="Q19" s="107">
        <f t="shared" si="3"/>
        <v>180.06451642339493</v>
      </c>
      <c r="R19" s="107">
        <f t="shared" si="3"/>
        <v>182.7574953318109</v>
      </c>
    </row>
    <row r="20" spans="1:18">
      <c r="A20" s="22">
        <v>9</v>
      </c>
      <c r="B20" s="21" t="s">
        <v>0</v>
      </c>
      <c r="C20" s="21"/>
      <c r="D20" s="65"/>
      <c r="E20" s="172">
        <v>0</v>
      </c>
      <c r="F20" s="172">
        <v>0</v>
      </c>
      <c r="G20" s="110">
        <v>0</v>
      </c>
      <c r="H20" s="111">
        <v>0</v>
      </c>
      <c r="I20" s="111">
        <v>0</v>
      </c>
      <c r="J20" s="111">
        <v>0</v>
      </c>
      <c r="K20" s="111">
        <v>0</v>
      </c>
      <c r="L20" s="111">
        <v>0</v>
      </c>
      <c r="M20" s="111">
        <v>0</v>
      </c>
      <c r="N20" s="111">
        <v>0</v>
      </c>
      <c r="O20" s="109">
        <v>0</v>
      </c>
      <c r="P20" s="109">
        <v>0</v>
      </c>
      <c r="Q20" s="109">
        <v>0</v>
      </c>
      <c r="R20" s="109">
        <v>0</v>
      </c>
    </row>
    <row r="21" spans="1:18">
      <c r="A21" s="22">
        <v>10</v>
      </c>
      <c r="B21" s="27" t="s">
        <v>161</v>
      </c>
      <c r="C21" s="25"/>
      <c r="D21" s="67"/>
      <c r="E21" s="69">
        <f>E18+E19+E20</f>
        <v>1227.165</v>
      </c>
      <c r="F21" s="69">
        <f>F18+F19+F20</f>
        <v>1220.1500000000001</v>
      </c>
      <c r="G21" s="69">
        <f>G18+G19+G20</f>
        <v>1212.7421113725122</v>
      </c>
      <c r="H21" s="69">
        <f t="shared" ref="H21:Q21" si="4">H18+H19+H20</f>
        <v>1220.9623987208313</v>
      </c>
      <c r="I21" s="69">
        <f t="shared" si="4"/>
        <v>1235.102932564304</v>
      </c>
      <c r="J21" s="69">
        <f t="shared" si="4"/>
        <v>1249.4603828611389</v>
      </c>
      <c r="K21" s="69">
        <f t="shared" si="4"/>
        <v>1266.7817749139626</v>
      </c>
      <c r="L21" s="69">
        <f t="shared" si="4"/>
        <v>1280.490480158066</v>
      </c>
      <c r="M21" s="69">
        <f t="shared" si="4"/>
        <v>1301.9823792040158</v>
      </c>
      <c r="N21" s="69">
        <f t="shared" si="4"/>
        <v>1320.8193919253104</v>
      </c>
      <c r="O21" s="69">
        <f t="shared" si="4"/>
        <v>1340.0438301671445</v>
      </c>
      <c r="P21" s="69">
        <f t="shared" si="4"/>
        <v>1356.5122877120314</v>
      </c>
      <c r="Q21" s="69">
        <f t="shared" si="4"/>
        <v>1380.4946259126946</v>
      </c>
      <c r="R21" s="69">
        <f>R18+R19+R20</f>
        <v>1401.1407975438838</v>
      </c>
    </row>
    <row r="22" spans="1:18">
      <c r="A22" s="28"/>
      <c r="B22" s="29"/>
      <c r="C22" s="31"/>
      <c r="D22" s="70"/>
      <c r="E22" s="70"/>
      <c r="F22" s="70"/>
      <c r="G22" s="71"/>
      <c r="H22" s="71"/>
      <c r="I22" s="71"/>
      <c r="J22" s="71"/>
      <c r="K22" s="71"/>
      <c r="L22" s="71"/>
      <c r="M22" s="71"/>
      <c r="N22" s="71"/>
      <c r="O22" s="72"/>
      <c r="P22" s="72"/>
      <c r="Q22" s="72"/>
      <c r="R22" s="73"/>
    </row>
    <row r="23" spans="1:18" ht="15.75" customHeight="1">
      <c r="B23" s="295" t="s">
        <v>100</v>
      </c>
      <c r="C23" s="30"/>
      <c r="D23" s="74"/>
      <c r="E23" s="74"/>
      <c r="F23" s="74"/>
      <c r="G23" s="75"/>
      <c r="H23" s="75"/>
      <c r="I23" s="75"/>
      <c r="J23" s="75"/>
      <c r="K23" s="75"/>
      <c r="L23" s="75"/>
      <c r="M23" s="75"/>
      <c r="N23" s="75"/>
      <c r="O23" s="75"/>
      <c r="P23" s="75"/>
      <c r="Q23" s="75"/>
      <c r="R23" s="75"/>
    </row>
    <row r="24" spans="1:18" ht="31.5">
      <c r="A24" s="92"/>
      <c r="B24" s="27" t="s">
        <v>266</v>
      </c>
      <c r="C24" s="32"/>
      <c r="D24" s="353" t="s">
        <v>354</v>
      </c>
      <c r="E24" s="354"/>
      <c r="F24" s="354"/>
      <c r="G24" s="355"/>
      <c r="H24" s="77"/>
      <c r="I24" s="77"/>
      <c r="J24" s="77"/>
      <c r="K24" s="77"/>
      <c r="L24" s="77"/>
      <c r="M24" s="77"/>
      <c r="N24" s="77"/>
      <c r="O24" s="78"/>
      <c r="P24" s="78"/>
      <c r="Q24" s="78"/>
      <c r="R24" s="78"/>
    </row>
    <row r="25" spans="1:18">
      <c r="A25" s="92"/>
      <c r="B25" s="34" t="s">
        <v>42</v>
      </c>
      <c r="C25" s="12"/>
      <c r="D25" s="79" t="s">
        <v>317</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40" t="s">
        <v>51</v>
      </c>
      <c r="B26" s="14" t="s">
        <v>391</v>
      </c>
      <c r="C26" s="38"/>
      <c r="D26" s="333" t="s">
        <v>319</v>
      </c>
      <c r="E26" s="173">
        <v>18</v>
      </c>
      <c r="F26" s="173">
        <v>18</v>
      </c>
      <c r="G26" s="108">
        <v>18</v>
      </c>
      <c r="H26" s="108">
        <v>18</v>
      </c>
      <c r="I26" s="108">
        <v>18</v>
      </c>
      <c r="J26" s="108">
        <v>18</v>
      </c>
      <c r="K26" s="108">
        <v>18</v>
      </c>
      <c r="L26" s="108">
        <v>18</v>
      </c>
      <c r="M26" s="108">
        <v>18</v>
      </c>
      <c r="N26" s="108">
        <v>18</v>
      </c>
      <c r="O26" s="108">
        <v>18</v>
      </c>
      <c r="P26" s="108">
        <v>18</v>
      </c>
      <c r="Q26" s="108">
        <v>18</v>
      </c>
      <c r="R26" s="108">
        <v>18</v>
      </c>
    </row>
    <row r="27" spans="1:18" s="277" customFormat="1">
      <c r="A27" s="287" t="s">
        <v>52</v>
      </c>
      <c r="B27" s="14" t="s">
        <v>392</v>
      </c>
      <c r="C27" s="38"/>
      <c r="D27" s="80" t="s">
        <v>319</v>
      </c>
      <c r="E27" s="173">
        <v>18</v>
      </c>
      <c r="F27" s="173">
        <v>18</v>
      </c>
      <c r="G27" s="108">
        <v>18</v>
      </c>
      <c r="H27" s="108">
        <v>18</v>
      </c>
      <c r="I27" s="108">
        <v>18</v>
      </c>
      <c r="J27" s="108">
        <v>18</v>
      </c>
      <c r="K27" s="108">
        <v>18</v>
      </c>
      <c r="L27" s="108">
        <v>18</v>
      </c>
      <c r="M27" s="108">
        <v>18</v>
      </c>
      <c r="N27" s="108">
        <v>18</v>
      </c>
      <c r="O27" s="108">
        <v>18</v>
      </c>
      <c r="P27" s="108">
        <v>18</v>
      </c>
      <c r="Q27" s="108">
        <v>18</v>
      </c>
      <c r="R27" s="108">
        <v>18</v>
      </c>
    </row>
    <row r="28" spans="1:18" s="277" customFormat="1">
      <c r="A28" s="287" t="s">
        <v>53</v>
      </c>
      <c r="B28" s="14" t="s">
        <v>393</v>
      </c>
      <c r="C28" s="38"/>
      <c r="D28" s="80" t="s">
        <v>319</v>
      </c>
      <c r="E28" s="173">
        <v>18</v>
      </c>
      <c r="F28" s="173">
        <v>18</v>
      </c>
      <c r="G28" s="108">
        <v>18</v>
      </c>
      <c r="H28" s="108">
        <v>18</v>
      </c>
      <c r="I28" s="108">
        <v>18</v>
      </c>
      <c r="J28" s="108">
        <v>18</v>
      </c>
      <c r="K28" s="108">
        <v>18</v>
      </c>
      <c r="L28" s="108">
        <v>18</v>
      </c>
      <c r="M28" s="108">
        <v>18</v>
      </c>
      <c r="N28" s="108">
        <v>18</v>
      </c>
      <c r="O28" s="108">
        <v>18</v>
      </c>
      <c r="P28" s="108">
        <v>18</v>
      </c>
      <c r="Q28" s="108">
        <v>18</v>
      </c>
      <c r="R28" s="108">
        <v>18</v>
      </c>
    </row>
    <row r="29" spans="1:18" s="277" customFormat="1">
      <c r="A29" s="287" t="s">
        <v>54</v>
      </c>
      <c r="B29" s="14" t="s">
        <v>394</v>
      </c>
      <c r="C29" s="38"/>
      <c r="D29" s="80" t="s">
        <v>319</v>
      </c>
      <c r="E29" s="173">
        <v>18</v>
      </c>
      <c r="F29" s="173">
        <v>18</v>
      </c>
      <c r="G29" s="108">
        <v>18</v>
      </c>
      <c r="H29" s="108">
        <v>18</v>
      </c>
      <c r="I29" s="108">
        <v>18</v>
      </c>
      <c r="J29" s="108">
        <v>18</v>
      </c>
      <c r="K29" s="108">
        <v>18</v>
      </c>
      <c r="L29" s="108">
        <v>18</v>
      </c>
      <c r="M29" s="108">
        <v>18</v>
      </c>
      <c r="N29" s="108">
        <v>18</v>
      </c>
      <c r="O29" s="108">
        <v>18</v>
      </c>
      <c r="P29" s="108">
        <v>18</v>
      </c>
      <c r="Q29" s="108">
        <v>18</v>
      </c>
      <c r="R29" s="108">
        <v>18</v>
      </c>
    </row>
    <row r="30" spans="1:18">
      <c r="A30" s="287" t="s">
        <v>55</v>
      </c>
      <c r="B30" s="36" t="s">
        <v>395</v>
      </c>
      <c r="C30" s="37"/>
      <c r="D30" s="80" t="s">
        <v>319</v>
      </c>
      <c r="E30" s="173">
        <v>99</v>
      </c>
      <c r="F30" s="173">
        <v>99</v>
      </c>
      <c r="G30" s="108">
        <v>99</v>
      </c>
      <c r="H30" s="108">
        <v>99</v>
      </c>
      <c r="I30" s="108">
        <v>99</v>
      </c>
      <c r="J30" s="108">
        <v>99</v>
      </c>
      <c r="K30" s="108">
        <v>99</v>
      </c>
      <c r="L30" s="108">
        <v>99</v>
      </c>
      <c r="M30" s="108">
        <v>99</v>
      </c>
      <c r="N30" s="108">
        <v>99</v>
      </c>
      <c r="O30" s="108">
        <v>99</v>
      </c>
      <c r="P30" s="108">
        <v>99</v>
      </c>
      <c r="Q30" s="108">
        <v>99</v>
      </c>
      <c r="R30" s="108">
        <v>99</v>
      </c>
    </row>
    <row r="31" spans="1:18">
      <c r="A31" s="287" t="s">
        <v>56</v>
      </c>
      <c r="B31" s="14" t="s">
        <v>396</v>
      </c>
      <c r="C31" s="38"/>
      <c r="D31" s="80" t="s">
        <v>319</v>
      </c>
      <c r="E31" s="173">
        <v>130</v>
      </c>
      <c r="F31" s="173">
        <v>130</v>
      </c>
      <c r="G31" s="108">
        <v>130</v>
      </c>
      <c r="H31" s="108">
        <v>130</v>
      </c>
      <c r="I31" s="108">
        <v>130</v>
      </c>
      <c r="J31" s="108">
        <v>130</v>
      </c>
      <c r="K31" s="108">
        <v>130</v>
      </c>
      <c r="L31" s="108">
        <v>130</v>
      </c>
      <c r="M31" s="108">
        <v>130</v>
      </c>
      <c r="N31" s="108">
        <v>130</v>
      </c>
      <c r="O31" s="108">
        <v>130</v>
      </c>
      <c r="P31" s="108">
        <v>130</v>
      </c>
      <c r="Q31" s="108">
        <v>130</v>
      </c>
      <c r="R31" s="108">
        <v>130</v>
      </c>
    </row>
    <row r="32" spans="1:18" s="277" customFormat="1">
      <c r="A32" s="287"/>
      <c r="B32" s="39" t="s">
        <v>397</v>
      </c>
      <c r="C32" s="41"/>
      <c r="D32" s="80" t="s">
        <v>319</v>
      </c>
      <c r="E32" s="182">
        <v>67</v>
      </c>
      <c r="F32" s="182">
        <v>67</v>
      </c>
      <c r="G32" s="113">
        <v>67</v>
      </c>
      <c r="H32" s="113">
        <v>67</v>
      </c>
      <c r="I32" s="113">
        <v>67</v>
      </c>
      <c r="J32" s="113">
        <v>67</v>
      </c>
      <c r="K32" s="113">
        <v>67</v>
      </c>
      <c r="L32" s="113">
        <v>67</v>
      </c>
      <c r="M32" s="113">
        <v>67</v>
      </c>
      <c r="N32" s="113">
        <v>67</v>
      </c>
      <c r="O32" s="113">
        <v>67</v>
      </c>
      <c r="P32" s="113">
        <v>67</v>
      </c>
      <c r="Q32" s="113">
        <v>67</v>
      </c>
      <c r="R32" s="113">
        <v>67</v>
      </c>
    </row>
    <row r="33" spans="1:18" s="277" customFormat="1">
      <c r="A33" s="287"/>
      <c r="B33" s="39" t="s">
        <v>398</v>
      </c>
      <c r="C33" s="41"/>
      <c r="D33" s="80" t="s">
        <v>319</v>
      </c>
      <c r="E33" s="182">
        <v>18</v>
      </c>
      <c r="F33" s="182">
        <v>18</v>
      </c>
      <c r="G33" s="113">
        <v>18</v>
      </c>
      <c r="H33" s="113">
        <v>18</v>
      </c>
      <c r="I33" s="113">
        <v>18</v>
      </c>
      <c r="J33" s="113">
        <v>18</v>
      </c>
      <c r="K33" s="113">
        <v>18</v>
      </c>
      <c r="L33" s="113">
        <v>18</v>
      </c>
      <c r="M33" s="113">
        <v>18</v>
      </c>
      <c r="N33" s="113">
        <v>18</v>
      </c>
      <c r="O33" s="113">
        <v>18</v>
      </c>
      <c r="P33" s="113">
        <v>18</v>
      </c>
      <c r="Q33" s="113">
        <v>18</v>
      </c>
      <c r="R33" s="113">
        <v>18</v>
      </c>
    </row>
    <row r="34" spans="1:18" s="277" customFormat="1">
      <c r="A34" s="287"/>
      <c r="B34" s="39" t="s">
        <v>386</v>
      </c>
      <c r="C34" s="41"/>
      <c r="D34" s="80" t="s">
        <v>319</v>
      </c>
      <c r="E34" s="182">
        <v>43</v>
      </c>
      <c r="F34" s="182">
        <v>43</v>
      </c>
      <c r="G34" s="113">
        <v>43</v>
      </c>
      <c r="H34" s="113">
        <v>43</v>
      </c>
      <c r="I34" s="113">
        <v>43</v>
      </c>
      <c r="J34" s="113">
        <v>43</v>
      </c>
      <c r="K34" s="113">
        <v>43</v>
      </c>
      <c r="L34" s="113">
        <v>43</v>
      </c>
      <c r="M34" s="113">
        <v>43</v>
      </c>
      <c r="N34" s="113">
        <v>43</v>
      </c>
      <c r="O34" s="113">
        <v>43</v>
      </c>
      <c r="P34" s="113">
        <v>43</v>
      </c>
      <c r="Q34" s="113">
        <v>43</v>
      </c>
      <c r="R34" s="113">
        <v>43</v>
      </c>
    </row>
    <row r="35" spans="1:18" s="277" customFormat="1">
      <c r="A35" s="287"/>
      <c r="B35" s="39" t="s">
        <v>387</v>
      </c>
      <c r="C35" s="41"/>
      <c r="D35" s="80" t="s">
        <v>319</v>
      </c>
      <c r="E35" s="182">
        <v>43</v>
      </c>
      <c r="F35" s="182">
        <v>43</v>
      </c>
      <c r="G35" s="113">
        <v>43</v>
      </c>
      <c r="H35" s="113">
        <v>43</v>
      </c>
      <c r="I35" s="113">
        <v>43</v>
      </c>
      <c r="J35" s="113">
        <v>43</v>
      </c>
      <c r="K35" s="113">
        <v>43</v>
      </c>
      <c r="L35" s="113">
        <v>43</v>
      </c>
      <c r="M35" s="113">
        <v>43</v>
      </c>
      <c r="N35" s="113">
        <v>43</v>
      </c>
      <c r="O35" s="113">
        <v>43</v>
      </c>
      <c r="P35" s="113">
        <v>43</v>
      </c>
      <c r="Q35" s="113">
        <v>43</v>
      </c>
      <c r="R35" s="113">
        <v>43</v>
      </c>
    </row>
    <row r="36" spans="1:18" s="277" customFormat="1">
      <c r="A36" s="287"/>
      <c r="B36" s="39" t="s">
        <v>388</v>
      </c>
      <c r="C36" s="41"/>
      <c r="D36" s="80" t="s">
        <v>319</v>
      </c>
      <c r="E36" s="182">
        <v>22</v>
      </c>
      <c r="F36" s="182">
        <v>22</v>
      </c>
      <c r="G36" s="113">
        <v>22</v>
      </c>
      <c r="H36" s="113">
        <v>22</v>
      </c>
      <c r="I36" s="113">
        <v>22</v>
      </c>
      <c r="J36" s="113">
        <v>22</v>
      </c>
      <c r="K36" s="113">
        <v>22</v>
      </c>
      <c r="L36" s="113">
        <v>22</v>
      </c>
      <c r="M36" s="113">
        <v>22</v>
      </c>
      <c r="N36" s="113">
        <v>22</v>
      </c>
      <c r="O36" s="113">
        <v>22</v>
      </c>
      <c r="P36" s="113">
        <v>22</v>
      </c>
      <c r="Q36" s="113">
        <v>22</v>
      </c>
      <c r="R36" s="113">
        <v>22</v>
      </c>
    </row>
    <row r="37" spans="1:18" s="277" customFormat="1">
      <c r="A37" s="287"/>
      <c r="B37" s="39" t="s">
        <v>399</v>
      </c>
      <c r="C37" s="41"/>
      <c r="D37" s="80" t="s">
        <v>319</v>
      </c>
      <c r="E37" s="182">
        <v>75</v>
      </c>
      <c r="F37" s="182">
        <v>75</v>
      </c>
      <c r="G37" s="113">
        <v>75</v>
      </c>
      <c r="H37" s="113">
        <v>75</v>
      </c>
      <c r="I37" s="113">
        <v>75</v>
      </c>
      <c r="J37" s="113">
        <v>75</v>
      </c>
      <c r="K37" s="113">
        <v>75</v>
      </c>
      <c r="L37" s="113">
        <v>75</v>
      </c>
      <c r="M37" s="113">
        <v>75</v>
      </c>
      <c r="N37" s="113">
        <v>75</v>
      </c>
      <c r="O37" s="113">
        <v>75</v>
      </c>
      <c r="P37" s="113">
        <v>75</v>
      </c>
      <c r="Q37" s="113">
        <v>75</v>
      </c>
      <c r="R37" s="113">
        <v>75</v>
      </c>
    </row>
    <row r="38" spans="1:18" s="277" customFormat="1">
      <c r="A38" s="287"/>
      <c r="B38" s="39" t="s">
        <v>389</v>
      </c>
      <c r="C38" s="41"/>
      <c r="D38" s="406" t="s">
        <v>319</v>
      </c>
      <c r="E38" s="182">
        <v>23</v>
      </c>
      <c r="F38" s="182">
        <v>23</v>
      </c>
      <c r="G38" s="113">
        <v>23</v>
      </c>
      <c r="H38" s="113">
        <v>23</v>
      </c>
      <c r="I38" s="113">
        <v>23</v>
      </c>
      <c r="J38" s="113">
        <v>23</v>
      </c>
      <c r="K38" s="113">
        <v>23</v>
      </c>
      <c r="L38" s="113">
        <v>23</v>
      </c>
      <c r="M38" s="113">
        <v>23</v>
      </c>
      <c r="N38" s="113">
        <v>23</v>
      </c>
      <c r="O38" s="113">
        <v>23</v>
      </c>
      <c r="P38" s="113">
        <v>23</v>
      </c>
      <c r="Q38" s="113">
        <v>23</v>
      </c>
      <c r="R38" s="113">
        <v>23</v>
      </c>
    </row>
    <row r="39" spans="1:18">
      <c r="A39" s="287" t="s">
        <v>57</v>
      </c>
      <c r="B39" s="39" t="s">
        <v>432</v>
      </c>
      <c r="C39" s="41"/>
      <c r="D39" s="80" t="s">
        <v>326</v>
      </c>
      <c r="E39" s="182">
        <v>20</v>
      </c>
      <c r="F39" s="182">
        <v>20</v>
      </c>
      <c r="G39" s="113">
        <f>F39*0.98</f>
        <v>19.600000000000001</v>
      </c>
      <c r="H39" s="113">
        <f t="shared" ref="H39:R39" si="5">G39*0.98</f>
        <v>19.208000000000002</v>
      </c>
      <c r="I39" s="113">
        <f t="shared" si="5"/>
        <v>18.823840000000001</v>
      </c>
      <c r="J39" s="113">
        <f t="shared" si="5"/>
        <v>18.447363200000002</v>
      </c>
      <c r="K39" s="113">
        <f t="shared" si="5"/>
        <v>18.078415936000003</v>
      </c>
      <c r="L39" s="113">
        <f t="shared" si="5"/>
        <v>17.716847617280003</v>
      </c>
      <c r="M39" s="113">
        <f t="shared" si="5"/>
        <v>17.362510664934401</v>
      </c>
      <c r="N39" s="113">
        <f t="shared" si="5"/>
        <v>17.015260451635712</v>
      </c>
      <c r="O39" s="113">
        <f t="shared" si="5"/>
        <v>16.674955242602998</v>
      </c>
      <c r="P39" s="113">
        <f t="shared" si="5"/>
        <v>16.341456137750939</v>
      </c>
      <c r="Q39" s="113">
        <f t="shared" si="5"/>
        <v>16.01462701499592</v>
      </c>
      <c r="R39" s="113">
        <f t="shared" si="5"/>
        <v>15.694334474696001</v>
      </c>
    </row>
    <row r="40" spans="1:18">
      <c r="A40" s="140"/>
      <c r="B40" s="43"/>
      <c r="C40" s="12"/>
      <c r="D40" s="21"/>
      <c r="E40" s="95"/>
      <c r="F40" s="96"/>
      <c r="G40" s="96"/>
      <c r="H40" s="96"/>
      <c r="I40" s="96"/>
      <c r="J40" s="96"/>
      <c r="K40" s="96"/>
      <c r="L40" s="96"/>
      <c r="M40" s="96"/>
      <c r="N40" s="96"/>
      <c r="O40" s="97"/>
      <c r="P40" s="97"/>
      <c r="Q40" s="97"/>
      <c r="R40" s="98"/>
    </row>
    <row r="41" spans="1:18">
      <c r="A41" s="140"/>
      <c r="B41" s="27" t="s">
        <v>267</v>
      </c>
      <c r="C41" s="33"/>
      <c r="D41" s="27"/>
      <c r="E41" s="103"/>
      <c r="F41" s="104"/>
      <c r="G41" s="104"/>
      <c r="H41" s="104"/>
      <c r="I41" s="104"/>
      <c r="J41" s="104"/>
      <c r="K41" s="104"/>
      <c r="L41" s="104"/>
      <c r="M41" s="104"/>
      <c r="N41" s="104"/>
      <c r="O41" s="101"/>
      <c r="P41" s="101"/>
      <c r="Q41" s="101"/>
      <c r="R41" s="102"/>
    </row>
    <row r="42" spans="1:18">
      <c r="A42" s="140"/>
      <c r="B42" s="34" t="s">
        <v>35</v>
      </c>
      <c r="C42" s="12"/>
      <c r="D42" s="79" t="s">
        <v>317</v>
      </c>
      <c r="E42" s="284">
        <v>2017</v>
      </c>
      <c r="F42" s="284">
        <v>2018</v>
      </c>
      <c r="G42" s="284">
        <v>2019</v>
      </c>
      <c r="H42" s="284" t="s">
        <v>2</v>
      </c>
      <c r="I42" s="284" t="s">
        <v>17</v>
      </c>
      <c r="J42" s="284" t="s">
        <v>18</v>
      </c>
      <c r="K42" s="284" t="s">
        <v>20</v>
      </c>
      <c r="L42" s="284" t="s">
        <v>21</v>
      </c>
      <c r="M42" s="284" t="s">
        <v>24</v>
      </c>
      <c r="N42" s="284" t="s">
        <v>25</v>
      </c>
      <c r="O42" s="284" t="s">
        <v>27</v>
      </c>
      <c r="P42" s="284" t="s">
        <v>28</v>
      </c>
      <c r="Q42" s="284" t="s">
        <v>29</v>
      </c>
      <c r="R42" s="284" t="s">
        <v>30</v>
      </c>
    </row>
    <row r="43" spans="1:18" ht="31.5">
      <c r="A43" s="287" t="s">
        <v>58</v>
      </c>
      <c r="B43" s="14" t="s">
        <v>401</v>
      </c>
      <c r="C43" s="324"/>
      <c r="D43" s="323" t="s">
        <v>328</v>
      </c>
      <c r="E43" s="174">
        <v>1</v>
      </c>
      <c r="F43" s="174">
        <v>1</v>
      </c>
      <c r="G43" s="115">
        <v>1</v>
      </c>
      <c r="H43" s="115">
        <v>1</v>
      </c>
      <c r="I43" s="115">
        <v>1</v>
      </c>
      <c r="J43" s="115">
        <v>1</v>
      </c>
      <c r="K43" s="115">
        <v>1</v>
      </c>
      <c r="L43" s="115">
        <v>1</v>
      </c>
      <c r="M43" s="115">
        <v>1</v>
      </c>
      <c r="N43" s="115">
        <v>1</v>
      </c>
      <c r="O43" s="116">
        <v>1</v>
      </c>
      <c r="P43" s="116">
        <v>1</v>
      </c>
      <c r="Q43" s="116">
        <v>1</v>
      </c>
      <c r="R43" s="116">
        <v>1</v>
      </c>
    </row>
    <row r="44" spans="1:18" ht="31.5">
      <c r="A44" s="287" t="s">
        <v>59</v>
      </c>
      <c r="B44" s="14" t="s">
        <v>402</v>
      </c>
      <c r="C44" s="324"/>
      <c r="D44" s="323" t="s">
        <v>322</v>
      </c>
      <c r="E44" s="175">
        <v>0</v>
      </c>
      <c r="F44" s="175">
        <v>6</v>
      </c>
      <c r="G44" s="112">
        <v>6</v>
      </c>
      <c r="H44" s="112">
        <v>6</v>
      </c>
      <c r="I44" s="112">
        <v>6</v>
      </c>
      <c r="J44" s="112">
        <v>6</v>
      </c>
      <c r="K44" s="112">
        <v>6</v>
      </c>
      <c r="L44" s="112">
        <v>6</v>
      </c>
      <c r="M44" s="112">
        <v>6</v>
      </c>
      <c r="N44" s="112">
        <v>6</v>
      </c>
      <c r="O44" s="109">
        <v>6</v>
      </c>
      <c r="P44" s="109">
        <v>6</v>
      </c>
      <c r="Q44" s="109">
        <v>6</v>
      </c>
      <c r="R44" s="109">
        <v>6</v>
      </c>
    </row>
    <row r="45" spans="1:18" ht="31.5">
      <c r="A45" s="287" t="s">
        <v>185</v>
      </c>
      <c r="B45" s="14" t="s">
        <v>403</v>
      </c>
      <c r="C45" s="324"/>
      <c r="D45" s="323" t="s">
        <v>322</v>
      </c>
      <c r="E45" s="173">
        <v>33</v>
      </c>
      <c r="F45" s="173">
        <v>33</v>
      </c>
      <c r="G45" s="108">
        <v>33</v>
      </c>
      <c r="H45" s="108">
        <v>33</v>
      </c>
      <c r="I45" s="108">
        <v>33</v>
      </c>
      <c r="J45" s="108">
        <v>33</v>
      </c>
      <c r="K45" s="108">
        <v>33</v>
      </c>
      <c r="L45" s="108">
        <v>33</v>
      </c>
      <c r="M45" s="108">
        <v>33</v>
      </c>
      <c r="N45" s="108">
        <v>33</v>
      </c>
      <c r="O45" s="108">
        <v>33</v>
      </c>
      <c r="P45" s="108">
        <v>33</v>
      </c>
      <c r="Q45" s="108">
        <v>33</v>
      </c>
      <c r="R45" s="108">
        <v>33</v>
      </c>
    </row>
    <row r="46" spans="1:18">
      <c r="A46" s="287" t="s">
        <v>186</v>
      </c>
      <c r="B46" s="14" t="s">
        <v>404</v>
      </c>
      <c r="C46" s="324"/>
      <c r="D46" s="323" t="s">
        <v>323</v>
      </c>
      <c r="E46" s="173">
        <v>15</v>
      </c>
      <c r="F46" s="173">
        <v>15</v>
      </c>
      <c r="G46" s="108">
        <v>15</v>
      </c>
      <c r="H46" s="108">
        <v>15</v>
      </c>
      <c r="I46" s="108">
        <v>15</v>
      </c>
      <c r="J46" s="108">
        <v>15</v>
      </c>
      <c r="K46" s="108">
        <v>15</v>
      </c>
      <c r="L46" s="108">
        <v>15</v>
      </c>
      <c r="M46" s="108">
        <v>15</v>
      </c>
      <c r="N46" s="108">
        <v>15</v>
      </c>
      <c r="O46" s="108">
        <v>15</v>
      </c>
      <c r="P46" s="108">
        <v>15</v>
      </c>
      <c r="Q46" s="108">
        <v>15</v>
      </c>
      <c r="R46" s="108">
        <v>15</v>
      </c>
    </row>
    <row r="47" spans="1:18">
      <c r="A47" s="287" t="s">
        <v>187</v>
      </c>
      <c r="B47" s="14" t="s">
        <v>453</v>
      </c>
      <c r="C47" s="324"/>
      <c r="D47" s="323" t="s">
        <v>321</v>
      </c>
      <c r="E47" s="173">
        <v>102</v>
      </c>
      <c r="F47" s="173"/>
      <c r="G47" s="108"/>
      <c r="H47" s="108"/>
      <c r="I47" s="108"/>
      <c r="J47" s="108"/>
      <c r="K47" s="108"/>
      <c r="L47" s="108"/>
      <c r="M47" s="108"/>
      <c r="N47" s="108"/>
      <c r="O47" s="109"/>
      <c r="P47" s="109"/>
      <c r="Q47" s="109"/>
      <c r="R47" s="109"/>
    </row>
    <row r="48" spans="1:18" s="277" customFormat="1">
      <c r="A48" s="287" t="s">
        <v>188</v>
      </c>
      <c r="B48" s="14"/>
      <c r="C48" s="324"/>
      <c r="D48" s="323"/>
      <c r="E48" s="321"/>
      <c r="F48" s="321"/>
      <c r="G48" s="291"/>
      <c r="H48" s="291"/>
      <c r="I48" s="291"/>
      <c r="J48" s="291"/>
      <c r="K48" s="291"/>
      <c r="L48" s="291"/>
      <c r="M48" s="291"/>
      <c r="N48" s="291"/>
      <c r="O48" s="292"/>
      <c r="P48" s="292"/>
      <c r="Q48" s="292"/>
      <c r="R48" s="258"/>
    </row>
    <row r="49" spans="1:18" s="277" customFormat="1">
      <c r="A49" s="287" t="s">
        <v>189</v>
      </c>
      <c r="B49" s="14"/>
      <c r="C49" s="324"/>
      <c r="D49" s="323"/>
      <c r="E49" s="321"/>
      <c r="F49" s="321"/>
      <c r="G49" s="291"/>
      <c r="H49" s="291"/>
      <c r="I49" s="291"/>
      <c r="J49" s="291"/>
      <c r="K49" s="291"/>
      <c r="L49" s="291"/>
      <c r="M49" s="291"/>
      <c r="N49" s="291"/>
      <c r="O49" s="292"/>
      <c r="P49" s="292"/>
      <c r="Q49" s="292"/>
      <c r="R49" s="258"/>
    </row>
    <row r="50" spans="1:18">
      <c r="A50" s="140"/>
      <c r="B50" s="191"/>
      <c r="C50" s="192"/>
      <c r="D50" s="193"/>
      <c r="E50" s="193"/>
      <c r="F50" s="193"/>
      <c r="G50" s="194"/>
      <c r="H50" s="194"/>
      <c r="I50" s="194"/>
      <c r="J50" s="194"/>
      <c r="K50" s="194"/>
      <c r="L50" s="194"/>
      <c r="M50" s="194"/>
      <c r="N50" s="194"/>
      <c r="O50" s="195"/>
      <c r="P50" s="195"/>
      <c r="Q50" s="195"/>
      <c r="R50" s="196"/>
    </row>
    <row r="51" spans="1:18" ht="31.5">
      <c r="A51" s="140">
        <v>11</v>
      </c>
      <c r="B51" s="52" t="s">
        <v>162</v>
      </c>
      <c r="C51" s="158"/>
      <c r="D51" s="83"/>
      <c r="E51" s="364">
        <f>SUM(E26:E39,E43:E49)</f>
        <v>763</v>
      </c>
      <c r="F51" s="364">
        <f>SUM(F26:F39,F43:F49)</f>
        <v>667</v>
      </c>
      <c r="G51" s="69">
        <f t="shared" ref="G51:R51" si="6">SUM(G26:G39,G43:G49)</f>
        <v>666.6</v>
      </c>
      <c r="H51" s="69">
        <f t="shared" si="6"/>
        <v>666.20799999999997</v>
      </c>
      <c r="I51" s="69">
        <f t="shared" si="6"/>
        <v>665.82384000000002</v>
      </c>
      <c r="J51" s="69">
        <f t="shared" si="6"/>
        <v>665.44736320000004</v>
      </c>
      <c r="K51" s="69">
        <f t="shared" si="6"/>
        <v>665.07841593600006</v>
      </c>
      <c r="L51" s="69">
        <f t="shared" si="6"/>
        <v>664.71684761728</v>
      </c>
      <c r="M51" s="69">
        <f t="shared" si="6"/>
        <v>664.36251066493435</v>
      </c>
      <c r="N51" s="69">
        <f t="shared" si="6"/>
        <v>664.01526045163575</v>
      </c>
      <c r="O51" s="69">
        <f t="shared" si="6"/>
        <v>663.674955242603</v>
      </c>
      <c r="P51" s="69">
        <f t="shared" si="6"/>
        <v>663.34145613775092</v>
      </c>
      <c r="Q51" s="69">
        <f t="shared" si="6"/>
        <v>663.01462701499588</v>
      </c>
      <c r="R51" s="69">
        <f t="shared" si="6"/>
        <v>662.69433447469601</v>
      </c>
    </row>
    <row r="52" spans="1:18">
      <c r="A52" s="92"/>
      <c r="B52" s="33"/>
      <c r="C52" s="33"/>
      <c r="D52" s="27"/>
      <c r="E52" s="95"/>
      <c r="F52" s="96"/>
      <c r="G52" s="96"/>
      <c r="H52" s="96"/>
      <c r="I52" s="96"/>
      <c r="J52" s="96"/>
      <c r="K52" s="96"/>
      <c r="L52" s="96"/>
      <c r="M52" s="96"/>
      <c r="N52" s="96"/>
      <c r="O52" s="97"/>
      <c r="P52" s="97"/>
      <c r="Q52" s="97"/>
      <c r="R52" s="98"/>
    </row>
    <row r="53" spans="1:18">
      <c r="A53" s="92"/>
      <c r="B53" s="27" t="s">
        <v>272</v>
      </c>
      <c r="C53" s="33"/>
      <c r="D53" s="21"/>
      <c r="E53" s="99"/>
      <c r="F53" s="100"/>
      <c r="G53" s="100"/>
      <c r="H53" s="100"/>
      <c r="I53" s="100"/>
      <c r="J53" s="100"/>
      <c r="K53" s="100"/>
      <c r="L53" s="100"/>
      <c r="M53" s="100"/>
      <c r="N53" s="100"/>
      <c r="O53" s="101"/>
      <c r="P53" s="101"/>
      <c r="Q53" s="101"/>
      <c r="R53" s="102"/>
    </row>
    <row r="54" spans="1:18">
      <c r="A54" s="92"/>
      <c r="B54" s="21" t="s">
        <v>34</v>
      </c>
      <c r="C54" s="12"/>
      <c r="D54" s="79" t="s">
        <v>317</v>
      </c>
      <c r="E54" s="284">
        <v>2017</v>
      </c>
      <c r="F54" s="284">
        <v>2018</v>
      </c>
      <c r="G54" s="284">
        <v>2019</v>
      </c>
      <c r="H54" s="284" t="s">
        <v>2</v>
      </c>
      <c r="I54" s="284" t="s">
        <v>17</v>
      </c>
      <c r="J54" s="284" t="s">
        <v>18</v>
      </c>
      <c r="K54" s="284" t="s">
        <v>20</v>
      </c>
      <c r="L54" s="284" t="s">
        <v>21</v>
      </c>
      <c r="M54" s="284" t="s">
        <v>24</v>
      </c>
      <c r="N54" s="284" t="s">
        <v>25</v>
      </c>
      <c r="O54" s="284" t="s">
        <v>27</v>
      </c>
      <c r="P54" s="284" t="s">
        <v>28</v>
      </c>
      <c r="Q54" s="284" t="s">
        <v>29</v>
      </c>
      <c r="R54" s="284" t="s">
        <v>30</v>
      </c>
    </row>
    <row r="55" spans="1:18" ht="31.5">
      <c r="A55" s="140" t="s">
        <v>138</v>
      </c>
      <c r="B55" s="14" t="s">
        <v>433</v>
      </c>
      <c r="C55" s="38"/>
      <c r="D55" s="80" t="s">
        <v>330</v>
      </c>
      <c r="E55" s="174">
        <v>32</v>
      </c>
      <c r="F55" s="174">
        <v>32</v>
      </c>
      <c r="G55" s="115">
        <v>32</v>
      </c>
      <c r="H55" s="115">
        <v>32</v>
      </c>
      <c r="I55" s="115">
        <v>32</v>
      </c>
      <c r="J55" s="115">
        <v>32</v>
      </c>
      <c r="K55" s="115">
        <v>32</v>
      </c>
      <c r="L55" s="115">
        <v>32</v>
      </c>
      <c r="M55" s="115">
        <v>32</v>
      </c>
      <c r="N55" s="115">
        <v>32</v>
      </c>
      <c r="O55" s="115">
        <v>32</v>
      </c>
      <c r="P55" s="115">
        <v>32</v>
      </c>
      <c r="Q55" s="115">
        <v>32</v>
      </c>
      <c r="R55" s="115">
        <v>32</v>
      </c>
    </row>
    <row r="56" spans="1:18">
      <c r="A56" s="140" t="s">
        <v>139</v>
      </c>
      <c r="B56" s="14" t="s">
        <v>408</v>
      </c>
      <c r="C56" s="38"/>
      <c r="D56" s="80" t="s">
        <v>331</v>
      </c>
      <c r="E56" s="268">
        <v>10.039999999999999</v>
      </c>
      <c r="F56" s="268">
        <v>10.039999999999999</v>
      </c>
      <c r="G56" s="108">
        <v>10.039999999999999</v>
      </c>
      <c r="H56" s="108">
        <v>10.039999999999999</v>
      </c>
      <c r="I56" s="108">
        <v>10.039999999999999</v>
      </c>
      <c r="J56" s="108">
        <v>10.039999999999999</v>
      </c>
      <c r="K56" s="108">
        <v>10.039999999999999</v>
      </c>
      <c r="L56" s="108">
        <v>10.039999999999999</v>
      </c>
      <c r="M56" s="108">
        <v>10.039999999999999</v>
      </c>
      <c r="N56" s="108">
        <v>10.039999999999999</v>
      </c>
      <c r="O56" s="108">
        <v>10.039999999999999</v>
      </c>
      <c r="P56" s="108">
        <v>10.039999999999999</v>
      </c>
      <c r="Q56" s="108">
        <v>10.039999999999999</v>
      </c>
      <c r="R56" s="108">
        <v>10.039999999999999</v>
      </c>
    </row>
    <row r="57" spans="1:18" hidden="1">
      <c r="A57" s="140" t="s">
        <v>140</v>
      </c>
      <c r="B57" s="14"/>
      <c r="C57" s="38"/>
      <c r="D57" s="80"/>
      <c r="E57" s="268"/>
      <c r="F57" s="268"/>
      <c r="G57" s="108"/>
      <c r="H57" s="108"/>
      <c r="I57" s="108"/>
      <c r="J57" s="108"/>
      <c r="K57" s="108"/>
      <c r="L57" s="108"/>
      <c r="M57" s="108"/>
      <c r="N57" s="117"/>
      <c r="O57" s="109"/>
      <c r="P57" s="109"/>
      <c r="Q57" s="109"/>
      <c r="R57" s="109"/>
    </row>
    <row r="58" spans="1:18" hidden="1">
      <c r="A58" s="140" t="s">
        <v>141</v>
      </c>
      <c r="B58" s="14"/>
      <c r="C58" s="38"/>
      <c r="D58" s="80"/>
      <c r="E58" s="268"/>
      <c r="F58" s="268"/>
      <c r="G58" s="108"/>
      <c r="H58" s="108"/>
      <c r="I58" s="108"/>
      <c r="J58" s="108"/>
      <c r="K58" s="108"/>
      <c r="L58" s="108"/>
      <c r="M58" s="108"/>
      <c r="N58" s="117"/>
      <c r="O58" s="109"/>
      <c r="P58" s="109"/>
      <c r="Q58" s="109"/>
      <c r="R58" s="109"/>
    </row>
    <row r="59" spans="1:18" hidden="1">
      <c r="A59" s="140" t="s">
        <v>142</v>
      </c>
      <c r="B59" s="14"/>
      <c r="C59" s="38"/>
      <c r="D59" s="80"/>
      <c r="E59" s="268"/>
      <c r="F59" s="268"/>
      <c r="G59" s="108"/>
      <c r="H59" s="108"/>
      <c r="I59" s="108"/>
      <c r="J59" s="108"/>
      <c r="K59" s="108"/>
      <c r="L59" s="108"/>
      <c r="M59" s="108"/>
      <c r="N59" s="117"/>
      <c r="O59" s="109"/>
      <c r="P59" s="109"/>
      <c r="Q59" s="109"/>
      <c r="R59" s="109"/>
    </row>
    <row r="60" spans="1:18" hidden="1">
      <c r="A60" s="140" t="s">
        <v>143</v>
      </c>
      <c r="B60" s="14"/>
      <c r="C60" s="38"/>
      <c r="D60" s="80"/>
      <c r="E60" s="268"/>
      <c r="F60" s="268"/>
      <c r="G60" s="108"/>
      <c r="H60" s="108"/>
      <c r="I60" s="108"/>
      <c r="J60" s="108"/>
      <c r="K60" s="108"/>
      <c r="L60" s="108"/>
      <c r="M60" s="108"/>
      <c r="N60" s="117"/>
      <c r="O60" s="109"/>
      <c r="P60" s="109"/>
      <c r="Q60" s="109"/>
      <c r="R60" s="109"/>
    </row>
    <row r="61" spans="1:18" hidden="1">
      <c r="A61" s="140" t="s">
        <v>144</v>
      </c>
      <c r="B61" s="14"/>
      <c r="C61" s="38"/>
      <c r="D61" s="80"/>
      <c r="E61" s="268"/>
      <c r="F61" s="268"/>
      <c r="G61" s="108"/>
      <c r="H61" s="108"/>
      <c r="I61" s="108"/>
      <c r="J61" s="108"/>
      <c r="K61" s="108"/>
      <c r="L61" s="108"/>
      <c r="M61" s="108"/>
      <c r="N61" s="117"/>
      <c r="O61" s="109"/>
      <c r="P61" s="109"/>
      <c r="Q61" s="109"/>
      <c r="R61" s="109"/>
    </row>
    <row r="62" spans="1:18" hidden="1">
      <c r="A62" s="140" t="s">
        <v>145</v>
      </c>
      <c r="B62" s="14"/>
      <c r="C62" s="38"/>
      <c r="D62" s="80"/>
      <c r="E62" s="269"/>
      <c r="F62" s="269"/>
      <c r="G62" s="113"/>
      <c r="H62" s="113"/>
      <c r="I62" s="113"/>
      <c r="J62" s="113"/>
      <c r="K62" s="113"/>
      <c r="L62" s="113"/>
      <c r="M62" s="113"/>
      <c r="N62" s="113"/>
      <c r="O62" s="114"/>
      <c r="P62" s="114"/>
      <c r="Q62" s="114"/>
      <c r="R62" s="114"/>
    </row>
    <row r="63" spans="1:18" s="277" customFormat="1" hidden="1">
      <c r="A63" s="287" t="s">
        <v>146</v>
      </c>
      <c r="B63" s="14"/>
      <c r="C63" s="38"/>
      <c r="D63" s="323"/>
      <c r="E63" s="322"/>
      <c r="F63" s="322"/>
      <c r="G63" s="325"/>
      <c r="H63" s="325"/>
      <c r="I63" s="325"/>
      <c r="J63" s="325"/>
      <c r="K63" s="325"/>
      <c r="L63" s="325"/>
      <c r="M63" s="325"/>
      <c r="N63" s="325"/>
      <c r="O63" s="326"/>
      <c r="P63" s="326"/>
      <c r="Q63" s="326"/>
      <c r="R63" s="326"/>
    </row>
    <row r="64" spans="1:18" s="277" customFormat="1" hidden="1">
      <c r="A64" s="287" t="s">
        <v>158</v>
      </c>
      <c r="B64" s="14"/>
      <c r="C64" s="38"/>
      <c r="D64" s="323"/>
      <c r="E64" s="322"/>
      <c r="F64" s="322"/>
      <c r="G64" s="325"/>
      <c r="H64" s="325"/>
      <c r="I64" s="325"/>
      <c r="J64" s="325"/>
      <c r="K64" s="325"/>
      <c r="L64" s="325"/>
      <c r="M64" s="325"/>
      <c r="N64" s="325"/>
      <c r="O64" s="326"/>
      <c r="P64" s="326"/>
      <c r="Q64" s="326"/>
      <c r="R64" s="326"/>
    </row>
    <row r="65" spans="1:18" s="277" customFormat="1" hidden="1">
      <c r="A65" s="287" t="s">
        <v>159</v>
      </c>
      <c r="B65" s="14"/>
      <c r="C65" s="38"/>
      <c r="D65" s="323"/>
      <c r="E65" s="322"/>
      <c r="F65" s="322"/>
      <c r="G65" s="325"/>
      <c r="H65" s="325"/>
      <c r="I65" s="325"/>
      <c r="J65" s="325"/>
      <c r="K65" s="325"/>
      <c r="L65" s="325"/>
      <c r="M65" s="325"/>
      <c r="N65" s="325"/>
      <c r="O65" s="326"/>
      <c r="P65" s="326"/>
      <c r="Q65" s="326"/>
      <c r="R65" s="326"/>
    </row>
    <row r="66" spans="1:18" s="277" customFormat="1" hidden="1">
      <c r="A66" s="287" t="s">
        <v>160</v>
      </c>
      <c r="B66" s="14"/>
      <c r="C66" s="38"/>
      <c r="D66" s="323"/>
      <c r="E66" s="322"/>
      <c r="F66" s="322"/>
      <c r="G66" s="325"/>
      <c r="H66" s="325"/>
      <c r="I66" s="325"/>
      <c r="J66" s="325"/>
      <c r="K66" s="325"/>
      <c r="L66" s="325"/>
      <c r="M66" s="325"/>
      <c r="N66" s="325"/>
      <c r="O66" s="326"/>
      <c r="P66" s="326"/>
      <c r="Q66" s="326"/>
      <c r="R66" s="326"/>
    </row>
    <row r="67" spans="1:18" s="277" customFormat="1" hidden="1">
      <c r="A67" s="287" t="s">
        <v>190</v>
      </c>
      <c r="B67" s="14"/>
      <c r="C67" s="38"/>
      <c r="D67" s="323"/>
      <c r="E67" s="322"/>
      <c r="F67" s="322"/>
      <c r="G67" s="325"/>
      <c r="H67" s="325"/>
      <c r="I67" s="325"/>
      <c r="J67" s="325"/>
      <c r="K67" s="325"/>
      <c r="L67" s="325"/>
      <c r="M67" s="325"/>
      <c r="N67" s="325"/>
      <c r="O67" s="326"/>
      <c r="P67" s="326"/>
      <c r="Q67" s="326"/>
      <c r="R67" s="326"/>
    </row>
    <row r="68" spans="1:18" s="277" customFormat="1" hidden="1">
      <c r="A68" s="287" t="s">
        <v>191</v>
      </c>
      <c r="B68" s="14"/>
      <c r="C68" s="38"/>
      <c r="D68" s="323"/>
      <c r="E68" s="322"/>
      <c r="F68" s="322"/>
      <c r="G68" s="325"/>
      <c r="H68" s="325"/>
      <c r="I68" s="325"/>
      <c r="J68" s="325"/>
      <c r="K68" s="325"/>
      <c r="L68" s="325"/>
      <c r="M68" s="325"/>
      <c r="N68" s="325"/>
      <c r="O68" s="326"/>
      <c r="P68" s="326"/>
      <c r="Q68" s="326"/>
      <c r="R68" s="326"/>
    </row>
    <row r="69" spans="1:18">
      <c r="A69" s="140"/>
      <c r="B69" s="12"/>
      <c r="C69" s="12"/>
      <c r="D69" s="21"/>
      <c r="E69" s="95"/>
      <c r="F69" s="96"/>
      <c r="G69" s="96"/>
      <c r="H69" s="96"/>
      <c r="I69" s="96"/>
      <c r="J69" s="96"/>
      <c r="K69" s="96"/>
      <c r="L69" s="96"/>
      <c r="M69" s="96"/>
      <c r="N69" s="96"/>
      <c r="O69" s="97"/>
      <c r="P69" s="97"/>
      <c r="Q69" s="97"/>
      <c r="R69" s="98"/>
    </row>
    <row r="70" spans="1:18" s="277" customFormat="1">
      <c r="A70" s="287"/>
      <c r="B70" s="280"/>
      <c r="C70" s="280"/>
      <c r="D70" s="281"/>
      <c r="E70" s="99"/>
      <c r="F70" s="100"/>
      <c r="G70" s="100"/>
      <c r="H70" s="100"/>
      <c r="I70" s="100"/>
      <c r="J70" s="100"/>
      <c r="K70" s="100"/>
      <c r="L70" s="100"/>
      <c r="M70" s="100"/>
      <c r="N70" s="100"/>
      <c r="O70" s="101"/>
      <c r="P70" s="101"/>
      <c r="Q70" s="101"/>
      <c r="R70" s="102"/>
    </row>
    <row r="71" spans="1:18" s="277" customFormat="1">
      <c r="A71" s="287"/>
      <c r="B71" s="280"/>
      <c r="C71" s="280"/>
      <c r="D71" s="281"/>
      <c r="E71" s="99"/>
      <c r="F71" s="100"/>
      <c r="G71" s="100"/>
      <c r="H71" s="100"/>
      <c r="I71" s="100"/>
      <c r="J71" s="100"/>
      <c r="K71" s="100"/>
      <c r="L71" s="100"/>
      <c r="M71" s="100"/>
      <c r="N71" s="100"/>
      <c r="O71" s="101"/>
      <c r="P71" s="101"/>
      <c r="Q71" s="101"/>
      <c r="R71" s="102"/>
    </row>
    <row r="72" spans="1:18">
      <c r="A72" s="140"/>
      <c r="B72" s="27" t="s">
        <v>435</v>
      </c>
      <c r="C72" s="12"/>
      <c r="D72" s="27"/>
      <c r="E72" s="99"/>
      <c r="F72" s="100"/>
      <c r="G72" s="100"/>
      <c r="H72" s="100"/>
      <c r="I72" s="100"/>
      <c r="J72" s="100"/>
      <c r="K72" s="100"/>
      <c r="L72" s="100"/>
      <c r="M72" s="100"/>
      <c r="N72" s="100"/>
      <c r="O72" s="101"/>
      <c r="P72" s="101"/>
      <c r="Q72" s="101"/>
      <c r="R72" s="102"/>
    </row>
    <row r="73" spans="1:18">
      <c r="A73" s="140"/>
      <c r="B73" s="21" t="s">
        <v>35</v>
      </c>
      <c r="C73" s="12"/>
      <c r="D73" s="79" t="s">
        <v>317</v>
      </c>
      <c r="E73" s="284">
        <v>2017</v>
      </c>
      <c r="F73" s="284">
        <v>2018</v>
      </c>
      <c r="G73" s="284">
        <v>2019</v>
      </c>
      <c r="H73" s="284" t="s">
        <v>2</v>
      </c>
      <c r="I73" s="284" t="s">
        <v>17</v>
      </c>
      <c r="J73" s="284" t="s">
        <v>18</v>
      </c>
      <c r="K73" s="284" t="s">
        <v>20</v>
      </c>
      <c r="L73" s="284" t="s">
        <v>21</v>
      </c>
      <c r="M73" s="284" t="s">
        <v>24</v>
      </c>
      <c r="N73" s="284" t="s">
        <v>25</v>
      </c>
      <c r="O73" s="284" t="s">
        <v>27</v>
      </c>
      <c r="P73" s="284" t="s">
        <v>28</v>
      </c>
      <c r="Q73" s="284" t="s">
        <v>29</v>
      </c>
      <c r="R73" s="284" t="s">
        <v>30</v>
      </c>
    </row>
    <row r="74" spans="1:18">
      <c r="A74" s="140" t="s">
        <v>192</v>
      </c>
      <c r="B74" s="44" t="s">
        <v>451</v>
      </c>
      <c r="C74" s="40"/>
      <c r="D74" s="330" t="s">
        <v>331</v>
      </c>
      <c r="E74" s="178">
        <v>21</v>
      </c>
      <c r="F74" s="178">
        <v>21</v>
      </c>
      <c r="G74" s="108">
        <v>21</v>
      </c>
      <c r="H74" s="108">
        <v>21</v>
      </c>
      <c r="I74" s="108">
        <v>21</v>
      </c>
      <c r="J74" s="108">
        <v>21</v>
      </c>
      <c r="K74" s="108">
        <v>21</v>
      </c>
      <c r="L74" s="108">
        <v>21</v>
      </c>
      <c r="M74" s="108">
        <v>21</v>
      </c>
      <c r="N74" s="108">
        <v>21</v>
      </c>
      <c r="O74" s="108">
        <v>21</v>
      </c>
      <c r="P74" s="108">
        <v>21</v>
      </c>
      <c r="Q74" s="108">
        <v>21</v>
      </c>
      <c r="R74" s="108">
        <v>21</v>
      </c>
    </row>
    <row r="75" spans="1:18" s="277" customFormat="1">
      <c r="A75" s="287"/>
      <c r="B75" s="44" t="s">
        <v>450</v>
      </c>
      <c r="C75" s="324"/>
      <c r="D75" s="330" t="s">
        <v>324</v>
      </c>
      <c r="E75" s="407">
        <v>0</v>
      </c>
      <c r="F75" s="407">
        <v>1.4</v>
      </c>
      <c r="G75" s="325">
        <v>2.4</v>
      </c>
      <c r="H75" s="325">
        <v>2.4</v>
      </c>
      <c r="I75" s="325">
        <v>2.4</v>
      </c>
      <c r="J75" s="325">
        <v>2.4</v>
      </c>
      <c r="K75" s="325">
        <v>0</v>
      </c>
      <c r="L75" s="325">
        <v>0</v>
      </c>
      <c r="M75" s="325">
        <v>0</v>
      </c>
      <c r="N75" s="325">
        <v>0</v>
      </c>
      <c r="O75" s="325">
        <v>0</v>
      </c>
      <c r="P75" s="325">
        <v>0</v>
      </c>
      <c r="Q75" s="325">
        <v>0</v>
      </c>
      <c r="R75" s="325">
        <v>0</v>
      </c>
    </row>
    <row r="76" spans="1:18" s="277" customFormat="1">
      <c r="A76" s="287"/>
      <c r="B76" s="44" t="s">
        <v>449</v>
      </c>
      <c r="C76" s="324"/>
      <c r="D76" s="330" t="s">
        <v>324</v>
      </c>
      <c r="E76" s="407">
        <v>45</v>
      </c>
      <c r="F76" s="407">
        <v>45</v>
      </c>
      <c r="G76" s="325">
        <v>45</v>
      </c>
      <c r="H76" s="325">
        <v>45</v>
      </c>
      <c r="I76" s="325">
        <v>45</v>
      </c>
      <c r="J76" s="325">
        <v>45</v>
      </c>
      <c r="K76" s="325">
        <v>0</v>
      </c>
      <c r="L76" s="325">
        <v>0</v>
      </c>
      <c r="M76" s="325">
        <v>0</v>
      </c>
      <c r="N76" s="117">
        <v>0</v>
      </c>
      <c r="O76" s="326">
        <v>0</v>
      </c>
      <c r="P76" s="326">
        <v>0</v>
      </c>
      <c r="Q76" s="326">
        <v>0</v>
      </c>
      <c r="R76" s="326">
        <v>0</v>
      </c>
    </row>
    <row r="77" spans="1:18" s="277" customFormat="1">
      <c r="A77" s="287"/>
      <c r="B77" s="44" t="s">
        <v>448</v>
      </c>
      <c r="C77" s="324"/>
      <c r="D77" s="330" t="s">
        <v>331</v>
      </c>
      <c r="E77" s="407">
        <v>14</v>
      </c>
      <c r="F77" s="407">
        <v>14</v>
      </c>
      <c r="G77" s="325">
        <v>14</v>
      </c>
      <c r="H77" s="325">
        <f>G77*0.995</f>
        <v>13.93</v>
      </c>
      <c r="I77" s="325">
        <f t="shared" ref="I77:R77" si="7">H77*0.995</f>
        <v>13.86035</v>
      </c>
      <c r="J77" s="325">
        <f t="shared" si="7"/>
        <v>13.791048250000001</v>
      </c>
      <c r="K77" s="325">
        <f t="shared" si="7"/>
        <v>13.722093008750001</v>
      </c>
      <c r="L77" s="325">
        <f t="shared" si="7"/>
        <v>13.65348254370625</v>
      </c>
      <c r="M77" s="325">
        <f t="shared" si="7"/>
        <v>13.585215130987718</v>
      </c>
      <c r="N77" s="325">
        <f t="shared" si="7"/>
        <v>13.51728905533278</v>
      </c>
      <c r="O77" s="325">
        <f t="shared" si="7"/>
        <v>13.449702610056116</v>
      </c>
      <c r="P77" s="325">
        <f t="shared" si="7"/>
        <v>13.382454097005835</v>
      </c>
      <c r="Q77" s="325">
        <f t="shared" si="7"/>
        <v>13.315541826520807</v>
      </c>
      <c r="R77" s="325">
        <f t="shared" si="7"/>
        <v>13.248964117388203</v>
      </c>
    </row>
    <row r="78" spans="1:18" s="277" customFormat="1">
      <c r="A78" s="287"/>
      <c r="B78" s="44" t="s">
        <v>447</v>
      </c>
      <c r="C78" s="324"/>
      <c r="D78" s="330" t="s">
        <v>331</v>
      </c>
      <c r="E78" s="407">
        <v>4</v>
      </c>
      <c r="F78" s="407">
        <v>6</v>
      </c>
      <c r="G78" s="325">
        <v>11</v>
      </c>
      <c r="H78" s="325">
        <f>G78*0.995</f>
        <v>10.945</v>
      </c>
      <c r="I78" s="325">
        <f t="shared" ref="I78:R78" si="8">H78*0.995</f>
        <v>10.890275000000001</v>
      </c>
      <c r="J78" s="325">
        <f t="shared" si="8"/>
        <v>10.835823625000002</v>
      </c>
      <c r="K78" s="325">
        <f t="shared" si="8"/>
        <v>10.781644506875001</v>
      </c>
      <c r="L78" s="325">
        <f t="shared" si="8"/>
        <v>10.727736284340626</v>
      </c>
      <c r="M78" s="325">
        <f t="shared" si="8"/>
        <v>10.674097602918923</v>
      </c>
      <c r="N78" s="325">
        <f t="shared" si="8"/>
        <v>10.620727114904328</v>
      </c>
      <c r="O78" s="325">
        <f t="shared" si="8"/>
        <v>10.567623479329807</v>
      </c>
      <c r="P78" s="325">
        <f t="shared" si="8"/>
        <v>10.514785361933159</v>
      </c>
      <c r="Q78" s="325">
        <f t="shared" si="8"/>
        <v>10.462211435123493</v>
      </c>
      <c r="R78" s="325">
        <f t="shared" si="8"/>
        <v>10.409900377947876</v>
      </c>
    </row>
    <row r="79" spans="1:18" s="277" customFormat="1">
      <c r="A79" s="287"/>
      <c r="B79" s="44" t="s">
        <v>446</v>
      </c>
      <c r="C79" s="324"/>
      <c r="D79" s="330" t="s">
        <v>331</v>
      </c>
      <c r="E79" s="407">
        <v>5</v>
      </c>
      <c r="F79" s="407">
        <v>5</v>
      </c>
      <c r="G79" s="325">
        <v>5</v>
      </c>
      <c r="H79" s="325">
        <f>G79*0.995</f>
        <v>4.9749999999999996</v>
      </c>
      <c r="I79" s="325">
        <f t="shared" ref="I79:R79" si="9">H79*0.995</f>
        <v>4.9501249999999999</v>
      </c>
      <c r="J79" s="325">
        <f t="shared" si="9"/>
        <v>4.9253743749999996</v>
      </c>
      <c r="K79" s="325">
        <f t="shared" si="9"/>
        <v>4.9007475031249994</v>
      </c>
      <c r="L79" s="325">
        <f t="shared" si="9"/>
        <v>4.8762437656093747</v>
      </c>
      <c r="M79" s="325">
        <f t="shared" si="9"/>
        <v>4.8518625467813274</v>
      </c>
      <c r="N79" s="325">
        <f t="shared" si="9"/>
        <v>4.8276032340474204</v>
      </c>
      <c r="O79" s="325">
        <f t="shared" si="9"/>
        <v>4.8034652178771831</v>
      </c>
      <c r="P79" s="325">
        <f t="shared" si="9"/>
        <v>4.7794478917877967</v>
      </c>
      <c r="Q79" s="325">
        <f t="shared" si="9"/>
        <v>4.755550652328858</v>
      </c>
      <c r="R79" s="325">
        <f t="shared" si="9"/>
        <v>4.7317728990672139</v>
      </c>
    </row>
    <row r="80" spans="1:18" s="277" customFormat="1">
      <c r="A80" s="287"/>
      <c r="B80" s="44" t="s">
        <v>445</v>
      </c>
      <c r="C80" s="324"/>
      <c r="D80" s="330" t="s">
        <v>333</v>
      </c>
      <c r="E80" s="407">
        <v>10</v>
      </c>
      <c r="F80" s="407">
        <v>10</v>
      </c>
      <c r="G80" s="325">
        <v>10</v>
      </c>
      <c r="H80" s="325">
        <v>10</v>
      </c>
      <c r="I80" s="325">
        <v>10</v>
      </c>
      <c r="J80" s="325">
        <v>10</v>
      </c>
      <c r="K80" s="325">
        <v>10</v>
      </c>
      <c r="L80" s="325">
        <v>10</v>
      </c>
      <c r="M80" s="325">
        <v>10</v>
      </c>
      <c r="N80" s="325">
        <v>10</v>
      </c>
      <c r="O80" s="325">
        <v>0</v>
      </c>
      <c r="P80" s="325">
        <v>0</v>
      </c>
      <c r="Q80" s="325">
        <v>0</v>
      </c>
      <c r="R80" s="325">
        <v>0</v>
      </c>
    </row>
    <row r="81" spans="1:18" s="277" customFormat="1">
      <c r="A81" s="287"/>
      <c r="B81" s="44" t="s">
        <v>444</v>
      </c>
      <c r="C81" s="324"/>
      <c r="D81" s="330" t="s">
        <v>333</v>
      </c>
      <c r="E81" s="407">
        <v>0</v>
      </c>
      <c r="F81" s="407">
        <v>5</v>
      </c>
      <c r="G81" s="325">
        <v>5</v>
      </c>
      <c r="H81" s="325">
        <v>5</v>
      </c>
      <c r="I81" s="325">
        <v>5</v>
      </c>
      <c r="J81" s="325">
        <v>5</v>
      </c>
      <c r="K81" s="325">
        <v>5</v>
      </c>
      <c r="L81" s="325">
        <v>5</v>
      </c>
      <c r="M81" s="325">
        <v>5</v>
      </c>
      <c r="N81" s="325">
        <v>5</v>
      </c>
      <c r="O81" s="325">
        <v>5</v>
      </c>
      <c r="P81" s="325">
        <v>5</v>
      </c>
      <c r="Q81" s="325">
        <v>5</v>
      </c>
      <c r="R81" s="325">
        <v>5</v>
      </c>
    </row>
    <row r="82" spans="1:18" s="277" customFormat="1" ht="31.5">
      <c r="A82" s="287"/>
      <c r="B82" s="44" t="s">
        <v>443</v>
      </c>
      <c r="C82" s="324"/>
      <c r="D82" s="330" t="s">
        <v>330</v>
      </c>
      <c r="E82" s="436">
        <v>6</v>
      </c>
      <c r="F82" s="436">
        <v>6</v>
      </c>
      <c r="G82" s="325">
        <v>6</v>
      </c>
      <c r="H82" s="325">
        <v>6</v>
      </c>
      <c r="I82" s="325">
        <v>6</v>
      </c>
      <c r="J82" s="325">
        <v>6</v>
      </c>
      <c r="K82" s="325">
        <v>6</v>
      </c>
      <c r="L82" s="325">
        <v>6</v>
      </c>
      <c r="M82" s="325">
        <v>6</v>
      </c>
      <c r="N82" s="117">
        <v>6</v>
      </c>
      <c r="O82" s="117">
        <v>6</v>
      </c>
      <c r="P82" s="117">
        <v>6</v>
      </c>
      <c r="Q82" s="117">
        <v>6</v>
      </c>
      <c r="R82" s="117">
        <v>6</v>
      </c>
    </row>
    <row r="83" spans="1:18" s="277" customFormat="1">
      <c r="A83" s="287"/>
      <c r="B83" s="44" t="s">
        <v>442</v>
      </c>
      <c r="C83" s="324"/>
      <c r="D83" s="330" t="s">
        <v>331</v>
      </c>
      <c r="E83" s="407">
        <v>25</v>
      </c>
      <c r="F83" s="407">
        <v>25</v>
      </c>
      <c r="G83" s="325">
        <v>25</v>
      </c>
      <c r="H83" s="325">
        <f>G83*0.995</f>
        <v>24.875</v>
      </c>
      <c r="I83" s="325">
        <f t="shared" ref="I83:R85" si="10">H83*0.995</f>
        <v>24.750624999999999</v>
      </c>
      <c r="J83" s="325">
        <f t="shared" si="10"/>
        <v>24.626871874999999</v>
      </c>
      <c r="K83" s="325">
        <f t="shared" si="10"/>
        <v>24.503737515624998</v>
      </c>
      <c r="L83" s="325">
        <f t="shared" si="10"/>
        <v>24.381218828046872</v>
      </c>
      <c r="M83" s="325">
        <f t="shared" si="10"/>
        <v>24.259312733906636</v>
      </c>
      <c r="N83" s="325">
        <f t="shared" si="10"/>
        <v>24.138016170237105</v>
      </c>
      <c r="O83" s="325">
        <f t="shared" si="10"/>
        <v>24.017326089385918</v>
      </c>
      <c r="P83" s="325">
        <f t="shared" si="10"/>
        <v>23.897239458938987</v>
      </c>
      <c r="Q83" s="325">
        <f t="shared" si="10"/>
        <v>23.777753261644293</v>
      </c>
      <c r="R83" s="325">
        <f t="shared" si="10"/>
        <v>23.658864495336072</v>
      </c>
    </row>
    <row r="84" spans="1:18">
      <c r="A84" s="140" t="s">
        <v>193</v>
      </c>
      <c r="B84" s="44" t="s">
        <v>441</v>
      </c>
      <c r="C84" s="40"/>
      <c r="D84" s="330" t="s">
        <v>331</v>
      </c>
      <c r="E84" s="407">
        <v>4</v>
      </c>
      <c r="F84" s="407">
        <v>4</v>
      </c>
      <c r="G84" s="325">
        <v>4</v>
      </c>
      <c r="H84" s="325">
        <f>G84*0.995</f>
        <v>3.98</v>
      </c>
      <c r="I84" s="325">
        <f t="shared" si="10"/>
        <v>3.9601000000000002</v>
      </c>
      <c r="J84" s="325">
        <f t="shared" si="10"/>
        <v>3.9402995000000001</v>
      </c>
      <c r="K84" s="325">
        <f t="shared" si="10"/>
        <v>3.9205980025000002</v>
      </c>
      <c r="L84" s="325">
        <f t="shared" si="10"/>
        <v>3.9009950124875004</v>
      </c>
      <c r="M84" s="325">
        <f t="shared" si="10"/>
        <v>3.8814900374250629</v>
      </c>
      <c r="N84" s="325">
        <f t="shared" si="10"/>
        <v>3.8620825872379374</v>
      </c>
      <c r="O84" s="325">
        <f t="shared" si="10"/>
        <v>3.8427721743017478</v>
      </c>
      <c r="P84" s="325">
        <f t="shared" si="10"/>
        <v>3.8235583134302389</v>
      </c>
      <c r="Q84" s="325">
        <f t="shared" si="10"/>
        <v>3.8044405218630875</v>
      </c>
      <c r="R84" s="325">
        <f t="shared" si="10"/>
        <v>3.7854183192537718</v>
      </c>
    </row>
    <row r="85" spans="1:18" s="277" customFormat="1">
      <c r="A85" s="287" t="s">
        <v>194</v>
      </c>
      <c r="B85" s="44" t="s">
        <v>437</v>
      </c>
      <c r="C85" s="324"/>
      <c r="D85" s="330" t="s">
        <v>331</v>
      </c>
      <c r="E85" s="338">
        <v>10</v>
      </c>
      <c r="F85" s="338">
        <v>10</v>
      </c>
      <c r="G85" s="325">
        <v>10</v>
      </c>
      <c r="H85" s="325">
        <f>G85*0.995</f>
        <v>9.9499999999999993</v>
      </c>
      <c r="I85" s="325">
        <f t="shared" si="10"/>
        <v>9.9002499999999998</v>
      </c>
      <c r="J85" s="325">
        <f t="shared" si="10"/>
        <v>9.8507487499999993</v>
      </c>
      <c r="K85" s="325">
        <f t="shared" si="10"/>
        <v>9.8014950062499988</v>
      </c>
      <c r="L85" s="325">
        <f t="shared" si="10"/>
        <v>9.7524875312187493</v>
      </c>
      <c r="M85" s="325">
        <f t="shared" si="10"/>
        <v>9.7037250935626549</v>
      </c>
      <c r="N85" s="325">
        <f t="shared" si="10"/>
        <v>9.6552064680948408</v>
      </c>
      <c r="O85" s="325">
        <f t="shared" si="10"/>
        <v>9.6069304357543661</v>
      </c>
      <c r="P85" s="325">
        <f t="shared" si="10"/>
        <v>9.5588957835755934</v>
      </c>
      <c r="Q85" s="325">
        <f t="shared" si="10"/>
        <v>9.511101304657716</v>
      </c>
      <c r="R85" s="325">
        <f t="shared" si="10"/>
        <v>9.4635457981344278</v>
      </c>
    </row>
    <row r="86" spans="1:18" s="277" customFormat="1">
      <c r="A86" s="287" t="s">
        <v>195</v>
      </c>
      <c r="B86" s="44" t="s">
        <v>438</v>
      </c>
      <c r="C86" s="324"/>
      <c r="D86" s="330" t="s">
        <v>333</v>
      </c>
      <c r="E86" s="338">
        <v>0</v>
      </c>
      <c r="F86" s="338">
        <v>0</v>
      </c>
      <c r="G86" s="325">
        <v>50</v>
      </c>
      <c r="H86" s="325">
        <v>50</v>
      </c>
      <c r="I86" s="325">
        <v>50</v>
      </c>
      <c r="J86" s="325">
        <v>50</v>
      </c>
      <c r="K86" s="325">
        <v>50</v>
      </c>
      <c r="L86" s="325">
        <v>50</v>
      </c>
      <c r="M86" s="325">
        <v>50</v>
      </c>
      <c r="N86" s="325">
        <v>50</v>
      </c>
      <c r="O86" s="325">
        <v>50</v>
      </c>
      <c r="P86" s="325">
        <v>50</v>
      </c>
      <c r="Q86" s="325">
        <v>0</v>
      </c>
      <c r="R86" s="325">
        <v>0</v>
      </c>
    </row>
    <row r="87" spans="1:18">
      <c r="A87" s="140" t="s">
        <v>344</v>
      </c>
      <c r="B87" s="44" t="s">
        <v>439</v>
      </c>
      <c r="C87" s="40"/>
      <c r="D87" s="330" t="s">
        <v>331</v>
      </c>
      <c r="E87" s="176">
        <v>0</v>
      </c>
      <c r="F87" s="176">
        <v>0</v>
      </c>
      <c r="G87" s="108">
        <v>9</v>
      </c>
      <c r="H87" s="108">
        <v>9</v>
      </c>
      <c r="I87" s="108">
        <f>H87*0.995</f>
        <v>8.9550000000000001</v>
      </c>
      <c r="J87" s="108">
        <f t="shared" ref="J87:R87" si="11">I87*0.995</f>
        <v>8.9102250000000005</v>
      </c>
      <c r="K87" s="108">
        <f t="shared" si="11"/>
        <v>8.8656738750000006</v>
      </c>
      <c r="L87" s="108">
        <f t="shared" si="11"/>
        <v>8.8213455056250005</v>
      </c>
      <c r="M87" s="108">
        <f t="shared" si="11"/>
        <v>8.7772387780968764</v>
      </c>
      <c r="N87" s="108">
        <f t="shared" si="11"/>
        <v>8.7333525842063917</v>
      </c>
      <c r="O87" s="108">
        <f t="shared" si="11"/>
        <v>8.6896858212853605</v>
      </c>
      <c r="P87" s="108">
        <f t="shared" si="11"/>
        <v>8.6462373921789339</v>
      </c>
      <c r="Q87" s="108">
        <f t="shared" si="11"/>
        <v>8.6030062052180387</v>
      </c>
      <c r="R87" s="108">
        <f t="shared" si="11"/>
        <v>8.5599911741919481</v>
      </c>
    </row>
    <row r="88" spans="1:18">
      <c r="A88" s="140" t="s">
        <v>345</v>
      </c>
      <c r="B88" s="46" t="s">
        <v>440</v>
      </c>
      <c r="C88" s="43"/>
      <c r="D88" s="330" t="s">
        <v>333</v>
      </c>
      <c r="E88" s="177">
        <v>0</v>
      </c>
      <c r="F88" s="177">
        <v>0</v>
      </c>
      <c r="G88" s="113">
        <v>0</v>
      </c>
      <c r="H88" s="113">
        <v>4</v>
      </c>
      <c r="I88" s="113">
        <v>4</v>
      </c>
      <c r="J88" s="113">
        <v>4</v>
      </c>
      <c r="K88" s="113">
        <v>4</v>
      </c>
      <c r="L88" s="113">
        <v>4</v>
      </c>
      <c r="M88" s="113">
        <v>4</v>
      </c>
      <c r="N88" s="123">
        <v>4</v>
      </c>
      <c r="O88" s="114">
        <v>0</v>
      </c>
      <c r="P88" s="114">
        <v>0</v>
      </c>
      <c r="Q88" s="114">
        <v>0</v>
      </c>
      <c r="R88" s="114">
        <v>0</v>
      </c>
    </row>
    <row r="89" spans="1:18">
      <c r="A89" s="140"/>
      <c r="B89" s="191"/>
      <c r="C89" s="192"/>
      <c r="D89" s="193"/>
      <c r="E89" s="193"/>
      <c r="F89" s="193"/>
      <c r="G89" s="194"/>
      <c r="H89" s="194"/>
      <c r="I89" s="194"/>
      <c r="J89" s="194"/>
      <c r="K89" s="194"/>
      <c r="L89" s="194"/>
      <c r="M89" s="194"/>
      <c r="N89" s="194"/>
      <c r="O89" s="195"/>
      <c r="P89" s="195"/>
      <c r="Q89" s="195"/>
      <c r="R89" s="196"/>
    </row>
    <row r="90" spans="1:18" ht="31.5">
      <c r="A90" s="140">
        <v>12</v>
      </c>
      <c r="B90" s="201" t="s">
        <v>355</v>
      </c>
      <c r="C90" s="202"/>
      <c r="D90" s="203"/>
      <c r="E90" s="365">
        <f>SUM(E55:E68,E74:E88)</f>
        <v>186.04</v>
      </c>
      <c r="F90" s="365">
        <f>SUM(F55:F68,F74:F88)</f>
        <v>194.44</v>
      </c>
      <c r="G90" s="204">
        <f>SUM(G55:G68,G74:G88)</f>
        <v>259.44</v>
      </c>
      <c r="H90" s="204">
        <f t="shared" ref="H90:R90" si="12">SUM(H55:H68,H74:H88)</f>
        <v>263.09499999999997</v>
      </c>
      <c r="I90" s="204">
        <f t="shared" si="12"/>
        <v>262.70672500000001</v>
      </c>
      <c r="J90" s="204">
        <f t="shared" si="12"/>
        <v>262.32039137500004</v>
      </c>
      <c r="K90" s="204">
        <f t="shared" si="12"/>
        <v>214.53598941812498</v>
      </c>
      <c r="L90" s="204">
        <f t="shared" si="12"/>
        <v>214.15350947103437</v>
      </c>
      <c r="M90" s="204">
        <f t="shared" si="12"/>
        <v>213.77294192367921</v>
      </c>
      <c r="N90" s="204">
        <f t="shared" si="12"/>
        <v>213.39427721406079</v>
      </c>
      <c r="O90" s="204">
        <f t="shared" si="12"/>
        <v>199.01750582799053</v>
      </c>
      <c r="P90" s="204">
        <f t="shared" si="12"/>
        <v>198.64261829885055</v>
      </c>
      <c r="Q90" s="204">
        <f t="shared" si="12"/>
        <v>148.26960520735631</v>
      </c>
      <c r="R90" s="204">
        <f t="shared" si="12"/>
        <v>147.89845718131949</v>
      </c>
    </row>
    <row r="91" spans="1:18" s="2" customFormat="1">
      <c r="A91" s="142"/>
      <c r="B91" s="169"/>
      <c r="C91" s="166"/>
      <c r="D91" s="165"/>
      <c r="E91" s="104"/>
      <c r="F91" s="104"/>
      <c r="G91" s="104"/>
      <c r="H91" s="104"/>
      <c r="I91" s="104"/>
      <c r="J91" s="104"/>
      <c r="K91" s="104"/>
      <c r="L91" s="104"/>
      <c r="M91" s="104"/>
      <c r="N91" s="104"/>
      <c r="O91" s="104"/>
      <c r="P91" s="104"/>
      <c r="Q91" s="104"/>
      <c r="R91" s="170"/>
    </row>
    <row r="92" spans="1:18" ht="15" customHeight="1">
      <c r="A92" s="140">
        <v>13</v>
      </c>
      <c r="B92" s="50" t="s">
        <v>163</v>
      </c>
      <c r="C92" s="51"/>
      <c r="D92" s="87"/>
      <c r="E92" s="289">
        <f>E90+E51</f>
        <v>949.04</v>
      </c>
      <c r="F92" s="289">
        <f>F90+F51</f>
        <v>861.44</v>
      </c>
      <c r="G92" s="81">
        <f>G90+G51</f>
        <v>926.04</v>
      </c>
      <c r="H92" s="81">
        <f t="shared" ref="H92:R92" si="13">H90+H51</f>
        <v>929.30299999999988</v>
      </c>
      <c r="I92" s="81">
        <f t="shared" si="13"/>
        <v>928.53056500000002</v>
      </c>
      <c r="J92" s="81">
        <f>J90+J51</f>
        <v>927.76775457500003</v>
      </c>
      <c r="K92" s="81">
        <f t="shared" si="13"/>
        <v>879.61440535412498</v>
      </c>
      <c r="L92" s="81">
        <f t="shared" si="13"/>
        <v>878.87035708831434</v>
      </c>
      <c r="M92" s="81">
        <f t="shared" si="13"/>
        <v>878.13545258861359</v>
      </c>
      <c r="N92" s="81">
        <f t="shared" si="13"/>
        <v>877.40953766569658</v>
      </c>
      <c r="O92" s="81">
        <f t="shared" si="13"/>
        <v>862.69246107059348</v>
      </c>
      <c r="P92" s="81">
        <f t="shared" si="13"/>
        <v>861.98407443660153</v>
      </c>
      <c r="Q92" s="81">
        <f t="shared" si="13"/>
        <v>811.28423222235222</v>
      </c>
      <c r="R92" s="81">
        <f t="shared" si="13"/>
        <v>810.59279165601549</v>
      </c>
    </row>
    <row r="93" spans="1:18" ht="15" customHeight="1">
      <c r="A93" s="140"/>
      <c r="B93" s="409" t="s">
        <v>436</v>
      </c>
      <c r="C93" s="119"/>
      <c r="D93" s="89"/>
      <c r="E93" s="89"/>
      <c r="F93" s="89"/>
      <c r="G93" s="77"/>
      <c r="H93" s="77"/>
      <c r="I93" s="77"/>
      <c r="J93" s="77"/>
      <c r="K93" s="77"/>
      <c r="L93" s="77"/>
      <c r="M93" s="77"/>
      <c r="N93" s="77"/>
      <c r="O93" s="77"/>
      <c r="P93" s="77"/>
      <c r="Q93" s="77"/>
      <c r="R93" s="77"/>
    </row>
    <row r="94" spans="1:18" s="48" customFormat="1" ht="15" customHeight="1">
      <c r="A94" s="141"/>
      <c r="B94" s="295" t="s">
        <v>38</v>
      </c>
      <c r="C94" s="45"/>
      <c r="D94" s="89"/>
      <c r="E94" s="89"/>
      <c r="F94" s="89"/>
      <c r="G94" s="90"/>
      <c r="H94" s="90"/>
      <c r="I94" s="90"/>
      <c r="J94" s="90"/>
      <c r="K94" s="90"/>
      <c r="L94" s="90"/>
      <c r="M94" s="90"/>
      <c r="N94" s="90"/>
      <c r="O94" s="78"/>
      <c r="P94" s="78"/>
      <c r="Q94" s="78"/>
      <c r="R94" s="78"/>
    </row>
    <row r="95" spans="1:18" ht="15" customHeight="1">
      <c r="A95" s="140"/>
      <c r="B95" s="27" t="s">
        <v>274</v>
      </c>
      <c r="C95" s="33"/>
      <c r="D95" s="89"/>
      <c r="E95" s="89"/>
      <c r="F95" s="89"/>
      <c r="G95" s="90"/>
      <c r="H95" s="90"/>
      <c r="I95" s="90"/>
      <c r="J95" s="90"/>
      <c r="K95" s="90"/>
      <c r="L95" s="90"/>
      <c r="M95" s="90"/>
      <c r="N95" s="90"/>
      <c r="O95" s="78"/>
      <c r="P95" s="78"/>
      <c r="Q95" s="78"/>
      <c r="R95" s="78"/>
    </row>
    <row r="96" spans="1:18">
      <c r="A96" s="140"/>
      <c r="B96" s="21" t="s">
        <v>39</v>
      </c>
      <c r="C96" s="32"/>
      <c r="D96" s="79" t="s">
        <v>317</v>
      </c>
      <c r="E96" s="284">
        <v>2017</v>
      </c>
      <c r="F96" s="284">
        <v>2018</v>
      </c>
      <c r="G96" s="64" t="s">
        <v>1</v>
      </c>
      <c r="H96" s="64" t="s">
        <v>2</v>
      </c>
      <c r="I96" s="64" t="s">
        <v>17</v>
      </c>
      <c r="J96" s="64" t="s">
        <v>18</v>
      </c>
      <c r="K96" s="64" t="s">
        <v>20</v>
      </c>
      <c r="L96" s="64" t="s">
        <v>21</v>
      </c>
      <c r="M96" s="64" t="s">
        <v>24</v>
      </c>
      <c r="N96" s="64" t="s">
        <v>25</v>
      </c>
      <c r="O96" s="64" t="s">
        <v>27</v>
      </c>
      <c r="P96" s="64" t="s">
        <v>28</v>
      </c>
      <c r="Q96" s="64" t="s">
        <v>29</v>
      </c>
      <c r="R96" s="64" t="s">
        <v>30</v>
      </c>
    </row>
    <row r="97" spans="1:18" s="2" customFormat="1">
      <c r="A97" s="142" t="s">
        <v>69</v>
      </c>
      <c r="B97" s="120" t="s">
        <v>434</v>
      </c>
      <c r="C97" s="121"/>
      <c r="D97" s="94" t="s">
        <v>325</v>
      </c>
      <c r="E97" s="438">
        <v>0</v>
      </c>
      <c r="F97" s="438">
        <v>0</v>
      </c>
      <c r="G97" s="108">
        <v>0</v>
      </c>
      <c r="H97" s="108">
        <v>0</v>
      </c>
      <c r="I97" s="108">
        <v>30</v>
      </c>
      <c r="J97" s="108">
        <f>I97*0.98</f>
        <v>29.4</v>
      </c>
      <c r="K97" s="108">
        <f t="shared" ref="K97" si="14">J97*0.98</f>
        <v>28.811999999999998</v>
      </c>
      <c r="L97" s="108">
        <f t="shared" ref="L97" si="15">K97*0.98</f>
        <v>28.235759999999996</v>
      </c>
      <c r="M97" s="108">
        <f t="shared" ref="M97" si="16">L97*0.98</f>
        <v>27.671044799999994</v>
      </c>
      <c r="N97" s="108">
        <f t="shared" ref="N97" si="17">M97*0.98</f>
        <v>27.117623903999995</v>
      </c>
      <c r="O97" s="108">
        <f t="shared" ref="O97" si="18">N97*0.98</f>
        <v>26.575271425919993</v>
      </c>
      <c r="P97" s="108">
        <f t="shared" ref="P97" si="19">O97*0.98</f>
        <v>26.043765997401593</v>
      </c>
      <c r="Q97" s="108">
        <f t="shared" ref="Q97" si="20">P97*0.98</f>
        <v>25.52289067745356</v>
      </c>
      <c r="R97" s="108">
        <f t="shared" ref="R97" si="21">Q97*0.98</f>
        <v>25.01243286390449</v>
      </c>
    </row>
    <row r="98" spans="1:18" s="2" customFormat="1" ht="31.5">
      <c r="A98" s="142" t="s">
        <v>70</v>
      </c>
      <c r="B98" s="53" t="s">
        <v>452</v>
      </c>
      <c r="C98" s="47"/>
      <c r="D98" s="94" t="s">
        <v>328</v>
      </c>
      <c r="E98" s="438">
        <v>278.125</v>
      </c>
      <c r="F98" s="438">
        <v>358.71000000000015</v>
      </c>
      <c r="G98" s="378">
        <v>272.74211137251223</v>
      </c>
      <c r="H98" s="378">
        <v>277.69939872083148</v>
      </c>
      <c r="I98" s="378">
        <v>292.61236756430401</v>
      </c>
      <c r="J98" s="378">
        <v>307.73262828613883</v>
      </c>
      <c r="K98" s="378">
        <v>370.80736955983753</v>
      </c>
      <c r="L98" s="378">
        <v>385.26012306975167</v>
      </c>
      <c r="M98" s="378">
        <v>407.48692661540224</v>
      </c>
      <c r="N98" s="397">
        <v>427.04985425961377</v>
      </c>
      <c r="O98" s="408">
        <v>450.99136909655101</v>
      </c>
      <c r="P98" s="408">
        <v>468.16821327542993</v>
      </c>
      <c r="Q98" s="408">
        <v>202.85039369034246</v>
      </c>
      <c r="R98" s="408">
        <v>122.31676376481001</v>
      </c>
    </row>
    <row r="99" spans="1:18" s="2" customFormat="1">
      <c r="A99" s="142" t="s">
        <v>71</v>
      </c>
      <c r="B99" s="53"/>
      <c r="C99" s="47"/>
      <c r="D99" s="94"/>
      <c r="E99" s="363"/>
      <c r="F99" s="363"/>
      <c r="G99" s="108"/>
      <c r="H99" s="108"/>
      <c r="I99" s="108"/>
      <c r="J99" s="108"/>
      <c r="K99" s="108"/>
      <c r="L99" s="108"/>
      <c r="M99" s="108"/>
      <c r="N99" s="108"/>
      <c r="O99" s="109"/>
      <c r="P99" s="109"/>
      <c r="Q99" s="109"/>
      <c r="R99" s="109"/>
    </row>
    <row r="100" spans="1:18" s="2" customFormat="1" hidden="1">
      <c r="A100" s="142" t="s">
        <v>72</v>
      </c>
      <c r="B100" s="53"/>
      <c r="C100" s="47"/>
      <c r="D100" s="94"/>
      <c r="E100" s="363"/>
      <c r="F100" s="363"/>
      <c r="G100" s="108"/>
      <c r="H100" s="108"/>
      <c r="I100" s="108"/>
      <c r="J100" s="108"/>
      <c r="K100" s="108"/>
      <c r="L100" s="108"/>
      <c r="M100" s="108"/>
      <c r="N100" s="108"/>
      <c r="O100" s="109"/>
      <c r="P100" s="109"/>
      <c r="Q100" s="109"/>
      <c r="R100" s="109"/>
    </row>
    <row r="101" spans="1:18" s="2" customFormat="1" hidden="1">
      <c r="A101" s="140" t="s">
        <v>73</v>
      </c>
      <c r="B101" s="53"/>
      <c r="C101" s="47"/>
      <c r="D101" s="160"/>
      <c r="E101" s="363"/>
      <c r="F101" s="363"/>
      <c r="G101" s="113"/>
      <c r="H101" s="113"/>
      <c r="I101" s="113"/>
      <c r="J101" s="113"/>
      <c r="K101" s="113"/>
      <c r="L101" s="113"/>
      <c r="M101" s="113"/>
      <c r="N101" s="113"/>
      <c r="O101" s="114"/>
      <c r="P101" s="114"/>
      <c r="Q101" s="114"/>
      <c r="R101" s="114"/>
    </row>
    <row r="102" spans="1:18" s="2" customFormat="1" hidden="1">
      <c r="A102" s="288" t="s">
        <v>196</v>
      </c>
      <c r="B102" s="53"/>
      <c r="C102" s="47"/>
      <c r="D102" s="160"/>
      <c r="E102" s="363"/>
      <c r="F102" s="363"/>
      <c r="G102" s="113"/>
      <c r="H102" s="113"/>
      <c r="I102" s="113"/>
      <c r="J102" s="113"/>
      <c r="K102" s="113"/>
      <c r="L102" s="113"/>
      <c r="M102" s="113"/>
      <c r="N102" s="113"/>
      <c r="O102" s="114"/>
      <c r="P102" s="114"/>
      <c r="Q102" s="114"/>
      <c r="R102" s="114"/>
    </row>
    <row r="103" spans="1:18" s="2" customFormat="1" hidden="1">
      <c r="A103" s="288" t="s">
        <v>197</v>
      </c>
      <c r="B103" s="53"/>
      <c r="C103" s="47"/>
      <c r="D103" s="160"/>
      <c r="E103" s="363"/>
      <c r="F103" s="363"/>
      <c r="G103" s="113"/>
      <c r="H103" s="113"/>
      <c r="I103" s="113"/>
      <c r="J103" s="113"/>
      <c r="K103" s="113"/>
      <c r="L103" s="113"/>
      <c r="M103" s="113"/>
      <c r="N103" s="113"/>
      <c r="O103" s="114"/>
      <c r="P103" s="114"/>
      <c r="Q103" s="114"/>
      <c r="R103" s="114"/>
    </row>
    <row r="104" spans="1:18" s="2" customFormat="1" hidden="1">
      <c r="A104" s="288" t="s">
        <v>198</v>
      </c>
      <c r="B104" s="53"/>
      <c r="C104" s="47"/>
      <c r="D104" s="160"/>
      <c r="E104" s="363"/>
      <c r="F104" s="363"/>
      <c r="G104" s="113"/>
      <c r="H104" s="113"/>
      <c r="I104" s="113"/>
      <c r="J104" s="113"/>
      <c r="K104" s="113"/>
      <c r="L104" s="113"/>
      <c r="M104" s="113"/>
      <c r="N104" s="113"/>
      <c r="O104" s="114"/>
      <c r="P104" s="114"/>
      <c r="Q104" s="114"/>
      <c r="R104" s="114"/>
    </row>
    <row r="105" spans="1:18" s="2" customFormat="1" hidden="1">
      <c r="A105" s="288" t="s">
        <v>199</v>
      </c>
      <c r="B105" s="53"/>
      <c r="C105" s="47"/>
      <c r="D105" s="160"/>
      <c r="E105" s="363"/>
      <c r="F105" s="363"/>
      <c r="G105" s="113"/>
      <c r="H105" s="113"/>
      <c r="I105" s="113"/>
      <c r="J105" s="113"/>
      <c r="K105" s="113"/>
      <c r="L105" s="113"/>
      <c r="M105" s="113"/>
      <c r="N105" s="113"/>
      <c r="O105" s="114"/>
      <c r="P105" s="114"/>
      <c r="Q105" s="114"/>
      <c r="R105" s="114"/>
    </row>
    <row r="106" spans="1:18" s="2" customFormat="1" hidden="1">
      <c r="A106" s="288" t="s">
        <v>200</v>
      </c>
      <c r="B106" s="53"/>
      <c r="C106" s="47"/>
      <c r="D106" s="160"/>
      <c r="E106" s="363"/>
      <c r="F106" s="363"/>
      <c r="G106" s="113"/>
      <c r="H106" s="113"/>
      <c r="I106" s="113"/>
      <c r="J106" s="113"/>
      <c r="K106" s="113"/>
      <c r="L106" s="113"/>
      <c r="M106" s="113"/>
      <c r="N106" s="113"/>
      <c r="O106" s="114"/>
      <c r="P106" s="114"/>
      <c r="Q106" s="114"/>
      <c r="R106" s="114"/>
    </row>
    <row r="107" spans="1:18" s="2" customFormat="1" hidden="1">
      <c r="A107" s="288" t="s">
        <v>201</v>
      </c>
      <c r="B107" s="53"/>
      <c r="C107" s="47"/>
      <c r="D107" s="160"/>
      <c r="E107" s="363"/>
      <c r="F107" s="363"/>
      <c r="G107" s="113"/>
      <c r="H107" s="113"/>
      <c r="I107" s="113"/>
      <c r="J107" s="113"/>
      <c r="K107" s="113"/>
      <c r="L107" s="113"/>
      <c r="M107" s="113"/>
      <c r="N107" s="113"/>
      <c r="O107" s="114"/>
      <c r="P107" s="114"/>
      <c r="Q107" s="114"/>
      <c r="R107" s="114"/>
    </row>
    <row r="108" spans="1:18" s="2" customFormat="1" hidden="1">
      <c r="A108" s="288" t="s">
        <v>202</v>
      </c>
      <c r="B108" s="53"/>
      <c r="C108" s="47"/>
      <c r="D108" s="160"/>
      <c r="E108" s="363"/>
      <c r="F108" s="363"/>
      <c r="G108" s="113"/>
      <c r="H108" s="113"/>
      <c r="I108" s="113"/>
      <c r="J108" s="113"/>
      <c r="K108" s="113"/>
      <c r="L108" s="113"/>
      <c r="M108" s="113"/>
      <c r="N108" s="113"/>
      <c r="O108" s="114"/>
      <c r="P108" s="114"/>
      <c r="Q108" s="114"/>
      <c r="R108" s="114"/>
    </row>
    <row r="109" spans="1:18" s="2" customFormat="1" hidden="1">
      <c r="A109" s="288" t="s">
        <v>203</v>
      </c>
      <c r="B109" s="53"/>
      <c r="C109" s="47"/>
      <c r="D109" s="160"/>
      <c r="E109" s="363"/>
      <c r="F109" s="363"/>
      <c r="G109" s="113"/>
      <c r="H109" s="113"/>
      <c r="I109" s="113"/>
      <c r="J109" s="113"/>
      <c r="K109" s="113"/>
      <c r="L109" s="113"/>
      <c r="M109" s="113"/>
      <c r="N109" s="113"/>
      <c r="O109" s="114"/>
      <c r="P109" s="114"/>
      <c r="Q109" s="114"/>
      <c r="R109" s="114"/>
    </row>
    <row r="110" spans="1:18" hidden="1">
      <c r="A110" s="293" t="s">
        <v>204</v>
      </c>
      <c r="B110" s="14"/>
      <c r="C110" s="47"/>
      <c r="D110" s="160"/>
      <c r="E110" s="363"/>
      <c r="F110" s="363"/>
      <c r="G110" s="113"/>
      <c r="H110" s="113"/>
      <c r="I110" s="113"/>
      <c r="J110" s="113"/>
      <c r="K110" s="113"/>
      <c r="L110" s="113"/>
      <c r="M110" s="113"/>
      <c r="N110" s="113"/>
      <c r="O110" s="114"/>
      <c r="P110" s="114"/>
      <c r="Q110" s="114"/>
      <c r="R110" s="114"/>
    </row>
    <row r="111" spans="1:18" ht="31.5">
      <c r="A111" s="140">
        <v>14</v>
      </c>
      <c r="B111" s="52" t="s">
        <v>93</v>
      </c>
      <c r="C111" s="47"/>
      <c r="D111" s="159"/>
      <c r="E111" s="364">
        <f t="shared" ref="E111:J111" si="22">SUM(E97:E110)</f>
        <v>278.125</v>
      </c>
      <c r="F111" s="364">
        <f t="shared" si="22"/>
        <v>358.71000000000015</v>
      </c>
      <c r="G111" s="68">
        <f>SUM(G97:G110)</f>
        <v>272.74211137251223</v>
      </c>
      <c r="H111" s="68">
        <f t="shared" si="22"/>
        <v>277.69939872083148</v>
      </c>
      <c r="I111" s="68">
        <f t="shared" si="22"/>
        <v>322.61236756430401</v>
      </c>
      <c r="J111" s="68">
        <f t="shared" si="22"/>
        <v>337.13262828613881</v>
      </c>
      <c r="K111" s="68">
        <f t="shared" ref="K111:R111" si="23">SUM(K97:K110)</f>
        <v>399.61936955983754</v>
      </c>
      <c r="L111" s="68">
        <f t="shared" si="23"/>
        <v>413.49588306975164</v>
      </c>
      <c r="M111" s="68">
        <f t="shared" si="23"/>
        <v>435.15797141540224</v>
      </c>
      <c r="N111" s="68">
        <f t="shared" si="23"/>
        <v>454.16747816361374</v>
      </c>
      <c r="O111" s="68">
        <f t="shared" si="23"/>
        <v>477.566640522471</v>
      </c>
      <c r="P111" s="68">
        <f t="shared" si="23"/>
        <v>494.21197927283151</v>
      </c>
      <c r="Q111" s="68">
        <f t="shared" si="23"/>
        <v>228.37328436779603</v>
      </c>
      <c r="R111" s="68">
        <f t="shared" si="23"/>
        <v>147.3291966287145</v>
      </c>
    </row>
    <row r="112" spans="1:18">
      <c r="A112" s="140"/>
      <c r="B112" s="12"/>
      <c r="C112" s="32"/>
      <c r="D112" s="156"/>
      <c r="E112" s="246"/>
      <c r="F112" s="245"/>
      <c r="G112" s="162"/>
      <c r="H112" s="162"/>
      <c r="I112" s="162"/>
      <c r="J112" s="162"/>
      <c r="K112" s="162"/>
      <c r="L112" s="162"/>
      <c r="M112" s="162"/>
      <c r="N112" s="162"/>
      <c r="O112" s="163"/>
      <c r="P112" s="163"/>
      <c r="Q112" s="163"/>
      <c r="R112" s="164"/>
    </row>
    <row r="113" spans="1:18">
      <c r="A113" s="140"/>
      <c r="B113" s="27" t="s">
        <v>275</v>
      </c>
      <c r="C113" s="12"/>
      <c r="D113" s="21"/>
      <c r="E113" s="103"/>
      <c r="F113" s="104"/>
      <c r="G113" s="104"/>
      <c r="H113" s="104"/>
      <c r="I113" s="104"/>
      <c r="J113" s="104"/>
      <c r="K113" s="104"/>
      <c r="L113" s="104"/>
      <c r="M113" s="104"/>
      <c r="N113" s="104"/>
      <c r="O113" s="101"/>
      <c r="P113" s="101"/>
      <c r="Q113" s="101"/>
      <c r="R113" s="102"/>
    </row>
    <row r="114" spans="1:18">
      <c r="A114" s="140"/>
      <c r="B114" s="21" t="s">
        <v>39</v>
      </c>
      <c r="D114" s="79" t="s">
        <v>317</v>
      </c>
      <c r="E114" s="284">
        <v>2017</v>
      </c>
      <c r="F114" s="284">
        <v>2018</v>
      </c>
      <c r="G114" s="284">
        <v>2019</v>
      </c>
      <c r="H114" s="284" t="s">
        <v>2</v>
      </c>
      <c r="I114" s="284" t="s">
        <v>17</v>
      </c>
      <c r="J114" s="284" t="s">
        <v>18</v>
      </c>
      <c r="K114" s="284" t="s">
        <v>20</v>
      </c>
      <c r="L114" s="284" t="s">
        <v>21</v>
      </c>
      <c r="M114" s="284" t="s">
        <v>24</v>
      </c>
      <c r="N114" s="284" t="s">
        <v>25</v>
      </c>
      <c r="O114" s="284" t="s">
        <v>27</v>
      </c>
      <c r="P114" s="284" t="s">
        <v>28</v>
      </c>
      <c r="Q114" s="284" t="s">
        <v>29</v>
      </c>
      <c r="R114" s="284" t="s">
        <v>30</v>
      </c>
    </row>
    <row r="115" spans="1:18">
      <c r="A115" s="288" t="s">
        <v>150</v>
      </c>
      <c r="B115" s="53" t="s">
        <v>422</v>
      </c>
      <c r="C115" s="40"/>
      <c r="D115" s="323"/>
      <c r="E115" s="178"/>
      <c r="F115" s="178"/>
      <c r="G115" s="107"/>
      <c r="H115" s="108"/>
      <c r="I115" s="108"/>
      <c r="J115" s="108"/>
      <c r="K115" s="108"/>
      <c r="L115" s="108"/>
      <c r="M115" s="108"/>
      <c r="N115" s="108"/>
      <c r="O115" s="109"/>
      <c r="P115" s="109"/>
      <c r="Q115" s="109">
        <v>18</v>
      </c>
      <c r="R115" s="109">
        <v>20</v>
      </c>
    </row>
    <row r="116" spans="1:18">
      <c r="A116" s="288" t="s">
        <v>151</v>
      </c>
      <c r="B116" s="53" t="s">
        <v>423</v>
      </c>
      <c r="C116" s="40"/>
      <c r="D116" s="323"/>
      <c r="E116" s="178"/>
      <c r="F116" s="178"/>
      <c r="G116" s="108"/>
      <c r="H116" s="108"/>
      <c r="I116" s="108"/>
      <c r="J116" s="108"/>
      <c r="K116" s="108"/>
      <c r="L116" s="108"/>
      <c r="M116" s="108"/>
      <c r="N116" s="108"/>
      <c r="O116" s="109"/>
      <c r="P116" s="109"/>
      <c r="Q116" s="109">
        <v>326</v>
      </c>
      <c r="R116" s="109">
        <v>435</v>
      </c>
    </row>
    <row r="117" spans="1:18">
      <c r="A117" s="288" t="s">
        <v>152</v>
      </c>
      <c r="B117" s="53"/>
      <c r="C117" s="40"/>
      <c r="D117" s="323"/>
      <c r="E117" s="362"/>
      <c r="F117" s="362"/>
      <c r="G117" s="108"/>
      <c r="H117" s="108"/>
      <c r="I117" s="108"/>
      <c r="J117" s="108"/>
      <c r="K117" s="108"/>
      <c r="L117" s="108"/>
      <c r="M117" s="108"/>
      <c r="N117" s="108"/>
      <c r="O117" s="109"/>
      <c r="P117" s="109"/>
      <c r="Q117" s="109"/>
      <c r="R117" s="109"/>
    </row>
    <row r="118" spans="1:18" hidden="1">
      <c r="A118" s="288" t="s">
        <v>153</v>
      </c>
      <c r="B118" s="53"/>
      <c r="C118" s="40"/>
      <c r="D118" s="323"/>
      <c r="E118" s="362"/>
      <c r="F118" s="362"/>
      <c r="G118" s="108"/>
      <c r="H118" s="108"/>
      <c r="I118" s="108"/>
      <c r="J118" s="108"/>
      <c r="K118" s="108"/>
      <c r="L118" s="108"/>
      <c r="M118" s="108"/>
      <c r="N118" s="108"/>
      <c r="O118" s="109"/>
      <c r="P118" s="109"/>
      <c r="Q118" s="109"/>
      <c r="R118" s="109"/>
    </row>
    <row r="119" spans="1:18" s="277" customFormat="1" hidden="1">
      <c r="A119" s="287" t="s">
        <v>154</v>
      </c>
      <c r="B119" s="53"/>
      <c r="C119" s="282"/>
      <c r="D119" s="323"/>
      <c r="E119" s="362"/>
      <c r="F119" s="362"/>
      <c r="G119" s="108"/>
      <c r="H119" s="108"/>
      <c r="I119" s="108"/>
      <c r="J119" s="108"/>
      <c r="K119" s="108"/>
      <c r="L119" s="108"/>
      <c r="M119" s="108"/>
      <c r="N119" s="108"/>
      <c r="O119" s="109"/>
      <c r="P119" s="109"/>
      <c r="Q119" s="109"/>
      <c r="R119" s="109"/>
    </row>
    <row r="120" spans="1:18" s="277" customFormat="1" hidden="1">
      <c r="A120" s="288" t="s">
        <v>205</v>
      </c>
      <c r="B120" s="53"/>
      <c r="C120" s="282"/>
      <c r="D120" s="323"/>
      <c r="E120" s="362"/>
      <c r="F120" s="362"/>
      <c r="G120" s="108"/>
      <c r="H120" s="108"/>
      <c r="I120" s="108"/>
      <c r="J120" s="108"/>
      <c r="K120" s="108"/>
      <c r="L120" s="108"/>
      <c r="M120" s="108"/>
      <c r="N120" s="108"/>
      <c r="O120" s="109"/>
      <c r="P120" s="109"/>
      <c r="Q120" s="109"/>
      <c r="R120" s="109"/>
    </row>
    <row r="121" spans="1:18" s="277" customFormat="1" hidden="1">
      <c r="A121" s="288" t="s">
        <v>206</v>
      </c>
      <c r="B121" s="53"/>
      <c r="C121" s="282"/>
      <c r="D121" s="323"/>
      <c r="E121" s="362"/>
      <c r="F121" s="362"/>
      <c r="G121" s="108"/>
      <c r="H121" s="108"/>
      <c r="I121" s="108"/>
      <c r="J121" s="108"/>
      <c r="K121" s="108"/>
      <c r="L121" s="108"/>
      <c r="M121" s="108"/>
      <c r="N121" s="108"/>
      <c r="O121" s="109"/>
      <c r="P121" s="109"/>
      <c r="Q121" s="109"/>
      <c r="R121" s="109"/>
    </row>
    <row r="122" spans="1:18" s="277" customFormat="1" hidden="1">
      <c r="A122" s="288" t="s">
        <v>207</v>
      </c>
      <c r="B122" s="53"/>
      <c r="C122" s="282"/>
      <c r="D122" s="323"/>
      <c r="E122" s="362"/>
      <c r="F122" s="362"/>
      <c r="G122" s="108"/>
      <c r="H122" s="108"/>
      <c r="I122" s="108"/>
      <c r="J122" s="108"/>
      <c r="K122" s="108"/>
      <c r="L122" s="108"/>
      <c r="M122" s="108"/>
      <c r="N122" s="108"/>
      <c r="O122" s="109"/>
      <c r="P122" s="109"/>
      <c r="Q122" s="109"/>
      <c r="R122" s="109"/>
    </row>
    <row r="123" spans="1:18" s="277" customFormat="1" hidden="1">
      <c r="A123" s="288" t="s">
        <v>208</v>
      </c>
      <c r="B123" s="53"/>
      <c r="C123" s="282"/>
      <c r="D123" s="323"/>
      <c r="E123" s="362"/>
      <c r="F123" s="362"/>
      <c r="G123" s="108"/>
      <c r="H123" s="108"/>
      <c r="I123" s="108"/>
      <c r="J123" s="108"/>
      <c r="K123" s="108"/>
      <c r="L123" s="108"/>
      <c r="M123" s="108"/>
      <c r="N123" s="108"/>
      <c r="O123" s="109"/>
      <c r="P123" s="109"/>
      <c r="Q123" s="109"/>
      <c r="R123" s="109"/>
    </row>
    <row r="124" spans="1:18" s="277" customFormat="1" hidden="1">
      <c r="A124" s="288" t="s">
        <v>209</v>
      </c>
      <c r="B124" s="53"/>
      <c r="C124" s="282"/>
      <c r="D124" s="323"/>
      <c r="E124" s="362"/>
      <c r="F124" s="362"/>
      <c r="G124" s="108"/>
      <c r="H124" s="108"/>
      <c r="I124" s="108"/>
      <c r="J124" s="108"/>
      <c r="K124" s="108"/>
      <c r="L124" s="108"/>
      <c r="M124" s="108"/>
      <c r="N124" s="108"/>
      <c r="O124" s="109"/>
      <c r="P124" s="109"/>
      <c r="Q124" s="109"/>
      <c r="R124" s="109"/>
    </row>
    <row r="125" spans="1:18" s="277" customFormat="1" hidden="1">
      <c r="A125" s="288" t="s">
        <v>210</v>
      </c>
      <c r="B125" s="53"/>
      <c r="C125" s="282"/>
      <c r="D125" s="323"/>
      <c r="E125" s="362"/>
      <c r="F125" s="362"/>
      <c r="G125" s="108"/>
      <c r="H125" s="108"/>
      <c r="I125" s="108"/>
      <c r="J125" s="108"/>
      <c r="K125" s="108"/>
      <c r="L125" s="108"/>
      <c r="M125" s="108"/>
      <c r="N125" s="108"/>
      <c r="O125" s="109"/>
      <c r="P125" s="109"/>
      <c r="Q125" s="109"/>
      <c r="R125" s="109"/>
    </row>
    <row r="126" spans="1:18" s="277" customFormat="1" hidden="1">
      <c r="A126" s="288" t="s">
        <v>211</v>
      </c>
      <c r="B126" s="53"/>
      <c r="C126" s="282"/>
      <c r="D126" s="323"/>
      <c r="E126" s="362"/>
      <c r="F126" s="362"/>
      <c r="G126" s="108"/>
      <c r="H126" s="108"/>
      <c r="I126" s="108"/>
      <c r="J126" s="108"/>
      <c r="K126" s="108"/>
      <c r="L126" s="108"/>
      <c r="M126" s="108"/>
      <c r="N126" s="108"/>
      <c r="O126" s="109"/>
      <c r="P126" s="109"/>
      <c r="Q126" s="109"/>
      <c r="R126" s="109"/>
    </row>
    <row r="127" spans="1:18" s="277" customFormat="1" hidden="1">
      <c r="A127" s="288" t="s">
        <v>212</v>
      </c>
      <c r="B127" s="53"/>
      <c r="C127" s="282"/>
      <c r="D127" s="323"/>
      <c r="E127" s="362"/>
      <c r="F127" s="362"/>
      <c r="G127" s="108"/>
      <c r="H127" s="108"/>
      <c r="I127" s="108"/>
      <c r="J127" s="108"/>
      <c r="K127" s="108"/>
      <c r="L127" s="108"/>
      <c r="M127" s="108"/>
      <c r="N127" s="108"/>
      <c r="O127" s="109"/>
      <c r="P127" s="109"/>
      <c r="Q127" s="109"/>
      <c r="R127" s="109"/>
    </row>
    <row r="128" spans="1:18" s="277" customFormat="1" hidden="1">
      <c r="A128" s="293" t="s">
        <v>213</v>
      </c>
      <c r="B128" s="53"/>
      <c r="C128" s="282"/>
      <c r="D128" s="323"/>
      <c r="E128" s="362"/>
      <c r="F128" s="362"/>
      <c r="G128" s="108"/>
      <c r="H128" s="108"/>
      <c r="I128" s="108"/>
      <c r="J128" s="108"/>
      <c r="K128" s="108"/>
      <c r="L128" s="108"/>
      <c r="M128" s="108"/>
      <c r="N128" s="108"/>
      <c r="O128" s="109"/>
      <c r="P128" s="109"/>
      <c r="Q128" s="109"/>
      <c r="R128" s="109"/>
    </row>
    <row r="129" spans="1:18" ht="31.5">
      <c r="A129" s="140">
        <v>15</v>
      </c>
      <c r="B129" s="49" t="s">
        <v>94</v>
      </c>
      <c r="C129" s="47"/>
      <c r="D129" s="335"/>
      <c r="E129" s="360"/>
      <c r="F129" s="360"/>
      <c r="G129" s="68">
        <f t="shared" ref="G129:R129" si="24">SUM(G115:G128)</f>
        <v>0</v>
      </c>
      <c r="H129" s="68">
        <f t="shared" si="24"/>
        <v>0</v>
      </c>
      <c r="I129" s="68">
        <f t="shared" si="24"/>
        <v>0</v>
      </c>
      <c r="J129" s="68">
        <f t="shared" si="24"/>
        <v>0</v>
      </c>
      <c r="K129" s="68">
        <f t="shared" si="24"/>
        <v>0</v>
      </c>
      <c r="L129" s="68">
        <f t="shared" si="24"/>
        <v>0</v>
      </c>
      <c r="M129" s="68">
        <f t="shared" si="24"/>
        <v>0</v>
      </c>
      <c r="N129" s="68">
        <f t="shared" si="24"/>
        <v>0</v>
      </c>
      <c r="O129" s="68">
        <f t="shared" si="24"/>
        <v>0</v>
      </c>
      <c r="P129" s="68">
        <f t="shared" si="24"/>
        <v>0</v>
      </c>
      <c r="Q129" s="68">
        <f t="shared" si="24"/>
        <v>344</v>
      </c>
      <c r="R129" s="68">
        <f t="shared" si="24"/>
        <v>455</v>
      </c>
    </row>
    <row r="130" spans="1:18">
      <c r="A130" s="140"/>
      <c r="B130" s="169"/>
      <c r="C130" s="167"/>
      <c r="D130" s="168"/>
      <c r="E130" s="104"/>
      <c r="F130" s="104"/>
      <c r="G130" s="104"/>
      <c r="H130" s="104"/>
      <c r="I130" s="104"/>
      <c r="J130" s="104"/>
      <c r="K130" s="104"/>
      <c r="L130" s="104"/>
      <c r="M130" s="104"/>
      <c r="N130" s="104"/>
      <c r="O130" s="104"/>
      <c r="P130" s="104"/>
      <c r="Q130" s="104"/>
      <c r="R130" s="170"/>
    </row>
    <row r="131" spans="1:18" ht="15" customHeight="1">
      <c r="A131" s="140">
        <v>16</v>
      </c>
      <c r="B131" s="50" t="s">
        <v>164</v>
      </c>
      <c r="C131" s="51"/>
      <c r="D131" s="87"/>
      <c r="E131" s="289">
        <f>E129+E111</f>
        <v>278.125</v>
      </c>
      <c r="F131" s="289">
        <f>F129+F111</f>
        <v>358.71000000000015</v>
      </c>
      <c r="G131" s="81">
        <f>G129+G111</f>
        <v>272.74211137251223</v>
      </c>
      <c r="H131" s="81">
        <f>H129+H111</f>
        <v>277.69939872083148</v>
      </c>
      <c r="I131" s="81">
        <f t="shared" ref="I131:Q131" si="25">I129+I111</f>
        <v>322.61236756430401</v>
      </c>
      <c r="J131" s="81">
        <f>J129+J111</f>
        <v>337.13262828613881</v>
      </c>
      <c r="K131" s="81">
        <f t="shared" si="25"/>
        <v>399.61936955983754</v>
      </c>
      <c r="L131" s="81">
        <f t="shared" si="25"/>
        <v>413.49588306975164</v>
      </c>
      <c r="M131" s="81">
        <f t="shared" si="25"/>
        <v>435.15797141540224</v>
      </c>
      <c r="N131" s="81">
        <f t="shared" si="25"/>
        <v>454.16747816361374</v>
      </c>
      <c r="O131" s="81">
        <f t="shared" si="25"/>
        <v>477.566640522471</v>
      </c>
      <c r="P131" s="81">
        <f t="shared" si="25"/>
        <v>494.21197927283151</v>
      </c>
      <c r="Q131" s="81">
        <f t="shared" si="25"/>
        <v>572.37328436779603</v>
      </c>
      <c r="R131" s="81">
        <f>R129+R111</f>
        <v>602.3291966287145</v>
      </c>
    </row>
    <row r="132" spans="1:18">
      <c r="A132" s="140"/>
      <c r="B132" s="27"/>
      <c r="C132" s="12"/>
      <c r="D132" s="21"/>
      <c r="E132" s="21"/>
      <c r="F132" s="21"/>
      <c r="G132" s="77"/>
      <c r="H132" s="77"/>
      <c r="I132" s="77"/>
      <c r="J132" s="77"/>
      <c r="K132" s="77"/>
      <c r="L132" s="77"/>
      <c r="M132" s="77"/>
      <c r="N132" s="77"/>
      <c r="O132" s="77"/>
      <c r="P132" s="77"/>
      <c r="Q132" s="77"/>
      <c r="R132" s="77"/>
    </row>
    <row r="133" spans="1:18" ht="18.75">
      <c r="A133" s="140"/>
      <c r="B133" s="297" t="s">
        <v>43</v>
      </c>
      <c r="C133" s="12"/>
      <c r="D133" s="21"/>
      <c r="E133" s="21"/>
      <c r="F133" s="21"/>
      <c r="G133" s="77"/>
      <c r="H133" s="77"/>
      <c r="I133" s="77"/>
      <c r="J133" s="77"/>
      <c r="K133" s="77"/>
      <c r="L133" s="77"/>
      <c r="M133" s="77"/>
      <c r="N133" s="77"/>
      <c r="O133" s="77"/>
      <c r="P133" s="77"/>
      <c r="Q133" s="77"/>
      <c r="R133" s="77"/>
    </row>
    <row r="134" spans="1:18">
      <c r="A134" s="140"/>
      <c r="B134" s="1"/>
      <c r="C134" s="12"/>
      <c r="D134" s="21"/>
      <c r="E134" s="64" t="s">
        <v>135</v>
      </c>
      <c r="F134" s="64" t="s">
        <v>80</v>
      </c>
      <c r="G134" s="64" t="s">
        <v>1</v>
      </c>
      <c r="H134" s="64" t="s">
        <v>2</v>
      </c>
      <c r="I134" s="64" t="s">
        <v>17</v>
      </c>
      <c r="J134" s="64" t="s">
        <v>18</v>
      </c>
      <c r="K134" s="64" t="s">
        <v>20</v>
      </c>
      <c r="L134" s="64" t="s">
        <v>21</v>
      </c>
      <c r="M134" s="64" t="s">
        <v>24</v>
      </c>
      <c r="N134" s="64" t="s">
        <v>25</v>
      </c>
      <c r="O134" s="64" t="s">
        <v>27</v>
      </c>
      <c r="P134" s="64" t="s">
        <v>28</v>
      </c>
      <c r="Q134" s="64" t="s">
        <v>29</v>
      </c>
      <c r="R134" s="64" t="s">
        <v>30</v>
      </c>
    </row>
    <row r="135" spans="1:18">
      <c r="A135" s="140">
        <v>17</v>
      </c>
      <c r="B135" s="52" t="s">
        <v>170</v>
      </c>
      <c r="C135" s="40"/>
      <c r="D135" s="91"/>
      <c r="E135" s="289">
        <f>E21</f>
        <v>1227.165</v>
      </c>
      <c r="F135" s="289">
        <f t="shared" ref="F135:Q135" si="26">F21</f>
        <v>1220.1500000000001</v>
      </c>
      <c r="G135" s="81">
        <f>G21</f>
        <v>1212.7421113725122</v>
      </c>
      <c r="H135" s="81">
        <f t="shared" si="26"/>
        <v>1220.9623987208313</v>
      </c>
      <c r="I135" s="81">
        <f t="shared" si="26"/>
        <v>1235.102932564304</v>
      </c>
      <c r="J135" s="81">
        <f t="shared" si="26"/>
        <v>1249.4603828611389</v>
      </c>
      <c r="K135" s="81">
        <f t="shared" si="26"/>
        <v>1266.7817749139626</v>
      </c>
      <c r="L135" s="81">
        <f t="shared" si="26"/>
        <v>1280.490480158066</v>
      </c>
      <c r="M135" s="81">
        <f t="shared" si="26"/>
        <v>1301.9823792040158</v>
      </c>
      <c r="N135" s="81">
        <f t="shared" si="26"/>
        <v>1320.8193919253104</v>
      </c>
      <c r="O135" s="81">
        <f t="shared" si="26"/>
        <v>1340.0438301671445</v>
      </c>
      <c r="P135" s="81">
        <f t="shared" si="26"/>
        <v>1356.5122877120314</v>
      </c>
      <c r="Q135" s="81">
        <f t="shared" si="26"/>
        <v>1380.4946259126946</v>
      </c>
      <c r="R135" s="81">
        <f>R21</f>
        <v>1401.1407975438838</v>
      </c>
    </row>
    <row r="136" spans="1:18" ht="31.5">
      <c r="A136" s="140">
        <v>18</v>
      </c>
      <c r="B136" s="52" t="s">
        <v>166</v>
      </c>
      <c r="C136" s="40"/>
      <c r="D136" s="91"/>
      <c r="E136" s="289">
        <f>E92</f>
        <v>949.04</v>
      </c>
      <c r="F136" s="289">
        <f t="shared" ref="F136:R136" si="27">F92</f>
        <v>861.44</v>
      </c>
      <c r="G136" s="81">
        <f t="shared" si="27"/>
        <v>926.04</v>
      </c>
      <c r="H136" s="81">
        <f t="shared" si="27"/>
        <v>929.30299999999988</v>
      </c>
      <c r="I136" s="81">
        <f t="shared" si="27"/>
        <v>928.53056500000002</v>
      </c>
      <c r="J136" s="81">
        <f>J92</f>
        <v>927.76775457500003</v>
      </c>
      <c r="K136" s="81">
        <f t="shared" si="27"/>
        <v>879.61440535412498</v>
      </c>
      <c r="L136" s="81">
        <f t="shared" si="27"/>
        <v>878.87035708831434</v>
      </c>
      <c r="M136" s="81">
        <f t="shared" si="27"/>
        <v>878.13545258861359</v>
      </c>
      <c r="N136" s="81">
        <f t="shared" si="27"/>
        <v>877.40953766569658</v>
      </c>
      <c r="O136" s="81">
        <f t="shared" si="27"/>
        <v>862.69246107059348</v>
      </c>
      <c r="P136" s="81">
        <f t="shared" si="27"/>
        <v>861.98407443660153</v>
      </c>
      <c r="Q136" s="81">
        <f>Q92</f>
        <v>811.28423222235222</v>
      </c>
      <c r="R136" s="81">
        <f t="shared" si="27"/>
        <v>810.59279165601549</v>
      </c>
    </row>
    <row r="137" spans="1:18">
      <c r="A137" s="140">
        <v>19</v>
      </c>
      <c r="B137" s="54" t="s">
        <v>261</v>
      </c>
      <c r="C137" s="40"/>
      <c r="D137" s="91"/>
      <c r="E137" s="289">
        <f>E136-E135</f>
        <v>-278.125</v>
      </c>
      <c r="F137" s="289">
        <f>F136-F135</f>
        <v>-358.71000000000004</v>
      </c>
      <c r="G137" s="81">
        <f>G136-G135</f>
        <v>-286.70211137251226</v>
      </c>
      <c r="H137" s="81">
        <f t="shared" ref="H137:R137" si="28">H136-H135</f>
        <v>-291.6593987208314</v>
      </c>
      <c r="I137" s="81">
        <f>I136-I135</f>
        <v>-306.57236756430393</v>
      </c>
      <c r="J137" s="81">
        <f>J136-J135</f>
        <v>-321.69262828613887</v>
      </c>
      <c r="K137" s="81">
        <f t="shared" si="28"/>
        <v>-387.16736955983765</v>
      </c>
      <c r="L137" s="81">
        <f t="shared" si="28"/>
        <v>-401.62012306975168</v>
      </c>
      <c r="M137" s="81">
        <f t="shared" si="28"/>
        <v>-423.84692661540225</v>
      </c>
      <c r="N137" s="81">
        <f t="shared" si="28"/>
        <v>-443.40985425961378</v>
      </c>
      <c r="O137" s="81">
        <f t="shared" si="28"/>
        <v>-477.35136909655102</v>
      </c>
      <c r="P137" s="81">
        <f t="shared" si="28"/>
        <v>-494.52821327542983</v>
      </c>
      <c r="Q137" s="81">
        <f t="shared" si="28"/>
        <v>-569.21039369034236</v>
      </c>
      <c r="R137" s="81">
        <f t="shared" si="28"/>
        <v>-590.54800588786827</v>
      </c>
    </row>
    <row r="138" spans="1:18" ht="31.5">
      <c r="A138" s="140">
        <v>20</v>
      </c>
      <c r="B138" s="52" t="s">
        <v>165</v>
      </c>
      <c r="C138" s="40"/>
      <c r="D138" s="91"/>
      <c r="E138" s="289">
        <f>E131</f>
        <v>278.125</v>
      </c>
      <c r="F138" s="289">
        <f>F131</f>
        <v>358.71000000000015</v>
      </c>
      <c r="G138" s="81">
        <f>G131</f>
        <v>272.74211137251223</v>
      </c>
      <c r="H138" s="81">
        <f>H131</f>
        <v>277.69939872083148</v>
      </c>
      <c r="I138" s="81">
        <f t="shared" ref="I138:R138" si="29">I131</f>
        <v>322.61236756430401</v>
      </c>
      <c r="J138" s="81">
        <f>J131</f>
        <v>337.13262828613881</v>
      </c>
      <c r="K138" s="81">
        <f t="shared" si="29"/>
        <v>399.61936955983754</v>
      </c>
      <c r="L138" s="81">
        <f t="shared" si="29"/>
        <v>413.49588306975164</v>
      </c>
      <c r="M138" s="81">
        <f t="shared" si="29"/>
        <v>435.15797141540224</v>
      </c>
      <c r="N138" s="81">
        <f t="shared" si="29"/>
        <v>454.16747816361374</v>
      </c>
      <c r="O138" s="81">
        <f t="shared" si="29"/>
        <v>477.566640522471</v>
      </c>
      <c r="P138" s="81">
        <f t="shared" si="29"/>
        <v>494.21197927283151</v>
      </c>
      <c r="Q138" s="81">
        <f>Q131</f>
        <v>572.37328436779603</v>
      </c>
      <c r="R138" s="81">
        <f t="shared" si="29"/>
        <v>602.3291966287145</v>
      </c>
    </row>
    <row r="139" spans="1:18" s="2" customFormat="1" ht="35.25" customHeight="1">
      <c r="A139" s="140">
        <v>21</v>
      </c>
      <c r="B139" s="52" t="s">
        <v>280</v>
      </c>
      <c r="C139" s="40"/>
      <c r="D139" s="38"/>
      <c r="E139" s="289">
        <f t="shared" ref="E139:J139" si="30">E138+E137</f>
        <v>0</v>
      </c>
      <c r="F139" s="289">
        <f>F138+F137</f>
        <v>0</v>
      </c>
      <c r="G139" s="81">
        <f>G138+G137</f>
        <v>-13.960000000000036</v>
      </c>
      <c r="H139" s="81">
        <f>H138+H137</f>
        <v>-13.959999999999923</v>
      </c>
      <c r="I139" s="81">
        <f>I138+I137</f>
        <v>16.040000000000077</v>
      </c>
      <c r="J139" s="81">
        <f t="shared" si="30"/>
        <v>15.439999999999941</v>
      </c>
      <c r="K139" s="81">
        <f t="shared" ref="K139:R139" si="31">K138+K137</f>
        <v>12.451999999999884</v>
      </c>
      <c r="L139" s="81">
        <f t="shared" si="31"/>
        <v>11.875759999999957</v>
      </c>
      <c r="M139" s="81">
        <f t="shared" si="31"/>
        <v>11.311044799999991</v>
      </c>
      <c r="N139" s="81">
        <f t="shared" si="31"/>
        <v>10.757623903999956</v>
      </c>
      <c r="O139" s="81">
        <f t="shared" si="31"/>
        <v>0.21527142591997972</v>
      </c>
      <c r="P139" s="81">
        <f t="shared" si="31"/>
        <v>-0.31623400259832124</v>
      </c>
      <c r="Q139" s="81">
        <f t="shared" si="31"/>
        <v>3.1628906774536745</v>
      </c>
      <c r="R139" s="81">
        <f t="shared" si="31"/>
        <v>11.781190740846228</v>
      </c>
    </row>
    <row r="141" spans="1:18">
      <c r="F141" s="455"/>
      <c r="G141" s="456"/>
      <c r="H141" s="456"/>
      <c r="I141" s="456"/>
      <c r="J141" s="456"/>
      <c r="K141" s="456"/>
      <c r="L141" s="456"/>
      <c r="M141" s="456"/>
      <c r="N141" s="456"/>
      <c r="O141" s="456"/>
      <c r="P141" s="456"/>
      <c r="Q141" s="456"/>
      <c r="R141" s="456"/>
    </row>
    <row r="142" spans="1:18">
      <c r="B142" s="437" t="s">
        <v>456</v>
      </c>
      <c r="H142" s="278"/>
      <c r="I142" s="278"/>
      <c r="J142" s="278"/>
      <c r="K142" s="278"/>
      <c r="L142" s="278"/>
      <c r="M142" s="278"/>
      <c r="N142" s="278"/>
      <c r="O142" s="278"/>
      <c r="P142" s="278"/>
      <c r="Q142" s="278"/>
      <c r="R142" s="278"/>
    </row>
    <row r="145" spans="8:18">
      <c r="H145" s="278"/>
      <c r="I145" s="278"/>
      <c r="J145" s="278"/>
      <c r="K145" s="278"/>
      <c r="L145" s="278"/>
      <c r="M145" s="278"/>
      <c r="N145" s="278"/>
      <c r="O145" s="278"/>
      <c r="P145" s="278"/>
      <c r="Q145" s="278"/>
      <c r="R145" s="278"/>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8" pageOrder="overThenDown" orientation="portrait" r:id="rId5"/>
  <headerFooter alignWithMargins="0"/>
  <drawing r:id="rId6"/>
  <legacyDrawing r:id="rId7"/>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D43:D49</xm:sqref>
        </x14:dataValidation>
        <x14:dataValidation type="list" allowBlank="1" showInputMessage="1">
          <x14:formula1>
            <xm:f>Lists!$C$2:$C$7</xm:f>
          </x14:formula1>
          <xm:sqref>D55:D68</xm:sqref>
        </x14:dataValidation>
        <x14:dataValidation type="list" allowBlank="1" showInputMessage="1">
          <x14:formula1>
            <xm:f>Lists!$D$2:$D$7</xm:f>
          </x14:formula1>
          <xm:sqref>D74:D88</xm:sqref>
        </x14:dataValidation>
        <x14:dataValidation type="list" allowBlank="1" showInputMessage="1">
          <x14:formula1>
            <xm:f>Lists!$E$2:$E$10</xm:f>
          </x14:formula1>
          <xm:sqref>D97:D110</xm:sqref>
        </x14:dataValidation>
        <x14:dataValidation type="list" allowBlank="1" showInputMessage="1">
          <x14:formula1>
            <xm:f>Lists!$F$2:$F$7</xm:f>
          </x14:formula1>
          <xm:sqref>D115:D128</xm:sqref>
        </x14:dataValidation>
        <x14:dataValidation type="list" allowBlank="1">
          <x14:formula1>
            <xm:f>Lists!$A$2:$A$9</xm:f>
          </x14:formula1>
          <xm:sqref>D26:D39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S142"/>
  <sheetViews>
    <sheetView showGridLines="0" topLeftCell="A93" zoomScale="85" zoomScaleNormal="85" zoomScaleSheetLayoutView="70" workbookViewId="0">
      <selection activeCell="R99" sqref="R99"/>
    </sheetView>
  </sheetViews>
  <sheetFormatPr defaultColWidth="9" defaultRowHeight="15.75"/>
  <cols>
    <col min="1" max="1" width="9" style="277"/>
    <col min="2" max="2" width="64.75" style="279" customWidth="1"/>
    <col min="3" max="3" width="16.875" style="279" customWidth="1"/>
    <col min="4" max="4" width="15.125" style="279" customWidth="1"/>
    <col min="5" max="6" width="9.75" style="279" customWidth="1"/>
    <col min="7" max="14" width="9.75" style="278" customWidth="1"/>
    <col min="15" max="15" width="9.25" style="278" customWidth="1"/>
    <col min="16" max="18" width="9.25" style="277" customWidth="1"/>
    <col min="19" max="19" width="15.375" style="277" customWidth="1"/>
    <col min="20" max="25" width="7.125" style="277" customWidth="1"/>
    <col min="26" max="26" width="14.75" style="277" bestFit="1" customWidth="1"/>
    <col min="27" max="131" width="7.125" style="277" customWidth="1"/>
    <col min="132" max="16384" width="9" style="277"/>
  </cols>
  <sheetData>
    <row r="1" spans="1:18" s="2" customFormat="1">
      <c r="B1" s="281" t="s">
        <v>22</v>
      </c>
      <c r="C1" s="281"/>
      <c r="D1" s="280"/>
      <c r="E1" s="280"/>
      <c r="F1" s="280"/>
      <c r="G1" s="4"/>
      <c r="H1" s="4"/>
      <c r="I1" s="4"/>
      <c r="J1" s="4"/>
      <c r="K1" s="4"/>
      <c r="L1" s="4"/>
      <c r="M1" s="4"/>
      <c r="N1" s="4"/>
    </row>
    <row r="2" spans="1:18" s="2" customFormat="1">
      <c r="B2" s="281" t="s">
        <v>23</v>
      </c>
      <c r="C2" s="281"/>
      <c r="D2" s="280"/>
      <c r="E2" s="280"/>
      <c r="F2" s="280"/>
      <c r="G2" s="4"/>
      <c r="H2" s="4"/>
      <c r="I2" s="4"/>
      <c r="J2" s="4"/>
      <c r="K2" s="4"/>
      <c r="L2" s="4"/>
      <c r="M2" s="4"/>
      <c r="N2" s="4"/>
    </row>
    <row r="3" spans="1:18" s="3" customFormat="1">
      <c r="B3" s="129" t="s">
        <v>257</v>
      </c>
      <c r="C3" s="22"/>
      <c r="D3" s="17"/>
      <c r="E3" s="17"/>
      <c r="F3" s="17"/>
    </row>
    <row r="4" spans="1:18" s="3" customFormat="1">
      <c r="B4" s="26" t="s">
        <v>178</v>
      </c>
      <c r="C4" s="22"/>
      <c r="D4" s="16"/>
      <c r="E4" s="16"/>
      <c r="F4" s="16"/>
    </row>
    <row r="5" spans="1:18" s="3" customFormat="1">
      <c r="B5" s="290" t="s">
        <v>180</v>
      </c>
      <c r="C5" s="22"/>
      <c r="D5" s="16"/>
      <c r="E5" s="16"/>
      <c r="F5" s="16"/>
    </row>
    <row r="6" spans="1:18" s="3" customFormat="1">
      <c r="B6" s="145"/>
      <c r="C6" s="145"/>
      <c r="D6" s="16"/>
      <c r="E6" s="16"/>
      <c r="F6" s="16"/>
    </row>
    <row r="7" spans="1:18" s="3" customFormat="1" ht="15.75" customHeight="1">
      <c r="B7" s="145" t="s">
        <v>429</v>
      </c>
      <c r="C7" s="280"/>
      <c r="D7" s="280"/>
      <c r="E7" s="280"/>
      <c r="F7" s="280"/>
      <c r="G7" s="11"/>
      <c r="I7" s="8"/>
      <c r="J7" s="6"/>
      <c r="K7" s="6"/>
      <c r="L7" s="6"/>
      <c r="M7" s="6"/>
      <c r="N7" s="6"/>
      <c r="O7" s="6"/>
    </row>
    <row r="8" spans="1:18" s="3" customFormat="1">
      <c r="B8" s="281"/>
      <c r="C8" s="13"/>
      <c r="D8" s="281"/>
      <c r="E8" s="281"/>
      <c r="F8" s="281"/>
      <c r="G8" s="55"/>
      <c r="H8" s="56" t="s">
        <v>3</v>
      </c>
      <c r="I8" s="247"/>
      <c r="J8" s="248"/>
      <c r="K8" s="57"/>
      <c r="L8" s="57"/>
      <c r="M8" s="63"/>
      <c r="N8" s="63"/>
      <c r="O8" s="58"/>
      <c r="P8" s="59"/>
      <c r="Q8" s="59"/>
      <c r="R8" s="59"/>
    </row>
    <row r="9" spans="1:18" s="3" customFormat="1">
      <c r="B9" s="13"/>
      <c r="C9" s="13"/>
      <c r="D9" s="281"/>
      <c r="E9" s="281"/>
      <c r="F9" s="124" t="s">
        <v>46</v>
      </c>
      <c r="H9" s="62" t="s">
        <v>26</v>
      </c>
      <c r="I9" s="61"/>
      <c r="K9" s="63"/>
      <c r="L9" s="63"/>
      <c r="M9" s="63"/>
      <c r="N9" s="63"/>
      <c r="O9" s="58"/>
      <c r="P9" s="59"/>
      <c r="Q9" s="59"/>
      <c r="R9" s="59"/>
    </row>
    <row r="10" spans="1:18" s="7" customFormat="1" ht="18.75">
      <c r="B10" s="295" t="s">
        <v>47</v>
      </c>
      <c r="C10" s="23"/>
      <c r="D10" s="23"/>
      <c r="E10" s="284">
        <v>2017</v>
      </c>
      <c r="F10" s="284">
        <v>2018</v>
      </c>
      <c r="G10" s="284">
        <v>2019</v>
      </c>
      <c r="H10" s="284" t="s">
        <v>2</v>
      </c>
      <c r="I10" s="284" t="s">
        <v>17</v>
      </c>
      <c r="J10" s="284" t="s">
        <v>18</v>
      </c>
      <c r="K10" s="284" t="s">
        <v>20</v>
      </c>
      <c r="L10" s="284" t="s">
        <v>21</v>
      </c>
      <c r="M10" s="284" t="s">
        <v>24</v>
      </c>
      <c r="N10" s="284" t="s">
        <v>25</v>
      </c>
      <c r="O10" s="284" t="s">
        <v>27</v>
      </c>
      <c r="P10" s="284" t="s">
        <v>28</v>
      </c>
      <c r="Q10" s="284" t="s">
        <v>29</v>
      </c>
      <c r="R10" s="284" t="s">
        <v>30</v>
      </c>
    </row>
    <row r="11" spans="1:18">
      <c r="A11" s="22">
        <v>1</v>
      </c>
      <c r="B11" s="281" t="s">
        <v>99</v>
      </c>
      <c r="C11" s="281"/>
      <c r="D11" s="65"/>
      <c r="E11" s="376">
        <v>1073.0999999999999</v>
      </c>
      <c r="F11" s="376">
        <v>1067</v>
      </c>
      <c r="G11" s="377">
        <v>1120.8563457012779</v>
      </c>
      <c r="H11" s="378">
        <v>1149.5228371662245</v>
      </c>
      <c r="I11" s="378">
        <v>1183.9135330413801</v>
      </c>
      <c r="J11" s="378">
        <v>1219.1300620596624</v>
      </c>
      <c r="K11" s="378">
        <v>1277.904591072102</v>
      </c>
      <c r="L11" s="378">
        <v>1313.8216707040328</v>
      </c>
      <c r="M11" s="378">
        <v>1357.3602285533982</v>
      </c>
      <c r="N11" s="378">
        <v>1398.9070236885048</v>
      </c>
      <c r="O11" s="379">
        <v>1420.9477260964532</v>
      </c>
      <c r="P11" s="379">
        <v>1440.4931356291554</v>
      </c>
      <c r="Q11" s="379">
        <v>1463.4551474074483</v>
      </c>
      <c r="R11" s="379">
        <v>1483.3229830488021</v>
      </c>
    </row>
    <row r="12" spans="1:18">
      <c r="A12" s="22">
        <v>2</v>
      </c>
      <c r="B12" s="281" t="s">
        <v>31</v>
      </c>
      <c r="C12" s="281"/>
      <c r="D12" s="65"/>
      <c r="E12" s="376">
        <v>61.683274999999995</v>
      </c>
      <c r="F12" s="376">
        <v>73.67</v>
      </c>
      <c r="G12" s="377">
        <v>86.558274999999995</v>
      </c>
      <c r="H12" s="378">
        <v>95.55727499999999</v>
      </c>
      <c r="I12" s="378">
        <v>101.69427499999999</v>
      </c>
      <c r="J12" s="378">
        <v>105.49727499999999</v>
      </c>
      <c r="K12" s="378">
        <v>107.710275</v>
      </c>
      <c r="L12" s="378">
        <v>108.95327499999999</v>
      </c>
      <c r="M12" s="378">
        <v>109.64127499999999</v>
      </c>
      <c r="N12" s="378">
        <v>110.020275</v>
      </c>
      <c r="O12" s="379">
        <v>110.229275</v>
      </c>
      <c r="P12" s="379">
        <v>110.34627499999999</v>
      </c>
      <c r="Q12" s="379">
        <v>110.42327499999999</v>
      </c>
      <c r="R12" s="379">
        <v>110.460275</v>
      </c>
    </row>
    <row r="13" spans="1:18">
      <c r="A13" s="22" t="s">
        <v>103</v>
      </c>
      <c r="B13" s="281" t="s">
        <v>32</v>
      </c>
      <c r="C13" s="281"/>
      <c r="D13" s="65"/>
      <c r="E13" s="376">
        <v>18.973726853501834</v>
      </c>
      <c r="F13" s="376">
        <v>24.31</v>
      </c>
      <c r="G13" s="377">
        <v>26.625257280199477</v>
      </c>
      <c r="H13" s="378">
        <v>29.393342599188507</v>
      </c>
      <c r="I13" s="378">
        <v>31.281078970189245</v>
      </c>
      <c r="J13" s="378">
        <v>32.450878777736229</v>
      </c>
      <c r="K13" s="378">
        <v>33.131226717345065</v>
      </c>
      <c r="L13" s="378">
        <v>33.512926580922517</v>
      </c>
      <c r="M13" s="378">
        <v>33.68696621571349</v>
      </c>
      <c r="N13" s="378">
        <v>33.610241743981589</v>
      </c>
      <c r="O13" s="379">
        <v>33.627193536617384</v>
      </c>
      <c r="P13" s="379">
        <v>33.227019264299123</v>
      </c>
      <c r="Q13" s="379">
        <v>33.044120772169897</v>
      </c>
      <c r="R13" s="379">
        <v>32.878632395504034</v>
      </c>
    </row>
    <row r="14" spans="1:18">
      <c r="A14" s="22">
        <v>3</v>
      </c>
      <c r="B14" s="281" t="s">
        <v>260</v>
      </c>
      <c r="C14" s="281"/>
      <c r="D14" s="65"/>
      <c r="E14" s="376">
        <v>0</v>
      </c>
      <c r="F14" s="376">
        <v>0</v>
      </c>
      <c r="G14" s="377">
        <v>0</v>
      </c>
      <c r="H14" s="378">
        <v>0</v>
      </c>
      <c r="I14" s="378">
        <v>0</v>
      </c>
      <c r="J14" s="378">
        <v>0</v>
      </c>
      <c r="K14" s="378">
        <v>0</v>
      </c>
      <c r="L14" s="378">
        <v>0</v>
      </c>
      <c r="M14" s="378">
        <v>0</v>
      </c>
      <c r="N14" s="378">
        <v>0</v>
      </c>
      <c r="O14" s="379">
        <v>0</v>
      </c>
      <c r="P14" s="379">
        <v>0</v>
      </c>
      <c r="Q14" s="379">
        <v>0</v>
      </c>
      <c r="R14" s="379">
        <v>0</v>
      </c>
    </row>
    <row r="15" spans="1:18">
      <c r="A15" s="22">
        <v>4</v>
      </c>
      <c r="B15" s="281" t="s">
        <v>262</v>
      </c>
      <c r="C15" s="281"/>
      <c r="D15" s="65"/>
      <c r="E15" s="376"/>
      <c r="F15" s="372"/>
      <c r="G15" s="373">
        <v>2.6188094825045027</v>
      </c>
      <c r="H15" s="374">
        <v>3.4871670977590838</v>
      </c>
      <c r="I15" s="374">
        <v>4.4982210465054777</v>
      </c>
      <c r="J15" s="374">
        <v>5.6175401104408138</v>
      </c>
      <c r="K15" s="374">
        <v>6.8422311695524058</v>
      </c>
      <c r="L15" s="374">
        <v>8.1113179859805769</v>
      </c>
      <c r="M15" s="374">
        <v>9.4892812345701714</v>
      </c>
      <c r="N15" s="374">
        <v>10.885574766279206</v>
      </c>
      <c r="O15" s="375">
        <v>12.317293632652991</v>
      </c>
      <c r="P15" s="375">
        <v>13.727753303983036</v>
      </c>
      <c r="Q15" s="375">
        <v>15.22680046751907</v>
      </c>
      <c r="R15" s="375">
        <v>16.692138301845716</v>
      </c>
    </row>
    <row r="16" spans="1:18">
      <c r="A16" s="22">
        <v>5</v>
      </c>
      <c r="B16" s="281" t="s">
        <v>36</v>
      </c>
      <c r="C16" s="281"/>
      <c r="D16" s="65"/>
      <c r="E16" s="368"/>
      <c r="F16" s="368"/>
      <c r="G16" s="107"/>
      <c r="H16" s="108"/>
      <c r="I16" s="108"/>
      <c r="J16" s="108"/>
      <c r="K16" s="108"/>
      <c r="L16" s="108"/>
      <c r="M16" s="108"/>
      <c r="N16" s="108"/>
      <c r="O16" s="109"/>
      <c r="P16" s="109"/>
      <c r="Q16" s="109"/>
      <c r="R16" s="109"/>
    </row>
    <row r="17" spans="1:18">
      <c r="A17" s="22">
        <v>6</v>
      </c>
      <c r="B17" s="281" t="s">
        <v>37</v>
      </c>
      <c r="C17" s="281"/>
      <c r="D17" s="65"/>
      <c r="E17" s="171">
        <v>6</v>
      </c>
      <c r="F17" s="171">
        <v>6</v>
      </c>
      <c r="G17" s="107">
        <v>6</v>
      </c>
      <c r="H17" s="108">
        <v>6</v>
      </c>
      <c r="I17" s="108">
        <v>6</v>
      </c>
      <c r="J17" s="108">
        <v>6</v>
      </c>
      <c r="K17" s="108">
        <v>6</v>
      </c>
      <c r="L17" s="108">
        <v>6</v>
      </c>
      <c r="M17" s="108">
        <v>6</v>
      </c>
      <c r="N17" s="108">
        <v>6</v>
      </c>
      <c r="O17" s="109">
        <v>6</v>
      </c>
      <c r="P17" s="109">
        <v>6</v>
      </c>
      <c r="Q17" s="109">
        <v>6</v>
      </c>
      <c r="R17" s="109">
        <v>6</v>
      </c>
    </row>
    <row r="18" spans="1:18">
      <c r="A18" s="22">
        <v>7</v>
      </c>
      <c r="B18" s="27" t="s">
        <v>363</v>
      </c>
      <c r="C18" s="24"/>
      <c r="D18" s="67"/>
      <c r="E18" s="367">
        <f>E11-E16-E17</f>
        <v>1067.0999999999999</v>
      </c>
      <c r="F18" s="367">
        <v>1061</v>
      </c>
      <c r="G18" s="68">
        <f>G11-G16-G17</f>
        <v>1114.8563457012779</v>
      </c>
      <c r="H18" s="68">
        <f>H11-H16-H17</f>
        <v>1143.5228371662245</v>
      </c>
      <c r="I18" s="68">
        <f t="shared" ref="I18:P18" si="0">I11-I16-I17</f>
        <v>1177.9135330413801</v>
      </c>
      <c r="J18" s="68">
        <f t="shared" si="0"/>
        <v>1213.1300620596624</v>
      </c>
      <c r="K18" s="68">
        <f t="shared" si="0"/>
        <v>1271.904591072102</v>
      </c>
      <c r="L18" s="68">
        <f t="shared" si="0"/>
        <v>1307.8216707040328</v>
      </c>
      <c r="M18" s="68">
        <f t="shared" si="0"/>
        <v>1351.3602285533982</v>
      </c>
      <c r="N18" s="68">
        <f t="shared" si="0"/>
        <v>1392.9070236885048</v>
      </c>
      <c r="O18" s="68">
        <f t="shared" si="0"/>
        <v>1414.9477260964532</v>
      </c>
      <c r="P18" s="68">
        <f t="shared" si="0"/>
        <v>1434.4931356291554</v>
      </c>
      <c r="Q18" s="68">
        <f>Q11-Q16-Q17</f>
        <v>1457.4551474074483</v>
      </c>
      <c r="R18" s="68">
        <f>R11-R16-R17</f>
        <v>1477.3229830488021</v>
      </c>
    </row>
    <row r="19" spans="1:18">
      <c r="A19" s="22">
        <v>8</v>
      </c>
      <c r="B19" s="281" t="s">
        <v>33</v>
      </c>
      <c r="C19" s="281"/>
      <c r="D19" s="65"/>
      <c r="E19" s="171">
        <f>E18*0.15</f>
        <v>160.06499999999997</v>
      </c>
      <c r="F19" s="171">
        <v>159.15</v>
      </c>
      <c r="G19" s="107">
        <f>G18*0.15</f>
        <v>167.22845185519168</v>
      </c>
      <c r="H19" s="107">
        <f t="shared" ref="H19:R19" si="1">H18*0.15</f>
        <v>171.52842557493366</v>
      </c>
      <c r="I19" s="107">
        <f t="shared" si="1"/>
        <v>176.687029956207</v>
      </c>
      <c r="J19" s="107">
        <f t="shared" si="1"/>
        <v>181.96950930894934</v>
      </c>
      <c r="K19" s="107">
        <f t="shared" si="1"/>
        <v>190.78568866081528</v>
      </c>
      <c r="L19" s="107">
        <f t="shared" si="1"/>
        <v>196.17325060560492</v>
      </c>
      <c r="M19" s="107">
        <f t="shared" si="1"/>
        <v>202.70403428300972</v>
      </c>
      <c r="N19" s="107">
        <f t="shared" si="1"/>
        <v>208.93605355327571</v>
      </c>
      <c r="O19" s="107">
        <f t="shared" si="1"/>
        <v>212.24215891446798</v>
      </c>
      <c r="P19" s="107">
        <f t="shared" si="1"/>
        <v>215.17397034437332</v>
      </c>
      <c r="Q19" s="107">
        <f t="shared" si="1"/>
        <v>218.61827211111725</v>
      </c>
      <c r="R19" s="107">
        <f t="shared" si="1"/>
        <v>221.5984474573203</v>
      </c>
    </row>
    <row r="20" spans="1:18">
      <c r="A20" s="22">
        <v>9</v>
      </c>
      <c r="B20" s="281" t="s">
        <v>0</v>
      </c>
      <c r="C20" s="281"/>
      <c r="D20" s="65"/>
      <c r="E20" s="172">
        <v>0</v>
      </c>
      <c r="F20" s="172">
        <v>0</v>
      </c>
      <c r="G20" s="110">
        <v>0</v>
      </c>
      <c r="H20" s="111">
        <v>0</v>
      </c>
      <c r="I20" s="111">
        <v>0</v>
      </c>
      <c r="J20" s="111">
        <v>0</v>
      </c>
      <c r="K20" s="111">
        <v>0</v>
      </c>
      <c r="L20" s="111">
        <v>0</v>
      </c>
      <c r="M20" s="111">
        <v>0</v>
      </c>
      <c r="N20" s="111">
        <v>0</v>
      </c>
      <c r="O20" s="109">
        <v>0</v>
      </c>
      <c r="P20" s="109">
        <v>0</v>
      </c>
      <c r="Q20" s="109">
        <v>0</v>
      </c>
      <c r="R20" s="109">
        <v>0</v>
      </c>
    </row>
    <row r="21" spans="1:18">
      <c r="A21" s="22">
        <v>10</v>
      </c>
      <c r="B21" s="27" t="s">
        <v>161</v>
      </c>
      <c r="C21" s="25"/>
      <c r="D21" s="67"/>
      <c r="E21" s="69">
        <f>E18+E19+E20</f>
        <v>1227.165</v>
      </c>
      <c r="F21" s="69">
        <v>1220.1500000000001</v>
      </c>
      <c r="G21" s="69">
        <f>G18+G19+G20</f>
        <v>1282.0847975564695</v>
      </c>
      <c r="H21" s="69">
        <f t="shared" ref="H21:Q21" si="2">H18+H19+H20</f>
        <v>1315.0512627411581</v>
      </c>
      <c r="I21" s="69">
        <f t="shared" si="2"/>
        <v>1354.6005629975871</v>
      </c>
      <c r="J21" s="69">
        <f t="shared" si="2"/>
        <v>1395.0995713686116</v>
      </c>
      <c r="K21" s="69">
        <f t="shared" si="2"/>
        <v>1462.6902797329174</v>
      </c>
      <c r="L21" s="69">
        <f t="shared" si="2"/>
        <v>1503.9949213096377</v>
      </c>
      <c r="M21" s="69">
        <f t="shared" si="2"/>
        <v>1554.064262836408</v>
      </c>
      <c r="N21" s="69">
        <f t="shared" si="2"/>
        <v>1601.8430772417805</v>
      </c>
      <c r="O21" s="69">
        <f t="shared" si="2"/>
        <v>1627.1898850109212</v>
      </c>
      <c r="P21" s="69">
        <f t="shared" si="2"/>
        <v>1649.6671059735288</v>
      </c>
      <c r="Q21" s="69">
        <f t="shared" si="2"/>
        <v>1676.0734195185655</v>
      </c>
      <c r="R21" s="69">
        <f>R18+R19+R20</f>
        <v>1698.9214305061225</v>
      </c>
    </row>
    <row r="22" spans="1:18">
      <c r="A22" s="28"/>
      <c r="B22" s="29"/>
      <c r="C22" s="31"/>
      <c r="D22" s="70"/>
      <c r="E22" s="70"/>
      <c r="F22" s="70"/>
      <c r="G22" s="71"/>
      <c r="H22" s="71"/>
      <c r="I22" s="71"/>
      <c r="J22" s="71"/>
      <c r="K22" s="71"/>
      <c r="L22" s="71"/>
      <c r="M22" s="71"/>
      <c r="N22" s="71"/>
      <c r="O22" s="72"/>
      <c r="P22" s="72"/>
      <c r="Q22" s="72"/>
      <c r="R22" s="73"/>
    </row>
    <row r="23" spans="1:18" ht="15.75" customHeight="1">
      <c r="B23" s="295" t="s">
        <v>100</v>
      </c>
      <c r="C23" s="30"/>
      <c r="D23" s="74"/>
      <c r="E23" s="74"/>
      <c r="F23" s="74"/>
      <c r="G23" s="75"/>
      <c r="H23" s="75"/>
      <c r="I23" s="75"/>
      <c r="J23" s="75"/>
      <c r="K23" s="75"/>
      <c r="L23" s="75"/>
      <c r="M23" s="75"/>
      <c r="N23" s="75"/>
      <c r="O23" s="75"/>
      <c r="P23" s="75"/>
      <c r="Q23" s="75"/>
      <c r="R23" s="75"/>
    </row>
    <row r="24" spans="1:18">
      <c r="A24" s="92"/>
      <c r="B24" s="27" t="s">
        <v>266</v>
      </c>
      <c r="C24" s="32"/>
      <c r="D24" s="353" t="s">
        <v>354</v>
      </c>
      <c r="E24" s="354"/>
      <c r="F24" s="354"/>
      <c r="G24" s="355"/>
      <c r="H24" s="77"/>
      <c r="I24" s="77"/>
      <c r="J24" s="77"/>
      <c r="K24" s="77"/>
      <c r="L24" s="77"/>
      <c r="M24" s="77"/>
      <c r="N24" s="77"/>
      <c r="O24" s="78"/>
      <c r="P24" s="78"/>
      <c r="Q24" s="78"/>
      <c r="R24" s="78"/>
    </row>
    <row r="25" spans="1:18">
      <c r="A25" s="92"/>
      <c r="B25" s="34" t="s">
        <v>42</v>
      </c>
      <c r="C25" s="280"/>
      <c r="D25" s="79" t="s">
        <v>317</v>
      </c>
      <c r="E25" s="284">
        <v>2017</v>
      </c>
      <c r="F25" s="284">
        <v>2018</v>
      </c>
      <c r="G25" s="284">
        <v>2019</v>
      </c>
      <c r="H25" s="284" t="s">
        <v>2</v>
      </c>
      <c r="I25" s="284" t="s">
        <v>17</v>
      </c>
      <c r="J25" s="284" t="s">
        <v>18</v>
      </c>
      <c r="K25" s="284" t="s">
        <v>20</v>
      </c>
      <c r="L25" s="284" t="s">
        <v>21</v>
      </c>
      <c r="M25" s="284" t="s">
        <v>24</v>
      </c>
      <c r="N25" s="284" t="s">
        <v>25</v>
      </c>
      <c r="O25" s="284" t="s">
        <v>27</v>
      </c>
      <c r="P25" s="284" t="s">
        <v>28</v>
      </c>
      <c r="Q25" s="284" t="s">
        <v>29</v>
      </c>
      <c r="R25" s="284" t="s">
        <v>30</v>
      </c>
    </row>
    <row r="26" spans="1:18">
      <c r="A26" s="287" t="s">
        <v>51</v>
      </c>
      <c r="B26" s="14" t="s">
        <v>391</v>
      </c>
      <c r="C26" s="38"/>
      <c r="D26" s="333" t="s">
        <v>319</v>
      </c>
      <c r="E26" s="173">
        <v>18</v>
      </c>
      <c r="F26" s="173">
        <v>18</v>
      </c>
      <c r="G26" s="108">
        <v>18</v>
      </c>
      <c r="H26" s="108">
        <v>18</v>
      </c>
      <c r="I26" s="108">
        <v>18</v>
      </c>
      <c r="J26" s="108">
        <v>18</v>
      </c>
      <c r="K26" s="108">
        <v>18</v>
      </c>
      <c r="L26" s="108">
        <v>18</v>
      </c>
      <c r="M26" s="108">
        <v>18</v>
      </c>
      <c r="N26" s="108">
        <v>18</v>
      </c>
      <c r="O26" s="108">
        <v>18</v>
      </c>
      <c r="P26" s="108">
        <v>18</v>
      </c>
      <c r="Q26" s="108">
        <v>18</v>
      </c>
      <c r="R26" s="108">
        <v>18</v>
      </c>
    </row>
    <row r="27" spans="1:18">
      <c r="A27" s="287" t="s">
        <v>52</v>
      </c>
      <c r="B27" s="14" t="s">
        <v>392</v>
      </c>
      <c r="C27" s="38"/>
      <c r="D27" s="80" t="s">
        <v>319</v>
      </c>
      <c r="E27" s="173">
        <v>18</v>
      </c>
      <c r="F27" s="173">
        <v>18</v>
      </c>
      <c r="G27" s="108">
        <v>18</v>
      </c>
      <c r="H27" s="108">
        <v>18</v>
      </c>
      <c r="I27" s="108">
        <v>18</v>
      </c>
      <c r="J27" s="108">
        <v>18</v>
      </c>
      <c r="K27" s="108">
        <v>18</v>
      </c>
      <c r="L27" s="108">
        <v>18</v>
      </c>
      <c r="M27" s="108">
        <v>18</v>
      </c>
      <c r="N27" s="108">
        <v>18</v>
      </c>
      <c r="O27" s="108">
        <v>18</v>
      </c>
      <c r="P27" s="108">
        <v>18</v>
      </c>
      <c r="Q27" s="108">
        <v>18</v>
      </c>
      <c r="R27" s="108">
        <v>18</v>
      </c>
    </row>
    <row r="28" spans="1:18">
      <c r="A28" s="287" t="s">
        <v>53</v>
      </c>
      <c r="B28" s="14" t="s">
        <v>393</v>
      </c>
      <c r="C28" s="38"/>
      <c r="D28" s="80" t="s">
        <v>319</v>
      </c>
      <c r="E28" s="173">
        <v>18</v>
      </c>
      <c r="F28" s="173">
        <v>18</v>
      </c>
      <c r="G28" s="108">
        <v>18</v>
      </c>
      <c r="H28" s="108">
        <v>18</v>
      </c>
      <c r="I28" s="108">
        <v>18</v>
      </c>
      <c r="J28" s="108">
        <v>18</v>
      </c>
      <c r="K28" s="108">
        <v>18</v>
      </c>
      <c r="L28" s="108">
        <v>18</v>
      </c>
      <c r="M28" s="108">
        <v>18</v>
      </c>
      <c r="N28" s="108">
        <v>18</v>
      </c>
      <c r="O28" s="108">
        <v>18</v>
      </c>
      <c r="P28" s="108">
        <v>18</v>
      </c>
      <c r="Q28" s="108">
        <v>18</v>
      </c>
      <c r="R28" s="108">
        <v>18</v>
      </c>
    </row>
    <row r="29" spans="1:18">
      <c r="A29" s="287" t="s">
        <v>54</v>
      </c>
      <c r="B29" s="14" t="s">
        <v>394</v>
      </c>
      <c r="C29" s="38"/>
      <c r="D29" s="80" t="s">
        <v>319</v>
      </c>
      <c r="E29" s="173">
        <v>18</v>
      </c>
      <c r="F29" s="173">
        <v>18</v>
      </c>
      <c r="G29" s="108">
        <v>18</v>
      </c>
      <c r="H29" s="108">
        <v>18</v>
      </c>
      <c r="I29" s="108">
        <v>18</v>
      </c>
      <c r="J29" s="108">
        <v>18</v>
      </c>
      <c r="K29" s="108">
        <v>18</v>
      </c>
      <c r="L29" s="108">
        <v>18</v>
      </c>
      <c r="M29" s="108">
        <v>18</v>
      </c>
      <c r="N29" s="108">
        <v>18</v>
      </c>
      <c r="O29" s="108">
        <v>18</v>
      </c>
      <c r="P29" s="108">
        <v>18</v>
      </c>
      <c r="Q29" s="108">
        <v>18</v>
      </c>
      <c r="R29" s="108">
        <v>18</v>
      </c>
    </row>
    <row r="30" spans="1:18">
      <c r="A30" s="287" t="s">
        <v>55</v>
      </c>
      <c r="B30" s="36" t="s">
        <v>395</v>
      </c>
      <c r="C30" s="37"/>
      <c r="D30" s="80" t="s">
        <v>319</v>
      </c>
      <c r="E30" s="173">
        <v>99</v>
      </c>
      <c r="F30" s="173">
        <v>99</v>
      </c>
      <c r="G30" s="108">
        <v>99</v>
      </c>
      <c r="H30" s="108">
        <v>99</v>
      </c>
      <c r="I30" s="108">
        <v>99</v>
      </c>
      <c r="J30" s="108">
        <v>99</v>
      </c>
      <c r="K30" s="108">
        <v>99</v>
      </c>
      <c r="L30" s="108">
        <v>99</v>
      </c>
      <c r="M30" s="108">
        <v>99</v>
      </c>
      <c r="N30" s="108">
        <v>99</v>
      </c>
      <c r="O30" s="108">
        <v>99</v>
      </c>
      <c r="P30" s="108">
        <v>99</v>
      </c>
      <c r="Q30" s="108">
        <v>99</v>
      </c>
      <c r="R30" s="108">
        <v>99</v>
      </c>
    </row>
    <row r="31" spans="1:18">
      <c r="A31" s="287" t="s">
        <v>56</v>
      </c>
      <c r="B31" s="14" t="s">
        <v>396</v>
      </c>
      <c r="C31" s="38"/>
      <c r="D31" s="80" t="s">
        <v>319</v>
      </c>
      <c r="E31" s="173">
        <v>130</v>
      </c>
      <c r="F31" s="173">
        <v>130</v>
      </c>
      <c r="G31" s="108">
        <v>130</v>
      </c>
      <c r="H31" s="108">
        <v>130</v>
      </c>
      <c r="I31" s="108">
        <v>130</v>
      </c>
      <c r="J31" s="108">
        <v>130</v>
      </c>
      <c r="K31" s="108">
        <v>130</v>
      </c>
      <c r="L31" s="108">
        <v>130</v>
      </c>
      <c r="M31" s="108">
        <v>130</v>
      </c>
      <c r="N31" s="108">
        <v>130</v>
      </c>
      <c r="O31" s="108">
        <v>130</v>
      </c>
      <c r="P31" s="108">
        <v>130</v>
      </c>
      <c r="Q31" s="108">
        <v>130</v>
      </c>
      <c r="R31" s="108">
        <v>130</v>
      </c>
    </row>
    <row r="32" spans="1:18">
      <c r="A32" s="287"/>
      <c r="B32" s="39" t="s">
        <v>397</v>
      </c>
      <c r="C32" s="41"/>
      <c r="D32" s="80" t="s">
        <v>319</v>
      </c>
      <c r="E32" s="182">
        <v>67</v>
      </c>
      <c r="F32" s="182">
        <v>67</v>
      </c>
      <c r="G32" s="113">
        <v>67</v>
      </c>
      <c r="H32" s="113">
        <v>67</v>
      </c>
      <c r="I32" s="113">
        <v>67</v>
      </c>
      <c r="J32" s="113">
        <v>67</v>
      </c>
      <c r="K32" s="113">
        <v>67</v>
      </c>
      <c r="L32" s="113">
        <v>67</v>
      </c>
      <c r="M32" s="113">
        <v>67</v>
      </c>
      <c r="N32" s="113">
        <v>67</v>
      </c>
      <c r="O32" s="113">
        <v>67</v>
      </c>
      <c r="P32" s="113">
        <v>67</v>
      </c>
      <c r="Q32" s="113">
        <v>67</v>
      </c>
      <c r="R32" s="113">
        <v>67</v>
      </c>
    </row>
    <row r="33" spans="1:18">
      <c r="A33" s="287"/>
      <c r="B33" s="39" t="s">
        <v>398</v>
      </c>
      <c r="C33" s="41"/>
      <c r="D33" s="80" t="s">
        <v>319</v>
      </c>
      <c r="E33" s="182">
        <v>18</v>
      </c>
      <c r="F33" s="182">
        <v>18</v>
      </c>
      <c r="G33" s="113">
        <v>18</v>
      </c>
      <c r="H33" s="113">
        <v>18</v>
      </c>
      <c r="I33" s="113">
        <v>18</v>
      </c>
      <c r="J33" s="113">
        <v>18</v>
      </c>
      <c r="K33" s="113">
        <v>18</v>
      </c>
      <c r="L33" s="113">
        <v>18</v>
      </c>
      <c r="M33" s="113">
        <v>18</v>
      </c>
      <c r="N33" s="113">
        <v>18</v>
      </c>
      <c r="O33" s="113">
        <v>18</v>
      </c>
      <c r="P33" s="113">
        <v>18</v>
      </c>
      <c r="Q33" s="113">
        <v>18</v>
      </c>
      <c r="R33" s="113">
        <v>18</v>
      </c>
    </row>
    <row r="34" spans="1:18">
      <c r="A34" s="287"/>
      <c r="B34" s="39" t="s">
        <v>386</v>
      </c>
      <c r="C34" s="41"/>
      <c r="D34" s="80" t="s">
        <v>319</v>
      </c>
      <c r="E34" s="182">
        <v>43</v>
      </c>
      <c r="F34" s="182">
        <v>43</v>
      </c>
      <c r="G34" s="113">
        <v>43</v>
      </c>
      <c r="H34" s="113">
        <v>43</v>
      </c>
      <c r="I34" s="113">
        <v>43</v>
      </c>
      <c r="J34" s="113">
        <v>43</v>
      </c>
      <c r="K34" s="113">
        <v>43</v>
      </c>
      <c r="L34" s="113">
        <v>43</v>
      </c>
      <c r="M34" s="113">
        <v>43</v>
      </c>
      <c r="N34" s="113">
        <v>43</v>
      </c>
      <c r="O34" s="113">
        <v>43</v>
      </c>
      <c r="P34" s="113">
        <v>43</v>
      </c>
      <c r="Q34" s="113">
        <v>43</v>
      </c>
      <c r="R34" s="113">
        <v>43</v>
      </c>
    </row>
    <row r="35" spans="1:18">
      <c r="A35" s="287"/>
      <c r="B35" s="39" t="s">
        <v>387</v>
      </c>
      <c r="C35" s="41"/>
      <c r="D35" s="80" t="s">
        <v>319</v>
      </c>
      <c r="E35" s="182">
        <v>43</v>
      </c>
      <c r="F35" s="182">
        <v>43</v>
      </c>
      <c r="G35" s="113">
        <v>43</v>
      </c>
      <c r="H35" s="113">
        <v>43</v>
      </c>
      <c r="I35" s="113">
        <v>43</v>
      </c>
      <c r="J35" s="113">
        <v>43</v>
      </c>
      <c r="K35" s="113">
        <v>43</v>
      </c>
      <c r="L35" s="113">
        <v>43</v>
      </c>
      <c r="M35" s="113">
        <v>43</v>
      </c>
      <c r="N35" s="113">
        <v>43</v>
      </c>
      <c r="O35" s="113">
        <v>43</v>
      </c>
      <c r="P35" s="113">
        <v>43</v>
      </c>
      <c r="Q35" s="113">
        <v>43</v>
      </c>
      <c r="R35" s="113">
        <v>43</v>
      </c>
    </row>
    <row r="36" spans="1:18">
      <c r="A36" s="287"/>
      <c r="B36" s="39" t="s">
        <v>388</v>
      </c>
      <c r="C36" s="41"/>
      <c r="D36" s="80" t="s">
        <v>319</v>
      </c>
      <c r="E36" s="182">
        <v>22</v>
      </c>
      <c r="F36" s="182">
        <v>22</v>
      </c>
      <c r="G36" s="113">
        <v>22</v>
      </c>
      <c r="H36" s="113">
        <v>22</v>
      </c>
      <c r="I36" s="113">
        <v>22</v>
      </c>
      <c r="J36" s="113">
        <v>22</v>
      </c>
      <c r="K36" s="113">
        <v>22</v>
      </c>
      <c r="L36" s="113">
        <v>22</v>
      </c>
      <c r="M36" s="113">
        <v>22</v>
      </c>
      <c r="N36" s="113">
        <v>22</v>
      </c>
      <c r="O36" s="113">
        <v>22</v>
      </c>
      <c r="P36" s="113">
        <v>22</v>
      </c>
      <c r="Q36" s="113">
        <v>22</v>
      </c>
      <c r="R36" s="113">
        <v>22</v>
      </c>
    </row>
    <row r="37" spans="1:18">
      <c r="A37" s="287"/>
      <c r="B37" s="39" t="s">
        <v>399</v>
      </c>
      <c r="C37" s="41"/>
      <c r="D37" s="80" t="s">
        <v>319</v>
      </c>
      <c r="E37" s="182">
        <v>75</v>
      </c>
      <c r="F37" s="182">
        <v>75</v>
      </c>
      <c r="G37" s="113">
        <v>75</v>
      </c>
      <c r="H37" s="113">
        <v>75</v>
      </c>
      <c r="I37" s="113">
        <v>75</v>
      </c>
      <c r="J37" s="113">
        <v>75</v>
      </c>
      <c r="K37" s="113">
        <v>75</v>
      </c>
      <c r="L37" s="113">
        <v>75</v>
      </c>
      <c r="M37" s="113">
        <v>75</v>
      </c>
      <c r="N37" s="113">
        <v>75</v>
      </c>
      <c r="O37" s="113">
        <v>75</v>
      </c>
      <c r="P37" s="113">
        <v>75</v>
      </c>
      <c r="Q37" s="113">
        <v>75</v>
      </c>
      <c r="R37" s="113">
        <v>75</v>
      </c>
    </row>
    <row r="38" spans="1:18">
      <c r="A38" s="287"/>
      <c r="B38" s="39" t="s">
        <v>389</v>
      </c>
      <c r="C38" s="41"/>
      <c r="D38" s="406" t="s">
        <v>319</v>
      </c>
      <c r="E38" s="182">
        <v>23</v>
      </c>
      <c r="F38" s="182">
        <v>23</v>
      </c>
      <c r="G38" s="113">
        <v>23</v>
      </c>
      <c r="H38" s="113">
        <v>23</v>
      </c>
      <c r="I38" s="113">
        <v>23</v>
      </c>
      <c r="J38" s="113">
        <v>23</v>
      </c>
      <c r="K38" s="113">
        <v>23</v>
      </c>
      <c r="L38" s="113">
        <v>23</v>
      </c>
      <c r="M38" s="113">
        <v>23</v>
      </c>
      <c r="N38" s="113">
        <v>23</v>
      </c>
      <c r="O38" s="113">
        <v>23</v>
      </c>
      <c r="P38" s="113">
        <v>23</v>
      </c>
      <c r="Q38" s="113">
        <v>23</v>
      </c>
      <c r="R38" s="113">
        <v>23</v>
      </c>
    </row>
    <row r="39" spans="1:18">
      <c r="A39" s="287" t="s">
        <v>57</v>
      </c>
      <c r="B39" s="39" t="s">
        <v>432</v>
      </c>
      <c r="C39" s="41"/>
      <c r="D39" s="80" t="s">
        <v>326</v>
      </c>
      <c r="E39" s="182">
        <v>20</v>
      </c>
      <c r="F39" s="182">
        <v>20</v>
      </c>
      <c r="G39" s="113">
        <f>F39*0.98</f>
        <v>19.600000000000001</v>
      </c>
      <c r="H39" s="113">
        <f t="shared" ref="H39:R39" si="3">G39*0.98</f>
        <v>19.208000000000002</v>
      </c>
      <c r="I39" s="113">
        <f t="shared" si="3"/>
        <v>18.823840000000001</v>
      </c>
      <c r="J39" s="113">
        <f t="shared" si="3"/>
        <v>18.447363200000002</v>
      </c>
      <c r="K39" s="113">
        <f t="shared" si="3"/>
        <v>18.078415936000003</v>
      </c>
      <c r="L39" s="113">
        <f t="shared" si="3"/>
        <v>17.716847617280003</v>
      </c>
      <c r="M39" s="113">
        <f t="shared" si="3"/>
        <v>17.362510664934401</v>
      </c>
      <c r="N39" s="113">
        <f t="shared" si="3"/>
        <v>17.015260451635712</v>
      </c>
      <c r="O39" s="113">
        <f t="shared" si="3"/>
        <v>16.674955242602998</v>
      </c>
      <c r="P39" s="113">
        <f t="shared" si="3"/>
        <v>16.341456137750939</v>
      </c>
      <c r="Q39" s="113">
        <f t="shared" si="3"/>
        <v>16.01462701499592</v>
      </c>
      <c r="R39" s="113">
        <f t="shared" si="3"/>
        <v>15.694334474696001</v>
      </c>
    </row>
    <row r="40" spans="1:18">
      <c r="A40" s="287"/>
      <c r="B40" s="43"/>
      <c r="C40" s="280"/>
      <c r="D40" s="281"/>
      <c r="E40" s="95"/>
      <c r="F40" s="96"/>
      <c r="G40" s="96"/>
      <c r="H40" s="96"/>
      <c r="I40" s="96"/>
      <c r="J40" s="96"/>
      <c r="K40" s="96"/>
      <c r="L40" s="96"/>
      <c r="M40" s="96"/>
      <c r="N40" s="96"/>
      <c r="O40" s="97"/>
      <c r="P40" s="97"/>
      <c r="Q40" s="97"/>
      <c r="R40" s="98"/>
    </row>
    <row r="41" spans="1:18">
      <c r="A41" s="287"/>
      <c r="B41" s="27" t="s">
        <v>267</v>
      </c>
      <c r="C41" s="33"/>
      <c r="D41" s="27"/>
      <c r="E41" s="103"/>
      <c r="F41" s="104"/>
      <c r="G41" s="104"/>
      <c r="H41" s="104"/>
      <c r="I41" s="104"/>
      <c r="J41" s="104"/>
      <c r="K41" s="104"/>
      <c r="L41" s="104"/>
      <c r="M41" s="104"/>
      <c r="N41" s="104"/>
      <c r="O41" s="101"/>
      <c r="P41" s="101"/>
      <c r="Q41" s="101"/>
      <c r="R41" s="102"/>
    </row>
    <row r="42" spans="1:18">
      <c r="A42" s="287"/>
      <c r="B42" s="34" t="s">
        <v>35</v>
      </c>
      <c r="C42" s="280"/>
      <c r="D42" s="79" t="s">
        <v>317</v>
      </c>
      <c r="E42" s="284">
        <v>2017</v>
      </c>
      <c r="F42" s="284">
        <v>2018</v>
      </c>
      <c r="G42" s="284">
        <v>2019</v>
      </c>
      <c r="H42" s="284" t="s">
        <v>2</v>
      </c>
      <c r="I42" s="284" t="s">
        <v>17</v>
      </c>
      <c r="J42" s="284" t="s">
        <v>18</v>
      </c>
      <c r="K42" s="284" t="s">
        <v>20</v>
      </c>
      <c r="L42" s="284" t="s">
        <v>21</v>
      </c>
      <c r="M42" s="284" t="s">
        <v>24</v>
      </c>
      <c r="N42" s="284" t="s">
        <v>25</v>
      </c>
      <c r="O42" s="284" t="s">
        <v>27</v>
      </c>
      <c r="P42" s="284" t="s">
        <v>28</v>
      </c>
      <c r="Q42" s="284" t="s">
        <v>29</v>
      </c>
      <c r="R42" s="284" t="s">
        <v>30</v>
      </c>
    </row>
    <row r="43" spans="1:18" ht="31.5">
      <c r="A43" s="287" t="s">
        <v>58</v>
      </c>
      <c r="B43" s="14" t="s">
        <v>401</v>
      </c>
      <c r="C43" s="324"/>
      <c r="D43" s="323" t="s">
        <v>328</v>
      </c>
      <c r="E43" s="174">
        <v>1</v>
      </c>
      <c r="F43" s="174">
        <v>1</v>
      </c>
      <c r="G43" s="115">
        <v>1</v>
      </c>
      <c r="H43" s="115">
        <v>1</v>
      </c>
      <c r="I43" s="115">
        <v>1</v>
      </c>
      <c r="J43" s="115">
        <v>1</v>
      </c>
      <c r="K43" s="115">
        <v>1</v>
      </c>
      <c r="L43" s="115">
        <v>1</v>
      </c>
      <c r="M43" s="115">
        <v>1</v>
      </c>
      <c r="N43" s="115">
        <v>1</v>
      </c>
      <c r="O43" s="116">
        <v>1</v>
      </c>
      <c r="P43" s="116">
        <v>1</v>
      </c>
      <c r="Q43" s="116">
        <v>1</v>
      </c>
      <c r="R43" s="116">
        <v>1</v>
      </c>
    </row>
    <row r="44" spans="1:18" ht="31.5">
      <c r="A44" s="287" t="s">
        <v>59</v>
      </c>
      <c r="B44" s="14" t="s">
        <v>402</v>
      </c>
      <c r="C44" s="324"/>
      <c r="D44" s="323" t="s">
        <v>322</v>
      </c>
      <c r="E44" s="175">
        <v>0</v>
      </c>
      <c r="F44" s="175">
        <v>6</v>
      </c>
      <c r="G44" s="112">
        <v>6</v>
      </c>
      <c r="H44" s="112">
        <v>6</v>
      </c>
      <c r="I44" s="112">
        <v>6</v>
      </c>
      <c r="J44" s="112">
        <v>6</v>
      </c>
      <c r="K44" s="112">
        <v>6</v>
      </c>
      <c r="L44" s="112">
        <v>6</v>
      </c>
      <c r="M44" s="112">
        <v>6</v>
      </c>
      <c r="N44" s="112">
        <v>6</v>
      </c>
      <c r="O44" s="109">
        <v>6</v>
      </c>
      <c r="P44" s="109">
        <v>6</v>
      </c>
      <c r="Q44" s="109">
        <v>6</v>
      </c>
      <c r="R44" s="109">
        <v>6</v>
      </c>
    </row>
    <row r="45" spans="1:18" ht="31.5">
      <c r="A45" s="287" t="s">
        <v>185</v>
      </c>
      <c r="B45" s="14" t="s">
        <v>403</v>
      </c>
      <c r="C45" s="324"/>
      <c r="D45" s="323" t="s">
        <v>322</v>
      </c>
      <c r="E45" s="173">
        <v>33</v>
      </c>
      <c r="F45" s="173">
        <v>33</v>
      </c>
      <c r="G45" s="108">
        <v>33</v>
      </c>
      <c r="H45" s="108">
        <v>33</v>
      </c>
      <c r="I45" s="108">
        <v>33</v>
      </c>
      <c r="J45" s="108">
        <v>33</v>
      </c>
      <c r="K45" s="108">
        <v>33</v>
      </c>
      <c r="L45" s="108">
        <v>33</v>
      </c>
      <c r="M45" s="108">
        <v>33</v>
      </c>
      <c r="N45" s="108">
        <v>33</v>
      </c>
      <c r="O45" s="108">
        <v>33</v>
      </c>
      <c r="P45" s="108">
        <v>33</v>
      </c>
      <c r="Q45" s="108">
        <v>33</v>
      </c>
      <c r="R45" s="108">
        <v>33</v>
      </c>
    </row>
    <row r="46" spans="1:18">
      <c r="A46" s="287" t="s">
        <v>186</v>
      </c>
      <c r="B46" s="14" t="s">
        <v>404</v>
      </c>
      <c r="C46" s="324"/>
      <c r="D46" s="323" t="s">
        <v>323</v>
      </c>
      <c r="E46" s="173">
        <v>15</v>
      </c>
      <c r="F46" s="173">
        <v>15</v>
      </c>
      <c r="G46" s="108">
        <v>15</v>
      </c>
      <c r="H46" s="108">
        <v>15</v>
      </c>
      <c r="I46" s="108">
        <v>15</v>
      </c>
      <c r="J46" s="108">
        <v>15</v>
      </c>
      <c r="K46" s="108">
        <v>15</v>
      </c>
      <c r="L46" s="108">
        <v>15</v>
      </c>
      <c r="M46" s="108">
        <v>15</v>
      </c>
      <c r="N46" s="108">
        <v>15</v>
      </c>
      <c r="O46" s="108">
        <v>15</v>
      </c>
      <c r="P46" s="108">
        <v>15</v>
      </c>
      <c r="Q46" s="108">
        <v>15</v>
      </c>
      <c r="R46" s="108">
        <v>15</v>
      </c>
    </row>
    <row r="47" spans="1:18">
      <c r="A47" s="287" t="s">
        <v>187</v>
      </c>
      <c r="B47" s="14" t="s">
        <v>453</v>
      </c>
      <c r="C47" s="324"/>
      <c r="D47" s="323" t="s">
        <v>321</v>
      </c>
      <c r="E47" s="173">
        <v>102</v>
      </c>
      <c r="F47" s="173"/>
      <c r="G47" s="108"/>
      <c r="H47" s="108"/>
      <c r="I47" s="108"/>
      <c r="J47" s="108"/>
      <c r="K47" s="108"/>
      <c r="L47" s="108"/>
      <c r="M47" s="108"/>
      <c r="N47" s="108"/>
      <c r="O47" s="109"/>
      <c r="P47" s="109"/>
      <c r="Q47" s="109"/>
      <c r="R47" s="109"/>
    </row>
    <row r="48" spans="1:18">
      <c r="A48" s="287" t="s">
        <v>188</v>
      </c>
      <c r="B48" s="14"/>
      <c r="C48" s="324"/>
      <c r="D48" s="323"/>
      <c r="E48" s="321"/>
      <c r="F48" s="321"/>
      <c r="G48" s="291"/>
      <c r="H48" s="291"/>
      <c r="I48" s="291"/>
      <c r="J48" s="291"/>
      <c r="K48" s="291"/>
      <c r="L48" s="291"/>
      <c r="M48" s="291"/>
      <c r="N48" s="291"/>
      <c r="O48" s="292"/>
      <c r="P48" s="292"/>
      <c r="Q48" s="292"/>
      <c r="R48" s="258"/>
    </row>
    <row r="49" spans="1:18">
      <c r="A49" s="287" t="s">
        <v>189</v>
      </c>
      <c r="B49" s="14"/>
      <c r="C49" s="324"/>
      <c r="D49" s="323"/>
      <c r="E49" s="321"/>
      <c r="F49" s="321"/>
      <c r="G49" s="291"/>
      <c r="H49" s="291"/>
      <c r="I49" s="291"/>
      <c r="J49" s="291"/>
      <c r="K49" s="291"/>
      <c r="L49" s="291"/>
      <c r="M49" s="291"/>
      <c r="N49" s="291"/>
      <c r="O49" s="292"/>
      <c r="P49" s="292"/>
      <c r="Q49" s="292"/>
      <c r="R49" s="258"/>
    </row>
    <row r="50" spans="1:18">
      <c r="A50" s="287"/>
      <c r="B50" s="191"/>
      <c r="C50" s="192"/>
      <c r="D50" s="193"/>
      <c r="E50" s="193"/>
      <c r="F50" s="193"/>
      <c r="G50" s="194"/>
      <c r="H50" s="194"/>
      <c r="I50" s="194"/>
      <c r="J50" s="194"/>
      <c r="K50" s="194"/>
      <c r="L50" s="194"/>
      <c r="M50" s="194"/>
      <c r="N50" s="194"/>
      <c r="O50" s="195"/>
      <c r="P50" s="195"/>
      <c r="Q50" s="195"/>
      <c r="R50" s="196"/>
    </row>
    <row r="51" spans="1:18" ht="31.5">
      <c r="A51" s="287">
        <v>11</v>
      </c>
      <c r="B51" s="283" t="s">
        <v>162</v>
      </c>
      <c r="C51" s="158"/>
      <c r="D51" s="83"/>
      <c r="E51" s="364">
        <f t="shared" ref="E51:R51" si="4">SUM(E26:E39,E43:E49)</f>
        <v>763</v>
      </c>
      <c r="F51" s="364">
        <f t="shared" si="4"/>
        <v>667</v>
      </c>
      <c r="G51" s="69">
        <f t="shared" si="4"/>
        <v>666.6</v>
      </c>
      <c r="H51" s="69">
        <f t="shared" si="4"/>
        <v>666.20799999999997</v>
      </c>
      <c r="I51" s="69">
        <f t="shared" si="4"/>
        <v>665.82384000000002</v>
      </c>
      <c r="J51" s="69">
        <f t="shared" si="4"/>
        <v>665.44736320000004</v>
      </c>
      <c r="K51" s="69">
        <f t="shared" si="4"/>
        <v>665.07841593600006</v>
      </c>
      <c r="L51" s="69">
        <f t="shared" si="4"/>
        <v>664.71684761728</v>
      </c>
      <c r="M51" s="69">
        <f t="shared" si="4"/>
        <v>664.36251066493435</v>
      </c>
      <c r="N51" s="69">
        <f t="shared" si="4"/>
        <v>664.01526045163575</v>
      </c>
      <c r="O51" s="69">
        <f t="shared" si="4"/>
        <v>663.674955242603</v>
      </c>
      <c r="P51" s="69">
        <f t="shared" si="4"/>
        <v>663.34145613775092</v>
      </c>
      <c r="Q51" s="69">
        <f t="shared" si="4"/>
        <v>663.01462701499588</v>
      </c>
      <c r="R51" s="69">
        <f t="shared" si="4"/>
        <v>662.69433447469601</v>
      </c>
    </row>
    <row r="52" spans="1:18">
      <c r="A52" s="92"/>
      <c r="B52" s="33"/>
      <c r="C52" s="33"/>
      <c r="D52" s="27"/>
      <c r="E52" s="95"/>
      <c r="F52" s="96"/>
      <c r="G52" s="96"/>
      <c r="H52" s="96"/>
      <c r="I52" s="96"/>
      <c r="J52" s="96"/>
      <c r="K52" s="96"/>
      <c r="L52" s="96"/>
      <c r="M52" s="96"/>
      <c r="N52" s="96"/>
      <c r="O52" s="97"/>
      <c r="P52" s="97"/>
      <c r="Q52" s="97"/>
      <c r="R52" s="98"/>
    </row>
    <row r="53" spans="1:18">
      <c r="A53" s="92"/>
      <c r="B53" s="27" t="s">
        <v>272</v>
      </c>
      <c r="C53" s="33"/>
      <c r="D53" s="281"/>
      <c r="E53" s="99"/>
      <c r="F53" s="100"/>
      <c r="G53" s="100"/>
      <c r="H53" s="100"/>
      <c r="I53" s="100"/>
      <c r="J53" s="100"/>
      <c r="K53" s="100"/>
      <c r="L53" s="100"/>
      <c r="M53" s="100"/>
      <c r="N53" s="100"/>
      <c r="O53" s="101"/>
      <c r="P53" s="101"/>
      <c r="Q53" s="101"/>
      <c r="R53" s="102"/>
    </row>
    <row r="54" spans="1:18">
      <c r="A54" s="92"/>
      <c r="B54" s="281" t="s">
        <v>34</v>
      </c>
      <c r="C54" s="280"/>
      <c r="D54" s="79" t="s">
        <v>317</v>
      </c>
      <c r="E54" s="284">
        <v>2017</v>
      </c>
      <c r="F54" s="284">
        <v>2018</v>
      </c>
      <c r="G54" s="284">
        <v>2019</v>
      </c>
      <c r="H54" s="284" t="s">
        <v>2</v>
      </c>
      <c r="I54" s="284" t="s">
        <v>17</v>
      </c>
      <c r="J54" s="284" t="s">
        <v>18</v>
      </c>
      <c r="K54" s="284" t="s">
        <v>20</v>
      </c>
      <c r="L54" s="284" t="s">
        <v>21</v>
      </c>
      <c r="M54" s="284" t="s">
        <v>24</v>
      </c>
      <c r="N54" s="284" t="s">
        <v>25</v>
      </c>
      <c r="O54" s="284" t="s">
        <v>27</v>
      </c>
      <c r="P54" s="284" t="s">
        <v>28</v>
      </c>
      <c r="Q54" s="284" t="s">
        <v>29</v>
      </c>
      <c r="R54" s="284" t="s">
        <v>30</v>
      </c>
    </row>
    <row r="55" spans="1:18" ht="31.5">
      <c r="A55" s="287" t="s">
        <v>138</v>
      </c>
      <c r="B55" s="14" t="s">
        <v>433</v>
      </c>
      <c r="C55" s="38"/>
      <c r="D55" s="80" t="s">
        <v>330</v>
      </c>
      <c r="E55" s="174">
        <v>32</v>
      </c>
      <c r="F55" s="174">
        <v>32</v>
      </c>
      <c r="G55" s="115">
        <v>32</v>
      </c>
      <c r="H55" s="115">
        <v>32</v>
      </c>
      <c r="I55" s="115">
        <v>32</v>
      </c>
      <c r="J55" s="115">
        <v>32</v>
      </c>
      <c r="K55" s="115">
        <v>32</v>
      </c>
      <c r="L55" s="115">
        <v>32</v>
      </c>
      <c r="M55" s="115">
        <v>32</v>
      </c>
      <c r="N55" s="115">
        <v>32</v>
      </c>
      <c r="O55" s="115">
        <v>32</v>
      </c>
      <c r="P55" s="115">
        <v>32</v>
      </c>
      <c r="Q55" s="115">
        <v>32</v>
      </c>
      <c r="R55" s="115">
        <v>32</v>
      </c>
    </row>
    <row r="56" spans="1:18">
      <c r="A56" s="287" t="s">
        <v>139</v>
      </c>
      <c r="B56" s="14" t="s">
        <v>408</v>
      </c>
      <c r="C56" s="38"/>
      <c r="D56" s="80" t="s">
        <v>331</v>
      </c>
      <c r="E56" s="268">
        <v>10.039999999999999</v>
      </c>
      <c r="F56" s="268">
        <v>10.039999999999999</v>
      </c>
      <c r="G56" s="108">
        <v>10.039999999999999</v>
      </c>
      <c r="H56" s="108">
        <v>10.039999999999999</v>
      </c>
      <c r="I56" s="108">
        <v>10.039999999999999</v>
      </c>
      <c r="J56" s="108">
        <v>10.039999999999999</v>
      </c>
      <c r="K56" s="108">
        <v>10.039999999999999</v>
      </c>
      <c r="L56" s="108">
        <v>10.039999999999999</v>
      </c>
      <c r="M56" s="108">
        <v>10.039999999999999</v>
      </c>
      <c r="N56" s="108">
        <v>10.039999999999999</v>
      </c>
      <c r="O56" s="108">
        <v>10.039999999999999</v>
      </c>
      <c r="P56" s="108">
        <v>10.039999999999999</v>
      </c>
      <c r="Q56" s="108">
        <v>10.039999999999999</v>
      </c>
      <c r="R56" s="108">
        <v>10.039999999999999</v>
      </c>
    </row>
    <row r="57" spans="1:18" hidden="1">
      <c r="A57" s="287" t="s">
        <v>140</v>
      </c>
      <c r="B57" s="14"/>
      <c r="C57" s="38"/>
      <c r="D57" s="80"/>
      <c r="E57" s="268"/>
      <c r="F57" s="268"/>
      <c r="G57" s="108"/>
      <c r="H57" s="108"/>
      <c r="I57" s="108"/>
      <c r="J57" s="108"/>
      <c r="K57" s="108"/>
      <c r="L57" s="108"/>
      <c r="M57" s="108"/>
      <c r="N57" s="117"/>
      <c r="O57" s="109"/>
      <c r="P57" s="109"/>
      <c r="Q57" s="109"/>
      <c r="R57" s="109"/>
    </row>
    <row r="58" spans="1:18" hidden="1">
      <c r="A58" s="287" t="s">
        <v>141</v>
      </c>
      <c r="B58" s="14"/>
      <c r="C58" s="38"/>
      <c r="D58" s="80"/>
      <c r="E58" s="268"/>
      <c r="F58" s="268"/>
      <c r="G58" s="108"/>
      <c r="H58" s="108"/>
      <c r="I58" s="108"/>
      <c r="J58" s="108"/>
      <c r="K58" s="108"/>
      <c r="L58" s="108"/>
      <c r="M58" s="108"/>
      <c r="N58" s="117"/>
      <c r="O58" s="109"/>
      <c r="P58" s="109"/>
      <c r="Q58" s="109"/>
      <c r="R58" s="109"/>
    </row>
    <row r="59" spans="1:18" hidden="1">
      <c r="A59" s="287" t="s">
        <v>142</v>
      </c>
      <c r="B59" s="14"/>
      <c r="C59" s="38"/>
      <c r="D59" s="80"/>
      <c r="E59" s="268"/>
      <c r="F59" s="268"/>
      <c r="G59" s="108"/>
      <c r="H59" s="108"/>
      <c r="I59" s="108"/>
      <c r="J59" s="108"/>
      <c r="K59" s="108"/>
      <c r="L59" s="108"/>
      <c r="M59" s="108"/>
      <c r="N59" s="117"/>
      <c r="O59" s="109"/>
      <c r="P59" s="109"/>
      <c r="Q59" s="109"/>
      <c r="R59" s="109"/>
    </row>
    <row r="60" spans="1:18" hidden="1">
      <c r="A60" s="287" t="s">
        <v>143</v>
      </c>
      <c r="B60" s="14"/>
      <c r="C60" s="38"/>
      <c r="D60" s="80"/>
      <c r="E60" s="268"/>
      <c r="F60" s="268"/>
      <c r="G60" s="108"/>
      <c r="H60" s="108"/>
      <c r="I60" s="108"/>
      <c r="J60" s="108"/>
      <c r="K60" s="108"/>
      <c r="L60" s="108"/>
      <c r="M60" s="108"/>
      <c r="N60" s="117"/>
      <c r="O60" s="109"/>
      <c r="P60" s="109"/>
      <c r="Q60" s="109"/>
      <c r="R60" s="109"/>
    </row>
    <row r="61" spans="1:18" hidden="1">
      <c r="A61" s="287" t="s">
        <v>144</v>
      </c>
      <c r="B61" s="14"/>
      <c r="C61" s="38"/>
      <c r="D61" s="80"/>
      <c r="E61" s="268"/>
      <c r="F61" s="268"/>
      <c r="G61" s="108"/>
      <c r="H61" s="108"/>
      <c r="I61" s="108"/>
      <c r="J61" s="108"/>
      <c r="K61" s="108"/>
      <c r="L61" s="108"/>
      <c r="M61" s="108"/>
      <c r="N61" s="117"/>
      <c r="O61" s="109"/>
      <c r="P61" s="109"/>
      <c r="Q61" s="109"/>
      <c r="R61" s="109"/>
    </row>
    <row r="62" spans="1:18" hidden="1">
      <c r="A62" s="287" t="s">
        <v>145</v>
      </c>
      <c r="B62" s="14"/>
      <c r="C62" s="38"/>
      <c r="D62" s="80"/>
      <c r="E62" s="269"/>
      <c r="F62" s="269"/>
      <c r="G62" s="113"/>
      <c r="H62" s="113"/>
      <c r="I62" s="113"/>
      <c r="J62" s="113"/>
      <c r="K62" s="113"/>
      <c r="L62" s="113"/>
      <c r="M62" s="113"/>
      <c r="N62" s="113"/>
      <c r="O62" s="114"/>
      <c r="P62" s="114"/>
      <c r="Q62" s="114"/>
      <c r="R62" s="114"/>
    </row>
    <row r="63" spans="1:18" hidden="1">
      <c r="A63" s="287" t="s">
        <v>146</v>
      </c>
      <c r="B63" s="14"/>
      <c r="C63" s="38"/>
      <c r="D63" s="323"/>
      <c r="E63" s="322"/>
      <c r="F63" s="322"/>
      <c r="G63" s="325"/>
      <c r="H63" s="325"/>
      <c r="I63" s="325"/>
      <c r="J63" s="325"/>
      <c r="K63" s="325"/>
      <c r="L63" s="325"/>
      <c r="M63" s="325"/>
      <c r="N63" s="325"/>
      <c r="O63" s="326"/>
      <c r="P63" s="326"/>
      <c r="Q63" s="326"/>
      <c r="R63" s="326"/>
    </row>
    <row r="64" spans="1:18" hidden="1">
      <c r="A64" s="287" t="s">
        <v>158</v>
      </c>
      <c r="B64" s="14"/>
      <c r="C64" s="38"/>
      <c r="D64" s="323"/>
      <c r="E64" s="322"/>
      <c r="F64" s="322"/>
      <c r="G64" s="325"/>
      <c r="H64" s="325"/>
      <c r="I64" s="325"/>
      <c r="J64" s="325"/>
      <c r="K64" s="325"/>
      <c r="L64" s="325"/>
      <c r="M64" s="325"/>
      <c r="N64" s="325"/>
      <c r="O64" s="326"/>
      <c r="P64" s="326"/>
      <c r="Q64" s="326"/>
      <c r="R64" s="326"/>
    </row>
    <row r="65" spans="1:18" hidden="1">
      <c r="A65" s="287" t="s">
        <v>159</v>
      </c>
      <c r="B65" s="14"/>
      <c r="C65" s="38"/>
      <c r="D65" s="323"/>
      <c r="E65" s="322"/>
      <c r="F65" s="322"/>
      <c r="G65" s="325"/>
      <c r="H65" s="325"/>
      <c r="I65" s="325"/>
      <c r="J65" s="325"/>
      <c r="K65" s="325"/>
      <c r="L65" s="325"/>
      <c r="M65" s="325"/>
      <c r="N65" s="325"/>
      <c r="O65" s="326"/>
      <c r="P65" s="326"/>
      <c r="Q65" s="326"/>
      <c r="R65" s="326"/>
    </row>
    <row r="66" spans="1:18" hidden="1">
      <c r="A66" s="287" t="s">
        <v>160</v>
      </c>
      <c r="B66" s="14"/>
      <c r="C66" s="38"/>
      <c r="D66" s="323"/>
      <c r="E66" s="322"/>
      <c r="F66" s="322"/>
      <c r="G66" s="325"/>
      <c r="H66" s="325"/>
      <c r="I66" s="325"/>
      <c r="J66" s="325"/>
      <c r="K66" s="325"/>
      <c r="L66" s="325"/>
      <c r="M66" s="325"/>
      <c r="N66" s="325"/>
      <c r="O66" s="326"/>
      <c r="P66" s="326"/>
      <c r="Q66" s="326"/>
      <c r="R66" s="326"/>
    </row>
    <row r="67" spans="1:18" hidden="1">
      <c r="A67" s="287" t="s">
        <v>190</v>
      </c>
      <c r="B67" s="14"/>
      <c r="C67" s="38"/>
      <c r="D67" s="323"/>
      <c r="E67" s="322"/>
      <c r="F67" s="322"/>
      <c r="G67" s="325"/>
      <c r="H67" s="325"/>
      <c r="I67" s="325"/>
      <c r="J67" s="325"/>
      <c r="K67" s="325"/>
      <c r="L67" s="325"/>
      <c r="M67" s="325"/>
      <c r="N67" s="325"/>
      <c r="O67" s="326"/>
      <c r="P67" s="326"/>
      <c r="Q67" s="326"/>
      <c r="R67" s="326"/>
    </row>
    <row r="68" spans="1:18" hidden="1">
      <c r="A68" s="287" t="s">
        <v>191</v>
      </c>
      <c r="B68" s="14"/>
      <c r="C68" s="38"/>
      <c r="D68" s="323"/>
      <c r="E68" s="322"/>
      <c r="F68" s="322"/>
      <c r="G68" s="325"/>
      <c r="H68" s="325"/>
      <c r="I68" s="325"/>
      <c r="J68" s="325"/>
      <c r="K68" s="325"/>
      <c r="L68" s="325"/>
      <c r="M68" s="325"/>
      <c r="N68" s="325"/>
      <c r="O68" s="326"/>
      <c r="P68" s="326"/>
      <c r="Q68" s="326"/>
      <c r="R68" s="326"/>
    </row>
    <row r="69" spans="1:18">
      <c r="A69" s="287"/>
      <c r="B69" s="280"/>
      <c r="C69" s="280"/>
      <c r="D69" s="281"/>
      <c r="E69" s="95"/>
      <c r="F69" s="96"/>
      <c r="G69" s="96"/>
      <c r="H69" s="96"/>
      <c r="I69" s="96"/>
      <c r="J69" s="96"/>
      <c r="K69" s="96"/>
      <c r="L69" s="96"/>
      <c r="M69" s="96"/>
      <c r="N69" s="96"/>
      <c r="O69" s="97"/>
      <c r="P69" s="97"/>
      <c r="Q69" s="97"/>
      <c r="R69" s="98"/>
    </row>
    <row r="70" spans="1:18">
      <c r="A70" s="287"/>
      <c r="B70" s="280"/>
      <c r="C70" s="280"/>
      <c r="D70" s="281"/>
      <c r="E70" s="99"/>
      <c r="F70" s="100"/>
      <c r="G70" s="100"/>
      <c r="H70" s="100"/>
      <c r="I70" s="100"/>
      <c r="J70" s="100"/>
      <c r="K70" s="100"/>
      <c r="L70" s="100"/>
      <c r="M70" s="100"/>
      <c r="N70" s="100"/>
      <c r="O70" s="101"/>
      <c r="P70" s="101"/>
      <c r="Q70" s="101"/>
      <c r="R70" s="102"/>
    </row>
    <row r="71" spans="1:18">
      <c r="A71" s="287"/>
      <c r="B71" s="280"/>
      <c r="C71" s="280"/>
      <c r="D71" s="281"/>
      <c r="E71" s="99"/>
      <c r="F71" s="100"/>
      <c r="G71" s="100"/>
      <c r="H71" s="100"/>
      <c r="I71" s="100"/>
      <c r="J71" s="100"/>
      <c r="K71" s="100"/>
      <c r="L71" s="100"/>
      <c r="M71" s="100"/>
      <c r="N71" s="100"/>
      <c r="O71" s="101"/>
      <c r="P71" s="101"/>
      <c r="Q71" s="101"/>
      <c r="R71" s="102"/>
    </row>
    <row r="72" spans="1:18">
      <c r="A72" s="287"/>
      <c r="B72" s="27" t="s">
        <v>435</v>
      </c>
      <c r="C72" s="280"/>
      <c r="D72" s="27"/>
      <c r="E72" s="99"/>
      <c r="F72" s="100"/>
      <c r="G72" s="100"/>
      <c r="H72" s="100"/>
      <c r="I72" s="100"/>
      <c r="J72" s="100"/>
      <c r="K72" s="100"/>
      <c r="L72" s="100"/>
      <c r="M72" s="100"/>
      <c r="N72" s="100"/>
      <c r="O72" s="101"/>
      <c r="P72" s="101"/>
      <c r="Q72" s="101"/>
      <c r="R72" s="102"/>
    </row>
    <row r="73" spans="1:18">
      <c r="A73" s="287"/>
      <c r="B73" s="281" t="s">
        <v>35</v>
      </c>
      <c r="C73" s="280"/>
      <c r="D73" s="79" t="s">
        <v>317</v>
      </c>
      <c r="E73" s="284">
        <v>2017</v>
      </c>
      <c r="F73" s="284">
        <v>2018</v>
      </c>
      <c r="G73" s="284">
        <v>2019</v>
      </c>
      <c r="H73" s="284" t="s">
        <v>2</v>
      </c>
      <c r="I73" s="284" t="s">
        <v>17</v>
      </c>
      <c r="J73" s="284" t="s">
        <v>18</v>
      </c>
      <c r="K73" s="284" t="s">
        <v>20</v>
      </c>
      <c r="L73" s="284" t="s">
        <v>21</v>
      </c>
      <c r="M73" s="284" t="s">
        <v>24</v>
      </c>
      <c r="N73" s="284" t="s">
        <v>25</v>
      </c>
      <c r="O73" s="284" t="s">
        <v>27</v>
      </c>
      <c r="P73" s="284" t="s">
        <v>28</v>
      </c>
      <c r="Q73" s="284" t="s">
        <v>29</v>
      </c>
      <c r="R73" s="284" t="s">
        <v>30</v>
      </c>
    </row>
    <row r="74" spans="1:18">
      <c r="A74" s="287" t="s">
        <v>192</v>
      </c>
      <c r="B74" s="44" t="s">
        <v>451</v>
      </c>
      <c r="C74" s="282"/>
      <c r="D74" s="330" t="s">
        <v>331</v>
      </c>
      <c r="E74" s="178">
        <v>21</v>
      </c>
      <c r="F74" s="178">
        <v>21</v>
      </c>
      <c r="G74" s="108">
        <v>21</v>
      </c>
      <c r="H74" s="108">
        <f>G74*0.995</f>
        <v>20.895</v>
      </c>
      <c r="I74" s="108">
        <f t="shared" ref="I74:R74" si="5">H74*0.995</f>
        <v>20.790524999999999</v>
      </c>
      <c r="J74" s="108">
        <f t="shared" si="5"/>
        <v>20.686572374999997</v>
      </c>
      <c r="K74" s="108">
        <f t="shared" si="5"/>
        <v>20.583139513124998</v>
      </c>
      <c r="L74" s="108">
        <f t="shared" si="5"/>
        <v>20.480223815559373</v>
      </c>
      <c r="M74" s="108">
        <f t="shared" si="5"/>
        <v>20.377822696481577</v>
      </c>
      <c r="N74" s="108">
        <f t="shared" si="5"/>
        <v>20.275933582999169</v>
      </c>
      <c r="O74" s="108">
        <f t="shared" si="5"/>
        <v>20.174553915084172</v>
      </c>
      <c r="P74" s="108">
        <f t="shared" si="5"/>
        <v>20.07368114550875</v>
      </c>
      <c r="Q74" s="108">
        <f t="shared" si="5"/>
        <v>19.973312739781207</v>
      </c>
      <c r="R74" s="108">
        <f t="shared" si="5"/>
        <v>19.8734461760823</v>
      </c>
    </row>
    <row r="75" spans="1:18">
      <c r="A75" s="287"/>
      <c r="B75" s="44" t="s">
        <v>450</v>
      </c>
      <c r="C75" s="324"/>
      <c r="D75" s="330" t="s">
        <v>324</v>
      </c>
      <c r="E75" s="407">
        <v>0</v>
      </c>
      <c r="F75" s="407">
        <v>1.4</v>
      </c>
      <c r="G75" s="325">
        <v>2.4</v>
      </c>
      <c r="H75" s="325">
        <v>2.4</v>
      </c>
      <c r="I75" s="325">
        <v>2.4</v>
      </c>
      <c r="J75" s="325">
        <v>2.4</v>
      </c>
      <c r="K75" s="325">
        <v>2.4</v>
      </c>
      <c r="L75" s="325">
        <v>2.4</v>
      </c>
      <c r="M75" s="325">
        <v>2.4</v>
      </c>
      <c r="N75" s="325">
        <v>2.4</v>
      </c>
      <c r="O75" s="325">
        <v>2.4</v>
      </c>
      <c r="P75" s="325">
        <v>2.4</v>
      </c>
      <c r="Q75" s="325">
        <v>2.4</v>
      </c>
      <c r="R75" s="325">
        <v>2.4</v>
      </c>
    </row>
    <row r="76" spans="1:18">
      <c r="A76" s="287"/>
      <c r="B76" s="44" t="s">
        <v>449</v>
      </c>
      <c r="C76" s="324"/>
      <c r="D76" s="330" t="s">
        <v>324</v>
      </c>
      <c r="E76" s="407">
        <v>45</v>
      </c>
      <c r="F76" s="407">
        <v>45</v>
      </c>
      <c r="G76" s="325">
        <v>45</v>
      </c>
      <c r="H76" s="325">
        <v>45</v>
      </c>
      <c r="I76" s="325">
        <v>45</v>
      </c>
      <c r="J76" s="325">
        <v>45</v>
      </c>
      <c r="K76" s="325">
        <v>0</v>
      </c>
      <c r="L76" s="325">
        <v>0</v>
      </c>
      <c r="M76" s="325">
        <v>0</v>
      </c>
      <c r="N76" s="117">
        <v>0</v>
      </c>
      <c r="O76" s="326">
        <v>0</v>
      </c>
      <c r="P76" s="326">
        <v>0</v>
      </c>
      <c r="Q76" s="326">
        <v>0</v>
      </c>
      <c r="R76" s="326">
        <v>0</v>
      </c>
    </row>
    <row r="77" spans="1:18">
      <c r="A77" s="287"/>
      <c r="B77" s="44" t="s">
        <v>448</v>
      </c>
      <c r="C77" s="324"/>
      <c r="D77" s="330" t="s">
        <v>331</v>
      </c>
      <c r="E77" s="407">
        <v>14</v>
      </c>
      <c r="F77" s="407">
        <v>14</v>
      </c>
      <c r="G77" s="325">
        <v>14</v>
      </c>
      <c r="H77" s="325">
        <f>G77*0.995</f>
        <v>13.93</v>
      </c>
      <c r="I77" s="325">
        <f t="shared" ref="I77:R79" si="6">H77*0.995</f>
        <v>13.86035</v>
      </c>
      <c r="J77" s="325">
        <f t="shared" si="6"/>
        <v>13.791048250000001</v>
      </c>
      <c r="K77" s="325">
        <f t="shared" si="6"/>
        <v>13.722093008750001</v>
      </c>
      <c r="L77" s="325">
        <f t="shared" si="6"/>
        <v>13.65348254370625</v>
      </c>
      <c r="M77" s="325">
        <f t="shared" si="6"/>
        <v>13.585215130987718</v>
      </c>
      <c r="N77" s="325">
        <f t="shared" si="6"/>
        <v>13.51728905533278</v>
      </c>
      <c r="O77" s="325">
        <f t="shared" si="6"/>
        <v>13.449702610056116</v>
      </c>
      <c r="P77" s="325">
        <f t="shared" si="6"/>
        <v>13.382454097005835</v>
      </c>
      <c r="Q77" s="325">
        <f t="shared" si="6"/>
        <v>13.315541826520807</v>
      </c>
      <c r="R77" s="325">
        <f t="shared" si="6"/>
        <v>13.248964117388203</v>
      </c>
    </row>
    <row r="78" spans="1:18">
      <c r="A78" s="287"/>
      <c r="B78" s="44" t="s">
        <v>447</v>
      </c>
      <c r="C78" s="324"/>
      <c r="D78" s="330" t="s">
        <v>331</v>
      </c>
      <c r="E78" s="407">
        <v>4</v>
      </c>
      <c r="F78" s="407">
        <v>6</v>
      </c>
      <c r="G78" s="325">
        <v>11</v>
      </c>
      <c r="H78" s="325">
        <f>G78*0.995</f>
        <v>10.945</v>
      </c>
      <c r="I78" s="325">
        <f t="shared" si="6"/>
        <v>10.890275000000001</v>
      </c>
      <c r="J78" s="325">
        <f t="shared" si="6"/>
        <v>10.835823625000002</v>
      </c>
      <c r="K78" s="325">
        <f t="shared" si="6"/>
        <v>10.781644506875001</v>
      </c>
      <c r="L78" s="325">
        <f t="shared" si="6"/>
        <v>10.727736284340626</v>
      </c>
      <c r="M78" s="325">
        <f t="shared" si="6"/>
        <v>10.674097602918923</v>
      </c>
      <c r="N78" s="325">
        <f t="shared" si="6"/>
        <v>10.620727114904328</v>
      </c>
      <c r="O78" s="325">
        <f t="shared" si="6"/>
        <v>10.567623479329807</v>
      </c>
      <c r="P78" s="325">
        <f t="shared" si="6"/>
        <v>10.514785361933159</v>
      </c>
      <c r="Q78" s="325">
        <f t="shared" si="6"/>
        <v>10.462211435123493</v>
      </c>
      <c r="R78" s="325">
        <f t="shared" si="6"/>
        <v>10.409900377947876</v>
      </c>
    </row>
    <row r="79" spans="1:18">
      <c r="A79" s="287"/>
      <c r="B79" s="44" t="s">
        <v>446</v>
      </c>
      <c r="C79" s="324"/>
      <c r="D79" s="330" t="s">
        <v>331</v>
      </c>
      <c r="E79" s="407">
        <v>5</v>
      </c>
      <c r="F79" s="407">
        <v>5</v>
      </c>
      <c r="G79" s="325">
        <v>5</v>
      </c>
      <c r="H79" s="325">
        <f>G79*0.995</f>
        <v>4.9749999999999996</v>
      </c>
      <c r="I79" s="325">
        <f t="shared" si="6"/>
        <v>4.9501249999999999</v>
      </c>
      <c r="J79" s="325">
        <f t="shared" si="6"/>
        <v>4.9253743749999996</v>
      </c>
      <c r="K79" s="325">
        <f t="shared" si="6"/>
        <v>4.9007475031249994</v>
      </c>
      <c r="L79" s="325">
        <f t="shared" si="6"/>
        <v>4.8762437656093747</v>
      </c>
      <c r="M79" s="325">
        <f t="shared" si="6"/>
        <v>4.8518625467813274</v>
      </c>
      <c r="N79" s="325">
        <f t="shared" si="6"/>
        <v>4.8276032340474204</v>
      </c>
      <c r="O79" s="325">
        <f t="shared" si="6"/>
        <v>4.8034652178771831</v>
      </c>
      <c r="P79" s="325">
        <f t="shared" si="6"/>
        <v>4.7794478917877967</v>
      </c>
      <c r="Q79" s="325">
        <f t="shared" si="6"/>
        <v>4.755550652328858</v>
      </c>
      <c r="R79" s="325">
        <f t="shared" si="6"/>
        <v>4.7317728990672139</v>
      </c>
    </row>
    <row r="80" spans="1:18">
      <c r="A80" s="287"/>
      <c r="B80" s="44" t="s">
        <v>445</v>
      </c>
      <c r="C80" s="324"/>
      <c r="D80" s="330" t="s">
        <v>333</v>
      </c>
      <c r="E80" s="407">
        <v>10</v>
      </c>
      <c r="F80" s="407">
        <v>10</v>
      </c>
      <c r="G80" s="325">
        <v>10</v>
      </c>
      <c r="H80" s="325">
        <v>10</v>
      </c>
      <c r="I80" s="325">
        <v>10</v>
      </c>
      <c r="J80" s="325">
        <v>10</v>
      </c>
      <c r="K80" s="325">
        <v>10</v>
      </c>
      <c r="L80" s="325">
        <v>10</v>
      </c>
      <c r="M80" s="325">
        <v>10</v>
      </c>
      <c r="N80" s="325">
        <v>10</v>
      </c>
      <c r="O80" s="325">
        <v>10</v>
      </c>
      <c r="P80" s="325">
        <v>10</v>
      </c>
      <c r="Q80" s="325">
        <v>10</v>
      </c>
      <c r="R80" s="325">
        <v>10</v>
      </c>
    </row>
    <row r="81" spans="1:18">
      <c r="A81" s="287"/>
      <c r="B81" s="44" t="s">
        <v>444</v>
      </c>
      <c r="C81" s="324"/>
      <c r="D81" s="330" t="s">
        <v>333</v>
      </c>
      <c r="E81" s="407">
        <v>0</v>
      </c>
      <c r="F81" s="407">
        <v>5</v>
      </c>
      <c r="G81" s="325">
        <v>5</v>
      </c>
      <c r="H81" s="325">
        <v>5</v>
      </c>
      <c r="I81" s="325">
        <v>5</v>
      </c>
      <c r="J81" s="325">
        <v>5</v>
      </c>
      <c r="K81" s="325">
        <v>5</v>
      </c>
      <c r="L81" s="325">
        <v>5</v>
      </c>
      <c r="M81" s="325">
        <v>5</v>
      </c>
      <c r="N81" s="325">
        <v>5</v>
      </c>
      <c r="O81" s="325">
        <v>5</v>
      </c>
      <c r="P81" s="325">
        <v>5</v>
      </c>
      <c r="Q81" s="325">
        <v>5</v>
      </c>
      <c r="R81" s="325">
        <v>5</v>
      </c>
    </row>
    <row r="82" spans="1:18" ht="31.5">
      <c r="A82" s="287"/>
      <c r="B82" s="44" t="s">
        <v>443</v>
      </c>
      <c r="C82" s="324"/>
      <c r="D82" s="330" t="s">
        <v>330</v>
      </c>
      <c r="E82" s="407">
        <v>6</v>
      </c>
      <c r="F82" s="407">
        <v>6</v>
      </c>
      <c r="G82" s="325">
        <v>6</v>
      </c>
      <c r="H82" s="325">
        <v>6</v>
      </c>
      <c r="I82" s="325">
        <v>6</v>
      </c>
      <c r="J82" s="325">
        <v>6</v>
      </c>
      <c r="K82" s="325">
        <v>6</v>
      </c>
      <c r="L82" s="325">
        <v>6</v>
      </c>
      <c r="M82" s="325">
        <v>6</v>
      </c>
      <c r="N82" s="117">
        <v>6</v>
      </c>
      <c r="O82" s="326">
        <v>6</v>
      </c>
      <c r="P82" s="326">
        <v>6</v>
      </c>
      <c r="Q82" s="326">
        <v>6</v>
      </c>
      <c r="R82" s="326">
        <v>6</v>
      </c>
    </row>
    <row r="83" spans="1:18">
      <c r="A83" s="287"/>
      <c r="B83" s="44" t="s">
        <v>442</v>
      </c>
      <c r="C83" s="324"/>
      <c r="D83" s="330" t="s">
        <v>331</v>
      </c>
      <c r="E83" s="407">
        <v>25</v>
      </c>
      <c r="F83" s="407">
        <v>25</v>
      </c>
      <c r="G83" s="325">
        <v>25</v>
      </c>
      <c r="H83" s="325">
        <f>G83*0.995</f>
        <v>24.875</v>
      </c>
      <c r="I83" s="325">
        <f t="shared" ref="I83:R85" si="7">H83*0.995</f>
        <v>24.750624999999999</v>
      </c>
      <c r="J83" s="325">
        <f t="shared" si="7"/>
        <v>24.626871874999999</v>
      </c>
      <c r="K83" s="325">
        <f t="shared" si="7"/>
        <v>24.503737515624998</v>
      </c>
      <c r="L83" s="325">
        <f t="shared" si="7"/>
        <v>24.381218828046872</v>
      </c>
      <c r="M83" s="325">
        <f t="shared" si="7"/>
        <v>24.259312733906636</v>
      </c>
      <c r="N83" s="325">
        <f t="shared" si="7"/>
        <v>24.138016170237105</v>
      </c>
      <c r="O83" s="325">
        <f t="shared" si="7"/>
        <v>24.017326089385918</v>
      </c>
      <c r="P83" s="325">
        <f t="shared" si="7"/>
        <v>23.897239458938987</v>
      </c>
      <c r="Q83" s="325">
        <f t="shared" si="7"/>
        <v>23.777753261644293</v>
      </c>
      <c r="R83" s="325">
        <f t="shared" si="7"/>
        <v>23.658864495336072</v>
      </c>
    </row>
    <row r="84" spans="1:18">
      <c r="A84" s="287" t="s">
        <v>193</v>
      </c>
      <c r="B84" s="44" t="s">
        <v>441</v>
      </c>
      <c r="C84" s="282"/>
      <c r="D84" s="330" t="s">
        <v>331</v>
      </c>
      <c r="E84" s="407">
        <v>4</v>
      </c>
      <c r="F84" s="407">
        <v>4</v>
      </c>
      <c r="G84" s="325">
        <v>4</v>
      </c>
      <c r="H84" s="325">
        <f>G84*0.995</f>
        <v>3.98</v>
      </c>
      <c r="I84" s="325">
        <f t="shared" si="7"/>
        <v>3.9601000000000002</v>
      </c>
      <c r="J84" s="325">
        <f t="shared" si="7"/>
        <v>3.9402995000000001</v>
      </c>
      <c r="K84" s="325">
        <f t="shared" si="7"/>
        <v>3.9205980025000002</v>
      </c>
      <c r="L84" s="325">
        <f t="shared" si="7"/>
        <v>3.9009950124875004</v>
      </c>
      <c r="M84" s="325">
        <f t="shared" si="7"/>
        <v>3.8814900374250629</v>
      </c>
      <c r="N84" s="325">
        <f t="shared" si="7"/>
        <v>3.8620825872379374</v>
      </c>
      <c r="O84" s="325">
        <f t="shared" si="7"/>
        <v>3.8427721743017478</v>
      </c>
      <c r="P84" s="325">
        <f t="shared" si="7"/>
        <v>3.8235583134302389</v>
      </c>
      <c r="Q84" s="325">
        <f t="shared" si="7"/>
        <v>3.8044405218630875</v>
      </c>
      <c r="R84" s="325">
        <f t="shared" si="7"/>
        <v>3.7854183192537718</v>
      </c>
    </row>
    <row r="85" spans="1:18">
      <c r="A85" s="287" t="s">
        <v>194</v>
      </c>
      <c r="B85" s="44" t="s">
        <v>437</v>
      </c>
      <c r="C85" s="324"/>
      <c r="D85" s="330" t="s">
        <v>331</v>
      </c>
      <c r="E85" s="338">
        <v>10</v>
      </c>
      <c r="F85" s="338">
        <v>10</v>
      </c>
      <c r="G85" s="325">
        <v>10</v>
      </c>
      <c r="H85" s="325">
        <f>G85*0.995</f>
        <v>9.9499999999999993</v>
      </c>
      <c r="I85" s="325">
        <f t="shared" si="7"/>
        <v>9.9002499999999998</v>
      </c>
      <c r="J85" s="325">
        <f t="shared" si="7"/>
        <v>9.8507487499999993</v>
      </c>
      <c r="K85" s="325">
        <f t="shared" si="7"/>
        <v>9.8014950062499988</v>
      </c>
      <c r="L85" s="325">
        <f t="shared" si="7"/>
        <v>9.7524875312187493</v>
      </c>
      <c r="M85" s="325">
        <f t="shared" si="7"/>
        <v>9.7037250935626549</v>
      </c>
      <c r="N85" s="325">
        <f t="shared" si="7"/>
        <v>9.6552064680948408</v>
      </c>
      <c r="O85" s="325">
        <f t="shared" si="7"/>
        <v>9.6069304357543661</v>
      </c>
      <c r="P85" s="325">
        <f t="shared" si="7"/>
        <v>9.5588957835755934</v>
      </c>
      <c r="Q85" s="325">
        <f t="shared" si="7"/>
        <v>9.511101304657716</v>
      </c>
      <c r="R85" s="325">
        <f t="shared" si="7"/>
        <v>9.4635457981344278</v>
      </c>
    </row>
    <row r="86" spans="1:18">
      <c r="A86" s="287" t="s">
        <v>195</v>
      </c>
      <c r="B86" s="44" t="s">
        <v>438</v>
      </c>
      <c r="C86" s="324"/>
      <c r="D86" s="330" t="s">
        <v>333</v>
      </c>
      <c r="E86" s="338">
        <v>0</v>
      </c>
      <c r="F86" s="338">
        <v>0</v>
      </c>
      <c r="G86" s="325">
        <v>50</v>
      </c>
      <c r="H86" s="325">
        <v>50</v>
      </c>
      <c r="I86" s="325">
        <v>50</v>
      </c>
      <c r="J86" s="325">
        <v>50</v>
      </c>
      <c r="K86" s="325">
        <v>50</v>
      </c>
      <c r="L86" s="325">
        <v>50</v>
      </c>
      <c r="M86" s="325">
        <v>50</v>
      </c>
      <c r="N86" s="325">
        <v>50</v>
      </c>
      <c r="O86" s="325">
        <v>50</v>
      </c>
      <c r="P86" s="325">
        <v>50</v>
      </c>
      <c r="Q86" s="325">
        <v>0</v>
      </c>
      <c r="R86" s="325">
        <v>0</v>
      </c>
    </row>
    <row r="87" spans="1:18">
      <c r="A87" s="287" t="s">
        <v>344</v>
      </c>
      <c r="B87" s="44" t="s">
        <v>439</v>
      </c>
      <c r="C87" s="282"/>
      <c r="D87" s="330" t="s">
        <v>331</v>
      </c>
      <c r="E87" s="176">
        <v>0</v>
      </c>
      <c r="F87" s="176">
        <v>0</v>
      </c>
      <c r="G87" s="108">
        <v>9</v>
      </c>
      <c r="H87" s="108">
        <v>9</v>
      </c>
      <c r="I87" s="108">
        <f>H87*0.995</f>
        <v>8.9550000000000001</v>
      </c>
      <c r="J87" s="108">
        <f t="shared" ref="J87:R87" si="8">I87*0.995</f>
        <v>8.9102250000000005</v>
      </c>
      <c r="K87" s="108">
        <f t="shared" si="8"/>
        <v>8.8656738750000006</v>
      </c>
      <c r="L87" s="108">
        <f t="shared" si="8"/>
        <v>8.8213455056250005</v>
      </c>
      <c r="M87" s="108">
        <f t="shared" si="8"/>
        <v>8.7772387780968764</v>
      </c>
      <c r="N87" s="108">
        <f t="shared" si="8"/>
        <v>8.7333525842063917</v>
      </c>
      <c r="O87" s="108">
        <f t="shared" si="8"/>
        <v>8.6896858212853605</v>
      </c>
      <c r="P87" s="108">
        <f t="shared" si="8"/>
        <v>8.6462373921789339</v>
      </c>
      <c r="Q87" s="108">
        <f t="shared" si="8"/>
        <v>8.6030062052180387</v>
      </c>
      <c r="R87" s="108">
        <f t="shared" si="8"/>
        <v>8.5599911741919481</v>
      </c>
    </row>
    <row r="88" spans="1:18">
      <c r="A88" s="287" t="s">
        <v>345</v>
      </c>
      <c r="B88" s="46" t="s">
        <v>440</v>
      </c>
      <c r="C88" s="43"/>
      <c r="D88" s="330" t="s">
        <v>333</v>
      </c>
      <c r="E88" s="177">
        <v>0</v>
      </c>
      <c r="F88" s="177">
        <v>0</v>
      </c>
      <c r="G88" s="113">
        <v>0</v>
      </c>
      <c r="H88" s="113">
        <v>4</v>
      </c>
      <c r="I88" s="113">
        <v>4</v>
      </c>
      <c r="J88" s="113">
        <v>4</v>
      </c>
      <c r="K88" s="113">
        <v>4</v>
      </c>
      <c r="L88" s="113">
        <v>4</v>
      </c>
      <c r="M88" s="113">
        <v>4</v>
      </c>
      <c r="N88" s="123">
        <v>4</v>
      </c>
      <c r="O88" s="114">
        <v>0</v>
      </c>
      <c r="P88" s="114">
        <v>0</v>
      </c>
      <c r="Q88" s="114">
        <v>0</v>
      </c>
      <c r="R88" s="114">
        <v>0</v>
      </c>
    </row>
    <row r="89" spans="1:18">
      <c r="A89" s="287"/>
      <c r="B89" s="191"/>
      <c r="C89" s="192"/>
      <c r="D89" s="193"/>
      <c r="E89" s="193"/>
      <c r="F89" s="193"/>
      <c r="G89" s="194"/>
      <c r="H89" s="194"/>
      <c r="I89" s="194"/>
      <c r="J89" s="194"/>
      <c r="K89" s="194"/>
      <c r="L89" s="194"/>
      <c r="M89" s="194"/>
      <c r="N89" s="194"/>
      <c r="O89" s="195"/>
      <c r="P89" s="195"/>
      <c r="Q89" s="195"/>
      <c r="R89" s="196"/>
    </row>
    <row r="90" spans="1:18" ht="31.5">
      <c r="A90" s="287">
        <v>12</v>
      </c>
      <c r="B90" s="201" t="s">
        <v>355</v>
      </c>
      <c r="C90" s="202"/>
      <c r="D90" s="203"/>
      <c r="E90" s="365">
        <f>SUM(E55:E68,E74:E88)</f>
        <v>186.04</v>
      </c>
      <c r="F90" s="365">
        <f t="shared" ref="F90:R90" si="9">SUM(F55:F68,F74:F88)</f>
        <v>194.44</v>
      </c>
      <c r="G90" s="204">
        <f t="shared" si="9"/>
        <v>259.44</v>
      </c>
      <c r="H90" s="204">
        <f t="shared" si="9"/>
        <v>262.99</v>
      </c>
      <c r="I90" s="204">
        <f t="shared" si="9"/>
        <v>262.49725000000001</v>
      </c>
      <c r="J90" s="204">
        <f t="shared" si="9"/>
        <v>262.00696375000001</v>
      </c>
      <c r="K90" s="204">
        <f t="shared" si="9"/>
        <v>216.51912893125001</v>
      </c>
      <c r="L90" s="204">
        <f t="shared" si="9"/>
        <v>216.03373328659376</v>
      </c>
      <c r="M90" s="204">
        <f t="shared" si="9"/>
        <v>215.55076462016081</v>
      </c>
      <c r="N90" s="204">
        <f t="shared" si="9"/>
        <v>215.07021079705996</v>
      </c>
      <c r="O90" s="204">
        <f t="shared" si="9"/>
        <v>210.59205974307471</v>
      </c>
      <c r="P90" s="204">
        <f t="shared" si="9"/>
        <v>210.1162994443593</v>
      </c>
      <c r="Q90" s="204">
        <f t="shared" si="9"/>
        <v>159.64291794713751</v>
      </c>
      <c r="R90" s="204">
        <f t="shared" si="9"/>
        <v>159.17190335740179</v>
      </c>
    </row>
    <row r="91" spans="1:18" s="2" customFormat="1">
      <c r="A91" s="288"/>
      <c r="B91" s="169"/>
      <c r="C91" s="166"/>
      <c r="D91" s="165"/>
      <c r="E91" s="104"/>
      <c r="F91" s="104"/>
      <c r="G91" s="104"/>
      <c r="H91" s="104"/>
      <c r="I91" s="104"/>
      <c r="J91" s="104"/>
      <c r="K91" s="104"/>
      <c r="L91" s="104"/>
      <c r="M91" s="104"/>
      <c r="N91" s="104"/>
      <c r="O91" s="104"/>
      <c r="P91" s="104"/>
      <c r="Q91" s="104"/>
      <c r="R91" s="170"/>
    </row>
    <row r="92" spans="1:18" ht="15" customHeight="1">
      <c r="A92" s="287">
        <v>13</v>
      </c>
      <c r="B92" s="50" t="s">
        <v>163</v>
      </c>
      <c r="C92" s="51"/>
      <c r="D92" s="87"/>
      <c r="E92" s="289">
        <f t="shared" ref="E92:Q92" si="10">E90+E51</f>
        <v>949.04</v>
      </c>
      <c r="F92" s="289">
        <f t="shared" si="10"/>
        <v>861.44</v>
      </c>
      <c r="G92" s="285">
        <f t="shared" si="10"/>
        <v>926.04</v>
      </c>
      <c r="H92" s="285">
        <f t="shared" si="10"/>
        <v>929.19799999999998</v>
      </c>
      <c r="I92" s="285">
        <f t="shared" si="10"/>
        <v>928.32109000000003</v>
      </c>
      <c r="J92" s="285">
        <f t="shared" si="10"/>
        <v>927.45432695</v>
      </c>
      <c r="K92" s="285">
        <f t="shared" si="10"/>
        <v>881.59754486725001</v>
      </c>
      <c r="L92" s="285">
        <f t="shared" si="10"/>
        <v>880.7505809038737</v>
      </c>
      <c r="M92" s="285">
        <f t="shared" si="10"/>
        <v>879.9132752850951</v>
      </c>
      <c r="N92" s="285">
        <f t="shared" si="10"/>
        <v>879.08547124869574</v>
      </c>
      <c r="O92" s="285">
        <f t="shared" si="10"/>
        <v>874.26701498567775</v>
      </c>
      <c r="P92" s="285">
        <f t="shared" si="10"/>
        <v>873.45775558211017</v>
      </c>
      <c r="Q92" s="285">
        <f t="shared" si="10"/>
        <v>822.65754496213344</v>
      </c>
      <c r="R92" s="285">
        <f>R90+R51</f>
        <v>821.8662378320978</v>
      </c>
    </row>
    <row r="93" spans="1:18" ht="15" customHeight="1">
      <c r="A93" s="287"/>
      <c r="B93" s="409" t="s">
        <v>436</v>
      </c>
      <c r="C93" s="119"/>
      <c r="D93" s="89"/>
      <c r="E93" s="89"/>
      <c r="F93" s="89"/>
      <c r="G93" s="77"/>
      <c r="H93" s="77"/>
      <c r="I93" s="77"/>
      <c r="J93" s="77"/>
      <c r="K93" s="77"/>
      <c r="L93" s="77"/>
      <c r="M93" s="77"/>
      <c r="N93" s="77"/>
      <c r="O93" s="77"/>
      <c r="P93" s="77"/>
      <c r="Q93" s="77"/>
      <c r="R93" s="77"/>
    </row>
    <row r="94" spans="1:18" s="48" customFormat="1" ht="15" customHeight="1">
      <c r="A94" s="141"/>
      <c r="B94" s="295" t="s">
        <v>38</v>
      </c>
      <c r="C94" s="45"/>
      <c r="D94" s="89"/>
      <c r="E94" s="89"/>
      <c r="F94" s="89"/>
      <c r="G94" s="90"/>
      <c r="H94" s="90"/>
      <c r="I94" s="90"/>
      <c r="J94" s="90"/>
      <c r="K94" s="90"/>
      <c r="L94" s="90"/>
      <c r="M94" s="90"/>
      <c r="N94" s="90"/>
      <c r="O94" s="78"/>
      <c r="P94" s="78"/>
      <c r="Q94" s="78"/>
      <c r="R94" s="78"/>
    </row>
    <row r="95" spans="1:18" ht="15" customHeight="1">
      <c r="A95" s="287"/>
      <c r="B95" s="27" t="s">
        <v>274</v>
      </c>
      <c r="C95" s="33"/>
      <c r="D95" s="89"/>
      <c r="E95" s="89"/>
      <c r="F95" s="89"/>
      <c r="G95" s="90"/>
      <c r="H95" s="90"/>
      <c r="I95" s="90"/>
      <c r="J95" s="90"/>
      <c r="K95" s="90"/>
      <c r="L95" s="90"/>
      <c r="M95" s="90"/>
      <c r="N95" s="90"/>
      <c r="O95" s="78"/>
      <c r="P95" s="78"/>
      <c r="Q95" s="78"/>
      <c r="R95" s="78"/>
    </row>
    <row r="96" spans="1:18">
      <c r="A96" s="287"/>
      <c r="B96" s="281" t="s">
        <v>39</v>
      </c>
      <c r="C96" s="32"/>
      <c r="D96" s="79" t="s">
        <v>317</v>
      </c>
      <c r="E96" s="284">
        <v>2017</v>
      </c>
      <c r="F96" s="284">
        <v>2018</v>
      </c>
      <c r="G96" s="284" t="s">
        <v>1</v>
      </c>
      <c r="H96" s="284" t="s">
        <v>2</v>
      </c>
      <c r="I96" s="284" t="s">
        <v>17</v>
      </c>
      <c r="J96" s="284" t="s">
        <v>18</v>
      </c>
      <c r="K96" s="284" t="s">
        <v>20</v>
      </c>
      <c r="L96" s="284" t="s">
        <v>21</v>
      </c>
      <c r="M96" s="284" t="s">
        <v>24</v>
      </c>
      <c r="N96" s="284" t="s">
        <v>25</v>
      </c>
      <c r="O96" s="284" t="s">
        <v>27</v>
      </c>
      <c r="P96" s="284" t="s">
        <v>28</v>
      </c>
      <c r="Q96" s="284" t="s">
        <v>29</v>
      </c>
      <c r="R96" s="284" t="s">
        <v>30</v>
      </c>
    </row>
    <row r="97" spans="1:18" s="2" customFormat="1">
      <c r="A97" s="288" t="s">
        <v>69</v>
      </c>
      <c r="B97" s="120" t="s">
        <v>434</v>
      </c>
      <c r="C97" s="121"/>
      <c r="D97" s="94" t="s">
        <v>325</v>
      </c>
      <c r="E97" s="438">
        <v>0</v>
      </c>
      <c r="F97" s="438">
        <v>0</v>
      </c>
      <c r="G97" s="108">
        <v>0</v>
      </c>
      <c r="H97" s="108">
        <v>0</v>
      </c>
      <c r="I97" s="108">
        <v>30</v>
      </c>
      <c r="J97" s="108">
        <v>29.4</v>
      </c>
      <c r="K97" s="108">
        <v>28.811999999999998</v>
      </c>
      <c r="L97" s="108">
        <v>28.235759999999996</v>
      </c>
      <c r="M97" s="108">
        <v>27.671044799999994</v>
      </c>
      <c r="N97" s="108">
        <v>27.117623903999995</v>
      </c>
      <c r="O97" s="108">
        <v>26.575271425919993</v>
      </c>
      <c r="P97" s="108">
        <v>26.043765997401593</v>
      </c>
      <c r="Q97" s="108">
        <v>25.52289067745356</v>
      </c>
      <c r="R97" s="108">
        <v>25.01243286390449</v>
      </c>
    </row>
    <row r="98" spans="1:18" s="2" customFormat="1" ht="31.5">
      <c r="A98" s="288" t="s">
        <v>70</v>
      </c>
      <c r="B98" s="53" t="s">
        <v>452</v>
      </c>
      <c r="C98" s="47"/>
      <c r="D98" s="94" t="s">
        <v>328</v>
      </c>
      <c r="E98" s="438">
        <v>278.125</v>
      </c>
      <c r="F98" s="438">
        <v>358.71000000000015</v>
      </c>
      <c r="G98" s="378">
        <v>342.08479755646954</v>
      </c>
      <c r="H98" s="378">
        <v>371.8932627411582</v>
      </c>
      <c r="I98" s="378">
        <v>412.31947299758713</v>
      </c>
      <c r="J98" s="378">
        <v>453.68524441861155</v>
      </c>
      <c r="K98" s="378">
        <v>567.13273486566732</v>
      </c>
      <c r="L98" s="378">
        <v>609.28434040576394</v>
      </c>
      <c r="M98" s="378">
        <v>660.1909875513129</v>
      </c>
      <c r="N98" s="397">
        <v>708.79760599308474</v>
      </c>
      <c r="O98" s="408">
        <v>449.07193868038252</v>
      </c>
      <c r="P98" s="408">
        <v>434.67026305034642</v>
      </c>
      <c r="Q98" s="408">
        <v>372.33536384940732</v>
      </c>
      <c r="R98" s="408">
        <v>100.365512067494</v>
      </c>
    </row>
    <row r="99" spans="1:18" s="2" customFormat="1">
      <c r="A99" s="288" t="s">
        <v>71</v>
      </c>
      <c r="B99" s="53"/>
      <c r="C99" s="47"/>
      <c r="D99" s="94"/>
      <c r="E99" s="363"/>
      <c r="F99" s="363"/>
      <c r="G99" s="108"/>
      <c r="H99" s="108"/>
      <c r="I99" s="108"/>
      <c r="J99" s="108"/>
      <c r="K99" s="108"/>
      <c r="L99" s="108"/>
      <c r="M99" s="108"/>
      <c r="N99" s="108"/>
      <c r="O99" s="109"/>
      <c r="P99" s="109"/>
      <c r="Q99" s="109"/>
      <c r="R99" s="109"/>
    </row>
    <row r="100" spans="1:18" s="2" customFormat="1" hidden="1">
      <c r="A100" s="288" t="s">
        <v>72</v>
      </c>
      <c r="B100" s="53"/>
      <c r="C100" s="47"/>
      <c r="D100" s="94"/>
      <c r="E100" s="363"/>
      <c r="F100" s="363"/>
      <c r="G100" s="108"/>
      <c r="H100" s="108"/>
      <c r="I100" s="108"/>
      <c r="J100" s="108"/>
      <c r="K100" s="108"/>
      <c r="L100" s="108"/>
      <c r="M100" s="108"/>
      <c r="N100" s="108"/>
      <c r="O100" s="109"/>
      <c r="P100" s="109"/>
      <c r="Q100" s="109"/>
      <c r="R100" s="109"/>
    </row>
    <row r="101" spans="1:18" s="2" customFormat="1" hidden="1">
      <c r="A101" s="287" t="s">
        <v>73</v>
      </c>
      <c r="B101" s="53"/>
      <c r="C101" s="47"/>
      <c r="D101" s="160"/>
      <c r="E101" s="363"/>
      <c r="F101" s="363"/>
      <c r="G101" s="113"/>
      <c r="H101" s="113"/>
      <c r="I101" s="113"/>
      <c r="J101" s="113"/>
      <c r="K101" s="113"/>
      <c r="L101" s="113"/>
      <c r="M101" s="113"/>
      <c r="N101" s="113"/>
      <c r="O101" s="114"/>
      <c r="P101" s="114"/>
      <c r="Q101" s="114"/>
      <c r="R101" s="114"/>
    </row>
    <row r="102" spans="1:18" s="2" customFormat="1" hidden="1">
      <c r="A102" s="288" t="s">
        <v>196</v>
      </c>
      <c r="B102" s="53"/>
      <c r="C102" s="47"/>
      <c r="D102" s="160"/>
      <c r="E102" s="363"/>
      <c r="F102" s="363"/>
      <c r="G102" s="113"/>
      <c r="H102" s="113"/>
      <c r="I102" s="113"/>
      <c r="J102" s="113"/>
      <c r="K102" s="113"/>
      <c r="L102" s="113"/>
      <c r="M102" s="113"/>
      <c r="N102" s="113"/>
      <c r="O102" s="114"/>
      <c r="P102" s="114"/>
      <c r="Q102" s="114"/>
      <c r="R102" s="114"/>
    </row>
    <row r="103" spans="1:18" s="2" customFormat="1" hidden="1">
      <c r="A103" s="288" t="s">
        <v>197</v>
      </c>
      <c r="B103" s="53"/>
      <c r="C103" s="47"/>
      <c r="D103" s="160"/>
      <c r="E103" s="363"/>
      <c r="F103" s="363"/>
      <c r="G103" s="113"/>
      <c r="H103" s="113"/>
      <c r="I103" s="113"/>
      <c r="J103" s="113"/>
      <c r="K103" s="113"/>
      <c r="L103" s="113"/>
      <c r="M103" s="113"/>
      <c r="N103" s="113"/>
      <c r="O103" s="114"/>
      <c r="P103" s="114"/>
      <c r="Q103" s="114"/>
      <c r="R103" s="114"/>
    </row>
    <row r="104" spans="1:18" s="2" customFormat="1" hidden="1">
      <c r="A104" s="288" t="s">
        <v>198</v>
      </c>
      <c r="B104" s="53"/>
      <c r="C104" s="47"/>
      <c r="D104" s="160"/>
      <c r="E104" s="363"/>
      <c r="F104" s="363"/>
      <c r="G104" s="113"/>
      <c r="H104" s="113"/>
      <c r="I104" s="113"/>
      <c r="J104" s="113"/>
      <c r="K104" s="113"/>
      <c r="L104" s="113"/>
      <c r="M104" s="113"/>
      <c r="N104" s="113"/>
      <c r="O104" s="114"/>
      <c r="P104" s="114"/>
      <c r="Q104" s="114"/>
      <c r="R104" s="114"/>
    </row>
    <row r="105" spans="1:18" s="2" customFormat="1" hidden="1">
      <c r="A105" s="288" t="s">
        <v>199</v>
      </c>
      <c r="B105" s="53"/>
      <c r="C105" s="47"/>
      <c r="D105" s="160"/>
      <c r="E105" s="363"/>
      <c r="F105" s="363"/>
      <c r="G105" s="113"/>
      <c r="H105" s="113"/>
      <c r="I105" s="113"/>
      <c r="J105" s="113"/>
      <c r="K105" s="113"/>
      <c r="L105" s="113"/>
      <c r="M105" s="113"/>
      <c r="N105" s="113"/>
      <c r="O105" s="114"/>
      <c r="P105" s="114"/>
      <c r="Q105" s="114"/>
      <c r="R105" s="114"/>
    </row>
    <row r="106" spans="1:18" s="2" customFormat="1" hidden="1">
      <c r="A106" s="288" t="s">
        <v>200</v>
      </c>
      <c r="B106" s="53"/>
      <c r="C106" s="47"/>
      <c r="D106" s="160"/>
      <c r="E106" s="363"/>
      <c r="F106" s="363"/>
      <c r="G106" s="113"/>
      <c r="H106" s="113"/>
      <c r="I106" s="113"/>
      <c r="J106" s="113"/>
      <c r="K106" s="113"/>
      <c r="L106" s="113"/>
      <c r="M106" s="113"/>
      <c r="N106" s="113"/>
      <c r="O106" s="114"/>
      <c r="P106" s="114"/>
      <c r="Q106" s="114"/>
      <c r="R106" s="114"/>
    </row>
    <row r="107" spans="1:18" s="2" customFormat="1" hidden="1">
      <c r="A107" s="288" t="s">
        <v>201</v>
      </c>
      <c r="B107" s="53"/>
      <c r="C107" s="47"/>
      <c r="D107" s="160"/>
      <c r="E107" s="363"/>
      <c r="F107" s="363"/>
      <c r="G107" s="113"/>
      <c r="H107" s="113"/>
      <c r="I107" s="113"/>
      <c r="J107" s="113"/>
      <c r="K107" s="113"/>
      <c r="L107" s="113"/>
      <c r="M107" s="113"/>
      <c r="N107" s="113"/>
      <c r="O107" s="114"/>
      <c r="P107" s="114"/>
      <c r="Q107" s="114"/>
      <c r="R107" s="114"/>
    </row>
    <row r="108" spans="1:18" s="2" customFormat="1" hidden="1">
      <c r="A108" s="288" t="s">
        <v>202</v>
      </c>
      <c r="B108" s="53"/>
      <c r="C108" s="47"/>
      <c r="D108" s="160"/>
      <c r="E108" s="363"/>
      <c r="F108" s="363"/>
      <c r="G108" s="113"/>
      <c r="H108" s="113"/>
      <c r="I108" s="113"/>
      <c r="J108" s="113"/>
      <c r="K108" s="113"/>
      <c r="L108" s="113"/>
      <c r="M108" s="113"/>
      <c r="N108" s="113"/>
      <c r="O108" s="114"/>
      <c r="P108" s="114"/>
      <c r="Q108" s="114"/>
      <c r="R108" s="114"/>
    </row>
    <row r="109" spans="1:18" s="2" customFormat="1" hidden="1">
      <c r="A109" s="288" t="s">
        <v>203</v>
      </c>
      <c r="B109" s="53"/>
      <c r="C109" s="47"/>
      <c r="D109" s="160"/>
      <c r="E109" s="363"/>
      <c r="F109" s="363"/>
      <c r="G109" s="113"/>
      <c r="H109" s="113"/>
      <c r="I109" s="113"/>
      <c r="J109" s="113"/>
      <c r="K109" s="113"/>
      <c r="L109" s="113"/>
      <c r="M109" s="113"/>
      <c r="N109" s="113"/>
      <c r="O109" s="114"/>
      <c r="P109" s="114"/>
      <c r="Q109" s="114"/>
      <c r="R109" s="114"/>
    </row>
    <row r="110" spans="1:18" hidden="1">
      <c r="A110" s="293" t="s">
        <v>204</v>
      </c>
      <c r="B110" s="14"/>
      <c r="C110" s="47"/>
      <c r="D110" s="160"/>
      <c r="E110" s="363"/>
      <c r="F110" s="363"/>
      <c r="G110" s="113"/>
      <c r="H110" s="113"/>
      <c r="I110" s="113"/>
      <c r="J110" s="113"/>
      <c r="K110" s="113"/>
      <c r="L110" s="113"/>
      <c r="M110" s="113"/>
      <c r="N110" s="113"/>
      <c r="O110" s="114"/>
      <c r="P110" s="114"/>
      <c r="Q110" s="114"/>
      <c r="R110" s="114"/>
    </row>
    <row r="111" spans="1:18" ht="31.5">
      <c r="A111" s="287">
        <v>14</v>
      </c>
      <c r="B111" s="283" t="s">
        <v>93</v>
      </c>
      <c r="C111" s="47"/>
      <c r="D111" s="159"/>
      <c r="E111" s="364">
        <f>SUM(E97:E110)</f>
        <v>278.125</v>
      </c>
      <c r="F111" s="364">
        <f>SUM(F97:F110)</f>
        <v>358.71000000000015</v>
      </c>
      <c r="G111" s="68">
        <f t="shared" ref="G111:R111" si="11">SUM(G97:G110)</f>
        <v>342.08479755646954</v>
      </c>
      <c r="H111" s="68">
        <f t="shared" si="11"/>
        <v>371.8932627411582</v>
      </c>
      <c r="I111" s="68">
        <f t="shared" si="11"/>
        <v>442.31947299758713</v>
      </c>
      <c r="J111" s="68">
        <f t="shared" si="11"/>
        <v>483.08524441861152</v>
      </c>
      <c r="K111" s="68">
        <f t="shared" si="11"/>
        <v>595.94473486566733</v>
      </c>
      <c r="L111" s="68">
        <f t="shared" si="11"/>
        <v>637.52010040576397</v>
      </c>
      <c r="M111" s="68">
        <f t="shared" si="11"/>
        <v>687.86203235131291</v>
      </c>
      <c r="N111" s="68">
        <f t="shared" si="11"/>
        <v>735.91522989708471</v>
      </c>
      <c r="O111" s="68">
        <f t="shared" si="11"/>
        <v>475.64721010630251</v>
      </c>
      <c r="P111" s="68">
        <f t="shared" si="11"/>
        <v>460.714029047748</v>
      </c>
      <c r="Q111" s="68">
        <f t="shared" si="11"/>
        <v>397.85825452686089</v>
      </c>
      <c r="R111" s="68">
        <f t="shared" si="11"/>
        <v>125.37794493139849</v>
      </c>
    </row>
    <row r="112" spans="1:18">
      <c r="A112" s="287"/>
      <c r="B112" s="280"/>
      <c r="C112" s="32"/>
      <c r="D112" s="156"/>
      <c r="E112" s="246"/>
      <c r="F112" s="245"/>
      <c r="G112" s="162"/>
      <c r="H112" s="162"/>
      <c r="I112" s="162"/>
      <c r="J112" s="162"/>
      <c r="K112" s="162"/>
      <c r="L112" s="162"/>
      <c r="M112" s="162"/>
      <c r="N112" s="162"/>
      <c r="O112" s="163"/>
      <c r="P112" s="163"/>
      <c r="Q112" s="163"/>
      <c r="R112" s="164"/>
    </row>
    <row r="113" spans="1:19">
      <c r="A113" s="287"/>
      <c r="B113" s="27" t="s">
        <v>275</v>
      </c>
      <c r="C113" s="280"/>
      <c r="D113" s="281"/>
      <c r="E113" s="103"/>
      <c r="F113" s="104"/>
      <c r="G113" s="104"/>
      <c r="H113" s="104"/>
      <c r="I113" s="104"/>
      <c r="J113" s="104"/>
      <c r="K113" s="104"/>
      <c r="L113" s="104"/>
      <c r="M113" s="104"/>
      <c r="N113" s="104"/>
      <c r="O113" s="101"/>
      <c r="P113" s="101"/>
      <c r="Q113" s="101"/>
      <c r="R113" s="102"/>
    </row>
    <row r="114" spans="1:19">
      <c r="A114" s="287"/>
      <c r="B114" s="281" t="s">
        <v>39</v>
      </c>
      <c r="D114" s="79" t="s">
        <v>317</v>
      </c>
      <c r="E114" s="284">
        <v>2017</v>
      </c>
      <c r="F114" s="284">
        <v>2018</v>
      </c>
      <c r="G114" s="284">
        <v>2019</v>
      </c>
      <c r="H114" s="284" t="s">
        <v>2</v>
      </c>
      <c r="I114" s="284" t="s">
        <v>17</v>
      </c>
      <c r="J114" s="284" t="s">
        <v>18</v>
      </c>
      <c r="K114" s="284" t="s">
        <v>20</v>
      </c>
      <c r="L114" s="284" t="s">
        <v>21</v>
      </c>
      <c r="M114" s="284" t="s">
        <v>24</v>
      </c>
      <c r="N114" s="284" t="s">
        <v>25</v>
      </c>
      <c r="O114" s="284" t="s">
        <v>27</v>
      </c>
      <c r="P114" s="284" t="s">
        <v>28</v>
      </c>
      <c r="Q114" s="284" t="s">
        <v>29</v>
      </c>
      <c r="R114" s="284" t="s">
        <v>30</v>
      </c>
    </row>
    <row r="115" spans="1:19">
      <c r="A115" s="288" t="s">
        <v>150</v>
      </c>
      <c r="B115" s="53" t="s">
        <v>422</v>
      </c>
      <c r="C115" s="282"/>
      <c r="D115" s="323"/>
      <c r="E115" s="178"/>
      <c r="F115" s="178"/>
      <c r="G115" s="107"/>
      <c r="H115" s="108"/>
      <c r="I115" s="108"/>
      <c r="J115" s="108"/>
      <c r="K115" s="108"/>
      <c r="L115" s="108"/>
      <c r="M115" s="108"/>
      <c r="N115" s="108"/>
      <c r="O115" s="375">
        <v>10.95</v>
      </c>
      <c r="P115" s="375">
        <v>12.38</v>
      </c>
      <c r="Q115" s="375">
        <v>18.82</v>
      </c>
      <c r="R115" s="375">
        <v>40.25</v>
      </c>
    </row>
    <row r="116" spans="1:19">
      <c r="A116" s="288" t="s">
        <v>151</v>
      </c>
      <c r="B116" s="53" t="s">
        <v>423</v>
      </c>
      <c r="C116" s="282"/>
      <c r="D116" s="323"/>
      <c r="E116" s="178"/>
      <c r="F116" s="178"/>
      <c r="G116" s="108"/>
      <c r="H116" s="108"/>
      <c r="I116" s="108"/>
      <c r="J116" s="108"/>
      <c r="K116" s="108"/>
      <c r="L116" s="108"/>
      <c r="M116" s="108"/>
      <c r="N116" s="108"/>
      <c r="O116" s="375">
        <v>260.90183821037493</v>
      </c>
      <c r="P116" s="375">
        <v>294.82117860696496</v>
      </c>
      <c r="Q116" s="375">
        <v>448.30285980176552</v>
      </c>
      <c r="R116" s="375">
        <v>722.47753707498805</v>
      </c>
      <c r="S116" s="485"/>
    </row>
    <row r="117" spans="1:19">
      <c r="A117" s="288" t="s">
        <v>152</v>
      </c>
      <c r="B117" s="53"/>
      <c r="C117" s="282"/>
      <c r="D117" s="323"/>
      <c r="E117" s="362"/>
      <c r="F117" s="362"/>
      <c r="G117" s="108"/>
      <c r="H117" s="108"/>
      <c r="I117" s="108"/>
      <c r="J117" s="108"/>
      <c r="K117" s="108"/>
      <c r="L117" s="108"/>
      <c r="M117" s="108"/>
      <c r="N117" s="108"/>
      <c r="O117" s="109"/>
      <c r="P117" s="109"/>
      <c r="Q117" s="109"/>
      <c r="R117" s="109"/>
    </row>
    <row r="118" spans="1:19" hidden="1">
      <c r="A118" s="288" t="s">
        <v>153</v>
      </c>
      <c r="B118" s="53"/>
      <c r="C118" s="282"/>
      <c r="D118" s="323"/>
      <c r="E118" s="362"/>
      <c r="F118" s="362"/>
      <c r="G118" s="108"/>
      <c r="H118" s="108"/>
      <c r="I118" s="108"/>
      <c r="J118" s="108"/>
      <c r="K118" s="108"/>
      <c r="L118" s="108"/>
      <c r="M118" s="108"/>
      <c r="N118" s="108"/>
      <c r="O118" s="109"/>
      <c r="P118" s="109"/>
      <c r="Q118" s="109"/>
      <c r="R118" s="109"/>
    </row>
    <row r="119" spans="1:19" hidden="1">
      <c r="A119" s="287" t="s">
        <v>154</v>
      </c>
      <c r="B119" s="53"/>
      <c r="C119" s="282"/>
      <c r="D119" s="323"/>
      <c r="E119" s="362"/>
      <c r="F119" s="362"/>
      <c r="G119" s="108"/>
      <c r="H119" s="108"/>
      <c r="I119" s="108"/>
      <c r="J119" s="108"/>
      <c r="K119" s="108"/>
      <c r="L119" s="108"/>
      <c r="M119" s="108"/>
      <c r="N119" s="108"/>
      <c r="O119" s="109"/>
      <c r="P119" s="109"/>
      <c r="Q119" s="109"/>
      <c r="R119" s="109"/>
    </row>
    <row r="120" spans="1:19" hidden="1">
      <c r="A120" s="288" t="s">
        <v>205</v>
      </c>
      <c r="B120" s="53"/>
      <c r="C120" s="282"/>
      <c r="D120" s="323"/>
      <c r="E120" s="362"/>
      <c r="F120" s="362"/>
      <c r="G120" s="108"/>
      <c r="H120" s="108"/>
      <c r="I120" s="108"/>
      <c r="J120" s="108"/>
      <c r="K120" s="108"/>
      <c r="L120" s="108"/>
      <c r="M120" s="108"/>
      <c r="N120" s="108"/>
      <c r="O120" s="109"/>
      <c r="P120" s="109"/>
      <c r="Q120" s="109"/>
      <c r="R120" s="109"/>
    </row>
    <row r="121" spans="1:19" hidden="1">
      <c r="A121" s="288" t="s">
        <v>206</v>
      </c>
      <c r="B121" s="53"/>
      <c r="C121" s="282"/>
      <c r="D121" s="323"/>
      <c r="E121" s="362"/>
      <c r="F121" s="362"/>
      <c r="G121" s="108"/>
      <c r="H121" s="108"/>
      <c r="I121" s="108"/>
      <c r="J121" s="108"/>
      <c r="K121" s="108"/>
      <c r="L121" s="108"/>
      <c r="M121" s="108"/>
      <c r="N121" s="108"/>
      <c r="O121" s="109"/>
      <c r="P121" s="109"/>
      <c r="Q121" s="109"/>
      <c r="R121" s="109"/>
    </row>
    <row r="122" spans="1:19" hidden="1">
      <c r="A122" s="288" t="s">
        <v>207</v>
      </c>
      <c r="B122" s="53"/>
      <c r="C122" s="282"/>
      <c r="D122" s="323"/>
      <c r="E122" s="362"/>
      <c r="F122" s="362"/>
      <c r="G122" s="108"/>
      <c r="H122" s="108"/>
      <c r="I122" s="108"/>
      <c r="J122" s="108"/>
      <c r="K122" s="108"/>
      <c r="L122" s="108"/>
      <c r="M122" s="108"/>
      <c r="N122" s="108"/>
      <c r="O122" s="109"/>
      <c r="P122" s="109"/>
      <c r="Q122" s="109"/>
      <c r="R122" s="109"/>
    </row>
    <row r="123" spans="1:19" hidden="1">
      <c r="A123" s="288" t="s">
        <v>208</v>
      </c>
      <c r="B123" s="53"/>
      <c r="C123" s="282"/>
      <c r="D123" s="323"/>
      <c r="E123" s="362"/>
      <c r="F123" s="362"/>
      <c r="G123" s="108"/>
      <c r="H123" s="108"/>
      <c r="I123" s="108"/>
      <c r="J123" s="108"/>
      <c r="K123" s="108"/>
      <c r="L123" s="108"/>
      <c r="M123" s="108"/>
      <c r="N123" s="108"/>
      <c r="O123" s="109"/>
      <c r="P123" s="109"/>
      <c r="Q123" s="109"/>
      <c r="R123" s="109"/>
    </row>
    <row r="124" spans="1:19" hidden="1">
      <c r="A124" s="288" t="s">
        <v>209</v>
      </c>
      <c r="B124" s="53"/>
      <c r="C124" s="282"/>
      <c r="D124" s="323"/>
      <c r="E124" s="362"/>
      <c r="F124" s="362"/>
      <c r="G124" s="108"/>
      <c r="H124" s="108"/>
      <c r="I124" s="108"/>
      <c r="J124" s="108"/>
      <c r="K124" s="108"/>
      <c r="L124" s="108"/>
      <c r="M124" s="108"/>
      <c r="N124" s="108"/>
      <c r="O124" s="109"/>
      <c r="P124" s="109"/>
      <c r="Q124" s="109"/>
      <c r="R124" s="109"/>
    </row>
    <row r="125" spans="1:19" hidden="1">
      <c r="A125" s="288" t="s">
        <v>210</v>
      </c>
      <c r="B125" s="53"/>
      <c r="C125" s="282"/>
      <c r="D125" s="323"/>
      <c r="E125" s="362"/>
      <c r="F125" s="362"/>
      <c r="G125" s="108"/>
      <c r="H125" s="108"/>
      <c r="I125" s="108"/>
      <c r="J125" s="108"/>
      <c r="K125" s="108"/>
      <c r="L125" s="108"/>
      <c r="M125" s="108"/>
      <c r="N125" s="108"/>
      <c r="O125" s="109"/>
      <c r="P125" s="109"/>
      <c r="Q125" s="109"/>
      <c r="R125" s="109"/>
    </row>
    <row r="126" spans="1:19" hidden="1">
      <c r="A126" s="288" t="s">
        <v>211</v>
      </c>
      <c r="B126" s="53"/>
      <c r="C126" s="282"/>
      <c r="D126" s="323"/>
      <c r="E126" s="362"/>
      <c r="F126" s="362"/>
      <c r="G126" s="108"/>
      <c r="H126" s="108"/>
      <c r="I126" s="108"/>
      <c r="J126" s="108"/>
      <c r="K126" s="108"/>
      <c r="L126" s="108"/>
      <c r="M126" s="108"/>
      <c r="N126" s="108"/>
      <c r="O126" s="109"/>
      <c r="P126" s="109"/>
      <c r="Q126" s="109"/>
      <c r="R126" s="109"/>
    </row>
    <row r="127" spans="1:19" hidden="1">
      <c r="A127" s="288" t="s">
        <v>212</v>
      </c>
      <c r="B127" s="53"/>
      <c r="C127" s="282"/>
      <c r="D127" s="323"/>
      <c r="E127" s="362"/>
      <c r="F127" s="362"/>
      <c r="G127" s="108"/>
      <c r="H127" s="108"/>
      <c r="I127" s="108"/>
      <c r="J127" s="108"/>
      <c r="K127" s="108"/>
      <c r="L127" s="108"/>
      <c r="M127" s="108"/>
      <c r="N127" s="108"/>
      <c r="O127" s="109"/>
      <c r="P127" s="109"/>
      <c r="Q127" s="109"/>
      <c r="R127" s="109"/>
    </row>
    <row r="128" spans="1:19" hidden="1">
      <c r="A128" s="293" t="s">
        <v>213</v>
      </c>
      <c r="B128" s="53"/>
      <c r="C128" s="282"/>
      <c r="D128" s="323"/>
      <c r="E128" s="362"/>
      <c r="F128" s="362"/>
      <c r="G128" s="108"/>
      <c r="H128" s="108"/>
      <c r="I128" s="108"/>
      <c r="J128" s="108"/>
      <c r="K128" s="108"/>
      <c r="L128" s="108"/>
      <c r="M128" s="108"/>
      <c r="N128" s="108"/>
      <c r="O128" s="109"/>
      <c r="P128" s="109"/>
      <c r="Q128" s="109"/>
      <c r="R128" s="109"/>
    </row>
    <row r="129" spans="1:18">
      <c r="A129" s="287">
        <v>15</v>
      </c>
      <c r="B129" s="49" t="s">
        <v>94</v>
      </c>
      <c r="C129" s="47"/>
      <c r="D129" s="335"/>
      <c r="E129" s="360"/>
      <c r="F129" s="360"/>
      <c r="G129" s="68">
        <f t="shared" ref="G129:Q129" si="12">SUM(G115:G128)</f>
        <v>0</v>
      </c>
      <c r="H129" s="68">
        <f t="shared" si="12"/>
        <v>0</v>
      </c>
      <c r="I129" s="68">
        <f t="shared" si="12"/>
        <v>0</v>
      </c>
      <c r="J129" s="68">
        <f t="shared" si="12"/>
        <v>0</v>
      </c>
      <c r="K129" s="68">
        <f t="shared" si="12"/>
        <v>0</v>
      </c>
      <c r="L129" s="68">
        <f t="shared" si="12"/>
        <v>0</v>
      </c>
      <c r="M129" s="68">
        <f t="shared" si="12"/>
        <v>0</v>
      </c>
      <c r="N129" s="68">
        <f t="shared" si="12"/>
        <v>0</v>
      </c>
      <c r="O129" s="68">
        <f t="shared" si="12"/>
        <v>271.85183821037492</v>
      </c>
      <c r="P129" s="68">
        <f t="shared" si="12"/>
        <v>307.20117860696496</v>
      </c>
      <c r="Q129" s="68">
        <f t="shared" si="12"/>
        <v>467.12285980176551</v>
      </c>
      <c r="R129" s="68">
        <f>SUM(R115:R128)</f>
        <v>762.72753707498805</v>
      </c>
    </row>
    <row r="130" spans="1:18">
      <c r="A130" s="287"/>
      <c r="B130" s="169"/>
      <c r="C130" s="167"/>
      <c r="D130" s="168"/>
      <c r="E130" s="104"/>
      <c r="F130" s="104"/>
      <c r="G130" s="104"/>
      <c r="H130" s="104"/>
      <c r="I130" s="104"/>
      <c r="J130" s="104"/>
      <c r="K130" s="104"/>
      <c r="L130" s="104"/>
      <c r="M130" s="104"/>
      <c r="N130" s="104"/>
      <c r="O130" s="104"/>
      <c r="P130" s="104"/>
      <c r="Q130" s="104"/>
      <c r="R130" s="170"/>
    </row>
    <row r="131" spans="1:18" ht="15" customHeight="1">
      <c r="A131" s="287">
        <v>16</v>
      </c>
      <c r="B131" s="50" t="s">
        <v>164</v>
      </c>
      <c r="C131" s="51"/>
      <c r="D131" s="87"/>
      <c r="E131" s="289">
        <f>E129+E111</f>
        <v>278.125</v>
      </c>
      <c r="F131" s="289">
        <f>F129+F111</f>
        <v>358.71000000000015</v>
      </c>
      <c r="G131" s="285">
        <f t="shared" ref="G131:Q131" si="13">G129+G111</f>
        <v>342.08479755646954</v>
      </c>
      <c r="H131" s="285">
        <f t="shared" si="13"/>
        <v>371.8932627411582</v>
      </c>
      <c r="I131" s="285">
        <f t="shared" si="13"/>
        <v>442.31947299758713</v>
      </c>
      <c r="J131" s="285">
        <f t="shared" si="13"/>
        <v>483.08524441861152</v>
      </c>
      <c r="K131" s="285">
        <f t="shared" si="13"/>
        <v>595.94473486566733</v>
      </c>
      <c r="L131" s="285">
        <f t="shared" si="13"/>
        <v>637.52010040576397</v>
      </c>
      <c r="M131" s="285">
        <f t="shared" si="13"/>
        <v>687.86203235131291</v>
      </c>
      <c r="N131" s="285">
        <f t="shared" si="13"/>
        <v>735.91522989708471</v>
      </c>
      <c r="O131" s="285">
        <f>O129+O111</f>
        <v>747.49904831667743</v>
      </c>
      <c r="P131" s="285">
        <f t="shared" si="13"/>
        <v>767.91520765471296</v>
      </c>
      <c r="Q131" s="285">
        <f t="shared" si="13"/>
        <v>864.9811143286264</v>
      </c>
      <c r="R131" s="285">
        <f>R129+R111</f>
        <v>888.10548200638652</v>
      </c>
    </row>
    <row r="132" spans="1:18">
      <c r="A132" s="287"/>
      <c r="B132" s="27"/>
      <c r="C132" s="280"/>
      <c r="D132" s="281"/>
      <c r="E132" s="281"/>
      <c r="F132" s="281"/>
      <c r="G132" s="77"/>
      <c r="H132" s="77"/>
      <c r="I132" s="77"/>
      <c r="J132" s="77"/>
      <c r="K132" s="77"/>
      <c r="L132" s="77"/>
      <c r="M132" s="77"/>
      <c r="N132" s="77"/>
      <c r="O132" s="77"/>
      <c r="P132" s="77"/>
      <c r="Q132" s="77"/>
      <c r="R132" s="77"/>
    </row>
    <row r="133" spans="1:18" ht="18.75">
      <c r="A133" s="287"/>
      <c r="B133" s="297" t="s">
        <v>43</v>
      </c>
      <c r="C133" s="280"/>
      <c r="D133" s="281"/>
      <c r="E133" s="281"/>
      <c r="F133" s="281"/>
      <c r="G133" s="77"/>
      <c r="H133" s="77"/>
      <c r="I133" s="77"/>
      <c r="J133" s="77"/>
      <c r="K133" s="77"/>
      <c r="L133" s="77"/>
      <c r="M133" s="77"/>
      <c r="N133" s="77"/>
      <c r="O133" s="77"/>
      <c r="P133" s="77"/>
      <c r="Q133" s="77"/>
      <c r="R133" s="77"/>
    </row>
    <row r="134" spans="1:18">
      <c r="A134" s="287"/>
      <c r="B134" s="277"/>
      <c r="C134" s="280"/>
      <c r="D134" s="281"/>
      <c r="E134" s="284" t="s">
        <v>135</v>
      </c>
      <c r="F134" s="284" t="s">
        <v>80</v>
      </c>
      <c r="G134" s="284" t="s">
        <v>1</v>
      </c>
      <c r="H134" s="284" t="s">
        <v>2</v>
      </c>
      <c r="I134" s="284" t="s">
        <v>17</v>
      </c>
      <c r="J134" s="284" t="s">
        <v>18</v>
      </c>
      <c r="K134" s="284" t="s">
        <v>20</v>
      </c>
      <c r="L134" s="284" t="s">
        <v>21</v>
      </c>
      <c r="M134" s="284" t="s">
        <v>24</v>
      </c>
      <c r="N134" s="284" t="s">
        <v>25</v>
      </c>
      <c r="O134" s="284" t="s">
        <v>27</v>
      </c>
      <c r="P134" s="284" t="s">
        <v>28</v>
      </c>
      <c r="Q134" s="284" t="s">
        <v>29</v>
      </c>
      <c r="R134" s="284" t="s">
        <v>30</v>
      </c>
    </row>
    <row r="135" spans="1:18">
      <c r="A135" s="287">
        <v>17</v>
      </c>
      <c r="B135" s="283" t="s">
        <v>170</v>
      </c>
      <c r="C135" s="282"/>
      <c r="D135" s="286"/>
      <c r="E135" s="289">
        <f t="shared" ref="E135:Q135" si="14">E21</f>
        <v>1227.165</v>
      </c>
      <c r="F135" s="289">
        <f t="shared" si="14"/>
        <v>1220.1500000000001</v>
      </c>
      <c r="G135" s="285">
        <f t="shared" si="14"/>
        <v>1282.0847975564695</v>
      </c>
      <c r="H135" s="285">
        <f t="shared" si="14"/>
        <v>1315.0512627411581</v>
      </c>
      <c r="I135" s="285">
        <f t="shared" si="14"/>
        <v>1354.6005629975871</v>
      </c>
      <c r="J135" s="285">
        <f t="shared" si="14"/>
        <v>1395.0995713686116</v>
      </c>
      <c r="K135" s="285">
        <f t="shared" si="14"/>
        <v>1462.6902797329174</v>
      </c>
      <c r="L135" s="285">
        <f t="shared" si="14"/>
        <v>1503.9949213096377</v>
      </c>
      <c r="M135" s="285">
        <f t="shared" si="14"/>
        <v>1554.064262836408</v>
      </c>
      <c r="N135" s="285">
        <f t="shared" si="14"/>
        <v>1601.8430772417805</v>
      </c>
      <c r="O135" s="285">
        <f>O21</f>
        <v>1627.1898850109212</v>
      </c>
      <c r="P135" s="285">
        <f t="shared" si="14"/>
        <v>1649.6671059735288</v>
      </c>
      <c r="Q135" s="285">
        <f t="shared" si="14"/>
        <v>1676.0734195185655</v>
      </c>
      <c r="R135" s="285">
        <f>R21</f>
        <v>1698.9214305061225</v>
      </c>
    </row>
    <row r="136" spans="1:18" ht="31.5">
      <c r="A136" s="287">
        <v>18</v>
      </c>
      <c r="B136" s="283" t="s">
        <v>166</v>
      </c>
      <c r="C136" s="282"/>
      <c r="D136" s="286"/>
      <c r="E136" s="289">
        <f t="shared" ref="E136:Q136" si="15">E92</f>
        <v>949.04</v>
      </c>
      <c r="F136" s="289">
        <f t="shared" si="15"/>
        <v>861.44</v>
      </c>
      <c r="G136" s="285">
        <f t="shared" si="15"/>
        <v>926.04</v>
      </c>
      <c r="H136" s="285">
        <f t="shared" si="15"/>
        <v>929.19799999999998</v>
      </c>
      <c r="I136" s="285">
        <f t="shared" si="15"/>
        <v>928.32109000000003</v>
      </c>
      <c r="J136" s="285">
        <f t="shared" si="15"/>
        <v>927.45432695</v>
      </c>
      <c r="K136" s="285">
        <f t="shared" si="15"/>
        <v>881.59754486725001</v>
      </c>
      <c r="L136" s="285">
        <f t="shared" si="15"/>
        <v>880.7505809038737</v>
      </c>
      <c r="M136" s="285">
        <f t="shared" si="15"/>
        <v>879.9132752850951</v>
      </c>
      <c r="N136" s="285">
        <f t="shared" si="15"/>
        <v>879.08547124869574</v>
      </c>
      <c r="O136" s="285">
        <f t="shared" si="15"/>
        <v>874.26701498567775</v>
      </c>
      <c r="P136" s="285">
        <f t="shared" si="15"/>
        <v>873.45775558211017</v>
      </c>
      <c r="Q136" s="285">
        <f t="shared" si="15"/>
        <v>822.65754496213344</v>
      </c>
      <c r="R136" s="285">
        <f>R92</f>
        <v>821.8662378320978</v>
      </c>
    </row>
    <row r="137" spans="1:18">
      <c r="A137" s="287">
        <v>19</v>
      </c>
      <c r="B137" s="54" t="s">
        <v>261</v>
      </c>
      <c r="C137" s="282"/>
      <c r="D137" s="286"/>
      <c r="E137" s="289">
        <f>E136-E135</f>
        <v>-278.125</v>
      </c>
      <c r="F137" s="289">
        <f>F136-F135</f>
        <v>-358.71000000000004</v>
      </c>
      <c r="G137" s="285">
        <f t="shared" ref="G137:R137" si="16">G136-G135</f>
        <v>-356.04479755646958</v>
      </c>
      <c r="H137" s="285">
        <f t="shared" si="16"/>
        <v>-385.85326274115812</v>
      </c>
      <c r="I137" s="285">
        <f t="shared" si="16"/>
        <v>-426.27947299758705</v>
      </c>
      <c r="J137" s="285">
        <f t="shared" si="16"/>
        <v>-467.64524441861158</v>
      </c>
      <c r="K137" s="285">
        <f t="shared" si="16"/>
        <v>-581.09273486566735</v>
      </c>
      <c r="L137" s="285">
        <f t="shared" si="16"/>
        <v>-623.24434040576398</v>
      </c>
      <c r="M137" s="285">
        <f t="shared" si="16"/>
        <v>-674.15098755131294</v>
      </c>
      <c r="N137" s="285">
        <f t="shared" si="16"/>
        <v>-722.75760599308478</v>
      </c>
      <c r="O137" s="285">
        <f>O136-O135</f>
        <v>-752.92287002524347</v>
      </c>
      <c r="P137" s="285">
        <f t="shared" si="16"/>
        <v>-776.20935039141864</v>
      </c>
      <c r="Q137" s="285">
        <f t="shared" si="16"/>
        <v>-853.41587455643207</v>
      </c>
      <c r="R137" s="285">
        <f t="shared" si="16"/>
        <v>-877.05519267402474</v>
      </c>
    </row>
    <row r="138" spans="1:18" ht="31.5">
      <c r="A138" s="287">
        <v>20</v>
      </c>
      <c r="B138" s="283" t="s">
        <v>165</v>
      </c>
      <c r="C138" s="282"/>
      <c r="D138" s="286"/>
      <c r="E138" s="289">
        <f>E131</f>
        <v>278.125</v>
      </c>
      <c r="F138" s="289">
        <f>F131</f>
        <v>358.71000000000015</v>
      </c>
      <c r="G138" s="285">
        <f>G131</f>
        <v>342.08479755646954</v>
      </c>
      <c r="H138" s="285">
        <f t="shared" ref="H138:R138" si="17">H131</f>
        <v>371.8932627411582</v>
      </c>
      <c r="I138" s="285">
        <f t="shared" si="17"/>
        <v>442.31947299758713</v>
      </c>
      <c r="J138" s="285">
        <f t="shared" si="17"/>
        <v>483.08524441861152</v>
      </c>
      <c r="K138" s="285">
        <f t="shared" si="17"/>
        <v>595.94473486566733</v>
      </c>
      <c r="L138" s="285">
        <f t="shared" si="17"/>
        <v>637.52010040576397</v>
      </c>
      <c r="M138" s="285">
        <f t="shared" si="17"/>
        <v>687.86203235131291</v>
      </c>
      <c r="N138" s="285">
        <f>N131</f>
        <v>735.91522989708471</v>
      </c>
      <c r="O138" s="285">
        <f t="shared" si="17"/>
        <v>747.49904831667743</v>
      </c>
      <c r="P138" s="285">
        <f t="shared" si="17"/>
        <v>767.91520765471296</v>
      </c>
      <c r="Q138" s="285">
        <f t="shared" si="17"/>
        <v>864.9811143286264</v>
      </c>
      <c r="R138" s="285">
        <f t="shared" si="17"/>
        <v>888.10548200638652</v>
      </c>
    </row>
    <row r="139" spans="1:18" s="2" customFormat="1" ht="35.25" customHeight="1">
      <c r="A139" s="287">
        <v>21</v>
      </c>
      <c r="B139" s="283" t="s">
        <v>280</v>
      </c>
      <c r="C139" s="282"/>
      <c r="D139" s="38"/>
      <c r="E139" s="289">
        <f>E138+E137</f>
        <v>0</v>
      </c>
      <c r="F139" s="289">
        <f>F138+F137</f>
        <v>0</v>
      </c>
      <c r="G139" s="285">
        <f t="shared" ref="G139:Q139" si="18">G138+G137</f>
        <v>-13.960000000000036</v>
      </c>
      <c r="H139" s="285">
        <f t="shared" si="18"/>
        <v>-13.959999999999923</v>
      </c>
      <c r="I139" s="285">
        <f t="shared" si="18"/>
        <v>16.040000000000077</v>
      </c>
      <c r="J139" s="285">
        <f t="shared" si="18"/>
        <v>15.439999999999941</v>
      </c>
      <c r="K139" s="285">
        <f t="shared" si="18"/>
        <v>14.851999999999975</v>
      </c>
      <c r="L139" s="285">
        <f t="shared" si="18"/>
        <v>14.275759999999991</v>
      </c>
      <c r="M139" s="285">
        <f t="shared" si="18"/>
        <v>13.711044799999968</v>
      </c>
      <c r="N139" s="285">
        <f t="shared" si="18"/>
        <v>13.157623903999934</v>
      </c>
      <c r="O139" s="285">
        <f>O138+O137</f>
        <v>-5.4238217085660381</v>
      </c>
      <c r="P139" s="285">
        <f t="shared" si="18"/>
        <v>-8.2941427367056804</v>
      </c>
      <c r="Q139" s="285">
        <f t="shared" si="18"/>
        <v>11.565239772194332</v>
      </c>
      <c r="R139" s="285">
        <f>R138+R137</f>
        <v>11.050289332361785</v>
      </c>
    </row>
    <row r="142" spans="1:18">
      <c r="B142" s="437" t="s">
        <v>456</v>
      </c>
    </row>
  </sheetData>
  <dataConsolidate/>
  <printOptions horizontalCentered="1" verticalCentered="1"/>
  <pageMargins left="0.25" right="0.25" top="0.75" bottom="0.75" header="0.3" footer="0.3"/>
  <pageSetup scale="38" pageOrder="overThenDown" orientation="portrait" r:id="rId1"/>
  <headerFooter alignWithMargins="0"/>
  <drawing r:id="rId2"/>
  <legacyDrawing r:id="rId3"/>
  <extLst>
    <ext xmlns:x14="http://schemas.microsoft.com/office/spreadsheetml/2009/9/main" uri="{CCE6A557-97BC-4b89-ADB6-D9C93CAAB3DF}">
      <x14:dataValidations xmlns:xm="http://schemas.microsoft.com/office/excel/2006/main" count="6">
        <x14:dataValidation type="list" allowBlank="1">
          <x14:formula1>
            <xm:f>Lists!$A$2:$A$9</xm:f>
          </x14:formula1>
          <xm:sqref>D26:D39</xm:sqref>
        </x14:dataValidation>
        <x14:dataValidation type="list" allowBlank="1" showInputMessage="1">
          <x14:formula1>
            <xm:f>Lists!$F$2:$F$7</xm:f>
          </x14:formula1>
          <xm:sqref>D115:D128</xm:sqref>
        </x14:dataValidation>
        <x14:dataValidation type="list" allowBlank="1" showInputMessage="1">
          <x14:formula1>
            <xm:f>Lists!$E$2:$E$10</xm:f>
          </x14:formula1>
          <xm:sqref>D97:D110</xm:sqref>
        </x14:dataValidation>
        <x14:dataValidation type="list" allowBlank="1" showInputMessage="1">
          <x14:formula1>
            <xm:f>Lists!$D$2:$D$7</xm:f>
          </x14:formula1>
          <xm:sqref>D74:D88</xm:sqref>
        </x14:dataValidation>
        <x14:dataValidation type="list" allowBlank="1" showInputMessage="1">
          <x14:formula1>
            <xm:f>Lists!$C$2:$C$7</xm:f>
          </x14:formula1>
          <xm:sqref>D55:D68</xm:sqref>
        </x14:dataValidation>
        <x14:dataValidation type="list" allowBlank="1" showInputMessage="1">
          <x14:formula1>
            <xm:f>Lists!$B$2:$B$10</xm:f>
          </x14:formula1>
          <xm:sqref>D43:D49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S142"/>
  <sheetViews>
    <sheetView showGridLines="0" topLeftCell="A93" zoomScale="85" zoomScaleNormal="85" zoomScaleSheetLayoutView="70" workbookViewId="0">
      <selection activeCell="R99" sqref="R99"/>
    </sheetView>
  </sheetViews>
  <sheetFormatPr defaultColWidth="9" defaultRowHeight="15.75"/>
  <cols>
    <col min="1" max="1" width="9" style="277"/>
    <col min="2" max="2" width="64.75" style="279" customWidth="1"/>
    <col min="3" max="3" width="16.875" style="279" customWidth="1"/>
    <col min="4" max="4" width="15.125" style="279" customWidth="1"/>
    <col min="5" max="6" width="9.75" style="279" customWidth="1"/>
    <col min="7" max="14" width="9.75" style="278" customWidth="1"/>
    <col min="15" max="15" width="9.25" style="278" customWidth="1"/>
    <col min="16" max="18" width="9.25" style="277" customWidth="1"/>
    <col min="19" max="19" width="17.375" style="277" customWidth="1"/>
    <col min="20" max="25" width="7.125" style="277" customWidth="1"/>
    <col min="26" max="26" width="14.75" style="277" bestFit="1" customWidth="1"/>
    <col min="27" max="131" width="7.125" style="277" customWidth="1"/>
    <col min="132" max="16384" width="9" style="277"/>
  </cols>
  <sheetData>
    <row r="1" spans="1:18" s="2" customFormat="1">
      <c r="B1" s="281" t="s">
        <v>22</v>
      </c>
      <c r="C1" s="281"/>
      <c r="D1" s="280"/>
      <c r="E1" s="280"/>
      <c r="F1" s="280"/>
      <c r="G1" s="4"/>
      <c r="H1" s="4"/>
      <c r="I1" s="4"/>
      <c r="J1" s="4"/>
      <c r="K1" s="4"/>
      <c r="L1" s="4"/>
      <c r="M1" s="4"/>
      <c r="N1" s="4"/>
    </row>
    <row r="2" spans="1:18" s="2" customFormat="1">
      <c r="B2" s="281" t="s">
        <v>23</v>
      </c>
      <c r="C2" s="281"/>
      <c r="D2" s="280"/>
      <c r="E2" s="280"/>
      <c r="F2" s="280"/>
      <c r="G2" s="4"/>
      <c r="H2" s="4"/>
      <c r="I2" s="4"/>
      <c r="J2" s="4"/>
      <c r="K2" s="4"/>
      <c r="L2" s="4"/>
      <c r="M2" s="4"/>
      <c r="N2" s="4"/>
    </row>
    <row r="3" spans="1:18" s="3" customFormat="1">
      <c r="B3" s="129" t="s">
        <v>257</v>
      </c>
      <c r="C3" s="22"/>
      <c r="D3" s="17"/>
      <c r="E3" s="17"/>
      <c r="F3" s="17"/>
    </row>
    <row r="4" spans="1:18" s="3" customFormat="1">
      <c r="B4" s="26" t="s">
        <v>178</v>
      </c>
      <c r="C4" s="22"/>
      <c r="D4" s="16"/>
      <c r="E4" s="16"/>
      <c r="F4" s="16"/>
    </row>
    <row r="5" spans="1:18" s="3" customFormat="1">
      <c r="B5" s="290" t="s">
        <v>180</v>
      </c>
      <c r="C5" s="22"/>
      <c r="D5" s="16"/>
      <c r="E5" s="16"/>
      <c r="F5" s="16"/>
    </row>
    <row r="6" spans="1:18" s="3" customFormat="1">
      <c r="B6" s="145"/>
      <c r="C6" s="145"/>
      <c r="D6" s="16"/>
      <c r="E6" s="16"/>
      <c r="F6" s="16"/>
    </row>
    <row r="7" spans="1:18" s="3" customFormat="1" ht="15.75" customHeight="1">
      <c r="B7" s="145" t="s">
        <v>429</v>
      </c>
      <c r="C7" s="280"/>
      <c r="D7" s="280"/>
      <c r="E7" s="280"/>
      <c r="F7" s="280"/>
      <c r="G7" s="11"/>
      <c r="I7" s="8"/>
      <c r="J7" s="6"/>
      <c r="K7" s="6"/>
      <c r="L7" s="6"/>
      <c r="M7" s="6"/>
      <c r="N7" s="6"/>
      <c r="O7" s="6"/>
    </row>
    <row r="8" spans="1:18" s="3" customFormat="1">
      <c r="B8" s="281"/>
      <c r="C8" s="13"/>
      <c r="D8" s="281"/>
      <c r="E8" s="281"/>
      <c r="F8" s="281"/>
      <c r="G8" s="55"/>
      <c r="H8" s="56" t="s">
        <v>3</v>
      </c>
      <c r="I8" s="247"/>
      <c r="J8" s="248"/>
      <c r="K8" s="57"/>
      <c r="L8" s="57"/>
      <c r="M8" s="63"/>
      <c r="N8" s="63"/>
      <c r="O8" s="58"/>
      <c r="P8" s="59"/>
      <c r="Q8" s="59"/>
      <c r="R8" s="59"/>
    </row>
    <row r="9" spans="1:18" s="3" customFormat="1">
      <c r="B9" s="13"/>
      <c r="C9" s="13"/>
      <c r="D9" s="281"/>
      <c r="E9" s="281"/>
      <c r="F9" s="124" t="s">
        <v>46</v>
      </c>
      <c r="H9" s="62" t="s">
        <v>26</v>
      </c>
      <c r="I9" s="61"/>
      <c r="K9" s="63"/>
      <c r="L9" s="63"/>
      <c r="M9" s="63"/>
      <c r="N9" s="63"/>
      <c r="O9" s="58"/>
      <c r="P9" s="59"/>
      <c r="Q9" s="59"/>
      <c r="R9" s="59"/>
    </row>
    <row r="10" spans="1:18" s="7" customFormat="1" ht="18.75">
      <c r="B10" s="295" t="s">
        <v>47</v>
      </c>
      <c r="C10" s="23"/>
      <c r="D10" s="23"/>
      <c r="E10" s="284">
        <v>2017</v>
      </c>
      <c r="F10" s="284">
        <v>2018</v>
      </c>
      <c r="G10" s="284">
        <v>2019</v>
      </c>
      <c r="H10" s="284" t="s">
        <v>2</v>
      </c>
      <c r="I10" s="284" t="s">
        <v>17</v>
      </c>
      <c r="J10" s="284" t="s">
        <v>18</v>
      </c>
      <c r="K10" s="284" t="s">
        <v>20</v>
      </c>
      <c r="L10" s="284" t="s">
        <v>21</v>
      </c>
      <c r="M10" s="284" t="s">
        <v>24</v>
      </c>
      <c r="N10" s="284" t="s">
        <v>25</v>
      </c>
      <c r="O10" s="284" t="s">
        <v>27</v>
      </c>
      <c r="P10" s="284" t="s">
        <v>28</v>
      </c>
      <c r="Q10" s="284" t="s">
        <v>29</v>
      </c>
      <c r="R10" s="284" t="s">
        <v>30</v>
      </c>
    </row>
    <row r="11" spans="1:18">
      <c r="A11" s="22">
        <v>1</v>
      </c>
      <c r="B11" s="281" t="s">
        <v>99</v>
      </c>
      <c r="C11" s="281"/>
      <c r="D11" s="65"/>
      <c r="E11" s="376">
        <v>1073.0999999999999</v>
      </c>
      <c r="F11" s="376">
        <v>1067</v>
      </c>
      <c r="G11" s="377">
        <v>1060.9733604300475</v>
      </c>
      <c r="H11" s="378">
        <v>1059.5352591140363</v>
      </c>
      <c r="I11" s="378">
        <v>1061.7138143878085</v>
      </c>
      <c r="J11" s="378">
        <v>1062.7194375527883</v>
      </c>
      <c r="K11" s="378">
        <v>1065.2023416362006</v>
      </c>
      <c r="L11" s="378">
        <v>1064.0288999370348</v>
      </c>
      <c r="M11" s="378">
        <v>1068.7469658481157</v>
      </c>
      <c r="N11" s="378">
        <v>1070.5321603167897</v>
      </c>
      <c r="O11" s="379">
        <v>1072.7774389833171</v>
      </c>
      <c r="P11" s="379">
        <v>1072.3190237830665</v>
      </c>
      <c r="Q11" s="379">
        <v>1077.6964640899057</v>
      </c>
      <c r="R11" s="379">
        <v>1080.2205770848384</v>
      </c>
    </row>
    <row r="12" spans="1:18">
      <c r="A12" s="22">
        <v>2</v>
      </c>
      <c r="B12" s="281" t="s">
        <v>31</v>
      </c>
      <c r="C12" s="281"/>
      <c r="D12" s="65"/>
      <c r="E12" s="376">
        <v>61.683274999999995</v>
      </c>
      <c r="F12" s="376">
        <v>73.67</v>
      </c>
      <c r="G12" s="377">
        <v>86.558274999999995</v>
      </c>
      <c r="H12" s="378">
        <v>111.54527499999999</v>
      </c>
      <c r="I12" s="378">
        <v>136.65627500000002</v>
      </c>
      <c r="J12" s="378">
        <v>162.23027500000003</v>
      </c>
      <c r="K12" s="378">
        <v>188.43727500000003</v>
      </c>
      <c r="L12" s="378">
        <v>215.19027500000001</v>
      </c>
      <c r="M12" s="378">
        <v>242.71227500000003</v>
      </c>
      <c r="N12" s="378">
        <v>271.59527500000002</v>
      </c>
      <c r="O12" s="379">
        <v>300.34327500000001</v>
      </c>
      <c r="P12" s="379">
        <v>330.31827500000003</v>
      </c>
      <c r="Q12" s="379">
        <v>360.65427500000004</v>
      </c>
      <c r="R12" s="379">
        <v>391.64527500000003</v>
      </c>
    </row>
    <row r="13" spans="1:18">
      <c r="A13" s="22" t="s">
        <v>103</v>
      </c>
      <c r="B13" s="281" t="s">
        <v>32</v>
      </c>
      <c r="C13" s="281"/>
      <c r="D13" s="65"/>
      <c r="E13" s="376">
        <v>18.973726853501834</v>
      </c>
      <c r="F13" s="376">
        <v>24.31</v>
      </c>
      <c r="G13" s="377">
        <v>26.625257280199477</v>
      </c>
      <c r="H13" s="378">
        <v>34.311238818768082</v>
      </c>
      <c r="I13" s="378">
        <v>42.035362659765248</v>
      </c>
      <c r="J13" s="378">
        <v>49.901904936443259</v>
      </c>
      <c r="K13" s="378">
        <v>57.962788395979061</v>
      </c>
      <c r="L13" s="378">
        <v>66.191344186593994</v>
      </c>
      <c r="M13" s="378">
        <v>74.619501106611281</v>
      </c>
      <c r="N13" s="378">
        <v>83.310584606038759</v>
      </c>
      <c r="O13" s="379">
        <v>92.10611034229359</v>
      </c>
      <c r="P13" s="379">
        <v>100.89023337571759</v>
      </c>
      <c r="Q13" s="379">
        <v>110.01497947379715</v>
      </c>
      <c r="R13" s="379">
        <v>119.37091714046792</v>
      </c>
    </row>
    <row r="14" spans="1:18">
      <c r="A14" s="22">
        <v>3</v>
      </c>
      <c r="B14" s="281" t="s">
        <v>260</v>
      </c>
      <c r="C14" s="281"/>
      <c r="D14" s="65"/>
      <c r="E14" s="376">
        <v>0</v>
      </c>
      <c r="F14" s="376">
        <v>0</v>
      </c>
      <c r="G14" s="377">
        <v>0</v>
      </c>
      <c r="H14" s="378">
        <v>0</v>
      </c>
      <c r="I14" s="378">
        <v>0</v>
      </c>
      <c r="J14" s="378">
        <v>0</v>
      </c>
      <c r="K14" s="378">
        <v>0</v>
      </c>
      <c r="L14" s="378">
        <v>0</v>
      </c>
      <c r="M14" s="378">
        <v>0</v>
      </c>
      <c r="N14" s="378">
        <v>0</v>
      </c>
      <c r="O14" s="379">
        <v>0</v>
      </c>
      <c r="P14" s="379">
        <v>0</v>
      </c>
      <c r="Q14" s="379">
        <v>0</v>
      </c>
      <c r="R14" s="379">
        <v>0</v>
      </c>
    </row>
    <row r="15" spans="1:18">
      <c r="A15" s="22">
        <v>4</v>
      </c>
      <c r="B15" s="281" t="s">
        <v>262</v>
      </c>
      <c r="C15" s="281"/>
      <c r="D15" s="65"/>
      <c r="E15" s="376"/>
      <c r="F15" s="372"/>
      <c r="G15" s="373">
        <v>2.2038067676851369</v>
      </c>
      <c r="H15" s="374">
        <v>2.6759953610321645</v>
      </c>
      <c r="I15" s="374">
        <v>3.1759068650735571</v>
      </c>
      <c r="J15" s="374">
        <v>3.6803761035316711</v>
      </c>
      <c r="K15" s="374">
        <v>4.1956591721623226</v>
      </c>
      <c r="L15" s="374">
        <v>4.6959871507408479</v>
      </c>
      <c r="M15" s="374">
        <v>5.2220651511861433</v>
      </c>
      <c r="N15" s="374">
        <v>5.731793616119603</v>
      </c>
      <c r="O15" s="375">
        <v>6.23940599640855</v>
      </c>
      <c r="P15" s="375">
        <v>6.7255292898555581</v>
      </c>
      <c r="Q15" s="375">
        <v>7.2446907837168055</v>
      </c>
      <c r="R15" s="375">
        <v>7.7428696256361036</v>
      </c>
    </row>
    <row r="16" spans="1:18">
      <c r="A16" s="22">
        <v>5</v>
      </c>
      <c r="B16" s="281" t="s">
        <v>36</v>
      </c>
      <c r="C16" s="281"/>
      <c r="D16" s="65"/>
      <c r="E16" s="368"/>
      <c r="F16" s="415"/>
      <c r="G16" s="373">
        <v>12.212459713547204</v>
      </c>
      <c r="H16" s="374">
        <v>17.187287287266408</v>
      </c>
      <c r="I16" s="374">
        <v>20.919830469565106</v>
      </c>
      <c r="J16" s="374">
        <v>23.820672548083529</v>
      </c>
      <c r="K16" s="374">
        <v>25.818950264864611</v>
      </c>
      <c r="L16" s="374">
        <v>27.434677031427356</v>
      </c>
      <c r="M16" s="374">
        <v>28.712241964392597</v>
      </c>
      <c r="N16" s="374">
        <v>29.649555160829891</v>
      </c>
      <c r="O16" s="375">
        <v>29.701092178311967</v>
      </c>
      <c r="P16" s="375">
        <v>30.14349792370156</v>
      </c>
      <c r="Q16" s="375">
        <v>30.200411598230133</v>
      </c>
      <c r="R16" s="375">
        <v>29.944507558615939</v>
      </c>
    </row>
    <row r="17" spans="1:18">
      <c r="A17" s="22">
        <v>6</v>
      </c>
      <c r="B17" s="281" t="s">
        <v>37</v>
      </c>
      <c r="C17" s="281"/>
      <c r="D17" s="65"/>
      <c r="E17" s="171">
        <v>6</v>
      </c>
      <c r="F17" s="171">
        <v>6</v>
      </c>
      <c r="G17" s="107">
        <v>6</v>
      </c>
      <c r="H17" s="108">
        <v>6</v>
      </c>
      <c r="I17" s="108">
        <v>6</v>
      </c>
      <c r="J17" s="108">
        <v>6</v>
      </c>
      <c r="K17" s="108">
        <v>6</v>
      </c>
      <c r="L17" s="108">
        <v>6</v>
      </c>
      <c r="M17" s="108">
        <v>6</v>
      </c>
      <c r="N17" s="108">
        <v>6</v>
      </c>
      <c r="O17" s="109">
        <v>6</v>
      </c>
      <c r="P17" s="109">
        <v>6</v>
      </c>
      <c r="Q17" s="109">
        <v>6</v>
      </c>
      <c r="R17" s="109">
        <v>6</v>
      </c>
    </row>
    <row r="18" spans="1:18">
      <c r="A18" s="22">
        <v>7</v>
      </c>
      <c r="B18" s="27" t="s">
        <v>363</v>
      </c>
      <c r="C18" s="24"/>
      <c r="D18" s="67"/>
      <c r="E18" s="367">
        <f>E11-E16-E17</f>
        <v>1067.0999999999999</v>
      </c>
      <c r="F18" s="367">
        <v>1061</v>
      </c>
      <c r="G18" s="367">
        <f>G11-G16-G17</f>
        <v>1042.7609007165004</v>
      </c>
      <c r="H18" s="367">
        <f t="shared" ref="H18:Q18" si="0">H11-H16-H17</f>
        <v>1036.3479718267699</v>
      </c>
      <c r="I18" s="367">
        <f t="shared" si="0"/>
        <v>1034.7939839182434</v>
      </c>
      <c r="J18" s="367">
        <f t="shared" si="0"/>
        <v>1032.8987650047047</v>
      </c>
      <c r="K18" s="367">
        <f t="shared" si="0"/>
        <v>1033.3833913713361</v>
      </c>
      <c r="L18" s="367">
        <f t="shared" si="0"/>
        <v>1030.5942229056075</v>
      </c>
      <c r="M18" s="367">
        <f t="shared" si="0"/>
        <v>1034.034723883723</v>
      </c>
      <c r="N18" s="367">
        <f t="shared" si="0"/>
        <v>1034.8826051559599</v>
      </c>
      <c r="O18" s="367">
        <f t="shared" si="0"/>
        <v>1037.0763468050052</v>
      </c>
      <c r="P18" s="367">
        <f t="shared" si="0"/>
        <v>1036.1755258593651</v>
      </c>
      <c r="Q18" s="367">
        <f t="shared" si="0"/>
        <v>1041.4960524916755</v>
      </c>
      <c r="R18" s="367">
        <f>R11-R16-R17</f>
        <v>1044.2760695262225</v>
      </c>
    </row>
    <row r="19" spans="1:18">
      <c r="A19" s="22">
        <v>8</v>
      </c>
      <c r="B19" s="281" t="s">
        <v>33</v>
      </c>
      <c r="C19" s="281"/>
      <c r="D19" s="65"/>
      <c r="E19" s="171">
        <f>E18*0.15</f>
        <v>160.06499999999997</v>
      </c>
      <c r="F19" s="171">
        <v>159.15</v>
      </c>
      <c r="G19" s="107">
        <f>G18*0.15</f>
        <v>156.41413510747506</v>
      </c>
      <c r="H19" s="107">
        <f t="shared" ref="H19:R19" si="1">H18*0.15</f>
        <v>155.45219577401548</v>
      </c>
      <c r="I19" s="107">
        <f t="shared" si="1"/>
        <v>155.21909758773651</v>
      </c>
      <c r="J19" s="107">
        <f t="shared" si="1"/>
        <v>154.9348147507057</v>
      </c>
      <c r="K19" s="107">
        <f t="shared" si="1"/>
        <v>155.00750870570042</v>
      </c>
      <c r="L19" s="107">
        <f t="shared" si="1"/>
        <v>154.58913343584112</v>
      </c>
      <c r="M19" s="107">
        <f t="shared" si="1"/>
        <v>155.10520858255845</v>
      </c>
      <c r="N19" s="107">
        <f t="shared" si="1"/>
        <v>155.23239077339397</v>
      </c>
      <c r="O19" s="107">
        <f t="shared" si="1"/>
        <v>155.56145202075078</v>
      </c>
      <c r="P19" s="107">
        <f t="shared" si="1"/>
        <v>155.42632887890474</v>
      </c>
      <c r="Q19" s="107">
        <f t="shared" si="1"/>
        <v>156.22440787375132</v>
      </c>
      <c r="R19" s="107">
        <f t="shared" si="1"/>
        <v>156.64141042893337</v>
      </c>
    </row>
    <row r="20" spans="1:18">
      <c r="A20" s="22">
        <v>9</v>
      </c>
      <c r="B20" s="281" t="s">
        <v>0</v>
      </c>
      <c r="C20" s="281"/>
      <c r="D20" s="65"/>
      <c r="E20" s="172">
        <v>0</v>
      </c>
      <c r="F20" s="172">
        <v>0</v>
      </c>
      <c r="G20" s="110">
        <v>0</v>
      </c>
      <c r="H20" s="111">
        <v>0</v>
      </c>
      <c r="I20" s="111">
        <v>0</v>
      </c>
      <c r="J20" s="111">
        <v>0</v>
      </c>
      <c r="K20" s="111">
        <v>0</v>
      </c>
      <c r="L20" s="111">
        <v>0</v>
      </c>
      <c r="M20" s="111">
        <v>0</v>
      </c>
      <c r="N20" s="111">
        <v>0</v>
      </c>
      <c r="O20" s="109">
        <v>0</v>
      </c>
      <c r="P20" s="109">
        <v>0</v>
      </c>
      <c r="Q20" s="109">
        <v>0</v>
      </c>
      <c r="R20" s="109">
        <v>0</v>
      </c>
    </row>
    <row r="21" spans="1:18">
      <c r="A21" s="22">
        <v>10</v>
      </c>
      <c r="B21" s="27" t="s">
        <v>161</v>
      </c>
      <c r="C21" s="25"/>
      <c r="D21" s="67"/>
      <c r="E21" s="69">
        <f>E18+E19+E20</f>
        <v>1227.165</v>
      </c>
      <c r="F21" s="69">
        <v>1220.1500000000001</v>
      </c>
      <c r="G21" s="69">
        <f>G18+G19+G20</f>
        <v>1199.1750358239753</v>
      </c>
      <c r="H21" s="69">
        <f t="shared" ref="H21:Q21" si="2">H18+H19+H20</f>
        <v>1191.8001676007855</v>
      </c>
      <c r="I21" s="69">
        <f t="shared" si="2"/>
        <v>1190.0130815059799</v>
      </c>
      <c r="J21" s="69">
        <f t="shared" si="2"/>
        <v>1187.8335797554105</v>
      </c>
      <c r="K21" s="69">
        <f t="shared" si="2"/>
        <v>1188.3909000770366</v>
      </c>
      <c r="L21" s="69">
        <f t="shared" si="2"/>
        <v>1185.1833563414486</v>
      </c>
      <c r="M21" s="69">
        <f t="shared" si="2"/>
        <v>1189.1399324662814</v>
      </c>
      <c r="N21" s="69">
        <f t="shared" si="2"/>
        <v>1190.1149959293539</v>
      </c>
      <c r="O21" s="69">
        <f t="shared" si="2"/>
        <v>1192.6377988257559</v>
      </c>
      <c r="P21" s="69">
        <f t="shared" si="2"/>
        <v>1191.6018547382698</v>
      </c>
      <c r="Q21" s="69">
        <f t="shared" si="2"/>
        <v>1197.7204603654268</v>
      </c>
      <c r="R21" s="69">
        <f>R18+R19+R20</f>
        <v>1200.9174799551558</v>
      </c>
    </row>
    <row r="22" spans="1:18">
      <c r="A22" s="28"/>
      <c r="B22" s="29"/>
      <c r="C22" s="31"/>
      <c r="D22" s="70"/>
      <c r="E22" s="70"/>
      <c r="F22" s="70"/>
      <c r="G22" s="71"/>
      <c r="H22" s="71"/>
      <c r="I22" s="71"/>
      <c r="J22" s="71"/>
      <c r="K22" s="71"/>
      <c r="L22" s="71"/>
      <c r="M22" s="71"/>
      <c r="N22" s="71"/>
      <c r="O22" s="72"/>
      <c r="P22" s="72"/>
      <c r="Q22" s="72"/>
      <c r="R22" s="73"/>
    </row>
    <row r="23" spans="1:18" ht="15.75" customHeight="1">
      <c r="B23" s="295" t="s">
        <v>100</v>
      </c>
      <c r="C23" s="30"/>
      <c r="D23" s="74"/>
      <c r="E23" s="74"/>
      <c r="F23" s="74"/>
      <c r="G23" s="75"/>
      <c r="H23" s="75"/>
      <c r="I23" s="75"/>
      <c r="J23" s="75"/>
      <c r="K23" s="75"/>
      <c r="L23" s="75"/>
      <c r="M23" s="75"/>
      <c r="N23" s="75"/>
      <c r="O23" s="75"/>
      <c r="P23" s="75"/>
      <c r="Q23" s="75"/>
      <c r="R23" s="75"/>
    </row>
    <row r="24" spans="1:18">
      <c r="A24" s="92"/>
      <c r="B24" s="27" t="s">
        <v>266</v>
      </c>
      <c r="C24" s="32"/>
      <c r="D24" s="353" t="s">
        <v>354</v>
      </c>
      <c r="E24" s="354"/>
      <c r="F24" s="354"/>
      <c r="G24" s="355"/>
      <c r="H24" s="77"/>
      <c r="I24" s="77"/>
      <c r="J24" s="77"/>
      <c r="K24" s="77"/>
      <c r="L24" s="77"/>
      <c r="M24" s="77"/>
      <c r="N24" s="77"/>
      <c r="O24" s="78"/>
      <c r="P24" s="78"/>
      <c r="Q24" s="78"/>
      <c r="R24" s="78"/>
    </row>
    <row r="25" spans="1:18">
      <c r="A25" s="92"/>
      <c r="B25" s="34" t="s">
        <v>42</v>
      </c>
      <c r="C25" s="280"/>
      <c r="D25" s="79" t="s">
        <v>317</v>
      </c>
      <c r="E25" s="284">
        <v>2017</v>
      </c>
      <c r="F25" s="284">
        <v>2018</v>
      </c>
      <c r="G25" s="284">
        <v>2019</v>
      </c>
      <c r="H25" s="284" t="s">
        <v>2</v>
      </c>
      <c r="I25" s="284" t="s">
        <v>17</v>
      </c>
      <c r="J25" s="284" t="s">
        <v>18</v>
      </c>
      <c r="K25" s="284" t="s">
        <v>20</v>
      </c>
      <c r="L25" s="284" t="s">
        <v>21</v>
      </c>
      <c r="M25" s="284" t="s">
        <v>24</v>
      </c>
      <c r="N25" s="284" t="s">
        <v>25</v>
      </c>
      <c r="O25" s="284" t="s">
        <v>27</v>
      </c>
      <c r="P25" s="284" t="s">
        <v>28</v>
      </c>
      <c r="Q25" s="284" t="s">
        <v>29</v>
      </c>
      <c r="R25" s="284" t="s">
        <v>30</v>
      </c>
    </row>
    <row r="26" spans="1:18">
      <c r="A26" s="287" t="s">
        <v>51</v>
      </c>
      <c r="B26" s="14" t="s">
        <v>391</v>
      </c>
      <c r="C26" s="38"/>
      <c r="D26" s="333" t="s">
        <v>319</v>
      </c>
      <c r="E26" s="173">
        <v>18</v>
      </c>
      <c r="F26" s="173">
        <v>18</v>
      </c>
      <c r="G26" s="108">
        <v>18</v>
      </c>
      <c r="H26" s="108">
        <v>18</v>
      </c>
      <c r="I26" s="108">
        <v>18</v>
      </c>
      <c r="J26" s="108">
        <v>18</v>
      </c>
      <c r="K26" s="108">
        <v>18</v>
      </c>
      <c r="L26" s="108">
        <v>18</v>
      </c>
      <c r="M26" s="108">
        <v>18</v>
      </c>
      <c r="N26" s="108">
        <v>18</v>
      </c>
      <c r="O26" s="108">
        <v>18</v>
      </c>
      <c r="P26" s="108">
        <v>18</v>
      </c>
      <c r="Q26" s="108">
        <v>18</v>
      </c>
      <c r="R26" s="108">
        <v>18</v>
      </c>
    </row>
    <row r="27" spans="1:18">
      <c r="A27" s="287" t="s">
        <v>52</v>
      </c>
      <c r="B27" s="14" t="s">
        <v>392</v>
      </c>
      <c r="C27" s="38"/>
      <c r="D27" s="80" t="s">
        <v>319</v>
      </c>
      <c r="E27" s="173">
        <v>18</v>
      </c>
      <c r="F27" s="173">
        <v>18</v>
      </c>
      <c r="G27" s="108">
        <v>18</v>
      </c>
      <c r="H27" s="108">
        <v>18</v>
      </c>
      <c r="I27" s="108">
        <v>18</v>
      </c>
      <c r="J27" s="108">
        <v>18</v>
      </c>
      <c r="K27" s="108">
        <v>18</v>
      </c>
      <c r="L27" s="108">
        <v>18</v>
      </c>
      <c r="M27" s="108">
        <v>18</v>
      </c>
      <c r="N27" s="108">
        <v>18</v>
      </c>
      <c r="O27" s="108">
        <v>18</v>
      </c>
      <c r="P27" s="108">
        <v>18</v>
      </c>
      <c r="Q27" s="108">
        <v>18</v>
      </c>
      <c r="R27" s="108">
        <v>18</v>
      </c>
    </row>
    <row r="28" spans="1:18">
      <c r="A28" s="287" t="s">
        <v>53</v>
      </c>
      <c r="B28" s="14" t="s">
        <v>393</v>
      </c>
      <c r="C28" s="38"/>
      <c r="D28" s="80" t="s">
        <v>319</v>
      </c>
      <c r="E28" s="173">
        <v>18</v>
      </c>
      <c r="F28" s="173">
        <v>18</v>
      </c>
      <c r="G28" s="108">
        <v>18</v>
      </c>
      <c r="H28" s="108">
        <v>18</v>
      </c>
      <c r="I28" s="108">
        <v>18</v>
      </c>
      <c r="J28" s="108">
        <v>18</v>
      </c>
      <c r="K28" s="108">
        <v>18</v>
      </c>
      <c r="L28" s="108">
        <v>18</v>
      </c>
      <c r="M28" s="108">
        <v>18</v>
      </c>
      <c r="N28" s="108">
        <v>18</v>
      </c>
      <c r="O28" s="108">
        <v>18</v>
      </c>
      <c r="P28" s="108">
        <v>18</v>
      </c>
      <c r="Q28" s="108">
        <v>18</v>
      </c>
      <c r="R28" s="108">
        <v>18</v>
      </c>
    </row>
    <row r="29" spans="1:18">
      <c r="A29" s="287" t="s">
        <v>54</v>
      </c>
      <c r="B29" s="14" t="s">
        <v>394</v>
      </c>
      <c r="C29" s="38"/>
      <c r="D29" s="80" t="s">
        <v>319</v>
      </c>
      <c r="E29" s="173">
        <v>18</v>
      </c>
      <c r="F29" s="173">
        <v>18</v>
      </c>
      <c r="G29" s="108">
        <v>18</v>
      </c>
      <c r="H29" s="108">
        <v>18</v>
      </c>
      <c r="I29" s="108">
        <v>18</v>
      </c>
      <c r="J29" s="108">
        <v>18</v>
      </c>
      <c r="K29" s="108">
        <v>18</v>
      </c>
      <c r="L29" s="108">
        <v>18</v>
      </c>
      <c r="M29" s="108">
        <v>18</v>
      </c>
      <c r="N29" s="108">
        <v>18</v>
      </c>
      <c r="O29" s="108">
        <v>18</v>
      </c>
      <c r="P29" s="108">
        <v>18</v>
      </c>
      <c r="Q29" s="108">
        <v>18</v>
      </c>
      <c r="R29" s="108">
        <v>18</v>
      </c>
    </row>
    <row r="30" spans="1:18">
      <c r="A30" s="287" t="s">
        <v>55</v>
      </c>
      <c r="B30" s="36" t="s">
        <v>395</v>
      </c>
      <c r="C30" s="37"/>
      <c r="D30" s="80" t="s">
        <v>319</v>
      </c>
      <c r="E30" s="173">
        <v>99</v>
      </c>
      <c r="F30" s="173">
        <v>99</v>
      </c>
      <c r="G30" s="108">
        <v>99</v>
      </c>
      <c r="H30" s="108">
        <v>99</v>
      </c>
      <c r="I30" s="108">
        <v>99</v>
      </c>
      <c r="J30" s="108">
        <v>99</v>
      </c>
      <c r="K30" s="108">
        <v>99</v>
      </c>
      <c r="L30" s="108">
        <v>99</v>
      </c>
      <c r="M30" s="108">
        <v>99</v>
      </c>
      <c r="N30" s="108">
        <v>99</v>
      </c>
      <c r="O30" s="108">
        <v>99</v>
      </c>
      <c r="P30" s="108">
        <v>99</v>
      </c>
      <c r="Q30" s="108">
        <v>99</v>
      </c>
      <c r="R30" s="108">
        <v>99</v>
      </c>
    </row>
    <row r="31" spans="1:18">
      <c r="A31" s="287" t="s">
        <v>56</v>
      </c>
      <c r="B31" s="14" t="s">
        <v>396</v>
      </c>
      <c r="C31" s="38"/>
      <c r="D31" s="80" t="s">
        <v>319</v>
      </c>
      <c r="E31" s="173">
        <v>130</v>
      </c>
      <c r="F31" s="173">
        <v>130</v>
      </c>
      <c r="G31" s="108">
        <v>130</v>
      </c>
      <c r="H31" s="108">
        <v>130</v>
      </c>
      <c r="I31" s="108">
        <v>130</v>
      </c>
      <c r="J31" s="108">
        <v>130</v>
      </c>
      <c r="K31" s="108">
        <v>130</v>
      </c>
      <c r="L31" s="108">
        <v>130</v>
      </c>
      <c r="M31" s="108">
        <v>130</v>
      </c>
      <c r="N31" s="108">
        <v>130</v>
      </c>
      <c r="O31" s="108">
        <v>130</v>
      </c>
      <c r="P31" s="108">
        <v>130</v>
      </c>
      <c r="Q31" s="108">
        <v>130</v>
      </c>
      <c r="R31" s="108">
        <v>130</v>
      </c>
    </row>
    <row r="32" spans="1:18">
      <c r="A32" s="287"/>
      <c r="B32" s="39" t="s">
        <v>397</v>
      </c>
      <c r="C32" s="41"/>
      <c r="D32" s="80" t="s">
        <v>319</v>
      </c>
      <c r="E32" s="182">
        <v>67</v>
      </c>
      <c r="F32" s="182">
        <v>67</v>
      </c>
      <c r="G32" s="113">
        <v>67</v>
      </c>
      <c r="H32" s="113">
        <v>67</v>
      </c>
      <c r="I32" s="113">
        <v>67</v>
      </c>
      <c r="J32" s="113">
        <v>67</v>
      </c>
      <c r="K32" s="113">
        <v>67</v>
      </c>
      <c r="L32" s="113">
        <v>67</v>
      </c>
      <c r="M32" s="113">
        <v>67</v>
      </c>
      <c r="N32" s="113">
        <v>67</v>
      </c>
      <c r="O32" s="113">
        <v>67</v>
      </c>
      <c r="P32" s="113">
        <v>67</v>
      </c>
      <c r="Q32" s="113">
        <v>67</v>
      </c>
      <c r="R32" s="113">
        <v>67</v>
      </c>
    </row>
    <row r="33" spans="1:18">
      <c r="A33" s="287"/>
      <c r="B33" s="39" t="s">
        <v>398</v>
      </c>
      <c r="C33" s="41"/>
      <c r="D33" s="80" t="s">
        <v>319</v>
      </c>
      <c r="E33" s="182">
        <v>18</v>
      </c>
      <c r="F33" s="182">
        <v>18</v>
      </c>
      <c r="G33" s="113">
        <v>18</v>
      </c>
      <c r="H33" s="113">
        <v>18</v>
      </c>
      <c r="I33" s="113">
        <v>18</v>
      </c>
      <c r="J33" s="113">
        <v>18</v>
      </c>
      <c r="K33" s="113">
        <v>18</v>
      </c>
      <c r="L33" s="113">
        <v>18</v>
      </c>
      <c r="M33" s="113">
        <v>18</v>
      </c>
      <c r="N33" s="113">
        <v>18</v>
      </c>
      <c r="O33" s="113">
        <v>18</v>
      </c>
      <c r="P33" s="113">
        <v>18</v>
      </c>
      <c r="Q33" s="113">
        <v>18</v>
      </c>
      <c r="R33" s="113">
        <v>18</v>
      </c>
    </row>
    <row r="34" spans="1:18">
      <c r="A34" s="287"/>
      <c r="B34" s="39" t="s">
        <v>386</v>
      </c>
      <c r="C34" s="41"/>
      <c r="D34" s="80" t="s">
        <v>319</v>
      </c>
      <c r="E34" s="182">
        <v>43</v>
      </c>
      <c r="F34" s="182">
        <v>43</v>
      </c>
      <c r="G34" s="113">
        <v>43</v>
      </c>
      <c r="H34" s="113">
        <v>43</v>
      </c>
      <c r="I34" s="113">
        <v>43</v>
      </c>
      <c r="J34" s="113">
        <v>43</v>
      </c>
      <c r="K34" s="113">
        <v>43</v>
      </c>
      <c r="L34" s="113">
        <v>43</v>
      </c>
      <c r="M34" s="113">
        <v>43</v>
      </c>
      <c r="N34" s="113">
        <v>43</v>
      </c>
      <c r="O34" s="113">
        <v>43</v>
      </c>
      <c r="P34" s="113">
        <v>43</v>
      </c>
      <c r="Q34" s="113">
        <v>43</v>
      </c>
      <c r="R34" s="113">
        <v>43</v>
      </c>
    </row>
    <row r="35" spans="1:18">
      <c r="A35" s="287"/>
      <c r="B35" s="39" t="s">
        <v>387</v>
      </c>
      <c r="C35" s="41"/>
      <c r="D35" s="80" t="s">
        <v>319</v>
      </c>
      <c r="E35" s="182">
        <v>43</v>
      </c>
      <c r="F35" s="182">
        <v>43</v>
      </c>
      <c r="G35" s="113">
        <v>43</v>
      </c>
      <c r="H35" s="113">
        <v>43</v>
      </c>
      <c r="I35" s="113">
        <v>43</v>
      </c>
      <c r="J35" s="113">
        <v>43</v>
      </c>
      <c r="K35" s="113">
        <v>43</v>
      </c>
      <c r="L35" s="113">
        <v>43</v>
      </c>
      <c r="M35" s="113">
        <v>43</v>
      </c>
      <c r="N35" s="113">
        <v>43</v>
      </c>
      <c r="O35" s="113">
        <v>43</v>
      </c>
      <c r="P35" s="113">
        <v>43</v>
      </c>
      <c r="Q35" s="113">
        <v>43</v>
      </c>
      <c r="R35" s="113">
        <v>43</v>
      </c>
    </row>
    <row r="36" spans="1:18">
      <c r="A36" s="287"/>
      <c r="B36" s="39" t="s">
        <v>388</v>
      </c>
      <c r="C36" s="41"/>
      <c r="D36" s="80" t="s">
        <v>319</v>
      </c>
      <c r="E36" s="182">
        <v>22</v>
      </c>
      <c r="F36" s="182">
        <v>22</v>
      </c>
      <c r="G36" s="113">
        <v>22</v>
      </c>
      <c r="H36" s="113">
        <v>22</v>
      </c>
      <c r="I36" s="113">
        <v>22</v>
      </c>
      <c r="J36" s="113">
        <v>22</v>
      </c>
      <c r="K36" s="113">
        <v>22</v>
      </c>
      <c r="L36" s="113">
        <v>22</v>
      </c>
      <c r="M36" s="113">
        <v>22</v>
      </c>
      <c r="N36" s="113">
        <v>22</v>
      </c>
      <c r="O36" s="113">
        <v>22</v>
      </c>
      <c r="P36" s="113">
        <v>22</v>
      </c>
      <c r="Q36" s="113">
        <v>22</v>
      </c>
      <c r="R36" s="113">
        <v>22</v>
      </c>
    </row>
    <row r="37" spans="1:18">
      <c r="A37" s="287"/>
      <c r="B37" s="39" t="s">
        <v>399</v>
      </c>
      <c r="C37" s="41"/>
      <c r="D37" s="80" t="s">
        <v>319</v>
      </c>
      <c r="E37" s="182">
        <v>75</v>
      </c>
      <c r="F37" s="182">
        <v>75</v>
      </c>
      <c r="G37" s="113">
        <v>75</v>
      </c>
      <c r="H37" s="113">
        <v>75</v>
      </c>
      <c r="I37" s="113">
        <v>75</v>
      </c>
      <c r="J37" s="113">
        <v>75</v>
      </c>
      <c r="K37" s="113">
        <v>75</v>
      </c>
      <c r="L37" s="113">
        <v>75</v>
      </c>
      <c r="M37" s="113">
        <v>75</v>
      </c>
      <c r="N37" s="113">
        <v>75</v>
      </c>
      <c r="O37" s="113">
        <v>75</v>
      </c>
      <c r="P37" s="113">
        <v>75</v>
      </c>
      <c r="Q37" s="113">
        <v>75</v>
      </c>
      <c r="R37" s="113">
        <v>75</v>
      </c>
    </row>
    <row r="38" spans="1:18">
      <c r="A38" s="287"/>
      <c r="B38" s="39" t="s">
        <v>389</v>
      </c>
      <c r="C38" s="41"/>
      <c r="D38" s="406" t="s">
        <v>319</v>
      </c>
      <c r="E38" s="182">
        <v>23</v>
      </c>
      <c r="F38" s="182">
        <v>23</v>
      </c>
      <c r="G38" s="113">
        <v>23</v>
      </c>
      <c r="H38" s="113">
        <v>23</v>
      </c>
      <c r="I38" s="113">
        <v>23</v>
      </c>
      <c r="J38" s="113">
        <v>23</v>
      </c>
      <c r="K38" s="113">
        <v>23</v>
      </c>
      <c r="L38" s="113">
        <v>23</v>
      </c>
      <c r="M38" s="113">
        <v>23</v>
      </c>
      <c r="N38" s="113">
        <v>23</v>
      </c>
      <c r="O38" s="113">
        <v>23</v>
      </c>
      <c r="P38" s="113">
        <v>23</v>
      </c>
      <c r="Q38" s="113">
        <v>23</v>
      </c>
      <c r="R38" s="113">
        <v>23</v>
      </c>
    </row>
    <row r="39" spans="1:18">
      <c r="A39" s="287" t="s">
        <v>57</v>
      </c>
      <c r="B39" s="39" t="s">
        <v>432</v>
      </c>
      <c r="C39" s="41"/>
      <c r="D39" s="80" t="s">
        <v>326</v>
      </c>
      <c r="E39" s="182">
        <v>20</v>
      </c>
      <c r="F39" s="182">
        <v>20</v>
      </c>
      <c r="G39" s="113">
        <f>F39*0.98</f>
        <v>19.600000000000001</v>
      </c>
      <c r="H39" s="113">
        <f t="shared" ref="H39:R39" si="3">G39*0.98</f>
        <v>19.208000000000002</v>
      </c>
      <c r="I39" s="113">
        <f t="shared" si="3"/>
        <v>18.823840000000001</v>
      </c>
      <c r="J39" s="113">
        <f t="shared" si="3"/>
        <v>18.447363200000002</v>
      </c>
      <c r="K39" s="113">
        <f t="shared" si="3"/>
        <v>18.078415936000003</v>
      </c>
      <c r="L39" s="113">
        <f t="shared" si="3"/>
        <v>17.716847617280003</v>
      </c>
      <c r="M39" s="113">
        <f t="shared" si="3"/>
        <v>17.362510664934401</v>
      </c>
      <c r="N39" s="113">
        <f t="shared" si="3"/>
        <v>17.015260451635712</v>
      </c>
      <c r="O39" s="113">
        <f t="shared" si="3"/>
        <v>16.674955242602998</v>
      </c>
      <c r="P39" s="113">
        <f t="shared" si="3"/>
        <v>16.341456137750939</v>
      </c>
      <c r="Q39" s="113">
        <f t="shared" si="3"/>
        <v>16.01462701499592</v>
      </c>
      <c r="R39" s="113">
        <f t="shared" si="3"/>
        <v>15.694334474696001</v>
      </c>
    </row>
    <row r="40" spans="1:18">
      <c r="A40" s="287"/>
      <c r="B40" s="43"/>
      <c r="C40" s="280"/>
      <c r="D40" s="281"/>
      <c r="E40" s="95"/>
      <c r="F40" s="96"/>
      <c r="G40" s="96"/>
      <c r="H40" s="96"/>
      <c r="I40" s="96"/>
      <c r="J40" s="96"/>
      <c r="K40" s="96"/>
      <c r="L40" s="96"/>
      <c r="M40" s="96"/>
      <c r="N40" s="96"/>
      <c r="O40" s="97"/>
      <c r="P40" s="97"/>
      <c r="Q40" s="97"/>
      <c r="R40" s="98"/>
    </row>
    <row r="41" spans="1:18">
      <c r="A41" s="287"/>
      <c r="B41" s="27" t="s">
        <v>267</v>
      </c>
      <c r="C41" s="33"/>
      <c r="D41" s="27"/>
      <c r="E41" s="103"/>
      <c r="F41" s="104"/>
      <c r="G41" s="104"/>
      <c r="H41" s="104"/>
      <c r="I41" s="104"/>
      <c r="J41" s="104"/>
      <c r="K41" s="104"/>
      <c r="L41" s="104"/>
      <c r="M41" s="104"/>
      <c r="N41" s="104"/>
      <c r="O41" s="101"/>
      <c r="P41" s="101"/>
      <c r="Q41" s="101"/>
      <c r="R41" s="102"/>
    </row>
    <row r="42" spans="1:18">
      <c r="A42" s="287"/>
      <c r="B42" s="34" t="s">
        <v>35</v>
      </c>
      <c r="C42" s="280"/>
      <c r="D42" s="79" t="s">
        <v>317</v>
      </c>
      <c r="E42" s="284">
        <v>2017</v>
      </c>
      <c r="F42" s="284">
        <v>2018</v>
      </c>
      <c r="G42" s="284">
        <v>2019</v>
      </c>
      <c r="H42" s="284" t="s">
        <v>2</v>
      </c>
      <c r="I42" s="284" t="s">
        <v>17</v>
      </c>
      <c r="J42" s="284" t="s">
        <v>18</v>
      </c>
      <c r="K42" s="284" t="s">
        <v>20</v>
      </c>
      <c r="L42" s="284" t="s">
        <v>21</v>
      </c>
      <c r="M42" s="284" t="s">
        <v>24</v>
      </c>
      <c r="N42" s="284" t="s">
        <v>25</v>
      </c>
      <c r="O42" s="284" t="s">
        <v>27</v>
      </c>
      <c r="P42" s="284" t="s">
        <v>28</v>
      </c>
      <c r="Q42" s="284" t="s">
        <v>29</v>
      </c>
      <c r="R42" s="284" t="s">
        <v>30</v>
      </c>
    </row>
    <row r="43" spans="1:18" ht="31.5">
      <c r="A43" s="287" t="s">
        <v>58</v>
      </c>
      <c r="B43" s="14" t="s">
        <v>401</v>
      </c>
      <c r="C43" s="324"/>
      <c r="D43" s="323" t="s">
        <v>328</v>
      </c>
      <c r="E43" s="174">
        <v>1</v>
      </c>
      <c r="F43" s="174">
        <v>1</v>
      </c>
      <c r="G43" s="115">
        <v>1</v>
      </c>
      <c r="H43" s="115">
        <v>1</v>
      </c>
      <c r="I43" s="115">
        <v>1</v>
      </c>
      <c r="J43" s="115">
        <v>1</v>
      </c>
      <c r="K43" s="115">
        <v>1</v>
      </c>
      <c r="L43" s="115">
        <v>1</v>
      </c>
      <c r="M43" s="115">
        <v>1</v>
      </c>
      <c r="N43" s="115">
        <v>1</v>
      </c>
      <c r="O43" s="116">
        <v>1</v>
      </c>
      <c r="P43" s="116">
        <v>1</v>
      </c>
      <c r="Q43" s="116">
        <v>1</v>
      </c>
      <c r="R43" s="116">
        <v>1</v>
      </c>
    </row>
    <row r="44" spans="1:18" ht="31.5">
      <c r="A44" s="287" t="s">
        <v>59</v>
      </c>
      <c r="B44" s="14" t="s">
        <v>402</v>
      </c>
      <c r="C44" s="324"/>
      <c r="D44" s="323" t="s">
        <v>322</v>
      </c>
      <c r="E44" s="175">
        <v>0</v>
      </c>
      <c r="F44" s="175">
        <v>6</v>
      </c>
      <c r="G44" s="112">
        <v>6</v>
      </c>
      <c r="H44" s="112">
        <v>6</v>
      </c>
      <c r="I44" s="112">
        <v>6</v>
      </c>
      <c r="J44" s="112">
        <v>6</v>
      </c>
      <c r="K44" s="112">
        <v>6</v>
      </c>
      <c r="L44" s="112">
        <v>6</v>
      </c>
      <c r="M44" s="112">
        <v>6</v>
      </c>
      <c r="N44" s="112">
        <v>6</v>
      </c>
      <c r="O44" s="109">
        <v>6</v>
      </c>
      <c r="P44" s="109">
        <v>6</v>
      </c>
      <c r="Q44" s="109">
        <v>6</v>
      </c>
      <c r="R44" s="109">
        <v>6</v>
      </c>
    </row>
    <row r="45" spans="1:18" ht="31.5">
      <c r="A45" s="287" t="s">
        <v>185</v>
      </c>
      <c r="B45" s="14" t="s">
        <v>403</v>
      </c>
      <c r="C45" s="324"/>
      <c r="D45" s="323" t="s">
        <v>322</v>
      </c>
      <c r="E45" s="173">
        <v>33</v>
      </c>
      <c r="F45" s="173">
        <v>33</v>
      </c>
      <c r="G45" s="108">
        <v>33</v>
      </c>
      <c r="H45" s="108">
        <v>33</v>
      </c>
      <c r="I45" s="108">
        <v>33</v>
      </c>
      <c r="J45" s="108">
        <v>33</v>
      </c>
      <c r="K45" s="108">
        <v>33</v>
      </c>
      <c r="L45" s="108">
        <v>33</v>
      </c>
      <c r="M45" s="108">
        <v>33</v>
      </c>
      <c r="N45" s="108">
        <v>33</v>
      </c>
      <c r="O45" s="108">
        <v>33</v>
      </c>
      <c r="P45" s="108">
        <v>33</v>
      </c>
      <c r="Q45" s="108">
        <v>33</v>
      </c>
      <c r="R45" s="108">
        <v>33</v>
      </c>
    </row>
    <row r="46" spans="1:18">
      <c r="A46" s="287" t="s">
        <v>186</v>
      </c>
      <c r="B46" s="14" t="s">
        <v>404</v>
      </c>
      <c r="C46" s="324"/>
      <c r="D46" s="323" t="s">
        <v>323</v>
      </c>
      <c r="E46" s="173">
        <v>15</v>
      </c>
      <c r="F46" s="173">
        <v>15</v>
      </c>
      <c r="G46" s="108">
        <v>15</v>
      </c>
      <c r="H46" s="108">
        <v>15</v>
      </c>
      <c r="I46" s="108">
        <v>15</v>
      </c>
      <c r="J46" s="108">
        <v>15</v>
      </c>
      <c r="K46" s="108">
        <v>15</v>
      </c>
      <c r="L46" s="108">
        <v>15</v>
      </c>
      <c r="M46" s="108">
        <v>15</v>
      </c>
      <c r="N46" s="108">
        <v>15</v>
      </c>
      <c r="O46" s="108">
        <v>15</v>
      </c>
      <c r="P46" s="108">
        <v>15</v>
      </c>
      <c r="Q46" s="108">
        <v>15</v>
      </c>
      <c r="R46" s="108">
        <v>15</v>
      </c>
    </row>
    <row r="47" spans="1:18">
      <c r="A47" s="287" t="s">
        <v>187</v>
      </c>
      <c r="B47" s="14" t="s">
        <v>453</v>
      </c>
      <c r="C47" s="324"/>
      <c r="D47" s="323" t="s">
        <v>321</v>
      </c>
      <c r="E47" s="173">
        <v>102</v>
      </c>
      <c r="F47" s="173"/>
      <c r="G47" s="108"/>
      <c r="H47" s="108"/>
      <c r="I47" s="108"/>
      <c r="J47" s="108"/>
      <c r="K47" s="108"/>
      <c r="L47" s="108"/>
      <c r="M47" s="108"/>
      <c r="N47" s="108"/>
      <c r="O47" s="109"/>
      <c r="P47" s="109"/>
      <c r="Q47" s="109"/>
      <c r="R47" s="109"/>
    </row>
    <row r="48" spans="1:18">
      <c r="A48" s="287" t="s">
        <v>188</v>
      </c>
      <c r="B48" s="14"/>
      <c r="C48" s="324"/>
      <c r="D48" s="323"/>
      <c r="E48" s="321"/>
      <c r="F48" s="321"/>
      <c r="G48" s="291"/>
      <c r="H48" s="291"/>
      <c r="I48" s="291"/>
      <c r="J48" s="291"/>
      <c r="K48" s="291"/>
      <c r="L48" s="291"/>
      <c r="M48" s="291"/>
      <c r="N48" s="291"/>
      <c r="O48" s="292"/>
      <c r="P48" s="292"/>
      <c r="Q48" s="292"/>
      <c r="R48" s="258"/>
    </row>
    <row r="49" spans="1:18">
      <c r="A49" s="287" t="s">
        <v>189</v>
      </c>
      <c r="B49" s="14"/>
      <c r="C49" s="324"/>
      <c r="D49" s="323"/>
      <c r="E49" s="321"/>
      <c r="F49" s="321"/>
      <c r="G49" s="291"/>
      <c r="H49" s="291"/>
      <c r="I49" s="291"/>
      <c r="J49" s="291"/>
      <c r="K49" s="291"/>
      <c r="L49" s="291"/>
      <c r="M49" s="291"/>
      <c r="N49" s="291"/>
      <c r="O49" s="292"/>
      <c r="P49" s="292"/>
      <c r="Q49" s="292"/>
      <c r="R49" s="258"/>
    </row>
    <row r="50" spans="1:18">
      <c r="A50" s="287"/>
      <c r="B50" s="191"/>
      <c r="C50" s="192"/>
      <c r="D50" s="193"/>
      <c r="E50" s="193"/>
      <c r="F50" s="193"/>
      <c r="G50" s="194"/>
      <c r="H50" s="194"/>
      <c r="I50" s="194"/>
      <c r="J50" s="194"/>
      <c r="K50" s="194"/>
      <c r="L50" s="194"/>
      <c r="M50" s="194"/>
      <c r="N50" s="194"/>
      <c r="O50" s="195"/>
      <c r="P50" s="195"/>
      <c r="Q50" s="195"/>
      <c r="R50" s="196"/>
    </row>
    <row r="51" spans="1:18" ht="31.5">
      <c r="A51" s="287">
        <v>11</v>
      </c>
      <c r="B51" s="283" t="s">
        <v>162</v>
      </c>
      <c r="C51" s="158"/>
      <c r="D51" s="83"/>
      <c r="E51" s="364">
        <f t="shared" ref="E51:R51" si="4">SUM(E26:E39,E43:E49)</f>
        <v>763</v>
      </c>
      <c r="F51" s="364">
        <f t="shared" si="4"/>
        <v>667</v>
      </c>
      <c r="G51" s="69">
        <f t="shared" si="4"/>
        <v>666.6</v>
      </c>
      <c r="H51" s="69">
        <f t="shared" si="4"/>
        <v>666.20799999999997</v>
      </c>
      <c r="I51" s="69">
        <f t="shared" si="4"/>
        <v>665.82384000000002</v>
      </c>
      <c r="J51" s="69">
        <f t="shared" si="4"/>
        <v>665.44736320000004</v>
      </c>
      <c r="K51" s="69">
        <f t="shared" si="4"/>
        <v>665.07841593600006</v>
      </c>
      <c r="L51" s="69">
        <f t="shared" si="4"/>
        <v>664.71684761728</v>
      </c>
      <c r="M51" s="69">
        <f t="shared" si="4"/>
        <v>664.36251066493435</v>
      </c>
      <c r="N51" s="69">
        <f t="shared" si="4"/>
        <v>664.01526045163575</v>
      </c>
      <c r="O51" s="69">
        <f t="shared" si="4"/>
        <v>663.674955242603</v>
      </c>
      <c r="P51" s="69">
        <f t="shared" si="4"/>
        <v>663.34145613775092</v>
      </c>
      <c r="Q51" s="69">
        <f t="shared" si="4"/>
        <v>663.01462701499588</v>
      </c>
      <c r="R51" s="69">
        <f t="shared" si="4"/>
        <v>662.69433447469601</v>
      </c>
    </row>
    <row r="52" spans="1:18">
      <c r="A52" s="92"/>
      <c r="B52" s="33"/>
      <c r="C52" s="33"/>
      <c r="D52" s="27"/>
      <c r="E52" s="95"/>
      <c r="F52" s="96"/>
      <c r="G52" s="96"/>
      <c r="H52" s="96"/>
      <c r="I52" s="96"/>
      <c r="J52" s="96"/>
      <c r="K52" s="96"/>
      <c r="L52" s="96"/>
      <c r="M52" s="96"/>
      <c r="N52" s="96"/>
      <c r="O52" s="97"/>
      <c r="P52" s="97"/>
      <c r="Q52" s="97"/>
      <c r="R52" s="98"/>
    </row>
    <row r="53" spans="1:18">
      <c r="A53" s="92"/>
      <c r="B53" s="27" t="s">
        <v>272</v>
      </c>
      <c r="C53" s="33"/>
      <c r="D53" s="281"/>
      <c r="E53" s="99"/>
      <c r="F53" s="100"/>
      <c r="G53" s="100"/>
      <c r="H53" s="100"/>
      <c r="I53" s="100"/>
      <c r="J53" s="100"/>
      <c r="K53" s="100"/>
      <c r="L53" s="100"/>
      <c r="M53" s="100"/>
      <c r="N53" s="100"/>
      <c r="O53" s="101"/>
      <c r="P53" s="101"/>
      <c r="Q53" s="101"/>
      <c r="R53" s="102"/>
    </row>
    <row r="54" spans="1:18">
      <c r="A54" s="92"/>
      <c r="B54" s="281" t="s">
        <v>34</v>
      </c>
      <c r="C54" s="280"/>
      <c r="D54" s="79" t="s">
        <v>317</v>
      </c>
      <c r="E54" s="284">
        <v>2017</v>
      </c>
      <c r="F54" s="284">
        <v>2018</v>
      </c>
      <c r="G54" s="284">
        <v>2019</v>
      </c>
      <c r="H54" s="284" t="s">
        <v>2</v>
      </c>
      <c r="I54" s="284" t="s">
        <v>17</v>
      </c>
      <c r="J54" s="284" t="s">
        <v>18</v>
      </c>
      <c r="K54" s="284" t="s">
        <v>20</v>
      </c>
      <c r="L54" s="284" t="s">
        <v>21</v>
      </c>
      <c r="M54" s="284" t="s">
        <v>24</v>
      </c>
      <c r="N54" s="284" t="s">
        <v>25</v>
      </c>
      <c r="O54" s="284" t="s">
        <v>27</v>
      </c>
      <c r="P54" s="284" t="s">
        <v>28</v>
      </c>
      <c r="Q54" s="284" t="s">
        <v>29</v>
      </c>
      <c r="R54" s="284" t="s">
        <v>30</v>
      </c>
    </row>
    <row r="55" spans="1:18" ht="31.5">
      <c r="A55" s="287" t="s">
        <v>138</v>
      </c>
      <c r="B55" s="14" t="s">
        <v>433</v>
      </c>
      <c r="C55" s="38"/>
      <c r="D55" s="80" t="s">
        <v>330</v>
      </c>
      <c r="E55" s="174">
        <v>32</v>
      </c>
      <c r="F55" s="174">
        <v>32</v>
      </c>
      <c r="G55" s="115">
        <v>32</v>
      </c>
      <c r="H55" s="115">
        <v>32</v>
      </c>
      <c r="I55" s="115">
        <v>32</v>
      </c>
      <c r="J55" s="115">
        <v>32</v>
      </c>
      <c r="K55" s="115">
        <v>32</v>
      </c>
      <c r="L55" s="115">
        <v>32</v>
      </c>
      <c r="M55" s="115">
        <v>32</v>
      </c>
      <c r="N55" s="115">
        <v>32</v>
      </c>
      <c r="O55" s="115">
        <v>32</v>
      </c>
      <c r="P55" s="115">
        <v>32</v>
      </c>
      <c r="Q55" s="115">
        <v>32</v>
      </c>
      <c r="R55" s="115">
        <v>32</v>
      </c>
    </row>
    <row r="56" spans="1:18">
      <c r="A56" s="287" t="s">
        <v>139</v>
      </c>
      <c r="B56" s="14" t="s">
        <v>408</v>
      </c>
      <c r="C56" s="38"/>
      <c r="D56" s="80" t="s">
        <v>331</v>
      </c>
      <c r="E56" s="268">
        <v>10.039999999999999</v>
      </c>
      <c r="F56" s="268">
        <v>10.039999999999999</v>
      </c>
      <c r="G56" s="108">
        <v>10.039999999999999</v>
      </c>
      <c r="H56" s="108">
        <v>10.039999999999999</v>
      </c>
      <c r="I56" s="108">
        <v>10.039999999999999</v>
      </c>
      <c r="J56" s="108">
        <v>10.039999999999999</v>
      </c>
      <c r="K56" s="108">
        <v>10.039999999999999</v>
      </c>
      <c r="L56" s="108">
        <v>10.039999999999999</v>
      </c>
      <c r="M56" s="108">
        <v>10.039999999999999</v>
      </c>
      <c r="N56" s="108">
        <v>10.039999999999999</v>
      </c>
      <c r="O56" s="108">
        <v>10.039999999999999</v>
      </c>
      <c r="P56" s="108">
        <v>10.039999999999999</v>
      </c>
      <c r="Q56" s="108">
        <v>10.039999999999999</v>
      </c>
      <c r="R56" s="108">
        <v>10.039999999999999</v>
      </c>
    </row>
    <row r="57" spans="1:18" hidden="1">
      <c r="A57" s="287" t="s">
        <v>140</v>
      </c>
      <c r="B57" s="14"/>
      <c r="C57" s="38"/>
      <c r="D57" s="80"/>
      <c r="E57" s="268"/>
      <c r="F57" s="268"/>
      <c r="G57" s="108"/>
      <c r="H57" s="108"/>
      <c r="I57" s="108"/>
      <c r="J57" s="108"/>
      <c r="K57" s="108"/>
      <c r="L57" s="108"/>
      <c r="M57" s="108"/>
      <c r="N57" s="117"/>
      <c r="O57" s="109"/>
      <c r="P57" s="109"/>
      <c r="Q57" s="109"/>
      <c r="R57" s="109"/>
    </row>
    <row r="58" spans="1:18" hidden="1">
      <c r="A58" s="287" t="s">
        <v>141</v>
      </c>
      <c r="B58" s="14"/>
      <c r="C58" s="38"/>
      <c r="D58" s="80"/>
      <c r="E58" s="268"/>
      <c r="F58" s="268"/>
      <c r="G58" s="108"/>
      <c r="H58" s="108"/>
      <c r="I58" s="108"/>
      <c r="J58" s="108"/>
      <c r="K58" s="108"/>
      <c r="L58" s="108"/>
      <c r="M58" s="108"/>
      <c r="N58" s="117"/>
      <c r="O58" s="109"/>
      <c r="P58" s="109"/>
      <c r="Q58" s="109"/>
      <c r="R58" s="109"/>
    </row>
    <row r="59" spans="1:18" hidden="1">
      <c r="A59" s="287" t="s">
        <v>142</v>
      </c>
      <c r="B59" s="14"/>
      <c r="C59" s="38"/>
      <c r="D59" s="80"/>
      <c r="E59" s="268"/>
      <c r="F59" s="268"/>
      <c r="G59" s="108"/>
      <c r="H59" s="108"/>
      <c r="I59" s="108"/>
      <c r="J59" s="108"/>
      <c r="K59" s="108"/>
      <c r="L59" s="108"/>
      <c r="M59" s="108"/>
      <c r="N59" s="117"/>
      <c r="O59" s="109"/>
      <c r="P59" s="109"/>
      <c r="Q59" s="109"/>
      <c r="R59" s="109"/>
    </row>
    <row r="60" spans="1:18" hidden="1">
      <c r="A60" s="287" t="s">
        <v>143</v>
      </c>
      <c r="B60" s="14"/>
      <c r="C60" s="38"/>
      <c r="D60" s="80"/>
      <c r="E60" s="268"/>
      <c r="F60" s="268"/>
      <c r="G60" s="108"/>
      <c r="H60" s="108"/>
      <c r="I60" s="108"/>
      <c r="J60" s="108"/>
      <c r="K60" s="108"/>
      <c r="L60" s="108"/>
      <c r="M60" s="108"/>
      <c r="N60" s="117"/>
      <c r="O60" s="109"/>
      <c r="P60" s="109"/>
      <c r="Q60" s="109"/>
      <c r="R60" s="109"/>
    </row>
    <row r="61" spans="1:18" hidden="1">
      <c r="A61" s="287" t="s">
        <v>144</v>
      </c>
      <c r="B61" s="14"/>
      <c r="C61" s="38"/>
      <c r="D61" s="80"/>
      <c r="E61" s="268"/>
      <c r="F61" s="268"/>
      <c r="G61" s="108"/>
      <c r="H61" s="108"/>
      <c r="I61" s="108"/>
      <c r="J61" s="108"/>
      <c r="K61" s="108"/>
      <c r="L61" s="108"/>
      <c r="M61" s="108"/>
      <c r="N61" s="117"/>
      <c r="O61" s="109"/>
      <c r="P61" s="109"/>
      <c r="Q61" s="109"/>
      <c r="R61" s="109"/>
    </row>
    <row r="62" spans="1:18" hidden="1">
      <c r="A62" s="287" t="s">
        <v>145</v>
      </c>
      <c r="B62" s="14"/>
      <c r="C62" s="38"/>
      <c r="D62" s="80"/>
      <c r="E62" s="269"/>
      <c r="F62" s="269"/>
      <c r="G62" s="113"/>
      <c r="H62" s="113"/>
      <c r="I62" s="113"/>
      <c r="J62" s="113"/>
      <c r="K62" s="113"/>
      <c r="L62" s="113"/>
      <c r="M62" s="113"/>
      <c r="N62" s="113"/>
      <c r="O62" s="114"/>
      <c r="P62" s="114"/>
      <c r="Q62" s="114"/>
      <c r="R62" s="114"/>
    </row>
    <row r="63" spans="1:18" hidden="1">
      <c r="A63" s="287" t="s">
        <v>146</v>
      </c>
      <c r="B63" s="14"/>
      <c r="C63" s="38"/>
      <c r="D63" s="323"/>
      <c r="E63" s="322"/>
      <c r="F63" s="322"/>
      <c r="G63" s="325"/>
      <c r="H63" s="325"/>
      <c r="I63" s="325"/>
      <c r="J63" s="325"/>
      <c r="K63" s="325"/>
      <c r="L63" s="325"/>
      <c r="M63" s="325"/>
      <c r="N63" s="325"/>
      <c r="O63" s="326"/>
      <c r="P63" s="326"/>
      <c r="Q63" s="326"/>
      <c r="R63" s="326"/>
    </row>
    <row r="64" spans="1:18" hidden="1">
      <c r="A64" s="287" t="s">
        <v>158</v>
      </c>
      <c r="B64" s="14"/>
      <c r="C64" s="38"/>
      <c r="D64" s="323"/>
      <c r="E64" s="322"/>
      <c r="F64" s="322"/>
      <c r="G64" s="325"/>
      <c r="H64" s="325"/>
      <c r="I64" s="325"/>
      <c r="J64" s="325"/>
      <c r="K64" s="325"/>
      <c r="L64" s="325"/>
      <c r="M64" s="325"/>
      <c r="N64" s="325"/>
      <c r="O64" s="326"/>
      <c r="P64" s="326"/>
      <c r="Q64" s="326"/>
      <c r="R64" s="326"/>
    </row>
    <row r="65" spans="1:18" hidden="1">
      <c r="A65" s="287" t="s">
        <v>159</v>
      </c>
      <c r="B65" s="14"/>
      <c r="C65" s="38"/>
      <c r="D65" s="323"/>
      <c r="E65" s="322"/>
      <c r="F65" s="322"/>
      <c r="G65" s="325"/>
      <c r="H65" s="325"/>
      <c r="I65" s="325"/>
      <c r="J65" s="325"/>
      <c r="K65" s="325"/>
      <c r="L65" s="325"/>
      <c r="M65" s="325"/>
      <c r="N65" s="325"/>
      <c r="O65" s="326"/>
      <c r="P65" s="326"/>
      <c r="Q65" s="326"/>
      <c r="R65" s="326"/>
    </row>
    <row r="66" spans="1:18" hidden="1">
      <c r="A66" s="287" t="s">
        <v>160</v>
      </c>
      <c r="B66" s="14"/>
      <c r="C66" s="38"/>
      <c r="D66" s="323"/>
      <c r="E66" s="322"/>
      <c r="F66" s="322"/>
      <c r="G66" s="325"/>
      <c r="H66" s="325"/>
      <c r="I66" s="325"/>
      <c r="J66" s="325"/>
      <c r="K66" s="325"/>
      <c r="L66" s="325"/>
      <c r="M66" s="325"/>
      <c r="N66" s="325"/>
      <c r="O66" s="326"/>
      <c r="P66" s="326"/>
      <c r="Q66" s="326"/>
      <c r="R66" s="326"/>
    </row>
    <row r="67" spans="1:18" hidden="1">
      <c r="A67" s="287" t="s">
        <v>190</v>
      </c>
      <c r="B67" s="14"/>
      <c r="C67" s="38"/>
      <c r="D67" s="323"/>
      <c r="E67" s="322"/>
      <c r="F67" s="322"/>
      <c r="G67" s="325"/>
      <c r="H67" s="325"/>
      <c r="I67" s="325"/>
      <c r="J67" s="325"/>
      <c r="K67" s="325"/>
      <c r="L67" s="325"/>
      <c r="M67" s="325"/>
      <c r="N67" s="325"/>
      <c r="O67" s="326"/>
      <c r="P67" s="326"/>
      <c r="Q67" s="326"/>
      <c r="R67" s="326"/>
    </row>
    <row r="68" spans="1:18" hidden="1">
      <c r="A68" s="287" t="s">
        <v>191</v>
      </c>
      <c r="B68" s="14"/>
      <c r="C68" s="38"/>
      <c r="D68" s="323"/>
      <c r="E68" s="322"/>
      <c r="F68" s="322"/>
      <c r="G68" s="325"/>
      <c r="H68" s="325"/>
      <c r="I68" s="325"/>
      <c r="J68" s="325"/>
      <c r="K68" s="325"/>
      <c r="L68" s="325"/>
      <c r="M68" s="325"/>
      <c r="N68" s="325"/>
      <c r="O68" s="326"/>
      <c r="P68" s="326"/>
      <c r="Q68" s="326"/>
      <c r="R68" s="326"/>
    </row>
    <row r="69" spans="1:18">
      <c r="A69" s="287"/>
      <c r="B69" s="280"/>
      <c r="C69" s="280"/>
      <c r="D69" s="281"/>
      <c r="E69" s="95"/>
      <c r="F69" s="96"/>
      <c r="G69" s="96"/>
      <c r="H69" s="96"/>
      <c r="I69" s="96"/>
      <c r="J69" s="96"/>
      <c r="K69" s="96"/>
      <c r="L69" s="96"/>
      <c r="M69" s="96"/>
      <c r="N69" s="96"/>
      <c r="O69" s="97"/>
      <c r="P69" s="97"/>
      <c r="Q69" s="97"/>
      <c r="R69" s="98"/>
    </row>
    <row r="70" spans="1:18">
      <c r="A70" s="287"/>
      <c r="B70" s="280"/>
      <c r="C70" s="280"/>
      <c r="D70" s="281"/>
      <c r="E70" s="99"/>
      <c r="F70" s="100"/>
      <c r="G70" s="100"/>
      <c r="H70" s="100"/>
      <c r="I70" s="100"/>
      <c r="J70" s="100"/>
      <c r="K70" s="100"/>
      <c r="L70" s="100"/>
      <c r="M70" s="100"/>
      <c r="N70" s="100"/>
      <c r="O70" s="101"/>
      <c r="P70" s="101"/>
      <c r="Q70" s="101"/>
      <c r="R70" s="102"/>
    </row>
    <row r="71" spans="1:18">
      <c r="A71" s="287"/>
      <c r="B71" s="280"/>
      <c r="C71" s="280"/>
      <c r="D71" s="281"/>
      <c r="E71" s="99"/>
      <c r="F71" s="100"/>
      <c r="G71" s="100"/>
      <c r="H71" s="100"/>
      <c r="I71" s="100"/>
      <c r="J71" s="100"/>
      <c r="K71" s="100"/>
      <c r="L71" s="100"/>
      <c r="M71" s="100"/>
      <c r="N71" s="100"/>
      <c r="O71" s="101"/>
      <c r="P71" s="101"/>
      <c r="Q71" s="101"/>
      <c r="R71" s="102"/>
    </row>
    <row r="72" spans="1:18">
      <c r="A72" s="287"/>
      <c r="B72" s="27" t="s">
        <v>435</v>
      </c>
      <c r="C72" s="280"/>
      <c r="D72" s="27"/>
      <c r="E72" s="99"/>
      <c r="F72" s="100"/>
      <c r="G72" s="100"/>
      <c r="H72" s="100"/>
      <c r="I72" s="100"/>
      <c r="J72" s="100"/>
      <c r="K72" s="100"/>
      <c r="L72" s="100"/>
      <c r="M72" s="100"/>
      <c r="N72" s="100"/>
      <c r="O72" s="101"/>
      <c r="P72" s="101"/>
      <c r="Q72" s="101"/>
      <c r="R72" s="102"/>
    </row>
    <row r="73" spans="1:18">
      <c r="A73" s="287"/>
      <c r="B73" s="281" t="s">
        <v>35</v>
      </c>
      <c r="C73" s="280"/>
      <c r="D73" s="79" t="s">
        <v>317</v>
      </c>
      <c r="E73" s="284">
        <v>2017</v>
      </c>
      <c r="F73" s="284">
        <v>2018</v>
      </c>
      <c r="G73" s="284">
        <v>2019</v>
      </c>
      <c r="H73" s="284" t="s">
        <v>2</v>
      </c>
      <c r="I73" s="284" t="s">
        <v>17</v>
      </c>
      <c r="J73" s="284" t="s">
        <v>18</v>
      </c>
      <c r="K73" s="284" t="s">
        <v>20</v>
      </c>
      <c r="L73" s="284" t="s">
        <v>21</v>
      </c>
      <c r="M73" s="284" t="s">
        <v>24</v>
      </c>
      <c r="N73" s="284" t="s">
        <v>25</v>
      </c>
      <c r="O73" s="284" t="s">
        <v>27</v>
      </c>
      <c r="P73" s="284" t="s">
        <v>28</v>
      </c>
      <c r="Q73" s="284" t="s">
        <v>29</v>
      </c>
      <c r="R73" s="284" t="s">
        <v>30</v>
      </c>
    </row>
    <row r="74" spans="1:18">
      <c r="A74" s="287" t="s">
        <v>192</v>
      </c>
      <c r="B74" s="44" t="s">
        <v>451</v>
      </c>
      <c r="C74" s="282"/>
      <c r="D74" s="330" t="s">
        <v>331</v>
      </c>
      <c r="E74" s="178">
        <v>21</v>
      </c>
      <c r="F74" s="178">
        <v>21</v>
      </c>
      <c r="G74" s="108">
        <v>21</v>
      </c>
      <c r="H74" s="108">
        <f>G74*0.995</f>
        <v>20.895</v>
      </c>
      <c r="I74" s="108">
        <f t="shared" ref="I74:R74" si="5">H74*0.995</f>
        <v>20.790524999999999</v>
      </c>
      <c r="J74" s="108">
        <f t="shared" si="5"/>
        <v>20.686572374999997</v>
      </c>
      <c r="K74" s="108">
        <f t="shared" si="5"/>
        <v>20.583139513124998</v>
      </c>
      <c r="L74" s="108">
        <f t="shared" si="5"/>
        <v>20.480223815559373</v>
      </c>
      <c r="M74" s="108">
        <f t="shared" si="5"/>
        <v>20.377822696481577</v>
      </c>
      <c r="N74" s="108">
        <f t="shared" si="5"/>
        <v>20.275933582999169</v>
      </c>
      <c r="O74" s="108">
        <f t="shared" si="5"/>
        <v>20.174553915084172</v>
      </c>
      <c r="P74" s="108">
        <f t="shared" si="5"/>
        <v>20.07368114550875</v>
      </c>
      <c r="Q74" s="108">
        <f t="shared" si="5"/>
        <v>19.973312739781207</v>
      </c>
      <c r="R74" s="108">
        <f t="shared" si="5"/>
        <v>19.8734461760823</v>
      </c>
    </row>
    <row r="75" spans="1:18">
      <c r="A75" s="287"/>
      <c r="B75" s="44" t="s">
        <v>450</v>
      </c>
      <c r="C75" s="324"/>
      <c r="D75" s="330" t="s">
        <v>324</v>
      </c>
      <c r="E75" s="407">
        <v>0</v>
      </c>
      <c r="F75" s="407">
        <v>1.4</v>
      </c>
      <c r="G75" s="325">
        <v>2.4</v>
      </c>
      <c r="H75" s="325">
        <v>2.4</v>
      </c>
      <c r="I75" s="325">
        <v>2.4</v>
      </c>
      <c r="J75" s="325">
        <v>2.4</v>
      </c>
      <c r="K75" s="325">
        <v>2.4</v>
      </c>
      <c r="L75" s="325">
        <v>2.4</v>
      </c>
      <c r="M75" s="325">
        <v>2.4</v>
      </c>
      <c r="N75" s="325">
        <v>2.4</v>
      </c>
      <c r="O75" s="325">
        <v>2.4</v>
      </c>
      <c r="P75" s="325">
        <v>2.4</v>
      </c>
      <c r="Q75" s="325">
        <v>2.4</v>
      </c>
      <c r="R75" s="325">
        <v>2.4</v>
      </c>
    </row>
    <row r="76" spans="1:18">
      <c r="A76" s="287"/>
      <c r="B76" s="44" t="s">
        <v>449</v>
      </c>
      <c r="C76" s="324"/>
      <c r="D76" s="330" t="s">
        <v>324</v>
      </c>
      <c r="E76" s="407">
        <v>45</v>
      </c>
      <c r="F76" s="407">
        <v>45</v>
      </c>
      <c r="G76" s="325">
        <v>45</v>
      </c>
      <c r="H76" s="325">
        <v>45</v>
      </c>
      <c r="I76" s="325">
        <v>45</v>
      </c>
      <c r="J76" s="325">
        <v>45</v>
      </c>
      <c r="K76" s="325">
        <v>0</v>
      </c>
      <c r="L76" s="325">
        <v>0</v>
      </c>
      <c r="M76" s="325">
        <v>0</v>
      </c>
      <c r="N76" s="117">
        <v>0</v>
      </c>
      <c r="O76" s="326">
        <v>0</v>
      </c>
      <c r="P76" s="326">
        <v>0</v>
      </c>
      <c r="Q76" s="326">
        <v>0</v>
      </c>
      <c r="R76" s="326">
        <v>0</v>
      </c>
    </row>
    <row r="77" spans="1:18">
      <c r="A77" s="287"/>
      <c r="B77" s="44" t="s">
        <v>448</v>
      </c>
      <c r="C77" s="324"/>
      <c r="D77" s="330" t="s">
        <v>331</v>
      </c>
      <c r="E77" s="407">
        <v>14</v>
      </c>
      <c r="F77" s="407">
        <v>14</v>
      </c>
      <c r="G77" s="325">
        <v>14</v>
      </c>
      <c r="H77" s="325">
        <f>G77*0.995</f>
        <v>13.93</v>
      </c>
      <c r="I77" s="325">
        <f t="shared" ref="I77:R79" si="6">H77*0.995</f>
        <v>13.86035</v>
      </c>
      <c r="J77" s="325">
        <f t="shared" si="6"/>
        <v>13.791048250000001</v>
      </c>
      <c r="K77" s="325">
        <f t="shared" si="6"/>
        <v>13.722093008750001</v>
      </c>
      <c r="L77" s="325">
        <f t="shared" si="6"/>
        <v>13.65348254370625</v>
      </c>
      <c r="M77" s="325">
        <f t="shared" si="6"/>
        <v>13.585215130987718</v>
      </c>
      <c r="N77" s="325">
        <f t="shared" si="6"/>
        <v>13.51728905533278</v>
      </c>
      <c r="O77" s="325">
        <f t="shared" si="6"/>
        <v>13.449702610056116</v>
      </c>
      <c r="P77" s="325">
        <f t="shared" si="6"/>
        <v>13.382454097005835</v>
      </c>
      <c r="Q77" s="325">
        <f t="shared" si="6"/>
        <v>13.315541826520807</v>
      </c>
      <c r="R77" s="325">
        <f t="shared" si="6"/>
        <v>13.248964117388203</v>
      </c>
    </row>
    <row r="78" spans="1:18">
      <c r="A78" s="287"/>
      <c r="B78" s="44" t="s">
        <v>447</v>
      </c>
      <c r="C78" s="324"/>
      <c r="D78" s="330" t="s">
        <v>331</v>
      </c>
      <c r="E78" s="407">
        <v>4</v>
      </c>
      <c r="F78" s="407">
        <v>6</v>
      </c>
      <c r="G78" s="325">
        <v>11</v>
      </c>
      <c r="H78" s="325">
        <f>G78*0.995</f>
        <v>10.945</v>
      </c>
      <c r="I78" s="325">
        <f t="shared" si="6"/>
        <v>10.890275000000001</v>
      </c>
      <c r="J78" s="325">
        <f t="shared" si="6"/>
        <v>10.835823625000002</v>
      </c>
      <c r="K78" s="325">
        <f t="shared" si="6"/>
        <v>10.781644506875001</v>
      </c>
      <c r="L78" s="325">
        <f t="shared" si="6"/>
        <v>10.727736284340626</v>
      </c>
      <c r="M78" s="325">
        <f t="shared" si="6"/>
        <v>10.674097602918923</v>
      </c>
      <c r="N78" s="325">
        <f t="shared" si="6"/>
        <v>10.620727114904328</v>
      </c>
      <c r="O78" s="325">
        <f t="shared" si="6"/>
        <v>10.567623479329807</v>
      </c>
      <c r="P78" s="325">
        <f t="shared" si="6"/>
        <v>10.514785361933159</v>
      </c>
      <c r="Q78" s="325">
        <f t="shared" si="6"/>
        <v>10.462211435123493</v>
      </c>
      <c r="R78" s="325">
        <f t="shared" si="6"/>
        <v>10.409900377947876</v>
      </c>
    </row>
    <row r="79" spans="1:18">
      <c r="A79" s="287"/>
      <c r="B79" s="44" t="s">
        <v>446</v>
      </c>
      <c r="C79" s="324"/>
      <c r="D79" s="330" t="s">
        <v>331</v>
      </c>
      <c r="E79" s="407">
        <v>5</v>
      </c>
      <c r="F79" s="407">
        <v>5</v>
      </c>
      <c r="G79" s="325">
        <v>5</v>
      </c>
      <c r="H79" s="325">
        <f>G79*0.995</f>
        <v>4.9749999999999996</v>
      </c>
      <c r="I79" s="325">
        <f t="shared" si="6"/>
        <v>4.9501249999999999</v>
      </c>
      <c r="J79" s="325">
        <f t="shared" si="6"/>
        <v>4.9253743749999996</v>
      </c>
      <c r="K79" s="325">
        <f t="shared" si="6"/>
        <v>4.9007475031249994</v>
      </c>
      <c r="L79" s="325">
        <f t="shared" si="6"/>
        <v>4.8762437656093747</v>
      </c>
      <c r="M79" s="325">
        <f t="shared" si="6"/>
        <v>4.8518625467813274</v>
      </c>
      <c r="N79" s="325">
        <f t="shared" si="6"/>
        <v>4.8276032340474204</v>
      </c>
      <c r="O79" s="325">
        <f t="shared" si="6"/>
        <v>4.8034652178771831</v>
      </c>
      <c r="P79" s="325">
        <f t="shared" si="6"/>
        <v>4.7794478917877967</v>
      </c>
      <c r="Q79" s="325">
        <f t="shared" si="6"/>
        <v>4.755550652328858</v>
      </c>
      <c r="R79" s="325">
        <f t="shared" si="6"/>
        <v>4.7317728990672139</v>
      </c>
    </row>
    <row r="80" spans="1:18">
      <c r="A80" s="287"/>
      <c r="B80" s="44" t="s">
        <v>445</v>
      </c>
      <c r="C80" s="324"/>
      <c r="D80" s="330" t="s">
        <v>333</v>
      </c>
      <c r="E80" s="407">
        <v>10</v>
      </c>
      <c r="F80" s="407">
        <v>10</v>
      </c>
      <c r="G80" s="325">
        <v>10</v>
      </c>
      <c r="H80" s="325">
        <v>10</v>
      </c>
      <c r="I80" s="325">
        <v>10</v>
      </c>
      <c r="J80" s="325">
        <v>10</v>
      </c>
      <c r="K80" s="325">
        <v>10</v>
      </c>
      <c r="L80" s="325">
        <v>10</v>
      </c>
      <c r="M80" s="325">
        <v>10</v>
      </c>
      <c r="N80" s="325">
        <v>10</v>
      </c>
      <c r="O80" s="325">
        <v>10</v>
      </c>
      <c r="P80" s="325">
        <v>10</v>
      </c>
      <c r="Q80" s="325">
        <v>10</v>
      </c>
      <c r="R80" s="325">
        <v>10</v>
      </c>
    </row>
    <row r="81" spans="1:18">
      <c r="A81" s="287"/>
      <c r="B81" s="44" t="s">
        <v>444</v>
      </c>
      <c r="C81" s="324"/>
      <c r="D81" s="330" t="s">
        <v>333</v>
      </c>
      <c r="E81" s="407">
        <v>0</v>
      </c>
      <c r="F81" s="407">
        <v>5</v>
      </c>
      <c r="G81" s="325">
        <v>5</v>
      </c>
      <c r="H81" s="325">
        <v>5</v>
      </c>
      <c r="I81" s="325">
        <v>5</v>
      </c>
      <c r="J81" s="325">
        <v>5</v>
      </c>
      <c r="K81" s="325">
        <v>5</v>
      </c>
      <c r="L81" s="325">
        <v>5</v>
      </c>
      <c r="M81" s="325">
        <v>5</v>
      </c>
      <c r="N81" s="325">
        <v>5</v>
      </c>
      <c r="O81" s="325">
        <v>5</v>
      </c>
      <c r="P81" s="325">
        <v>5</v>
      </c>
      <c r="Q81" s="325">
        <v>5</v>
      </c>
      <c r="R81" s="325">
        <v>5</v>
      </c>
    </row>
    <row r="82" spans="1:18" ht="31.5">
      <c r="A82" s="287"/>
      <c r="B82" s="44" t="s">
        <v>443</v>
      </c>
      <c r="C82" s="324"/>
      <c r="D82" s="330" t="s">
        <v>330</v>
      </c>
      <c r="E82" s="407">
        <v>6</v>
      </c>
      <c r="F82" s="407">
        <v>6</v>
      </c>
      <c r="G82" s="325">
        <v>6</v>
      </c>
      <c r="H82" s="325">
        <v>6</v>
      </c>
      <c r="I82" s="325">
        <v>6</v>
      </c>
      <c r="J82" s="325">
        <v>6</v>
      </c>
      <c r="K82" s="325">
        <v>6</v>
      </c>
      <c r="L82" s="325">
        <v>6</v>
      </c>
      <c r="M82" s="325">
        <v>6</v>
      </c>
      <c r="N82" s="117">
        <v>6</v>
      </c>
      <c r="O82" s="326">
        <v>6</v>
      </c>
      <c r="P82" s="326">
        <v>6</v>
      </c>
      <c r="Q82" s="326">
        <v>6</v>
      </c>
      <c r="R82" s="326">
        <v>6</v>
      </c>
    </row>
    <row r="83" spans="1:18">
      <c r="A83" s="287"/>
      <c r="B83" s="44" t="s">
        <v>442</v>
      </c>
      <c r="C83" s="324"/>
      <c r="D83" s="330" t="s">
        <v>331</v>
      </c>
      <c r="E83" s="407">
        <v>25</v>
      </c>
      <c r="F83" s="407">
        <v>25</v>
      </c>
      <c r="G83" s="325">
        <v>25</v>
      </c>
      <c r="H83" s="325">
        <f>G83*0.995</f>
        <v>24.875</v>
      </c>
      <c r="I83" s="325">
        <f t="shared" ref="I83:R85" si="7">H83*0.995</f>
        <v>24.750624999999999</v>
      </c>
      <c r="J83" s="325">
        <f t="shared" si="7"/>
        <v>24.626871874999999</v>
      </c>
      <c r="K83" s="325">
        <f t="shared" si="7"/>
        <v>24.503737515624998</v>
      </c>
      <c r="L83" s="325">
        <f t="shared" si="7"/>
        <v>24.381218828046872</v>
      </c>
      <c r="M83" s="325">
        <f t="shared" si="7"/>
        <v>24.259312733906636</v>
      </c>
      <c r="N83" s="325">
        <f t="shared" si="7"/>
        <v>24.138016170237105</v>
      </c>
      <c r="O83" s="325">
        <f t="shared" si="7"/>
        <v>24.017326089385918</v>
      </c>
      <c r="P83" s="325">
        <f t="shared" si="7"/>
        <v>23.897239458938987</v>
      </c>
      <c r="Q83" s="325">
        <f t="shared" si="7"/>
        <v>23.777753261644293</v>
      </c>
      <c r="R83" s="325">
        <f t="shared" si="7"/>
        <v>23.658864495336072</v>
      </c>
    </row>
    <row r="84" spans="1:18">
      <c r="A84" s="287" t="s">
        <v>193</v>
      </c>
      <c r="B84" s="44" t="s">
        <v>441</v>
      </c>
      <c r="C84" s="282"/>
      <c r="D84" s="330" t="s">
        <v>331</v>
      </c>
      <c r="E84" s="407">
        <v>4</v>
      </c>
      <c r="F84" s="407">
        <v>4</v>
      </c>
      <c r="G84" s="325">
        <v>4</v>
      </c>
      <c r="H84" s="325">
        <f>G84*0.995</f>
        <v>3.98</v>
      </c>
      <c r="I84" s="325">
        <f t="shared" si="7"/>
        <v>3.9601000000000002</v>
      </c>
      <c r="J84" s="325">
        <f t="shared" si="7"/>
        <v>3.9402995000000001</v>
      </c>
      <c r="K84" s="325">
        <f t="shared" si="7"/>
        <v>3.9205980025000002</v>
      </c>
      <c r="L84" s="325">
        <f t="shared" si="7"/>
        <v>3.9009950124875004</v>
      </c>
      <c r="M84" s="325">
        <f t="shared" si="7"/>
        <v>3.8814900374250629</v>
      </c>
      <c r="N84" s="325">
        <f t="shared" si="7"/>
        <v>3.8620825872379374</v>
      </c>
      <c r="O84" s="325">
        <f t="shared" si="7"/>
        <v>3.8427721743017478</v>
      </c>
      <c r="P84" s="325">
        <f t="shared" si="7"/>
        <v>3.8235583134302389</v>
      </c>
      <c r="Q84" s="325">
        <f t="shared" si="7"/>
        <v>3.8044405218630875</v>
      </c>
      <c r="R84" s="325">
        <f t="shared" si="7"/>
        <v>3.7854183192537718</v>
      </c>
    </row>
    <row r="85" spans="1:18">
      <c r="A85" s="287" t="s">
        <v>194</v>
      </c>
      <c r="B85" s="44" t="s">
        <v>437</v>
      </c>
      <c r="C85" s="324"/>
      <c r="D85" s="330" t="s">
        <v>331</v>
      </c>
      <c r="E85" s="338">
        <v>10</v>
      </c>
      <c r="F85" s="338">
        <v>10</v>
      </c>
      <c r="G85" s="325">
        <v>10</v>
      </c>
      <c r="H85" s="325">
        <f>G85*0.995</f>
        <v>9.9499999999999993</v>
      </c>
      <c r="I85" s="325">
        <f t="shared" si="7"/>
        <v>9.9002499999999998</v>
      </c>
      <c r="J85" s="325">
        <f t="shared" si="7"/>
        <v>9.8507487499999993</v>
      </c>
      <c r="K85" s="325">
        <f t="shared" si="7"/>
        <v>9.8014950062499988</v>
      </c>
      <c r="L85" s="325">
        <f t="shared" si="7"/>
        <v>9.7524875312187493</v>
      </c>
      <c r="M85" s="325">
        <f t="shared" si="7"/>
        <v>9.7037250935626549</v>
      </c>
      <c r="N85" s="325">
        <f t="shared" si="7"/>
        <v>9.6552064680948408</v>
      </c>
      <c r="O85" s="325">
        <f t="shared" si="7"/>
        <v>9.6069304357543661</v>
      </c>
      <c r="P85" s="325">
        <f t="shared" si="7"/>
        <v>9.5588957835755934</v>
      </c>
      <c r="Q85" s="325">
        <f t="shared" si="7"/>
        <v>9.511101304657716</v>
      </c>
      <c r="R85" s="325">
        <f t="shared" si="7"/>
        <v>9.4635457981344278</v>
      </c>
    </row>
    <row r="86" spans="1:18">
      <c r="A86" s="287" t="s">
        <v>195</v>
      </c>
      <c r="B86" s="44" t="s">
        <v>438</v>
      </c>
      <c r="C86" s="324"/>
      <c r="D86" s="330" t="s">
        <v>333</v>
      </c>
      <c r="E86" s="338">
        <v>0</v>
      </c>
      <c r="F86" s="338">
        <v>0</v>
      </c>
      <c r="G86" s="325">
        <v>50</v>
      </c>
      <c r="H86" s="325">
        <v>50</v>
      </c>
      <c r="I86" s="325">
        <v>50</v>
      </c>
      <c r="J86" s="325">
        <v>50</v>
      </c>
      <c r="K86" s="325">
        <v>50</v>
      </c>
      <c r="L86" s="325">
        <v>50</v>
      </c>
      <c r="M86" s="325">
        <v>50</v>
      </c>
      <c r="N86" s="325">
        <v>50</v>
      </c>
      <c r="O86" s="325">
        <v>50</v>
      </c>
      <c r="P86" s="325">
        <v>50</v>
      </c>
      <c r="Q86" s="325">
        <v>0</v>
      </c>
      <c r="R86" s="325">
        <v>0</v>
      </c>
    </row>
    <row r="87" spans="1:18">
      <c r="A87" s="287" t="s">
        <v>344</v>
      </c>
      <c r="B87" s="44" t="s">
        <v>439</v>
      </c>
      <c r="C87" s="282"/>
      <c r="D87" s="330" t="s">
        <v>331</v>
      </c>
      <c r="E87" s="176">
        <v>0</v>
      </c>
      <c r="F87" s="176">
        <v>0</v>
      </c>
      <c r="G87" s="108">
        <v>9</v>
      </c>
      <c r="H87" s="108">
        <v>9</v>
      </c>
      <c r="I87" s="108">
        <f>H87*0.995</f>
        <v>8.9550000000000001</v>
      </c>
      <c r="J87" s="108">
        <f t="shared" ref="J87:R87" si="8">I87*0.995</f>
        <v>8.9102250000000005</v>
      </c>
      <c r="K87" s="108">
        <f t="shared" si="8"/>
        <v>8.8656738750000006</v>
      </c>
      <c r="L87" s="108">
        <f t="shared" si="8"/>
        <v>8.8213455056250005</v>
      </c>
      <c r="M87" s="108">
        <f t="shared" si="8"/>
        <v>8.7772387780968764</v>
      </c>
      <c r="N87" s="108">
        <f t="shared" si="8"/>
        <v>8.7333525842063917</v>
      </c>
      <c r="O87" s="108">
        <f t="shared" si="8"/>
        <v>8.6896858212853605</v>
      </c>
      <c r="P87" s="108">
        <f t="shared" si="8"/>
        <v>8.6462373921789339</v>
      </c>
      <c r="Q87" s="108">
        <f t="shared" si="8"/>
        <v>8.6030062052180387</v>
      </c>
      <c r="R87" s="108">
        <f t="shared" si="8"/>
        <v>8.5599911741919481</v>
      </c>
    </row>
    <row r="88" spans="1:18">
      <c r="A88" s="287" t="s">
        <v>345</v>
      </c>
      <c r="B88" s="46" t="s">
        <v>440</v>
      </c>
      <c r="C88" s="43"/>
      <c r="D88" s="330" t="s">
        <v>333</v>
      </c>
      <c r="E88" s="177">
        <v>0</v>
      </c>
      <c r="F88" s="177">
        <v>0</v>
      </c>
      <c r="G88" s="113">
        <v>0</v>
      </c>
      <c r="H88" s="113">
        <v>4</v>
      </c>
      <c r="I88" s="113">
        <v>4</v>
      </c>
      <c r="J88" s="113">
        <v>4</v>
      </c>
      <c r="K88" s="113">
        <v>4</v>
      </c>
      <c r="L88" s="113">
        <v>4</v>
      </c>
      <c r="M88" s="113">
        <v>4</v>
      </c>
      <c r="N88" s="123">
        <v>4</v>
      </c>
      <c r="O88" s="114">
        <v>0</v>
      </c>
      <c r="P88" s="114">
        <v>0</v>
      </c>
      <c r="Q88" s="114">
        <v>0</v>
      </c>
      <c r="R88" s="114">
        <v>0</v>
      </c>
    </row>
    <row r="89" spans="1:18">
      <c r="A89" s="287"/>
      <c r="B89" s="191"/>
      <c r="C89" s="192"/>
      <c r="D89" s="193"/>
      <c r="E89" s="193"/>
      <c r="F89" s="193"/>
      <c r="G89" s="194"/>
      <c r="H89" s="194"/>
      <c r="I89" s="194"/>
      <c r="J89" s="194"/>
      <c r="K89" s="194"/>
      <c r="L89" s="194"/>
      <c r="M89" s="194"/>
      <c r="N89" s="194"/>
      <c r="O89" s="195"/>
      <c r="P89" s="195"/>
      <c r="Q89" s="195"/>
      <c r="R89" s="196"/>
    </row>
    <row r="90" spans="1:18" ht="31.5">
      <c r="A90" s="287">
        <v>12</v>
      </c>
      <c r="B90" s="201" t="s">
        <v>355</v>
      </c>
      <c r="C90" s="202"/>
      <c r="D90" s="203"/>
      <c r="E90" s="365">
        <f>SUM(E55:E68,E74:E88)</f>
        <v>186.04</v>
      </c>
      <c r="F90" s="365">
        <f t="shared" ref="F90:R90" si="9">SUM(F55:F68,F74:F88)</f>
        <v>194.44</v>
      </c>
      <c r="G90" s="204">
        <f>SUM(G55:G68,G74:G88)</f>
        <v>259.44</v>
      </c>
      <c r="H90" s="204">
        <f t="shared" si="9"/>
        <v>262.99</v>
      </c>
      <c r="I90" s="204">
        <f t="shared" si="9"/>
        <v>262.49725000000001</v>
      </c>
      <c r="J90" s="204">
        <f t="shared" si="9"/>
        <v>262.00696375000001</v>
      </c>
      <c r="K90" s="204">
        <f t="shared" si="9"/>
        <v>216.51912893125001</v>
      </c>
      <c r="L90" s="204">
        <f t="shared" si="9"/>
        <v>216.03373328659376</v>
      </c>
      <c r="M90" s="204">
        <f t="shared" si="9"/>
        <v>215.55076462016081</v>
      </c>
      <c r="N90" s="204">
        <f t="shared" si="9"/>
        <v>215.07021079705996</v>
      </c>
      <c r="O90" s="204">
        <f t="shared" si="9"/>
        <v>210.59205974307471</v>
      </c>
      <c r="P90" s="204">
        <f t="shared" si="9"/>
        <v>210.1162994443593</v>
      </c>
      <c r="Q90" s="204">
        <f t="shared" si="9"/>
        <v>159.64291794713751</v>
      </c>
      <c r="R90" s="204">
        <f t="shared" si="9"/>
        <v>159.17190335740179</v>
      </c>
    </row>
    <row r="91" spans="1:18" s="2" customFormat="1">
      <c r="A91" s="288"/>
      <c r="B91" s="169"/>
      <c r="C91" s="166"/>
      <c r="D91" s="165"/>
      <c r="E91" s="104"/>
      <c r="F91" s="104"/>
      <c r="G91" s="104"/>
      <c r="H91" s="104"/>
      <c r="I91" s="104"/>
      <c r="J91" s="104"/>
      <c r="K91" s="104"/>
      <c r="L91" s="104"/>
      <c r="M91" s="104"/>
      <c r="N91" s="104"/>
      <c r="O91" s="104"/>
      <c r="P91" s="104"/>
      <c r="Q91" s="104"/>
      <c r="R91" s="170"/>
    </row>
    <row r="92" spans="1:18" ht="15" customHeight="1">
      <c r="A92" s="287">
        <v>13</v>
      </c>
      <c r="B92" s="50" t="s">
        <v>163</v>
      </c>
      <c r="C92" s="51"/>
      <c r="D92" s="87"/>
      <c r="E92" s="289">
        <f t="shared" ref="E92:R92" si="10">E90+E51</f>
        <v>949.04</v>
      </c>
      <c r="F92" s="289">
        <f t="shared" si="10"/>
        <v>861.44</v>
      </c>
      <c r="G92" s="285">
        <f t="shared" si="10"/>
        <v>926.04</v>
      </c>
      <c r="H92" s="285">
        <f t="shared" si="10"/>
        <v>929.19799999999998</v>
      </c>
      <c r="I92" s="285">
        <f t="shared" si="10"/>
        <v>928.32109000000003</v>
      </c>
      <c r="J92" s="285">
        <f t="shared" si="10"/>
        <v>927.45432695</v>
      </c>
      <c r="K92" s="285">
        <f t="shared" si="10"/>
        <v>881.59754486725001</v>
      </c>
      <c r="L92" s="285">
        <f t="shared" si="10"/>
        <v>880.7505809038737</v>
      </c>
      <c r="M92" s="285">
        <f t="shared" si="10"/>
        <v>879.9132752850951</v>
      </c>
      <c r="N92" s="285">
        <f t="shared" si="10"/>
        <v>879.08547124869574</v>
      </c>
      <c r="O92" s="285">
        <f t="shared" si="10"/>
        <v>874.26701498567775</v>
      </c>
      <c r="P92" s="285">
        <f t="shared" si="10"/>
        <v>873.45775558211017</v>
      </c>
      <c r="Q92" s="285">
        <f t="shared" si="10"/>
        <v>822.65754496213344</v>
      </c>
      <c r="R92" s="285">
        <f t="shared" si="10"/>
        <v>821.8662378320978</v>
      </c>
    </row>
    <row r="93" spans="1:18" ht="15" customHeight="1">
      <c r="A93" s="287"/>
      <c r="B93" s="409" t="s">
        <v>436</v>
      </c>
      <c r="C93" s="119"/>
      <c r="D93" s="89"/>
      <c r="E93" s="89"/>
      <c r="F93" s="89"/>
      <c r="G93" s="77"/>
      <c r="H93" s="77"/>
      <c r="I93" s="77"/>
      <c r="J93" s="77"/>
      <c r="K93" s="77"/>
      <c r="L93" s="77"/>
      <c r="M93" s="77"/>
      <c r="N93" s="77"/>
      <c r="O93" s="77"/>
      <c r="P93" s="77"/>
      <c r="Q93" s="77"/>
      <c r="R93" s="77"/>
    </row>
    <row r="94" spans="1:18" s="48" customFormat="1" ht="15" customHeight="1">
      <c r="A94" s="141"/>
      <c r="B94" s="295" t="s">
        <v>38</v>
      </c>
      <c r="C94" s="45"/>
      <c r="D94" s="89"/>
      <c r="E94" s="89"/>
      <c r="F94" s="89"/>
      <c r="G94" s="90"/>
      <c r="H94" s="90"/>
      <c r="I94" s="90"/>
      <c r="J94" s="90"/>
      <c r="K94" s="90"/>
      <c r="L94" s="90"/>
      <c r="M94" s="90"/>
      <c r="N94" s="90"/>
      <c r="O94" s="78"/>
      <c r="P94" s="78"/>
      <c r="Q94" s="78"/>
      <c r="R94" s="78"/>
    </row>
    <row r="95" spans="1:18" ht="15" customHeight="1">
      <c r="A95" s="287"/>
      <c r="B95" s="27" t="s">
        <v>274</v>
      </c>
      <c r="C95" s="33"/>
      <c r="D95" s="89"/>
      <c r="E95" s="89"/>
      <c r="F95" s="89"/>
      <c r="G95" s="90"/>
      <c r="H95" s="90"/>
      <c r="I95" s="90"/>
      <c r="J95" s="90"/>
      <c r="K95" s="90"/>
      <c r="L95" s="90"/>
      <c r="M95" s="90"/>
      <c r="N95" s="90"/>
      <c r="O95" s="78"/>
      <c r="P95" s="78"/>
      <c r="Q95" s="78"/>
      <c r="R95" s="78"/>
    </row>
    <row r="96" spans="1:18">
      <c r="A96" s="287"/>
      <c r="B96" s="281" t="s">
        <v>39</v>
      </c>
      <c r="C96" s="32"/>
      <c r="D96" s="79" t="s">
        <v>317</v>
      </c>
      <c r="E96" s="284">
        <v>2017</v>
      </c>
      <c r="F96" s="284">
        <v>2018</v>
      </c>
      <c r="G96" s="284" t="s">
        <v>1</v>
      </c>
      <c r="H96" s="284" t="s">
        <v>2</v>
      </c>
      <c r="I96" s="284" t="s">
        <v>17</v>
      </c>
      <c r="J96" s="284" t="s">
        <v>18</v>
      </c>
      <c r="K96" s="284" t="s">
        <v>20</v>
      </c>
      <c r="L96" s="284" t="s">
        <v>21</v>
      </c>
      <c r="M96" s="284" t="s">
        <v>24</v>
      </c>
      <c r="N96" s="284" t="s">
        <v>25</v>
      </c>
      <c r="O96" s="284" t="s">
        <v>27</v>
      </c>
      <c r="P96" s="284" t="s">
        <v>28</v>
      </c>
      <c r="Q96" s="284" t="s">
        <v>29</v>
      </c>
      <c r="R96" s="284" t="s">
        <v>30</v>
      </c>
    </row>
    <row r="97" spans="1:18" s="2" customFormat="1">
      <c r="A97" s="288" t="s">
        <v>69</v>
      </c>
      <c r="B97" s="120" t="s">
        <v>434</v>
      </c>
      <c r="C97" s="121"/>
      <c r="D97" s="94" t="s">
        <v>325</v>
      </c>
      <c r="E97" s="438">
        <v>0</v>
      </c>
      <c r="F97" s="438">
        <v>0</v>
      </c>
      <c r="G97" s="108">
        <v>0</v>
      </c>
      <c r="H97" s="108">
        <v>0</v>
      </c>
      <c r="I97" s="108">
        <v>30</v>
      </c>
      <c r="J97" s="108">
        <v>29.4</v>
      </c>
      <c r="K97" s="108">
        <v>28.811999999999998</v>
      </c>
      <c r="L97" s="108">
        <v>28.235759999999996</v>
      </c>
      <c r="M97" s="108">
        <v>27.671044799999994</v>
      </c>
      <c r="N97" s="108">
        <v>27.117623903999995</v>
      </c>
      <c r="O97" s="108">
        <v>26.575271425919993</v>
      </c>
      <c r="P97" s="108">
        <v>26.043765997401593</v>
      </c>
      <c r="Q97" s="108">
        <v>25.52289067745356</v>
      </c>
      <c r="R97" s="108">
        <v>25.01243286390449</v>
      </c>
    </row>
    <row r="98" spans="1:18" s="2" customFormat="1" ht="31.5">
      <c r="A98" s="288" t="s">
        <v>70</v>
      </c>
      <c r="B98" s="53" t="s">
        <v>452</v>
      </c>
      <c r="C98" s="47"/>
      <c r="D98" s="94" t="s">
        <v>328</v>
      </c>
      <c r="E98" s="438">
        <v>278.125</v>
      </c>
      <c r="F98" s="438">
        <v>358.71000000000015</v>
      </c>
      <c r="G98" s="378">
        <v>259.17503582397535</v>
      </c>
      <c r="H98" s="378">
        <v>248.64216760078557</v>
      </c>
      <c r="I98" s="378">
        <v>247.73199150597998</v>
      </c>
      <c r="J98" s="378">
        <v>246.41925280541045</v>
      </c>
      <c r="K98" s="378">
        <v>292.83335520978653</v>
      </c>
      <c r="L98" s="378">
        <v>290.47277543757491</v>
      </c>
      <c r="M98" s="378">
        <v>295.26665718118625</v>
      </c>
      <c r="N98" s="397">
        <v>297.06952468065811</v>
      </c>
      <c r="O98" s="408">
        <v>304.41078384007824</v>
      </c>
      <c r="P98" s="408">
        <v>304.18409915615962</v>
      </c>
      <c r="Q98" s="408">
        <v>361.10291540329342</v>
      </c>
      <c r="R98" s="408">
        <v>15</v>
      </c>
    </row>
    <row r="99" spans="1:18" s="2" customFormat="1">
      <c r="A99" s="288" t="s">
        <v>71</v>
      </c>
      <c r="B99" s="53"/>
      <c r="C99" s="47"/>
      <c r="D99" s="94"/>
      <c r="E99" s="363"/>
      <c r="F99" s="363"/>
      <c r="G99" s="108"/>
      <c r="H99" s="108"/>
      <c r="I99" s="108"/>
      <c r="J99" s="108"/>
      <c r="K99" s="108"/>
      <c r="L99" s="108"/>
      <c r="M99" s="108"/>
      <c r="N99" s="108"/>
      <c r="O99" s="109"/>
      <c r="P99" s="109"/>
      <c r="Q99" s="109"/>
      <c r="R99" s="109"/>
    </row>
    <row r="100" spans="1:18" s="2" customFormat="1" hidden="1">
      <c r="A100" s="288" t="s">
        <v>72</v>
      </c>
      <c r="B100" s="53"/>
      <c r="C100" s="47"/>
      <c r="D100" s="94"/>
      <c r="E100" s="363"/>
      <c r="F100" s="363"/>
      <c r="G100" s="108"/>
      <c r="H100" s="108"/>
      <c r="I100" s="108"/>
      <c r="J100" s="108"/>
      <c r="K100" s="108"/>
      <c r="L100" s="108"/>
      <c r="M100" s="108"/>
      <c r="N100" s="108"/>
      <c r="O100" s="109"/>
      <c r="P100" s="109"/>
      <c r="Q100" s="109"/>
      <c r="R100" s="109"/>
    </row>
    <row r="101" spans="1:18" s="2" customFormat="1" hidden="1">
      <c r="A101" s="287" t="s">
        <v>73</v>
      </c>
      <c r="B101" s="53"/>
      <c r="C101" s="47"/>
      <c r="D101" s="160"/>
      <c r="E101" s="363"/>
      <c r="F101" s="363"/>
      <c r="G101" s="113"/>
      <c r="H101" s="113"/>
      <c r="I101" s="113"/>
      <c r="J101" s="113"/>
      <c r="K101" s="113"/>
      <c r="L101" s="113"/>
      <c r="M101" s="113"/>
      <c r="N101" s="113"/>
      <c r="O101" s="114"/>
      <c r="P101" s="114"/>
      <c r="Q101" s="114"/>
      <c r="R101" s="114"/>
    </row>
    <row r="102" spans="1:18" s="2" customFormat="1" hidden="1">
      <c r="A102" s="288" t="s">
        <v>196</v>
      </c>
      <c r="B102" s="53"/>
      <c r="C102" s="47"/>
      <c r="D102" s="160"/>
      <c r="E102" s="363"/>
      <c r="F102" s="363"/>
      <c r="G102" s="113"/>
      <c r="H102" s="113"/>
      <c r="I102" s="113"/>
      <c r="J102" s="113"/>
      <c r="K102" s="113"/>
      <c r="L102" s="113"/>
      <c r="M102" s="113"/>
      <c r="N102" s="113"/>
      <c r="O102" s="114"/>
      <c r="P102" s="114"/>
      <c r="Q102" s="114"/>
      <c r="R102" s="114"/>
    </row>
    <row r="103" spans="1:18" s="2" customFormat="1" hidden="1">
      <c r="A103" s="288" t="s">
        <v>197</v>
      </c>
      <c r="B103" s="53"/>
      <c r="C103" s="47"/>
      <c r="D103" s="160"/>
      <c r="E103" s="363"/>
      <c r="F103" s="363"/>
      <c r="G103" s="113"/>
      <c r="H103" s="113"/>
      <c r="I103" s="113"/>
      <c r="J103" s="113"/>
      <c r="K103" s="113"/>
      <c r="L103" s="113"/>
      <c r="M103" s="113"/>
      <c r="N103" s="113"/>
      <c r="O103" s="114"/>
      <c r="P103" s="114"/>
      <c r="Q103" s="114"/>
      <c r="R103" s="114"/>
    </row>
    <row r="104" spans="1:18" s="2" customFormat="1" hidden="1">
      <c r="A104" s="288" t="s">
        <v>198</v>
      </c>
      <c r="B104" s="53"/>
      <c r="C104" s="47"/>
      <c r="D104" s="160"/>
      <c r="E104" s="363"/>
      <c r="F104" s="363"/>
      <c r="G104" s="113"/>
      <c r="H104" s="113"/>
      <c r="I104" s="113"/>
      <c r="J104" s="113"/>
      <c r="K104" s="113"/>
      <c r="L104" s="113"/>
      <c r="M104" s="113"/>
      <c r="N104" s="113"/>
      <c r="O104" s="114"/>
      <c r="P104" s="114"/>
      <c r="Q104" s="114"/>
      <c r="R104" s="114"/>
    </row>
    <row r="105" spans="1:18" s="2" customFormat="1" hidden="1">
      <c r="A105" s="288" t="s">
        <v>199</v>
      </c>
      <c r="B105" s="53"/>
      <c r="C105" s="47"/>
      <c r="D105" s="160"/>
      <c r="E105" s="363"/>
      <c r="F105" s="363"/>
      <c r="G105" s="113"/>
      <c r="H105" s="113"/>
      <c r="I105" s="113"/>
      <c r="J105" s="113"/>
      <c r="K105" s="113"/>
      <c r="L105" s="113"/>
      <c r="M105" s="113"/>
      <c r="N105" s="113"/>
      <c r="O105" s="114"/>
      <c r="P105" s="114"/>
      <c r="Q105" s="114"/>
      <c r="R105" s="114"/>
    </row>
    <row r="106" spans="1:18" s="2" customFormat="1" hidden="1">
      <c r="A106" s="288" t="s">
        <v>200</v>
      </c>
      <c r="B106" s="53"/>
      <c r="C106" s="47"/>
      <c r="D106" s="160"/>
      <c r="E106" s="363"/>
      <c r="F106" s="363"/>
      <c r="G106" s="113"/>
      <c r="H106" s="113"/>
      <c r="I106" s="113"/>
      <c r="J106" s="113"/>
      <c r="K106" s="113"/>
      <c r="L106" s="113"/>
      <c r="M106" s="113"/>
      <c r="N106" s="113"/>
      <c r="O106" s="114"/>
      <c r="P106" s="114"/>
      <c r="Q106" s="114"/>
      <c r="R106" s="114"/>
    </row>
    <row r="107" spans="1:18" s="2" customFormat="1" hidden="1">
      <c r="A107" s="288" t="s">
        <v>201</v>
      </c>
      <c r="B107" s="53"/>
      <c r="C107" s="47"/>
      <c r="D107" s="160"/>
      <c r="E107" s="363"/>
      <c r="F107" s="363"/>
      <c r="G107" s="113"/>
      <c r="H107" s="113"/>
      <c r="I107" s="113"/>
      <c r="J107" s="113"/>
      <c r="K107" s="113"/>
      <c r="L107" s="113"/>
      <c r="M107" s="113"/>
      <c r="N107" s="113"/>
      <c r="O107" s="114"/>
      <c r="P107" s="114"/>
      <c r="Q107" s="114"/>
      <c r="R107" s="114"/>
    </row>
    <row r="108" spans="1:18" s="2" customFormat="1" hidden="1">
      <c r="A108" s="288" t="s">
        <v>202</v>
      </c>
      <c r="B108" s="53"/>
      <c r="C108" s="47"/>
      <c r="D108" s="160"/>
      <c r="E108" s="363"/>
      <c r="F108" s="363"/>
      <c r="G108" s="113"/>
      <c r="H108" s="113"/>
      <c r="I108" s="113"/>
      <c r="J108" s="113"/>
      <c r="K108" s="113"/>
      <c r="L108" s="113"/>
      <c r="M108" s="113"/>
      <c r="N108" s="113"/>
      <c r="O108" s="114"/>
      <c r="P108" s="114"/>
      <c r="Q108" s="114"/>
      <c r="R108" s="114"/>
    </row>
    <row r="109" spans="1:18" s="2" customFormat="1" hidden="1">
      <c r="A109" s="288" t="s">
        <v>203</v>
      </c>
      <c r="B109" s="53"/>
      <c r="C109" s="47"/>
      <c r="D109" s="160"/>
      <c r="E109" s="363"/>
      <c r="F109" s="363"/>
      <c r="G109" s="113"/>
      <c r="H109" s="113"/>
      <c r="I109" s="113"/>
      <c r="J109" s="113"/>
      <c r="K109" s="113"/>
      <c r="L109" s="113"/>
      <c r="M109" s="113"/>
      <c r="N109" s="113"/>
      <c r="O109" s="114"/>
      <c r="P109" s="114"/>
      <c r="Q109" s="114"/>
      <c r="R109" s="114"/>
    </row>
    <row r="110" spans="1:18" hidden="1">
      <c r="A110" s="293" t="s">
        <v>204</v>
      </c>
      <c r="B110" s="14"/>
      <c r="C110" s="47"/>
      <c r="D110" s="160"/>
      <c r="E110" s="363"/>
      <c r="F110" s="363"/>
      <c r="G110" s="113"/>
      <c r="H110" s="113"/>
      <c r="I110" s="113"/>
      <c r="J110" s="113"/>
      <c r="K110" s="113"/>
      <c r="L110" s="113"/>
      <c r="M110" s="113"/>
      <c r="N110" s="113"/>
      <c r="O110" s="114"/>
      <c r="P110" s="114"/>
      <c r="Q110" s="114"/>
      <c r="R110" s="114"/>
    </row>
    <row r="111" spans="1:18" ht="31.5">
      <c r="A111" s="287">
        <v>14</v>
      </c>
      <c r="B111" s="283" t="s">
        <v>93</v>
      </c>
      <c r="C111" s="47"/>
      <c r="D111" s="159"/>
      <c r="E111" s="364">
        <f>SUM(E97:E110)</f>
        <v>278.125</v>
      </c>
      <c r="F111" s="364">
        <f>SUM(F97:F110)</f>
        <v>358.71000000000015</v>
      </c>
      <c r="G111" s="68">
        <f t="shared" ref="G111:R111" si="11">SUM(G97:G110)</f>
        <v>259.17503582397535</v>
      </c>
      <c r="H111" s="68">
        <f t="shared" si="11"/>
        <v>248.64216760078557</v>
      </c>
      <c r="I111" s="68">
        <f>SUM(I97:I110)</f>
        <v>277.73199150597998</v>
      </c>
      <c r="J111" s="68">
        <f t="shared" si="11"/>
        <v>275.81925280541043</v>
      </c>
      <c r="K111" s="68">
        <f t="shared" si="11"/>
        <v>321.64535520978654</v>
      </c>
      <c r="L111" s="68">
        <f t="shared" si="11"/>
        <v>318.70853543757488</v>
      </c>
      <c r="M111" s="68">
        <f t="shared" si="11"/>
        <v>322.93770198118625</v>
      </c>
      <c r="N111" s="68">
        <f t="shared" si="11"/>
        <v>324.18714858465808</v>
      </c>
      <c r="O111" s="68">
        <f t="shared" si="11"/>
        <v>330.98605526599823</v>
      </c>
      <c r="P111" s="68">
        <f t="shared" si="11"/>
        <v>330.2278651535612</v>
      </c>
      <c r="Q111" s="68">
        <f t="shared" si="11"/>
        <v>386.625806080747</v>
      </c>
      <c r="R111" s="68">
        <f t="shared" si="11"/>
        <v>40.012432863904493</v>
      </c>
    </row>
    <row r="112" spans="1:18">
      <c r="A112" s="287"/>
      <c r="B112" s="280"/>
      <c r="C112" s="32"/>
      <c r="D112" s="156"/>
      <c r="E112" s="246"/>
      <c r="F112" s="245"/>
      <c r="G112" s="162"/>
      <c r="H112" s="162"/>
      <c r="I112" s="162"/>
      <c r="J112" s="162"/>
      <c r="K112" s="162"/>
      <c r="L112" s="162"/>
      <c r="M112" s="162"/>
      <c r="N112" s="162"/>
      <c r="O112" s="163"/>
      <c r="P112" s="163"/>
      <c r="Q112" s="163"/>
      <c r="R112" s="164"/>
    </row>
    <row r="113" spans="1:19">
      <c r="A113" s="287"/>
      <c r="B113" s="27" t="s">
        <v>275</v>
      </c>
      <c r="C113" s="280"/>
      <c r="D113" s="281"/>
      <c r="E113" s="103"/>
      <c r="F113" s="104"/>
      <c r="G113" s="104"/>
      <c r="H113" s="104"/>
      <c r="I113" s="104"/>
      <c r="J113" s="104"/>
      <c r="K113" s="104"/>
      <c r="L113" s="104"/>
      <c r="M113" s="104"/>
      <c r="N113" s="104"/>
      <c r="O113" s="101"/>
      <c r="P113" s="101"/>
      <c r="Q113" s="101"/>
      <c r="R113" s="102"/>
    </row>
    <row r="114" spans="1:19">
      <c r="A114" s="287"/>
      <c r="B114" s="281" t="s">
        <v>39</v>
      </c>
      <c r="D114" s="79" t="s">
        <v>317</v>
      </c>
      <c r="E114" s="284">
        <v>2017</v>
      </c>
      <c r="F114" s="284">
        <v>2018</v>
      </c>
      <c r="G114" s="284">
        <v>2019</v>
      </c>
      <c r="H114" s="284" t="s">
        <v>2</v>
      </c>
      <c r="I114" s="284" t="s">
        <v>17</v>
      </c>
      <c r="J114" s="284" t="s">
        <v>18</v>
      </c>
      <c r="K114" s="284" t="s">
        <v>20</v>
      </c>
      <c r="L114" s="284" t="s">
        <v>21</v>
      </c>
      <c r="M114" s="284" t="s">
        <v>24</v>
      </c>
      <c r="N114" s="284" t="s">
        <v>25</v>
      </c>
      <c r="O114" s="284" t="s">
        <v>27</v>
      </c>
      <c r="P114" s="284" t="s">
        <v>28</v>
      </c>
      <c r="Q114" s="284" t="s">
        <v>29</v>
      </c>
      <c r="R114" s="284" t="s">
        <v>30</v>
      </c>
    </row>
    <row r="115" spans="1:19">
      <c r="A115" s="288" t="s">
        <v>150</v>
      </c>
      <c r="B115" s="53" t="s">
        <v>422</v>
      </c>
      <c r="C115" s="282"/>
      <c r="D115" s="323"/>
      <c r="E115" s="178"/>
      <c r="F115" s="178"/>
      <c r="G115" s="107"/>
      <c r="H115" s="108"/>
      <c r="I115" s="108"/>
      <c r="J115" s="108"/>
      <c r="K115" s="108"/>
      <c r="L115" s="108"/>
      <c r="M115" s="108"/>
      <c r="N115" s="108"/>
      <c r="O115" s="375"/>
      <c r="P115" s="375"/>
      <c r="Q115" s="375"/>
      <c r="R115" s="375">
        <v>22.01</v>
      </c>
    </row>
    <row r="116" spans="1:19">
      <c r="A116" s="288" t="s">
        <v>151</v>
      </c>
      <c r="B116" s="53" t="s">
        <v>423</v>
      </c>
      <c r="C116" s="282"/>
      <c r="D116" s="323"/>
      <c r="E116" s="178"/>
      <c r="F116" s="178"/>
      <c r="G116" s="108"/>
      <c r="H116" s="108"/>
      <c r="I116" s="108"/>
      <c r="J116" s="108"/>
      <c r="K116" s="108"/>
      <c r="L116" s="108"/>
      <c r="M116" s="108"/>
      <c r="N116" s="108"/>
      <c r="O116" s="375"/>
      <c r="P116" s="375"/>
      <c r="Q116" s="375"/>
      <c r="R116" s="375">
        <v>326.20999999999998</v>
      </c>
      <c r="S116" s="485"/>
    </row>
    <row r="117" spans="1:19">
      <c r="A117" s="288" t="s">
        <v>152</v>
      </c>
      <c r="B117" s="53"/>
      <c r="C117" s="282"/>
      <c r="D117" s="323"/>
      <c r="E117" s="362"/>
      <c r="F117" s="362"/>
      <c r="G117" s="108"/>
      <c r="H117" s="108"/>
      <c r="I117" s="108"/>
      <c r="J117" s="108"/>
      <c r="K117" s="108"/>
      <c r="L117" s="108"/>
      <c r="M117" s="108"/>
      <c r="N117" s="108"/>
      <c r="O117" s="109"/>
      <c r="P117" s="109"/>
      <c r="Q117" s="109"/>
      <c r="R117" s="109"/>
    </row>
    <row r="118" spans="1:19" hidden="1">
      <c r="A118" s="288" t="s">
        <v>153</v>
      </c>
      <c r="B118" s="53"/>
      <c r="C118" s="282"/>
      <c r="D118" s="323"/>
      <c r="E118" s="362"/>
      <c r="F118" s="362"/>
      <c r="G118" s="108"/>
      <c r="H118" s="108"/>
      <c r="I118" s="108"/>
      <c r="J118" s="108"/>
      <c r="K118" s="108"/>
      <c r="L118" s="108"/>
      <c r="M118" s="108"/>
      <c r="N118" s="108"/>
      <c r="O118" s="109"/>
      <c r="P118" s="109"/>
      <c r="Q118" s="109"/>
      <c r="R118" s="109"/>
    </row>
    <row r="119" spans="1:19" hidden="1">
      <c r="A119" s="287" t="s">
        <v>154</v>
      </c>
      <c r="B119" s="53"/>
      <c r="C119" s="282"/>
      <c r="D119" s="323"/>
      <c r="E119" s="362"/>
      <c r="F119" s="362"/>
      <c r="G119" s="108"/>
      <c r="H119" s="108"/>
      <c r="I119" s="108"/>
      <c r="J119" s="108"/>
      <c r="K119" s="108"/>
      <c r="L119" s="108"/>
      <c r="M119" s="108"/>
      <c r="N119" s="108"/>
      <c r="O119" s="109"/>
      <c r="P119" s="109"/>
      <c r="Q119" s="109"/>
      <c r="R119" s="109"/>
    </row>
    <row r="120" spans="1:19" hidden="1">
      <c r="A120" s="288" t="s">
        <v>205</v>
      </c>
      <c r="B120" s="53"/>
      <c r="C120" s="282"/>
      <c r="D120" s="323"/>
      <c r="E120" s="362"/>
      <c r="F120" s="362"/>
      <c r="G120" s="108"/>
      <c r="H120" s="108"/>
      <c r="I120" s="108"/>
      <c r="J120" s="108"/>
      <c r="K120" s="108"/>
      <c r="L120" s="108"/>
      <c r="M120" s="108"/>
      <c r="N120" s="108"/>
      <c r="O120" s="109"/>
      <c r="P120" s="109"/>
      <c r="Q120" s="109"/>
      <c r="R120" s="109"/>
    </row>
    <row r="121" spans="1:19" hidden="1">
      <c r="A121" s="288" t="s">
        <v>206</v>
      </c>
      <c r="B121" s="53"/>
      <c r="C121" s="282"/>
      <c r="D121" s="323"/>
      <c r="E121" s="362"/>
      <c r="F121" s="362"/>
      <c r="G121" s="108"/>
      <c r="H121" s="108"/>
      <c r="I121" s="108"/>
      <c r="J121" s="108"/>
      <c r="K121" s="108"/>
      <c r="L121" s="108"/>
      <c r="M121" s="108"/>
      <c r="N121" s="108"/>
      <c r="O121" s="109"/>
      <c r="P121" s="109"/>
      <c r="Q121" s="109"/>
      <c r="R121" s="109"/>
    </row>
    <row r="122" spans="1:19" hidden="1">
      <c r="A122" s="288" t="s">
        <v>207</v>
      </c>
      <c r="B122" s="53"/>
      <c r="C122" s="282"/>
      <c r="D122" s="323"/>
      <c r="E122" s="362"/>
      <c r="F122" s="362"/>
      <c r="G122" s="108"/>
      <c r="H122" s="108"/>
      <c r="I122" s="108"/>
      <c r="J122" s="108"/>
      <c r="K122" s="108"/>
      <c r="L122" s="108"/>
      <c r="M122" s="108"/>
      <c r="N122" s="108"/>
      <c r="O122" s="109"/>
      <c r="P122" s="109"/>
      <c r="Q122" s="109"/>
      <c r="R122" s="109"/>
    </row>
    <row r="123" spans="1:19" hidden="1">
      <c r="A123" s="288" t="s">
        <v>208</v>
      </c>
      <c r="B123" s="53"/>
      <c r="C123" s="282"/>
      <c r="D123" s="323"/>
      <c r="E123" s="362"/>
      <c r="F123" s="362"/>
      <c r="G123" s="108"/>
      <c r="H123" s="108"/>
      <c r="I123" s="108"/>
      <c r="J123" s="108"/>
      <c r="K123" s="108"/>
      <c r="L123" s="108"/>
      <c r="M123" s="108"/>
      <c r="N123" s="108"/>
      <c r="O123" s="109"/>
      <c r="P123" s="109"/>
      <c r="Q123" s="109"/>
      <c r="R123" s="109"/>
    </row>
    <row r="124" spans="1:19" hidden="1">
      <c r="A124" s="288" t="s">
        <v>209</v>
      </c>
      <c r="B124" s="53"/>
      <c r="C124" s="282"/>
      <c r="D124" s="323"/>
      <c r="E124" s="362"/>
      <c r="F124" s="362"/>
      <c r="G124" s="108"/>
      <c r="H124" s="108"/>
      <c r="I124" s="108"/>
      <c r="J124" s="108"/>
      <c r="K124" s="108"/>
      <c r="L124" s="108"/>
      <c r="M124" s="108"/>
      <c r="N124" s="108"/>
      <c r="O124" s="109"/>
      <c r="P124" s="109"/>
      <c r="Q124" s="109"/>
      <c r="R124" s="109"/>
    </row>
    <row r="125" spans="1:19" hidden="1">
      <c r="A125" s="288" t="s">
        <v>210</v>
      </c>
      <c r="B125" s="53"/>
      <c r="C125" s="282"/>
      <c r="D125" s="323"/>
      <c r="E125" s="362"/>
      <c r="F125" s="362"/>
      <c r="G125" s="108"/>
      <c r="H125" s="108"/>
      <c r="I125" s="108"/>
      <c r="J125" s="108"/>
      <c r="K125" s="108"/>
      <c r="L125" s="108"/>
      <c r="M125" s="108"/>
      <c r="N125" s="108"/>
      <c r="O125" s="109"/>
      <c r="P125" s="109"/>
      <c r="Q125" s="109"/>
      <c r="R125" s="109"/>
    </row>
    <row r="126" spans="1:19" hidden="1">
      <c r="A126" s="288" t="s">
        <v>211</v>
      </c>
      <c r="B126" s="53"/>
      <c r="C126" s="282"/>
      <c r="D126" s="323"/>
      <c r="E126" s="362"/>
      <c r="F126" s="362"/>
      <c r="G126" s="108"/>
      <c r="H126" s="108"/>
      <c r="I126" s="108"/>
      <c r="J126" s="108"/>
      <c r="K126" s="108"/>
      <c r="L126" s="108"/>
      <c r="M126" s="108"/>
      <c r="N126" s="108"/>
      <c r="O126" s="109"/>
      <c r="P126" s="109"/>
      <c r="Q126" s="109"/>
      <c r="R126" s="109"/>
    </row>
    <row r="127" spans="1:19" hidden="1">
      <c r="A127" s="288" t="s">
        <v>212</v>
      </c>
      <c r="B127" s="53"/>
      <c r="C127" s="282"/>
      <c r="D127" s="323"/>
      <c r="E127" s="362"/>
      <c r="F127" s="362"/>
      <c r="G127" s="108"/>
      <c r="H127" s="108"/>
      <c r="I127" s="108"/>
      <c r="J127" s="108"/>
      <c r="K127" s="108"/>
      <c r="L127" s="108"/>
      <c r="M127" s="108"/>
      <c r="N127" s="108"/>
      <c r="O127" s="109"/>
      <c r="P127" s="109"/>
      <c r="Q127" s="109"/>
      <c r="R127" s="109"/>
    </row>
    <row r="128" spans="1:19" hidden="1">
      <c r="A128" s="293" t="s">
        <v>213</v>
      </c>
      <c r="B128" s="53"/>
      <c r="C128" s="282"/>
      <c r="D128" s="323"/>
      <c r="E128" s="362"/>
      <c r="F128" s="362"/>
      <c r="G128" s="108"/>
      <c r="H128" s="108"/>
      <c r="I128" s="108"/>
      <c r="J128" s="108"/>
      <c r="K128" s="108"/>
      <c r="L128" s="108"/>
      <c r="M128" s="108"/>
      <c r="N128" s="108"/>
      <c r="O128" s="109"/>
      <c r="P128" s="109"/>
      <c r="Q128" s="109"/>
      <c r="R128" s="109"/>
    </row>
    <row r="129" spans="1:18">
      <c r="A129" s="287">
        <v>15</v>
      </c>
      <c r="B129" s="49" t="s">
        <v>94</v>
      </c>
      <c r="C129" s="47"/>
      <c r="D129" s="335"/>
      <c r="E129" s="360"/>
      <c r="F129" s="360"/>
      <c r="G129" s="68">
        <f t="shared" ref="G129:Q129" si="12">SUM(G115:G128)</f>
        <v>0</v>
      </c>
      <c r="H129" s="68">
        <f t="shared" si="12"/>
        <v>0</v>
      </c>
      <c r="I129" s="68">
        <f>SUM(I115:I128)</f>
        <v>0</v>
      </c>
      <c r="J129" s="68">
        <f t="shared" si="12"/>
        <v>0</v>
      </c>
      <c r="K129" s="68">
        <f t="shared" si="12"/>
        <v>0</v>
      </c>
      <c r="L129" s="68">
        <f t="shared" si="12"/>
        <v>0</v>
      </c>
      <c r="M129" s="68">
        <f t="shared" si="12"/>
        <v>0</v>
      </c>
      <c r="N129" s="68">
        <f t="shared" si="12"/>
        <v>0</v>
      </c>
      <c r="O129" s="68">
        <f t="shared" si="12"/>
        <v>0</v>
      </c>
      <c r="P129" s="68">
        <f t="shared" si="12"/>
        <v>0</v>
      </c>
      <c r="Q129" s="68">
        <f t="shared" si="12"/>
        <v>0</v>
      </c>
      <c r="R129" s="68">
        <f>SUM(R115:R128)</f>
        <v>348.21999999999997</v>
      </c>
    </row>
    <row r="130" spans="1:18">
      <c r="A130" s="287"/>
      <c r="B130" s="169"/>
      <c r="C130" s="167"/>
      <c r="D130" s="168"/>
      <c r="E130" s="104"/>
      <c r="F130" s="104"/>
      <c r="G130" s="104"/>
      <c r="H130" s="104"/>
      <c r="I130" s="104"/>
      <c r="J130" s="104"/>
      <c r="K130" s="104"/>
      <c r="L130" s="104"/>
      <c r="M130" s="104"/>
      <c r="N130" s="104"/>
      <c r="O130" s="104"/>
      <c r="P130" s="104"/>
      <c r="Q130" s="104"/>
      <c r="R130" s="170"/>
    </row>
    <row r="131" spans="1:18" ht="15" customHeight="1">
      <c r="A131" s="287">
        <v>16</v>
      </c>
      <c r="B131" s="50" t="s">
        <v>164</v>
      </c>
      <c r="C131" s="51"/>
      <c r="D131" s="87"/>
      <c r="E131" s="289">
        <f>E129+E111</f>
        <v>278.125</v>
      </c>
      <c r="F131" s="289">
        <f>F129+F111</f>
        <v>358.71000000000015</v>
      </c>
      <c r="G131" s="285">
        <f>G129+G111</f>
        <v>259.17503582397535</v>
      </c>
      <c r="H131" s="285">
        <f t="shared" ref="H131:Q131" si="13">H129+H111</f>
        <v>248.64216760078557</v>
      </c>
      <c r="I131" s="285">
        <f>I129+I111</f>
        <v>277.73199150597998</v>
      </c>
      <c r="J131" s="285">
        <f t="shared" si="13"/>
        <v>275.81925280541043</v>
      </c>
      <c r="K131" s="285">
        <f t="shared" si="13"/>
        <v>321.64535520978654</v>
      </c>
      <c r="L131" s="285">
        <f t="shared" si="13"/>
        <v>318.70853543757488</v>
      </c>
      <c r="M131" s="285">
        <f t="shared" si="13"/>
        <v>322.93770198118625</v>
      </c>
      <c r="N131" s="285">
        <f t="shared" si="13"/>
        <v>324.18714858465808</v>
      </c>
      <c r="O131" s="285">
        <f t="shared" si="13"/>
        <v>330.98605526599823</v>
      </c>
      <c r="P131" s="285">
        <f t="shared" si="13"/>
        <v>330.2278651535612</v>
      </c>
      <c r="Q131" s="285">
        <f t="shared" si="13"/>
        <v>386.625806080747</v>
      </c>
      <c r="R131" s="285">
        <f>R129+R111</f>
        <v>388.23243286390448</v>
      </c>
    </row>
    <row r="132" spans="1:18">
      <c r="A132" s="287"/>
      <c r="B132" s="27"/>
      <c r="C132" s="280"/>
      <c r="D132" s="281"/>
      <c r="E132" s="281"/>
      <c r="F132" s="281"/>
      <c r="G132" s="77"/>
      <c r="H132" s="77"/>
      <c r="I132" s="77"/>
      <c r="J132" s="77"/>
      <c r="K132" s="77"/>
      <c r="L132" s="77"/>
      <c r="M132" s="77"/>
      <c r="N132" s="77"/>
      <c r="O132" s="77"/>
      <c r="P132" s="77"/>
      <c r="Q132" s="77"/>
      <c r="R132" s="77"/>
    </row>
    <row r="133" spans="1:18" ht="18.75">
      <c r="A133" s="287"/>
      <c r="B133" s="297" t="s">
        <v>43</v>
      </c>
      <c r="C133" s="280"/>
      <c r="D133" s="281"/>
      <c r="E133" s="281"/>
      <c r="F133" s="281"/>
      <c r="G133" s="77"/>
      <c r="H133" s="77"/>
      <c r="I133" s="77"/>
      <c r="J133" s="77"/>
      <c r="K133" s="77"/>
      <c r="L133" s="77"/>
      <c r="M133" s="77"/>
      <c r="N133" s="77"/>
      <c r="O133" s="77"/>
      <c r="P133" s="77"/>
      <c r="Q133" s="77"/>
      <c r="R133" s="77"/>
    </row>
    <row r="134" spans="1:18">
      <c r="A134" s="287"/>
      <c r="B134" s="277"/>
      <c r="C134" s="280"/>
      <c r="D134" s="281"/>
      <c r="E134" s="284" t="s">
        <v>135</v>
      </c>
      <c r="F134" s="284" t="s">
        <v>80</v>
      </c>
      <c r="G134" s="284" t="s">
        <v>1</v>
      </c>
      <c r="H134" s="284" t="s">
        <v>2</v>
      </c>
      <c r="I134" s="284" t="s">
        <v>17</v>
      </c>
      <c r="J134" s="284" t="s">
        <v>18</v>
      </c>
      <c r="K134" s="284" t="s">
        <v>20</v>
      </c>
      <c r="L134" s="284" t="s">
        <v>21</v>
      </c>
      <c r="M134" s="284" t="s">
        <v>24</v>
      </c>
      <c r="N134" s="284" t="s">
        <v>25</v>
      </c>
      <c r="O134" s="284" t="s">
        <v>27</v>
      </c>
      <c r="P134" s="284" t="s">
        <v>28</v>
      </c>
      <c r="Q134" s="284" t="s">
        <v>29</v>
      </c>
      <c r="R134" s="284" t="s">
        <v>30</v>
      </c>
    </row>
    <row r="135" spans="1:18">
      <c r="A135" s="287">
        <v>17</v>
      </c>
      <c r="B135" s="283" t="s">
        <v>170</v>
      </c>
      <c r="C135" s="282"/>
      <c r="D135" s="286"/>
      <c r="E135" s="289">
        <f t="shared" ref="E135:R135" si="14">E21</f>
        <v>1227.165</v>
      </c>
      <c r="F135" s="289">
        <f t="shared" si="14"/>
        <v>1220.1500000000001</v>
      </c>
      <c r="G135" s="285">
        <f t="shared" si="14"/>
        <v>1199.1750358239753</v>
      </c>
      <c r="H135" s="285">
        <f>H21</f>
        <v>1191.8001676007855</v>
      </c>
      <c r="I135" s="285">
        <f t="shared" si="14"/>
        <v>1190.0130815059799</v>
      </c>
      <c r="J135" s="285">
        <f t="shared" si="14"/>
        <v>1187.8335797554105</v>
      </c>
      <c r="K135" s="285">
        <f t="shared" si="14"/>
        <v>1188.3909000770366</v>
      </c>
      <c r="L135" s="285">
        <f t="shared" si="14"/>
        <v>1185.1833563414486</v>
      </c>
      <c r="M135" s="285">
        <f t="shared" si="14"/>
        <v>1189.1399324662814</v>
      </c>
      <c r="N135" s="285">
        <f t="shared" si="14"/>
        <v>1190.1149959293539</v>
      </c>
      <c r="O135" s="285">
        <f t="shared" si="14"/>
        <v>1192.6377988257559</v>
      </c>
      <c r="P135" s="285">
        <f t="shared" si="14"/>
        <v>1191.6018547382698</v>
      </c>
      <c r="Q135" s="285">
        <f t="shared" si="14"/>
        <v>1197.7204603654268</v>
      </c>
      <c r="R135" s="285">
        <f t="shared" si="14"/>
        <v>1200.9174799551558</v>
      </c>
    </row>
    <row r="136" spans="1:18" ht="31.5">
      <c r="A136" s="287">
        <v>18</v>
      </c>
      <c r="B136" s="283" t="s">
        <v>166</v>
      </c>
      <c r="C136" s="282"/>
      <c r="D136" s="286"/>
      <c r="E136" s="289">
        <f t="shared" ref="E136:R136" si="15">E92</f>
        <v>949.04</v>
      </c>
      <c r="F136" s="289">
        <f t="shared" si="15"/>
        <v>861.44</v>
      </c>
      <c r="G136" s="285">
        <f t="shared" si="15"/>
        <v>926.04</v>
      </c>
      <c r="H136" s="285">
        <f t="shared" si="15"/>
        <v>929.19799999999998</v>
      </c>
      <c r="I136" s="285">
        <f t="shared" si="15"/>
        <v>928.32109000000003</v>
      </c>
      <c r="J136" s="285">
        <f t="shared" si="15"/>
        <v>927.45432695</v>
      </c>
      <c r="K136" s="285">
        <f t="shared" si="15"/>
        <v>881.59754486725001</v>
      </c>
      <c r="L136" s="285">
        <f t="shared" si="15"/>
        <v>880.7505809038737</v>
      </c>
      <c r="M136" s="285">
        <f t="shared" si="15"/>
        <v>879.9132752850951</v>
      </c>
      <c r="N136" s="285">
        <f t="shared" si="15"/>
        <v>879.08547124869574</v>
      </c>
      <c r="O136" s="285">
        <f t="shared" si="15"/>
        <v>874.26701498567775</v>
      </c>
      <c r="P136" s="285">
        <f t="shared" si="15"/>
        <v>873.45775558211017</v>
      </c>
      <c r="Q136" s="285">
        <f t="shared" si="15"/>
        <v>822.65754496213344</v>
      </c>
      <c r="R136" s="285">
        <f t="shared" si="15"/>
        <v>821.8662378320978</v>
      </c>
    </row>
    <row r="137" spans="1:18">
      <c r="A137" s="287">
        <v>19</v>
      </c>
      <c r="B137" s="54" t="s">
        <v>261</v>
      </c>
      <c r="C137" s="282"/>
      <c r="D137" s="286"/>
      <c r="E137" s="289">
        <f>E136-E135</f>
        <v>-278.125</v>
      </c>
      <c r="F137" s="289">
        <f>F136-F135</f>
        <v>-358.71000000000004</v>
      </c>
      <c r="G137" s="285">
        <f t="shared" ref="G137:R137" si="16">G136-G135</f>
        <v>-273.13503582397539</v>
      </c>
      <c r="H137" s="285">
        <f t="shared" si="16"/>
        <v>-262.60216760078549</v>
      </c>
      <c r="I137" s="285">
        <f t="shared" si="16"/>
        <v>-261.6919915059799</v>
      </c>
      <c r="J137" s="285">
        <f t="shared" si="16"/>
        <v>-260.37925280541049</v>
      </c>
      <c r="K137" s="285">
        <f t="shared" si="16"/>
        <v>-306.79335520978657</v>
      </c>
      <c r="L137" s="285">
        <f t="shared" si="16"/>
        <v>-304.43277543757495</v>
      </c>
      <c r="M137" s="285">
        <f t="shared" si="16"/>
        <v>-309.22665718118628</v>
      </c>
      <c r="N137" s="285">
        <f t="shared" si="16"/>
        <v>-311.02952468065814</v>
      </c>
      <c r="O137" s="285">
        <f t="shared" si="16"/>
        <v>-318.37078384007816</v>
      </c>
      <c r="P137" s="285">
        <f t="shared" si="16"/>
        <v>-318.14409915615965</v>
      </c>
      <c r="Q137" s="285">
        <f t="shared" si="16"/>
        <v>-375.06291540329335</v>
      </c>
      <c r="R137" s="285">
        <f t="shared" si="16"/>
        <v>-379.05124212305805</v>
      </c>
    </row>
    <row r="138" spans="1:18" ht="31.5">
      <c r="A138" s="287">
        <v>20</v>
      </c>
      <c r="B138" s="283" t="s">
        <v>165</v>
      </c>
      <c r="C138" s="282"/>
      <c r="D138" s="286"/>
      <c r="E138" s="289">
        <f>E131</f>
        <v>278.125</v>
      </c>
      <c r="F138" s="289">
        <f>F131</f>
        <v>358.71000000000015</v>
      </c>
      <c r="G138" s="285">
        <f>G131</f>
        <v>259.17503582397535</v>
      </c>
      <c r="H138" s="285">
        <f t="shared" ref="H138:Q138" si="17">H131</f>
        <v>248.64216760078557</v>
      </c>
      <c r="I138" s="285">
        <f t="shared" si="17"/>
        <v>277.73199150597998</v>
      </c>
      <c r="J138" s="285">
        <f t="shared" si="17"/>
        <v>275.81925280541043</v>
      </c>
      <c r="K138" s="285">
        <f t="shared" si="17"/>
        <v>321.64535520978654</v>
      </c>
      <c r="L138" s="285">
        <f t="shared" si="17"/>
        <v>318.70853543757488</v>
      </c>
      <c r="M138" s="285">
        <f t="shared" si="17"/>
        <v>322.93770198118625</v>
      </c>
      <c r="N138" s="285">
        <f t="shared" si="17"/>
        <v>324.18714858465808</v>
      </c>
      <c r="O138" s="285">
        <f t="shared" si="17"/>
        <v>330.98605526599823</v>
      </c>
      <c r="P138" s="285">
        <f t="shared" si="17"/>
        <v>330.2278651535612</v>
      </c>
      <c r="Q138" s="285">
        <f t="shared" si="17"/>
        <v>386.625806080747</v>
      </c>
      <c r="R138" s="285">
        <f>R131</f>
        <v>388.23243286390448</v>
      </c>
    </row>
    <row r="139" spans="1:18" s="2" customFormat="1" ht="35.25" customHeight="1">
      <c r="A139" s="287">
        <v>21</v>
      </c>
      <c r="B139" s="283" t="s">
        <v>280</v>
      </c>
      <c r="C139" s="282"/>
      <c r="D139" s="38"/>
      <c r="E139" s="289">
        <f>E138+E137</f>
        <v>0</v>
      </c>
      <c r="F139" s="289">
        <f>F138+F137</f>
        <v>0</v>
      </c>
      <c r="G139" s="285">
        <f>G138+G137</f>
        <v>-13.960000000000036</v>
      </c>
      <c r="H139" s="285">
        <f t="shared" ref="H139:R139" si="18">H138+H137</f>
        <v>-13.959999999999923</v>
      </c>
      <c r="I139" s="285">
        <f t="shared" si="18"/>
        <v>16.040000000000077</v>
      </c>
      <c r="J139" s="285">
        <f t="shared" si="18"/>
        <v>15.439999999999941</v>
      </c>
      <c r="K139" s="285">
        <f t="shared" si="18"/>
        <v>14.851999999999975</v>
      </c>
      <c r="L139" s="285">
        <f t="shared" si="18"/>
        <v>14.275759999999934</v>
      </c>
      <c r="M139" s="285">
        <f t="shared" si="18"/>
        <v>13.711044799999968</v>
      </c>
      <c r="N139" s="285">
        <f t="shared" si="18"/>
        <v>13.157623903999934</v>
      </c>
      <c r="O139" s="285">
        <f t="shared" si="18"/>
        <v>12.615271425920071</v>
      </c>
      <c r="P139" s="285">
        <f t="shared" si="18"/>
        <v>12.083765997401542</v>
      </c>
      <c r="Q139" s="285">
        <f t="shared" si="18"/>
        <v>11.562890677453652</v>
      </c>
      <c r="R139" s="285">
        <f t="shared" si="18"/>
        <v>9.1811907408464322</v>
      </c>
    </row>
    <row r="142" spans="1:18">
      <c r="B142" s="437" t="s">
        <v>456</v>
      </c>
    </row>
  </sheetData>
  <dataConsolidate/>
  <printOptions horizontalCentered="1" verticalCentered="1"/>
  <pageMargins left="0.25" right="0.25" top="0.75" bottom="0.75" header="0.3" footer="0.3"/>
  <pageSetup scale="38" pageOrder="overThenDown" orientation="portrait" r:id="rId1"/>
  <headerFooter alignWithMargins="0"/>
  <drawing r:id="rId2"/>
  <legacyDrawing r:id="rId3"/>
  <extLst>
    <ext xmlns:x14="http://schemas.microsoft.com/office/spreadsheetml/2009/9/main" uri="{CCE6A557-97BC-4b89-ADB6-D9C93CAAB3DF}">
      <x14:dataValidations xmlns:xm="http://schemas.microsoft.com/office/excel/2006/main" count="6">
        <x14:dataValidation type="list" allowBlank="1">
          <x14:formula1>
            <xm:f>Lists!$A$2:$A$9</xm:f>
          </x14:formula1>
          <xm:sqref>D26:D39</xm:sqref>
        </x14:dataValidation>
        <x14:dataValidation type="list" allowBlank="1" showInputMessage="1">
          <x14:formula1>
            <xm:f>Lists!$F$2:$F$7</xm:f>
          </x14:formula1>
          <xm:sqref>D115:D128</xm:sqref>
        </x14:dataValidation>
        <x14:dataValidation type="list" allowBlank="1" showInputMessage="1">
          <x14:formula1>
            <xm:f>Lists!$E$2:$E$10</xm:f>
          </x14:formula1>
          <xm:sqref>D97:D110</xm:sqref>
        </x14:dataValidation>
        <x14:dataValidation type="list" allowBlank="1" showInputMessage="1">
          <x14:formula1>
            <xm:f>Lists!$D$2:$D$7</xm:f>
          </x14:formula1>
          <xm:sqref>D74:D88</xm:sqref>
        </x14:dataValidation>
        <x14:dataValidation type="list" allowBlank="1" showInputMessage="1">
          <x14:formula1>
            <xm:f>Lists!$C$2:$C$7</xm:f>
          </x14:formula1>
          <xm:sqref>D55:D68</xm:sqref>
        </x14:dataValidation>
        <x14:dataValidation type="list" allowBlank="1" showInputMessage="1">
          <x14:formula1>
            <xm:f>Lists!$B$2:$B$10</xm:f>
          </x14:formula1>
          <xm:sqref>D43:D49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2"/>
    <pageSetUpPr fitToPage="1"/>
  </sheetPr>
  <dimension ref="A1:V165"/>
  <sheetViews>
    <sheetView showGridLines="0" topLeftCell="B98" zoomScale="70" zoomScaleNormal="70" zoomScaleSheetLayoutView="55" workbookViewId="0">
      <selection activeCell="S121" sqref="S121:V122"/>
    </sheetView>
  </sheetViews>
  <sheetFormatPr defaultColWidth="9" defaultRowHeight="15.75"/>
  <cols>
    <col min="1" max="1" width="9" style="149"/>
    <col min="2" max="2" width="73.875" style="35" customWidth="1"/>
    <col min="3" max="3" width="5.5" style="35" customWidth="1"/>
    <col min="4" max="4" width="15.125" style="35" customWidth="1"/>
    <col min="5" max="5" width="14" style="5" customWidth="1"/>
    <col min="6" max="6" width="11.75" style="5" customWidth="1"/>
    <col min="7" max="15" width="14" style="5" customWidth="1"/>
    <col min="16" max="18" width="14" style="1" customWidth="1"/>
    <col min="19" max="19" width="13.25" style="1" customWidth="1"/>
    <col min="20" max="20" width="7.125" style="1" customWidth="1"/>
    <col min="21" max="21" width="8.375" style="1" customWidth="1"/>
    <col min="22" max="22" width="13.75" style="1" customWidth="1"/>
    <col min="23" max="131" width="7.125" style="1" customWidth="1"/>
    <col min="132" max="16384" width="9" style="1"/>
  </cols>
  <sheetData>
    <row r="1" spans="1:18" s="2" customFormat="1">
      <c r="A1" s="146"/>
      <c r="B1" s="21" t="s">
        <v>22</v>
      </c>
      <c r="C1" s="21"/>
      <c r="D1" s="12"/>
      <c r="E1" s="4"/>
      <c r="F1" s="4"/>
      <c r="G1" s="4"/>
      <c r="H1" s="4"/>
      <c r="I1" s="4"/>
      <c r="J1" s="4"/>
      <c r="K1" s="4"/>
      <c r="L1" s="4"/>
      <c r="M1" s="4"/>
      <c r="N1" s="4"/>
    </row>
    <row r="2" spans="1:18" s="2" customFormat="1">
      <c r="A2" s="146"/>
      <c r="B2" s="21" t="s">
        <v>23</v>
      </c>
      <c r="C2" s="21"/>
      <c r="D2" s="12"/>
      <c r="E2" s="4"/>
      <c r="F2" s="4"/>
      <c r="G2" s="4"/>
      <c r="H2" s="4"/>
      <c r="I2" s="4"/>
      <c r="J2" s="4"/>
      <c r="K2" s="4"/>
      <c r="L2" s="4"/>
      <c r="M2" s="4"/>
      <c r="N2" s="4"/>
    </row>
    <row r="3" spans="1:18" s="3" customFormat="1">
      <c r="A3" s="146"/>
      <c r="B3" s="129" t="s">
        <v>257</v>
      </c>
      <c r="C3" s="22"/>
      <c r="D3" s="17"/>
    </row>
    <row r="4" spans="1:18" s="3" customFormat="1">
      <c r="A4" s="146"/>
      <c r="B4" s="26" t="s">
        <v>177</v>
      </c>
      <c r="C4" s="22"/>
      <c r="D4" s="16"/>
    </row>
    <row r="5" spans="1:18" s="3" customFormat="1">
      <c r="A5" s="146"/>
      <c r="B5" s="290" t="s">
        <v>181</v>
      </c>
      <c r="C5" s="22"/>
      <c r="D5" s="16"/>
    </row>
    <row r="6" spans="1:18" s="3" customFormat="1">
      <c r="A6" s="146"/>
      <c r="B6" s="16"/>
      <c r="D6" s="16"/>
    </row>
    <row r="7" spans="1:18" s="3" customFormat="1" ht="15.75" customHeight="1">
      <c r="A7" s="146"/>
      <c r="B7" s="145" t="s">
        <v>429</v>
      </c>
      <c r="C7" s="12"/>
      <c r="D7" s="12"/>
      <c r="E7" s="124" t="s">
        <v>82</v>
      </c>
      <c r="F7" s="11"/>
      <c r="G7" s="11"/>
      <c r="I7" s="8"/>
      <c r="J7" s="6"/>
      <c r="K7" s="6"/>
      <c r="L7" s="6"/>
      <c r="M7" s="6"/>
      <c r="N7" s="6"/>
      <c r="O7" s="6"/>
    </row>
    <row r="8" spans="1:18" s="3" customFormat="1">
      <c r="A8" s="146"/>
      <c r="B8" s="21"/>
      <c r="C8" s="13"/>
      <c r="D8" s="21"/>
      <c r="E8" s="55"/>
      <c r="F8" s="55"/>
      <c r="G8" s="55"/>
      <c r="H8" s="55"/>
      <c r="I8" s="55"/>
      <c r="J8" s="56" t="s">
        <v>3</v>
      </c>
      <c r="K8" s="57"/>
      <c r="L8" s="57"/>
      <c r="M8" s="57"/>
      <c r="N8" s="57"/>
      <c r="O8" s="58"/>
      <c r="P8" s="59"/>
      <c r="Q8" s="59"/>
      <c r="R8" s="59"/>
    </row>
    <row r="9" spans="1:18" s="3" customFormat="1">
      <c r="A9" s="146"/>
      <c r="B9" s="13"/>
      <c r="C9" s="13"/>
      <c r="D9" s="21"/>
      <c r="E9" s="457" t="s">
        <v>285</v>
      </c>
      <c r="F9" s="458"/>
      <c r="G9" s="124"/>
      <c r="H9" s="61"/>
      <c r="I9" s="61"/>
      <c r="J9" s="62"/>
      <c r="K9" s="63"/>
      <c r="L9" s="63"/>
      <c r="M9" s="63"/>
      <c r="N9" s="63"/>
      <c r="O9" s="58"/>
      <c r="P9" s="59"/>
      <c r="Q9" s="59"/>
      <c r="R9" s="59"/>
    </row>
    <row r="10" spans="1:18" s="7" customFormat="1" ht="18.75">
      <c r="A10" s="147"/>
      <c r="B10" s="295" t="s">
        <v>45</v>
      </c>
      <c r="C10" s="23"/>
      <c r="D10" s="23"/>
      <c r="E10" s="64" t="s">
        <v>135</v>
      </c>
      <c r="F10" s="299" t="s">
        <v>80</v>
      </c>
      <c r="G10" s="187"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132</v>
      </c>
      <c r="C11" s="21"/>
      <c r="D11" s="65"/>
      <c r="E11" s="304">
        <v>3441632.4329999997</v>
      </c>
      <c r="F11" s="380">
        <v>3472081.0573299997</v>
      </c>
      <c r="G11" s="377">
        <v>3381908.1966261631</v>
      </c>
      <c r="H11" s="378">
        <v>3412318.8758863928</v>
      </c>
      <c r="I11" s="378">
        <v>3448334.9189719707</v>
      </c>
      <c r="J11" s="378">
        <v>3489371.7913127174</v>
      </c>
      <c r="K11" s="378">
        <v>3534379.4306444679</v>
      </c>
      <c r="L11" s="378">
        <v>3582120.4405821222</v>
      </c>
      <c r="M11" s="378">
        <v>3632321.2765349098</v>
      </c>
      <c r="N11" s="378">
        <v>3685421.574774812</v>
      </c>
      <c r="O11" s="379">
        <v>3738532.2058132347</v>
      </c>
      <c r="P11" s="379">
        <v>3794044.2416354334</v>
      </c>
      <c r="Q11" s="379">
        <v>3850265.7617384954</v>
      </c>
      <c r="R11" s="379">
        <v>3907608.3321303921</v>
      </c>
    </row>
    <row r="12" spans="1:18" ht="17.25" customHeight="1">
      <c r="A12" s="22">
        <v>2</v>
      </c>
      <c r="B12" s="21" t="s">
        <v>131</v>
      </c>
      <c r="C12" s="21"/>
      <c r="D12" s="65"/>
      <c r="E12" s="304"/>
      <c r="F12" s="359"/>
      <c r="G12" s="107"/>
      <c r="H12" s="108"/>
      <c r="I12" s="108"/>
      <c r="J12" s="108"/>
      <c r="K12" s="108"/>
      <c r="L12" s="108"/>
      <c r="M12" s="108"/>
      <c r="N12" s="108"/>
      <c r="O12" s="109"/>
      <c r="P12" s="109"/>
      <c r="Q12" s="109"/>
      <c r="R12" s="109"/>
    </row>
    <row r="13" spans="1:18" ht="17.25" customHeight="1">
      <c r="A13" s="22">
        <v>3</v>
      </c>
      <c r="B13" s="21" t="s">
        <v>460</v>
      </c>
      <c r="C13" s="21"/>
      <c r="D13" s="65"/>
      <c r="E13" s="304">
        <v>3771941</v>
      </c>
      <c r="F13" s="359">
        <v>3766035</v>
      </c>
      <c r="G13" s="68">
        <v>3766719</v>
      </c>
      <c r="H13" s="68">
        <v>3801954</v>
      </c>
      <c r="I13" s="68">
        <v>3835385</v>
      </c>
      <c r="J13" s="68">
        <v>3879151</v>
      </c>
      <c r="K13" s="68">
        <v>3931329</v>
      </c>
      <c r="L13" s="68">
        <v>3983470</v>
      </c>
      <c r="M13" s="68">
        <v>4037502</v>
      </c>
      <c r="N13" s="68">
        <v>4094295</v>
      </c>
      <c r="O13" s="68">
        <v>4151985</v>
      </c>
      <c r="P13" s="68">
        <v>4212869</v>
      </c>
      <c r="Q13" s="68">
        <v>4303494</v>
      </c>
      <c r="R13" s="68">
        <v>4346080</v>
      </c>
    </row>
    <row r="14" spans="1:18" ht="17.25" customHeight="1">
      <c r="A14" s="22">
        <v>4</v>
      </c>
      <c r="B14" s="21" t="s">
        <v>365</v>
      </c>
      <c r="C14" s="21"/>
      <c r="D14" s="65"/>
      <c r="E14" s="171">
        <v>3441632.4329999997</v>
      </c>
      <c r="F14" s="306">
        <v>3472081.0573299997</v>
      </c>
      <c r="G14" s="304">
        <v>3381908.1966261631</v>
      </c>
      <c r="H14" s="305">
        <v>3412318.8758863928</v>
      </c>
      <c r="I14" s="305">
        <v>3448334.9189719707</v>
      </c>
      <c r="J14" s="305">
        <v>3489371.7913127174</v>
      </c>
      <c r="K14" s="305">
        <v>3534379.4306444679</v>
      </c>
      <c r="L14" s="305">
        <v>3582120.4405821222</v>
      </c>
      <c r="M14" s="305">
        <v>3632321.2765349098</v>
      </c>
      <c r="N14" s="305">
        <v>3685421.574774812</v>
      </c>
      <c r="O14" s="305">
        <v>3738532.2058132347</v>
      </c>
      <c r="P14" s="305">
        <v>3794044.2416354334</v>
      </c>
      <c r="Q14" s="305">
        <v>3850265.7617384954</v>
      </c>
      <c r="R14" s="305">
        <v>3907608.3321303921</v>
      </c>
    </row>
    <row r="15" spans="1:18" ht="17.25" customHeight="1">
      <c r="A15" s="22">
        <v>5</v>
      </c>
      <c r="B15" s="21" t="s">
        <v>364</v>
      </c>
      <c r="C15" s="21"/>
      <c r="D15" s="65"/>
      <c r="E15" s="171">
        <f>E13</f>
        <v>3771941</v>
      </c>
      <c r="F15" s="171">
        <f t="shared" ref="F15:R15" si="0">F13</f>
        <v>3766035</v>
      </c>
      <c r="G15" s="171">
        <f>G13</f>
        <v>3766719</v>
      </c>
      <c r="H15" s="171">
        <f t="shared" si="0"/>
        <v>3801954</v>
      </c>
      <c r="I15" s="171">
        <f t="shared" si="0"/>
        <v>3835385</v>
      </c>
      <c r="J15" s="171">
        <f t="shared" si="0"/>
        <v>3879151</v>
      </c>
      <c r="K15" s="171">
        <f t="shared" si="0"/>
        <v>3931329</v>
      </c>
      <c r="L15" s="171">
        <f t="shared" si="0"/>
        <v>3983470</v>
      </c>
      <c r="M15" s="171">
        <f t="shared" si="0"/>
        <v>4037502</v>
      </c>
      <c r="N15" s="171">
        <f t="shared" si="0"/>
        <v>4094295</v>
      </c>
      <c r="O15" s="171">
        <f t="shared" si="0"/>
        <v>4151985</v>
      </c>
      <c r="P15" s="171">
        <f t="shared" si="0"/>
        <v>4212869</v>
      </c>
      <c r="Q15" s="171">
        <f t="shared" si="0"/>
        <v>4303494</v>
      </c>
      <c r="R15" s="171">
        <f t="shared" si="0"/>
        <v>4346080</v>
      </c>
    </row>
    <row r="16" spans="1:18" ht="17.25" customHeight="1">
      <c r="A16" s="22">
        <v>6</v>
      </c>
      <c r="B16" s="21" t="s">
        <v>41</v>
      </c>
      <c r="C16" s="24"/>
      <c r="D16" s="67"/>
      <c r="E16" s="171"/>
      <c r="F16" s="300"/>
      <c r="G16" s="107"/>
      <c r="H16" s="107"/>
      <c r="I16" s="107"/>
      <c r="J16" s="107"/>
      <c r="K16" s="107"/>
      <c r="L16" s="107"/>
      <c r="M16" s="107"/>
      <c r="N16" s="107"/>
      <c r="O16" s="107"/>
      <c r="P16" s="107"/>
      <c r="Q16" s="107"/>
      <c r="R16" s="107"/>
    </row>
    <row r="17" spans="1:18" ht="17.25" customHeight="1">
      <c r="A17" s="22">
        <v>7</v>
      </c>
      <c r="B17" s="27" t="s">
        <v>367</v>
      </c>
      <c r="C17" s="21"/>
      <c r="D17" s="65"/>
      <c r="E17" s="69">
        <f>E15+E16</f>
        <v>3771941</v>
      </c>
      <c r="F17" s="301">
        <f>F15+F16</f>
        <v>3766035</v>
      </c>
      <c r="G17" s="69">
        <f t="shared" ref="G17:R17" si="1">G15+G16</f>
        <v>3766719</v>
      </c>
      <c r="H17" s="69">
        <f t="shared" si="1"/>
        <v>3801954</v>
      </c>
      <c r="I17" s="69">
        <f t="shared" si="1"/>
        <v>3835385</v>
      </c>
      <c r="J17" s="69">
        <f t="shared" si="1"/>
        <v>3879151</v>
      </c>
      <c r="K17" s="69">
        <f t="shared" si="1"/>
        <v>3931329</v>
      </c>
      <c r="L17" s="69">
        <f t="shared" si="1"/>
        <v>3983470</v>
      </c>
      <c r="M17" s="69">
        <f t="shared" si="1"/>
        <v>4037502</v>
      </c>
      <c r="N17" s="69">
        <f t="shared" si="1"/>
        <v>4094295</v>
      </c>
      <c r="O17" s="69">
        <f t="shared" si="1"/>
        <v>4151985</v>
      </c>
      <c r="P17" s="69">
        <f t="shared" si="1"/>
        <v>4212869</v>
      </c>
      <c r="Q17" s="69">
        <f t="shared" si="1"/>
        <v>4303494</v>
      </c>
      <c r="R17" s="69">
        <f t="shared" si="1"/>
        <v>4346080</v>
      </c>
    </row>
    <row r="18" spans="1:18" ht="17.25" customHeight="1">
      <c r="A18" s="22"/>
      <c r="C18" s="21"/>
      <c r="D18" s="21"/>
      <c r="E18" s="216"/>
      <c r="F18" s="302"/>
      <c r="G18" s="217"/>
      <c r="H18" s="217"/>
      <c r="I18" s="217"/>
      <c r="J18" s="217"/>
      <c r="K18" s="217"/>
      <c r="L18" s="217"/>
      <c r="M18" s="217"/>
      <c r="N18" s="217"/>
      <c r="O18" s="195"/>
      <c r="P18" s="195"/>
      <c r="Q18" s="195"/>
      <c r="R18" s="196"/>
    </row>
    <row r="19" spans="1:18" ht="17.25" customHeight="1">
      <c r="A19" s="22">
        <v>8</v>
      </c>
      <c r="B19" s="21" t="s">
        <v>40</v>
      </c>
      <c r="C19" s="21"/>
      <c r="D19" s="65"/>
      <c r="E19" s="381">
        <v>107284.80899999999</v>
      </c>
      <c r="F19" s="382">
        <v>127742.139</v>
      </c>
      <c r="G19" s="383">
        <v>149631.54700000002</v>
      </c>
      <c r="H19" s="383">
        <v>164472.63499999998</v>
      </c>
      <c r="I19" s="383">
        <v>174125.51300000001</v>
      </c>
      <c r="J19" s="383">
        <v>179565.71799999999</v>
      </c>
      <c r="K19" s="383">
        <v>182142.78099999996</v>
      </c>
      <c r="L19" s="383">
        <v>182978.46599999999</v>
      </c>
      <c r="M19" s="383">
        <v>182640.1</v>
      </c>
      <c r="N19" s="383">
        <v>180983.658</v>
      </c>
      <c r="O19" s="384">
        <v>179762.19500000001</v>
      </c>
      <c r="P19" s="384">
        <v>176457.79199999999</v>
      </c>
      <c r="Q19" s="384">
        <v>174246.12299999996</v>
      </c>
      <c r="R19" s="384">
        <v>172127.49300000002</v>
      </c>
    </row>
    <row r="20" spans="1:18" ht="17.25" customHeight="1">
      <c r="A20" s="22">
        <v>9</v>
      </c>
      <c r="B20" s="21" t="s">
        <v>129</v>
      </c>
      <c r="C20" s="21"/>
      <c r="D20" s="65"/>
      <c r="E20" s="181"/>
      <c r="F20" s="385"/>
      <c r="G20" s="386">
        <v>6998.1635558082935</v>
      </c>
      <c r="H20" s="386">
        <v>8517.9596144242259</v>
      </c>
      <c r="I20" s="386">
        <v>10090.669277110945</v>
      </c>
      <c r="J20" s="386">
        <v>11698.500484673081</v>
      </c>
      <c r="K20" s="386">
        <v>13326.071988793374</v>
      </c>
      <c r="L20" s="386">
        <v>14957.559823969619</v>
      </c>
      <c r="M20" s="386">
        <v>16588.604344856158</v>
      </c>
      <c r="N20" s="386">
        <v>18210.186845984066</v>
      </c>
      <c r="O20" s="387">
        <v>19822.571640591301</v>
      </c>
      <c r="P20" s="387">
        <v>21423.312196429662</v>
      </c>
      <c r="Q20" s="387">
        <v>23014.695919703237</v>
      </c>
      <c r="R20" s="387">
        <v>24597.740749777415</v>
      </c>
    </row>
    <row r="21" spans="1:18" ht="17.25" customHeight="1">
      <c r="A21" s="22">
        <v>10</v>
      </c>
      <c r="B21" s="318" t="s">
        <v>311</v>
      </c>
      <c r="C21" s="21"/>
      <c r="D21" s="21"/>
      <c r="E21" s="244"/>
      <c r="F21" s="303"/>
      <c r="G21" s="110"/>
      <c r="H21" s="111"/>
      <c r="I21" s="111"/>
      <c r="J21" s="111"/>
      <c r="K21" s="111"/>
      <c r="L21" s="111"/>
      <c r="M21" s="111"/>
      <c r="N21" s="111"/>
      <c r="O21" s="109"/>
      <c r="P21" s="109"/>
      <c r="Q21" s="109"/>
      <c r="R21" s="109"/>
    </row>
    <row r="22" spans="1:18" ht="17.25" customHeight="1">
      <c r="A22" s="22">
        <v>11</v>
      </c>
      <c r="B22" s="318" t="s">
        <v>312</v>
      </c>
      <c r="C22" s="21"/>
      <c r="D22" s="21"/>
      <c r="E22" s="244"/>
      <c r="F22" s="303"/>
      <c r="G22" s="110"/>
      <c r="H22" s="111"/>
      <c r="I22" s="111"/>
      <c r="J22" s="111"/>
      <c r="K22" s="111"/>
      <c r="L22" s="111"/>
      <c r="M22" s="111"/>
      <c r="N22" s="111"/>
      <c r="O22" s="109"/>
      <c r="P22" s="109"/>
      <c r="Q22" s="109"/>
      <c r="R22" s="109"/>
    </row>
    <row r="23" spans="1:18">
      <c r="A23" s="148"/>
      <c r="B23" s="29"/>
      <c r="C23" s="29"/>
      <c r="D23" s="150"/>
      <c r="E23" s="151"/>
      <c r="F23" s="151"/>
      <c r="G23" s="151"/>
      <c r="H23" s="151"/>
      <c r="I23" s="151"/>
      <c r="J23" s="151"/>
      <c r="K23" s="151"/>
      <c r="L23" s="151"/>
      <c r="M23" s="151"/>
      <c r="N23" s="151"/>
      <c r="O23" s="152"/>
      <c r="P23" s="152"/>
      <c r="Q23" s="152"/>
      <c r="R23" s="153"/>
    </row>
    <row r="24" spans="1:18" ht="18.75" customHeight="1">
      <c r="B24" s="295" t="s">
        <v>270</v>
      </c>
      <c r="C24" s="30"/>
      <c r="D24" s="74"/>
      <c r="E24" s="75"/>
      <c r="F24" s="75"/>
      <c r="G24" s="75"/>
      <c r="H24" s="75"/>
      <c r="I24" s="75"/>
      <c r="J24" s="75"/>
      <c r="K24" s="75"/>
      <c r="L24" s="75"/>
      <c r="M24" s="75"/>
      <c r="N24" s="75"/>
      <c r="O24" s="75"/>
      <c r="P24" s="75"/>
      <c r="Q24" s="75"/>
      <c r="R24" s="75"/>
    </row>
    <row r="25" spans="1:18" ht="15.75" customHeight="1">
      <c r="A25" s="140"/>
      <c r="B25" s="27" t="s">
        <v>269</v>
      </c>
      <c r="C25" s="32"/>
      <c r="D25" s="76"/>
      <c r="E25" s="77"/>
      <c r="F25" s="77"/>
      <c r="G25" s="77"/>
      <c r="H25" s="77"/>
      <c r="I25" s="77"/>
      <c r="J25" s="77"/>
      <c r="K25" s="77"/>
      <c r="L25" s="77"/>
      <c r="M25" s="77"/>
      <c r="N25" s="77"/>
      <c r="O25" s="78"/>
      <c r="P25" s="78"/>
      <c r="Q25" s="78"/>
      <c r="R25" s="78"/>
    </row>
    <row r="26" spans="1:18" ht="19.5" customHeight="1">
      <c r="A26" s="140"/>
      <c r="B26" s="21" t="s">
        <v>42</v>
      </c>
      <c r="C26" s="12"/>
      <c r="D26" s="79" t="s">
        <v>317</v>
      </c>
      <c r="E26" s="64" t="s">
        <v>135</v>
      </c>
      <c r="F26" s="64" t="s">
        <v>80</v>
      </c>
      <c r="G26" s="64" t="s">
        <v>1</v>
      </c>
      <c r="H26" s="64" t="s">
        <v>2</v>
      </c>
      <c r="I26" s="64" t="s">
        <v>17</v>
      </c>
      <c r="J26" s="64" t="s">
        <v>18</v>
      </c>
      <c r="K26" s="64" t="s">
        <v>20</v>
      </c>
      <c r="L26" s="64" t="s">
        <v>21</v>
      </c>
      <c r="M26" s="64" t="s">
        <v>24</v>
      </c>
      <c r="N26" s="64" t="s">
        <v>25</v>
      </c>
      <c r="O26" s="64" t="s">
        <v>27</v>
      </c>
      <c r="P26" s="64" t="s">
        <v>28</v>
      </c>
      <c r="Q26" s="64" t="s">
        <v>29</v>
      </c>
      <c r="R26" s="64" t="s">
        <v>30</v>
      </c>
    </row>
    <row r="27" spans="1:18" ht="17.25" customHeight="1">
      <c r="A27" s="140" t="s">
        <v>138</v>
      </c>
      <c r="B27" s="14" t="s">
        <v>391</v>
      </c>
      <c r="C27" s="40"/>
      <c r="D27" s="369" t="s">
        <v>390</v>
      </c>
      <c r="E27" s="171">
        <v>264</v>
      </c>
      <c r="F27" s="171">
        <v>303</v>
      </c>
      <c r="G27" s="378">
        <v>0</v>
      </c>
      <c r="H27" s="378">
        <v>0</v>
      </c>
      <c r="I27" s="378">
        <v>3</v>
      </c>
      <c r="J27" s="378">
        <v>0</v>
      </c>
      <c r="K27" s="378">
        <v>0</v>
      </c>
      <c r="L27" s="378">
        <v>0</v>
      </c>
      <c r="M27" s="378">
        <v>0</v>
      </c>
      <c r="N27" s="378">
        <v>0</v>
      </c>
      <c r="O27" s="379">
        <v>0</v>
      </c>
      <c r="P27" s="379">
        <v>0</v>
      </c>
      <c r="Q27" s="379">
        <v>270</v>
      </c>
      <c r="R27" s="379">
        <v>324</v>
      </c>
    </row>
    <row r="28" spans="1:18" ht="17.25" customHeight="1">
      <c r="A28" s="140" t="s">
        <v>139</v>
      </c>
      <c r="B28" s="14" t="s">
        <v>392</v>
      </c>
      <c r="C28" s="40"/>
      <c r="D28" s="369" t="s">
        <v>390</v>
      </c>
      <c r="E28" s="183">
        <v>602</v>
      </c>
      <c r="F28" s="183">
        <v>1863</v>
      </c>
      <c r="G28" s="388">
        <v>3</v>
      </c>
      <c r="H28" s="388">
        <v>0</v>
      </c>
      <c r="I28" s="388">
        <v>0</v>
      </c>
      <c r="J28" s="388">
        <v>0</v>
      </c>
      <c r="K28" s="388">
        <v>0</v>
      </c>
      <c r="L28" s="388">
        <v>0</v>
      </c>
      <c r="M28" s="388">
        <v>0</v>
      </c>
      <c r="N28" s="388">
        <v>0</v>
      </c>
      <c r="O28" s="379">
        <v>0</v>
      </c>
      <c r="P28" s="379">
        <v>0</v>
      </c>
      <c r="Q28" s="379">
        <v>0</v>
      </c>
      <c r="R28" s="379">
        <v>0</v>
      </c>
    </row>
    <row r="29" spans="1:18" ht="17.25" customHeight="1">
      <c r="A29" s="140" t="s">
        <v>140</v>
      </c>
      <c r="B29" s="14" t="s">
        <v>393</v>
      </c>
      <c r="C29" s="40"/>
      <c r="D29" s="369" t="s">
        <v>390</v>
      </c>
      <c r="E29" s="171">
        <v>309</v>
      </c>
      <c r="F29" s="171">
        <v>368</v>
      </c>
      <c r="G29" s="378">
        <v>0</v>
      </c>
      <c r="H29" s="378">
        <v>0</v>
      </c>
      <c r="I29" s="378">
        <v>9</v>
      </c>
      <c r="J29" s="378">
        <v>0</v>
      </c>
      <c r="K29" s="378">
        <v>0</v>
      </c>
      <c r="L29" s="378">
        <v>0</v>
      </c>
      <c r="M29" s="378">
        <v>0</v>
      </c>
      <c r="N29" s="378">
        <v>0</v>
      </c>
      <c r="O29" s="379">
        <v>0</v>
      </c>
      <c r="P29" s="379">
        <v>0</v>
      </c>
      <c r="Q29" s="379">
        <v>1197</v>
      </c>
      <c r="R29" s="379">
        <v>1668</v>
      </c>
    </row>
    <row r="30" spans="1:18" ht="17.25" customHeight="1">
      <c r="A30" s="140" t="s">
        <v>141</v>
      </c>
      <c r="B30" s="14" t="s">
        <v>394</v>
      </c>
      <c r="C30" s="324"/>
      <c r="D30" s="369" t="s">
        <v>390</v>
      </c>
      <c r="E30" s="184">
        <v>904</v>
      </c>
      <c r="F30" s="184">
        <v>273</v>
      </c>
      <c r="G30" s="389">
        <v>0</v>
      </c>
      <c r="H30" s="389">
        <v>0</v>
      </c>
      <c r="I30" s="389">
        <v>0</v>
      </c>
      <c r="J30" s="389">
        <v>0</v>
      </c>
      <c r="K30" s="389">
        <v>0</v>
      </c>
      <c r="L30" s="389">
        <v>0</v>
      </c>
      <c r="M30" s="389">
        <v>0</v>
      </c>
      <c r="N30" s="389">
        <v>0</v>
      </c>
      <c r="O30" s="390">
        <v>0</v>
      </c>
      <c r="P30" s="390">
        <v>0</v>
      </c>
      <c r="Q30" s="390">
        <v>66</v>
      </c>
      <c r="R30" s="390">
        <v>84</v>
      </c>
    </row>
    <row r="31" spans="1:18" s="277" customFormat="1" ht="15.75" customHeight="1">
      <c r="A31" s="287" t="s">
        <v>142</v>
      </c>
      <c r="B31" s="14" t="s">
        <v>395</v>
      </c>
      <c r="C31" s="324"/>
      <c r="D31" s="369" t="s">
        <v>390</v>
      </c>
      <c r="E31" s="321">
        <v>406974</v>
      </c>
      <c r="F31" s="321">
        <v>149008</v>
      </c>
      <c r="G31" s="391">
        <v>255579</v>
      </c>
      <c r="H31" s="391">
        <v>241462</v>
      </c>
      <c r="I31" s="391">
        <v>167811</v>
      </c>
      <c r="J31" s="391">
        <v>168992</v>
      </c>
      <c r="K31" s="391">
        <v>168506</v>
      </c>
      <c r="L31" s="391">
        <v>183601</v>
      </c>
      <c r="M31" s="391">
        <v>188297</v>
      </c>
      <c r="N31" s="391">
        <v>194295</v>
      </c>
      <c r="O31" s="392">
        <v>188598</v>
      </c>
      <c r="P31" s="392">
        <v>188103</v>
      </c>
      <c r="Q31" s="392">
        <v>184886</v>
      </c>
      <c r="R31" s="392">
        <v>167280</v>
      </c>
    </row>
    <row r="32" spans="1:18" s="277" customFormat="1">
      <c r="A32" s="287" t="s">
        <v>143</v>
      </c>
      <c r="B32" s="14" t="s">
        <v>396</v>
      </c>
      <c r="C32" s="324"/>
      <c r="D32" s="369" t="s">
        <v>390</v>
      </c>
      <c r="E32" s="321">
        <v>626677</v>
      </c>
      <c r="F32" s="321">
        <v>568012</v>
      </c>
      <c r="G32" s="391">
        <v>641917</v>
      </c>
      <c r="H32" s="391">
        <v>643875</v>
      </c>
      <c r="I32" s="391">
        <v>610794</v>
      </c>
      <c r="J32" s="391">
        <v>605088</v>
      </c>
      <c r="K32" s="391">
        <v>682821</v>
      </c>
      <c r="L32" s="391">
        <v>687495</v>
      </c>
      <c r="M32" s="391">
        <v>694008</v>
      </c>
      <c r="N32" s="391">
        <v>720660</v>
      </c>
      <c r="O32" s="392">
        <v>709222</v>
      </c>
      <c r="P32" s="392">
        <v>722852</v>
      </c>
      <c r="Q32" s="392">
        <v>683873</v>
      </c>
      <c r="R32" s="392">
        <v>674640</v>
      </c>
    </row>
    <row r="33" spans="1:18" s="277" customFormat="1">
      <c r="A33" s="287"/>
      <c r="B33" s="14" t="s">
        <v>397</v>
      </c>
      <c r="C33" s="157"/>
      <c r="D33" s="369" t="s">
        <v>390</v>
      </c>
      <c r="E33" s="321">
        <v>16986</v>
      </c>
      <c r="F33" s="321">
        <v>12527</v>
      </c>
      <c r="G33" s="391">
        <v>24359</v>
      </c>
      <c r="H33" s="391">
        <v>13138</v>
      </c>
      <c r="I33" s="391">
        <v>3293</v>
      </c>
      <c r="J33" s="391">
        <v>4173</v>
      </c>
      <c r="K33" s="391">
        <v>3502</v>
      </c>
      <c r="L33" s="391">
        <v>6157</v>
      </c>
      <c r="M33" s="391">
        <v>12708</v>
      </c>
      <c r="N33" s="391">
        <v>17624</v>
      </c>
      <c r="O33" s="392">
        <v>19863</v>
      </c>
      <c r="P33" s="392">
        <v>29067</v>
      </c>
      <c r="Q33" s="392">
        <v>15596</v>
      </c>
      <c r="R33" s="392">
        <v>31627</v>
      </c>
    </row>
    <row r="34" spans="1:18" s="277" customFormat="1">
      <c r="A34" s="287"/>
      <c r="B34" s="14" t="s">
        <v>398</v>
      </c>
      <c r="C34" s="157"/>
      <c r="D34" s="369" t="s">
        <v>400</v>
      </c>
      <c r="E34" s="321">
        <v>113</v>
      </c>
      <c r="F34" s="321">
        <v>43</v>
      </c>
      <c r="G34" s="391">
        <v>0</v>
      </c>
      <c r="H34" s="391">
        <v>0</v>
      </c>
      <c r="I34" s="391">
        <v>0</v>
      </c>
      <c r="J34" s="391">
        <v>0</v>
      </c>
      <c r="K34" s="391">
        <v>0</v>
      </c>
      <c r="L34" s="391">
        <v>0</v>
      </c>
      <c r="M34" s="391">
        <v>0</v>
      </c>
      <c r="N34" s="391">
        <v>0</v>
      </c>
      <c r="O34" s="392">
        <v>0</v>
      </c>
      <c r="P34" s="392">
        <v>0</v>
      </c>
      <c r="Q34" s="392">
        <v>0</v>
      </c>
      <c r="R34" s="392">
        <v>0</v>
      </c>
    </row>
    <row r="35" spans="1:18" s="277" customFormat="1">
      <c r="A35" s="287"/>
      <c r="B35" s="14" t="s">
        <v>386</v>
      </c>
      <c r="C35" s="157"/>
      <c r="D35" s="369" t="s">
        <v>390</v>
      </c>
      <c r="E35" s="321">
        <v>40070</v>
      </c>
      <c r="F35" s="321">
        <v>45983</v>
      </c>
      <c r="G35" s="391">
        <v>24655</v>
      </c>
      <c r="H35" s="391">
        <v>25509</v>
      </c>
      <c r="I35" s="391">
        <v>32965</v>
      </c>
      <c r="J35" s="391">
        <v>35098</v>
      </c>
      <c r="K35" s="391">
        <v>34347</v>
      </c>
      <c r="L35" s="391">
        <v>36875</v>
      </c>
      <c r="M35" s="391">
        <v>40952</v>
      </c>
      <c r="N35" s="391">
        <v>45924</v>
      </c>
      <c r="O35" s="392">
        <v>50294</v>
      </c>
      <c r="P35" s="392">
        <v>57943</v>
      </c>
      <c r="Q35" s="392">
        <v>50977</v>
      </c>
      <c r="R35" s="392">
        <v>58659</v>
      </c>
    </row>
    <row r="36" spans="1:18" s="277" customFormat="1">
      <c r="A36" s="287"/>
      <c r="B36" s="14" t="s">
        <v>387</v>
      </c>
      <c r="C36" s="157"/>
      <c r="D36" s="369" t="s">
        <v>390</v>
      </c>
      <c r="E36" s="321">
        <v>29654</v>
      </c>
      <c r="F36" s="321">
        <v>20319</v>
      </c>
      <c r="G36" s="391">
        <v>55609</v>
      </c>
      <c r="H36" s="391">
        <v>49885</v>
      </c>
      <c r="I36" s="391">
        <v>45341</v>
      </c>
      <c r="J36" s="391">
        <v>45280</v>
      </c>
      <c r="K36" s="391">
        <v>48182</v>
      </c>
      <c r="L36" s="391">
        <v>55686</v>
      </c>
      <c r="M36" s="391">
        <v>61594</v>
      </c>
      <c r="N36" s="391">
        <v>65735</v>
      </c>
      <c r="O36" s="392">
        <v>82864</v>
      </c>
      <c r="P36" s="392">
        <v>95189</v>
      </c>
      <c r="Q36" s="392">
        <v>78000</v>
      </c>
      <c r="R36" s="392">
        <v>86119</v>
      </c>
    </row>
    <row r="37" spans="1:18" s="277" customFormat="1">
      <c r="A37" s="287"/>
      <c r="B37" s="14" t="s">
        <v>388</v>
      </c>
      <c r="C37" s="157"/>
      <c r="D37" s="369" t="s">
        <v>390</v>
      </c>
      <c r="E37" s="321">
        <v>1937</v>
      </c>
      <c r="F37" s="321">
        <v>815</v>
      </c>
      <c r="G37" s="391">
        <v>7126</v>
      </c>
      <c r="H37" s="391">
        <v>9145</v>
      </c>
      <c r="I37" s="391">
        <v>8626</v>
      </c>
      <c r="J37" s="391">
        <v>6289</v>
      </c>
      <c r="K37" s="391">
        <v>5969</v>
      </c>
      <c r="L37" s="391">
        <v>6042</v>
      </c>
      <c r="M37" s="391">
        <v>6120</v>
      </c>
      <c r="N37" s="391">
        <v>5434</v>
      </c>
      <c r="O37" s="392">
        <v>5112</v>
      </c>
      <c r="P37" s="392">
        <v>4686</v>
      </c>
      <c r="Q37" s="392">
        <v>4233</v>
      </c>
      <c r="R37" s="392">
        <v>3888</v>
      </c>
    </row>
    <row r="38" spans="1:18" s="277" customFormat="1">
      <c r="A38" s="287"/>
      <c r="B38" s="14" t="s">
        <v>399</v>
      </c>
      <c r="C38" s="157"/>
      <c r="D38" s="369" t="s">
        <v>390</v>
      </c>
      <c r="E38" s="321">
        <v>163247</v>
      </c>
      <c r="F38" s="321">
        <v>287816</v>
      </c>
      <c r="G38" s="391">
        <v>303582</v>
      </c>
      <c r="H38" s="391">
        <v>234864</v>
      </c>
      <c r="I38" s="391">
        <v>218628</v>
      </c>
      <c r="J38" s="391">
        <v>229149</v>
      </c>
      <c r="K38" s="391">
        <v>197838</v>
      </c>
      <c r="L38" s="391">
        <v>182387</v>
      </c>
      <c r="M38" s="391">
        <v>198893</v>
      </c>
      <c r="N38" s="391">
        <v>204975</v>
      </c>
      <c r="O38" s="392">
        <v>201091</v>
      </c>
      <c r="P38" s="392">
        <v>194903</v>
      </c>
      <c r="Q38" s="392">
        <v>140471</v>
      </c>
      <c r="R38" s="392">
        <v>131052</v>
      </c>
    </row>
    <row r="39" spans="1:18" s="277" customFormat="1">
      <c r="A39" s="287" t="s">
        <v>144</v>
      </c>
      <c r="B39" s="14" t="s">
        <v>389</v>
      </c>
      <c r="C39" s="157"/>
      <c r="D39" s="369" t="s">
        <v>400</v>
      </c>
      <c r="E39" s="321">
        <v>137</v>
      </c>
      <c r="F39" s="321">
        <v>217</v>
      </c>
      <c r="G39" s="391">
        <v>0</v>
      </c>
      <c r="H39" s="391">
        <v>0</v>
      </c>
      <c r="I39" s="391">
        <v>0</v>
      </c>
      <c r="J39" s="391">
        <v>0</v>
      </c>
      <c r="K39" s="391">
        <v>0</v>
      </c>
      <c r="L39" s="391">
        <v>0</v>
      </c>
      <c r="M39" s="391">
        <v>0</v>
      </c>
      <c r="N39" s="391">
        <v>0</v>
      </c>
      <c r="O39" s="392">
        <v>0</v>
      </c>
      <c r="P39" s="392">
        <v>0</v>
      </c>
      <c r="Q39" s="392">
        <v>0</v>
      </c>
      <c r="R39" s="392">
        <v>0</v>
      </c>
    </row>
    <row r="40" spans="1:18">
      <c r="A40" s="140"/>
      <c r="B40" s="12"/>
      <c r="C40" s="12"/>
      <c r="D40" s="21"/>
      <c r="E40" s="95"/>
      <c r="F40" s="96"/>
      <c r="G40" s="96"/>
      <c r="H40" s="96"/>
      <c r="I40" s="96"/>
      <c r="J40" s="96"/>
      <c r="K40" s="96"/>
      <c r="L40" s="96"/>
      <c r="M40" s="96"/>
      <c r="N40" s="96"/>
      <c r="O40" s="97"/>
      <c r="P40" s="97"/>
      <c r="Q40" s="97"/>
      <c r="R40" s="98"/>
    </row>
    <row r="41" spans="1:18">
      <c r="A41" s="140"/>
      <c r="B41" s="27" t="s">
        <v>267</v>
      </c>
      <c r="C41" s="33"/>
      <c r="D41" s="27"/>
      <c r="E41" s="103"/>
      <c r="F41" s="104"/>
      <c r="G41" s="104"/>
      <c r="H41" s="104"/>
      <c r="I41" s="104"/>
      <c r="J41" s="104"/>
      <c r="K41" s="104"/>
      <c r="L41" s="104"/>
      <c r="M41" s="104"/>
      <c r="N41" s="104"/>
      <c r="O41" s="101"/>
      <c r="P41" s="101"/>
      <c r="Q41" s="101"/>
      <c r="R41" s="102"/>
    </row>
    <row r="42" spans="1:18">
      <c r="A42" s="140"/>
      <c r="B42" s="21" t="s">
        <v>35</v>
      </c>
      <c r="C42" s="12"/>
      <c r="D42" s="79" t="s">
        <v>317</v>
      </c>
      <c r="E42" s="284" t="s">
        <v>135</v>
      </c>
      <c r="F42" s="284" t="s">
        <v>80</v>
      </c>
      <c r="G42" s="284" t="s">
        <v>1</v>
      </c>
      <c r="H42" s="284" t="s">
        <v>2</v>
      </c>
      <c r="I42" s="284" t="s">
        <v>17</v>
      </c>
      <c r="J42" s="284" t="s">
        <v>18</v>
      </c>
      <c r="K42" s="284" t="s">
        <v>20</v>
      </c>
      <c r="L42" s="284" t="s">
        <v>21</v>
      </c>
      <c r="M42" s="284" t="s">
        <v>24</v>
      </c>
      <c r="N42" s="284" t="s">
        <v>25</v>
      </c>
      <c r="O42" s="284" t="s">
        <v>27</v>
      </c>
      <c r="P42" s="284" t="s">
        <v>28</v>
      </c>
      <c r="Q42" s="284" t="s">
        <v>29</v>
      </c>
      <c r="R42" s="284" t="s">
        <v>30</v>
      </c>
    </row>
    <row r="43" spans="1:18">
      <c r="A43" s="287" t="s">
        <v>145</v>
      </c>
      <c r="B43" s="14" t="s">
        <v>401</v>
      </c>
      <c r="C43" s="40"/>
      <c r="D43" s="369" t="s">
        <v>406</v>
      </c>
      <c r="E43" s="174">
        <v>1918</v>
      </c>
      <c r="F43" s="174">
        <v>1805</v>
      </c>
      <c r="G43" s="393">
        <v>2792</v>
      </c>
      <c r="H43" s="393">
        <v>2786</v>
      </c>
      <c r="I43" s="393">
        <v>2765</v>
      </c>
      <c r="J43" s="393">
        <v>2751</v>
      </c>
      <c r="K43" s="393">
        <v>2737</v>
      </c>
      <c r="L43" s="393">
        <v>2731</v>
      </c>
      <c r="M43" s="393">
        <v>2710</v>
      </c>
      <c r="N43" s="393">
        <v>2696</v>
      </c>
      <c r="O43" s="394">
        <v>2683</v>
      </c>
      <c r="P43" s="394">
        <v>2676</v>
      </c>
      <c r="Q43" s="394">
        <v>2656</v>
      </c>
      <c r="R43" s="394">
        <v>2643</v>
      </c>
    </row>
    <row r="44" spans="1:18">
      <c r="A44" s="287" t="s">
        <v>146</v>
      </c>
      <c r="B44" s="395" t="s">
        <v>402</v>
      </c>
      <c r="C44" s="157"/>
      <c r="D44" s="369" t="s">
        <v>405</v>
      </c>
      <c r="E44" s="175">
        <v>2129</v>
      </c>
      <c r="F44" s="175">
        <v>10732</v>
      </c>
      <c r="G44" s="388">
        <v>27156</v>
      </c>
      <c r="H44" s="388">
        <v>27230</v>
      </c>
      <c r="I44" s="388">
        <v>27156</v>
      </c>
      <c r="J44" s="388">
        <v>27156</v>
      </c>
      <c r="K44" s="388">
        <v>27156</v>
      </c>
      <c r="L44" s="388">
        <v>27230</v>
      </c>
      <c r="M44" s="388">
        <v>27156</v>
      </c>
      <c r="N44" s="388">
        <v>27156</v>
      </c>
      <c r="O44" s="379">
        <v>27156</v>
      </c>
      <c r="P44" s="379">
        <v>27230</v>
      </c>
      <c r="Q44" s="379">
        <v>27156</v>
      </c>
      <c r="R44" s="379">
        <v>27156</v>
      </c>
    </row>
    <row r="45" spans="1:18">
      <c r="A45" s="140" t="s">
        <v>158</v>
      </c>
      <c r="B45" s="14" t="s">
        <v>403</v>
      </c>
      <c r="C45" s="40"/>
      <c r="D45" s="369" t="s">
        <v>405</v>
      </c>
      <c r="E45" s="173">
        <v>155746</v>
      </c>
      <c r="F45" s="173">
        <v>155749</v>
      </c>
      <c r="G45" s="378">
        <v>152627</v>
      </c>
      <c r="H45" s="378">
        <v>141742</v>
      </c>
      <c r="I45" s="378">
        <v>141482</v>
      </c>
      <c r="J45" s="378">
        <v>141586</v>
      </c>
      <c r="K45" s="378">
        <v>142270</v>
      </c>
      <c r="L45" s="378">
        <v>142699</v>
      </c>
      <c r="M45" s="378">
        <v>142292</v>
      </c>
      <c r="N45" s="378">
        <v>142320</v>
      </c>
      <c r="O45" s="379">
        <v>142342</v>
      </c>
      <c r="P45" s="379">
        <v>142740</v>
      </c>
      <c r="Q45" s="379">
        <v>127755</v>
      </c>
      <c r="R45" s="379">
        <v>122932</v>
      </c>
    </row>
    <row r="46" spans="1:18">
      <c r="A46" s="140" t="s">
        <v>159</v>
      </c>
      <c r="B46" s="14" t="s">
        <v>404</v>
      </c>
      <c r="C46" s="40"/>
      <c r="D46" s="369" t="s">
        <v>323</v>
      </c>
      <c r="E46" s="173">
        <v>124874</v>
      </c>
      <c r="F46" s="173">
        <v>119440</v>
      </c>
      <c r="G46" s="378">
        <v>114143</v>
      </c>
      <c r="H46" s="378">
        <v>114456</v>
      </c>
      <c r="I46" s="378">
        <v>114143</v>
      </c>
      <c r="J46" s="378">
        <v>114143</v>
      </c>
      <c r="K46" s="378">
        <v>114143</v>
      </c>
      <c r="L46" s="378">
        <v>114456</v>
      </c>
      <c r="M46" s="378">
        <v>114143</v>
      </c>
      <c r="N46" s="378">
        <v>114143</v>
      </c>
      <c r="O46" s="379">
        <v>114143</v>
      </c>
      <c r="P46" s="379">
        <v>114456</v>
      </c>
      <c r="Q46" s="379">
        <v>114143</v>
      </c>
      <c r="R46" s="379">
        <v>114143</v>
      </c>
    </row>
    <row r="47" spans="1:18" s="277" customFormat="1">
      <c r="A47" s="287" t="s">
        <v>160</v>
      </c>
      <c r="B47" s="14" t="s">
        <v>453</v>
      </c>
      <c r="C47" s="282"/>
      <c r="D47" s="369" t="s">
        <v>321</v>
      </c>
      <c r="E47" s="173">
        <v>614028</v>
      </c>
      <c r="F47" s="173"/>
      <c r="G47" s="108"/>
      <c r="H47" s="108"/>
      <c r="I47" s="108"/>
      <c r="J47" s="108"/>
      <c r="K47" s="108"/>
      <c r="L47" s="108"/>
      <c r="M47" s="108"/>
      <c r="N47" s="108"/>
      <c r="O47" s="109"/>
      <c r="P47" s="109"/>
      <c r="Q47" s="109"/>
      <c r="R47" s="109"/>
    </row>
    <row r="48" spans="1:18">
      <c r="A48" s="287" t="s">
        <v>190</v>
      </c>
      <c r="B48" s="14"/>
      <c r="C48" s="40"/>
      <c r="D48" s="369">
        <f>CRAT!D48</f>
        <v>0</v>
      </c>
      <c r="E48" s="173"/>
      <c r="F48" s="173"/>
      <c r="G48" s="108"/>
      <c r="H48" s="108"/>
      <c r="I48" s="108"/>
      <c r="J48" s="108"/>
      <c r="K48" s="108"/>
      <c r="L48" s="108"/>
      <c r="M48" s="108"/>
      <c r="N48" s="108"/>
      <c r="O48" s="109"/>
      <c r="P48" s="109"/>
      <c r="Q48" s="109"/>
      <c r="R48" s="109"/>
    </row>
    <row r="49" spans="1:18">
      <c r="A49" s="140" t="s">
        <v>191</v>
      </c>
      <c r="B49" s="14"/>
      <c r="C49" s="157"/>
      <c r="D49" s="369">
        <f>CRAT!D49</f>
        <v>0</v>
      </c>
      <c r="E49" s="182"/>
      <c r="F49" s="182"/>
      <c r="G49" s="113"/>
      <c r="H49" s="113"/>
      <c r="I49" s="113"/>
      <c r="J49" s="113"/>
      <c r="K49" s="113"/>
      <c r="L49" s="113"/>
      <c r="M49" s="113"/>
      <c r="N49" s="113"/>
      <c r="O49" s="114"/>
      <c r="P49" s="114"/>
      <c r="Q49" s="114"/>
      <c r="R49" s="114"/>
    </row>
    <row r="50" spans="1:18" ht="31.5">
      <c r="A50" s="140">
        <v>12</v>
      </c>
      <c r="B50" s="52" t="s">
        <v>167</v>
      </c>
      <c r="C50" s="42"/>
      <c r="D50" s="83"/>
      <c r="E50" s="93">
        <f>SUM(E27:E39,E43:E49)</f>
        <v>2186569</v>
      </c>
      <c r="F50" s="93">
        <f>SUM(F27:F39,F43:F49)</f>
        <v>1375273</v>
      </c>
      <c r="G50" s="93">
        <f>SUM(G27:G39,G43:G49)</f>
        <v>1609548</v>
      </c>
      <c r="H50" s="93">
        <f>SUM(H27:H39,H43:H49)</f>
        <v>1504092</v>
      </c>
      <c r="I50" s="93">
        <f t="shared" ref="I50:R50" si="2">SUM(I27:I39,I43:I49)</f>
        <v>1373016</v>
      </c>
      <c r="J50" s="93">
        <f t="shared" si="2"/>
        <v>1379705</v>
      </c>
      <c r="K50" s="93">
        <f t="shared" si="2"/>
        <v>1427471</v>
      </c>
      <c r="L50" s="93">
        <f t="shared" si="2"/>
        <v>1445359</v>
      </c>
      <c r="M50" s="93">
        <f t="shared" si="2"/>
        <v>1488873</v>
      </c>
      <c r="N50" s="93">
        <f t="shared" si="2"/>
        <v>1540962</v>
      </c>
      <c r="O50" s="93">
        <f t="shared" si="2"/>
        <v>1543368</v>
      </c>
      <c r="P50" s="93">
        <f t="shared" si="2"/>
        <v>1579845</v>
      </c>
      <c r="Q50" s="93">
        <f t="shared" si="2"/>
        <v>1431279</v>
      </c>
      <c r="R50" s="93">
        <f t="shared" si="2"/>
        <v>1422215</v>
      </c>
    </row>
    <row r="51" spans="1:18">
      <c r="A51" s="140"/>
      <c r="B51" s="33"/>
      <c r="C51" s="33"/>
      <c r="D51" s="27"/>
      <c r="E51" s="105"/>
      <c r="F51" s="106"/>
      <c r="G51" s="106"/>
      <c r="H51" s="106"/>
      <c r="I51" s="106"/>
      <c r="J51" s="106"/>
      <c r="K51" s="106"/>
      <c r="L51" s="106"/>
      <c r="M51" s="106"/>
      <c r="N51" s="106"/>
      <c r="O51" s="106"/>
      <c r="P51" s="106"/>
      <c r="Q51" s="106"/>
      <c r="R51" s="122"/>
    </row>
    <row r="52" spans="1:18">
      <c r="A52" s="140"/>
      <c r="B52" s="27" t="s">
        <v>271</v>
      </c>
      <c r="C52" s="33"/>
      <c r="D52" s="21"/>
      <c r="E52" s="99"/>
      <c r="F52" s="100"/>
      <c r="G52" s="100"/>
      <c r="H52" s="100"/>
      <c r="I52" s="100"/>
      <c r="J52" s="100"/>
      <c r="K52" s="100"/>
      <c r="L52" s="100"/>
      <c r="M52" s="100"/>
      <c r="N52" s="100"/>
      <c r="O52" s="101"/>
      <c r="P52" s="101"/>
      <c r="Q52" s="101"/>
      <c r="R52" s="102"/>
    </row>
    <row r="53" spans="1:18">
      <c r="A53" s="140"/>
      <c r="B53" s="21" t="s">
        <v>34</v>
      </c>
      <c r="C53" s="12"/>
      <c r="D53" s="79" t="s">
        <v>317</v>
      </c>
      <c r="E53" s="284" t="s">
        <v>135</v>
      </c>
      <c r="F53" s="284" t="s">
        <v>80</v>
      </c>
      <c r="G53" s="284" t="s">
        <v>1</v>
      </c>
      <c r="H53" s="284" t="s">
        <v>2</v>
      </c>
      <c r="I53" s="284" t="s">
        <v>17</v>
      </c>
      <c r="J53" s="284" t="s">
        <v>18</v>
      </c>
      <c r="K53" s="284" t="s">
        <v>20</v>
      </c>
      <c r="L53" s="284" t="s">
        <v>21</v>
      </c>
      <c r="M53" s="284" t="s">
        <v>24</v>
      </c>
      <c r="N53" s="284" t="s">
        <v>25</v>
      </c>
      <c r="O53" s="284" t="s">
        <v>27</v>
      </c>
      <c r="P53" s="284" t="s">
        <v>28</v>
      </c>
      <c r="Q53" s="284" t="s">
        <v>29</v>
      </c>
      <c r="R53" s="284" t="s">
        <v>30</v>
      </c>
    </row>
    <row r="54" spans="1:18">
      <c r="A54" s="140" t="s">
        <v>60</v>
      </c>
      <c r="B54" s="14" t="s">
        <v>407</v>
      </c>
      <c r="C54" s="40"/>
      <c r="D54" s="369" t="s">
        <v>409</v>
      </c>
      <c r="E54" s="321">
        <v>151690</v>
      </c>
      <c r="F54" s="321">
        <v>139898</v>
      </c>
      <c r="G54" s="391">
        <v>256272</v>
      </c>
      <c r="H54" s="391">
        <v>256910</v>
      </c>
      <c r="I54" s="391">
        <v>256272</v>
      </c>
      <c r="J54" s="391">
        <v>261629</v>
      </c>
      <c r="K54" s="391">
        <v>256272</v>
      </c>
      <c r="L54" s="391">
        <v>256910</v>
      </c>
      <c r="M54" s="391">
        <v>256272</v>
      </c>
      <c r="N54" s="391">
        <v>256272</v>
      </c>
      <c r="O54" s="391">
        <v>256272</v>
      </c>
      <c r="P54" s="391">
        <v>256910</v>
      </c>
      <c r="Q54" s="391">
        <v>256272</v>
      </c>
      <c r="R54" s="392">
        <v>256272</v>
      </c>
    </row>
    <row r="55" spans="1:18">
      <c r="A55" s="140" t="s">
        <v>61</v>
      </c>
      <c r="B55" s="14" t="s">
        <v>408</v>
      </c>
      <c r="C55" s="40"/>
      <c r="D55" s="369" t="s">
        <v>406</v>
      </c>
      <c r="E55" s="321">
        <v>51706</v>
      </c>
      <c r="F55" s="321">
        <v>51970</v>
      </c>
      <c r="G55" s="391">
        <v>50610</v>
      </c>
      <c r="H55" s="391">
        <v>50382</v>
      </c>
      <c r="I55" s="391">
        <v>49894</v>
      </c>
      <c r="J55" s="391">
        <v>49540</v>
      </c>
      <c r="K55" s="391">
        <v>49188</v>
      </c>
      <c r="L55" s="391">
        <v>48966</v>
      </c>
      <c r="M55" s="391">
        <v>48492</v>
      </c>
      <c r="N55" s="391">
        <v>48148</v>
      </c>
      <c r="O55" s="392">
        <v>47806</v>
      </c>
      <c r="P55" s="392">
        <v>47590</v>
      </c>
      <c r="Q55" s="392">
        <v>47130</v>
      </c>
      <c r="R55" s="392">
        <v>46795</v>
      </c>
    </row>
    <row r="56" spans="1:18">
      <c r="A56" s="140" t="s">
        <v>62</v>
      </c>
      <c r="B56" s="14"/>
      <c r="C56" s="40"/>
      <c r="D56" s="369">
        <f>CRAT!D57</f>
        <v>0</v>
      </c>
      <c r="E56" s="321"/>
      <c r="F56" s="321"/>
      <c r="G56" s="325"/>
      <c r="H56" s="325"/>
      <c r="I56" s="325"/>
      <c r="J56" s="325"/>
      <c r="K56" s="325"/>
      <c r="L56" s="325"/>
      <c r="M56" s="325"/>
      <c r="N56" s="325"/>
      <c r="O56" s="326"/>
      <c r="P56" s="326"/>
      <c r="Q56" s="326"/>
      <c r="R56" s="326"/>
    </row>
    <row r="57" spans="1:18" hidden="1">
      <c r="A57" s="140" t="s">
        <v>63</v>
      </c>
      <c r="B57" s="14"/>
      <c r="C57" s="40"/>
      <c r="D57" s="369">
        <f>CRAT!D58</f>
        <v>0</v>
      </c>
      <c r="E57" s="321"/>
      <c r="F57" s="321"/>
      <c r="G57" s="325"/>
      <c r="H57" s="325"/>
      <c r="I57" s="325"/>
      <c r="J57" s="325"/>
      <c r="K57" s="325"/>
      <c r="L57" s="325"/>
      <c r="M57" s="325"/>
      <c r="N57" s="325"/>
      <c r="O57" s="326"/>
      <c r="P57" s="326"/>
      <c r="Q57" s="326"/>
      <c r="R57" s="326"/>
    </row>
    <row r="58" spans="1:18" hidden="1">
      <c r="A58" s="140" t="s">
        <v>64</v>
      </c>
      <c r="B58" s="14"/>
      <c r="C58" s="40"/>
      <c r="D58" s="369">
        <f>CRAT!D59</f>
        <v>0</v>
      </c>
      <c r="E58" s="321"/>
      <c r="F58" s="321"/>
      <c r="G58" s="325"/>
      <c r="H58" s="325"/>
      <c r="I58" s="325"/>
      <c r="J58" s="325"/>
      <c r="K58" s="325"/>
      <c r="L58" s="325"/>
      <c r="M58" s="325"/>
      <c r="N58" s="325"/>
      <c r="O58" s="326"/>
      <c r="P58" s="326"/>
      <c r="Q58" s="326"/>
      <c r="R58" s="326"/>
    </row>
    <row r="59" spans="1:18" hidden="1">
      <c r="A59" s="140" t="s">
        <v>65</v>
      </c>
      <c r="B59" s="14"/>
      <c r="C59" s="40"/>
      <c r="D59" s="369">
        <f>CRAT!D60</f>
        <v>0</v>
      </c>
      <c r="E59" s="321"/>
      <c r="F59" s="321"/>
      <c r="G59" s="325"/>
      <c r="H59" s="325"/>
      <c r="I59" s="325"/>
      <c r="J59" s="325"/>
      <c r="K59" s="325"/>
      <c r="L59" s="325"/>
      <c r="M59" s="325"/>
      <c r="N59" s="325"/>
      <c r="O59" s="326"/>
      <c r="P59" s="326"/>
      <c r="Q59" s="326"/>
      <c r="R59" s="326"/>
    </row>
    <row r="60" spans="1:18" hidden="1">
      <c r="A60" s="140" t="s">
        <v>66</v>
      </c>
      <c r="B60" s="14"/>
      <c r="C60" s="40"/>
      <c r="D60" s="369">
        <f>CRAT!D61</f>
        <v>0</v>
      </c>
      <c r="E60" s="321"/>
      <c r="F60" s="321"/>
      <c r="G60" s="325"/>
      <c r="H60" s="325"/>
      <c r="I60" s="325"/>
      <c r="J60" s="325"/>
      <c r="K60" s="325"/>
      <c r="L60" s="325"/>
      <c r="M60" s="325"/>
      <c r="N60" s="325"/>
      <c r="O60" s="326"/>
      <c r="P60" s="326"/>
      <c r="Q60" s="326"/>
      <c r="R60" s="326"/>
    </row>
    <row r="61" spans="1:18" hidden="1">
      <c r="A61" s="140" t="s">
        <v>67</v>
      </c>
      <c r="B61" s="14"/>
      <c r="C61" s="40"/>
      <c r="D61" s="369">
        <f>CRAT!D62</f>
        <v>0</v>
      </c>
      <c r="E61" s="321"/>
      <c r="F61" s="321"/>
      <c r="G61" s="325"/>
      <c r="H61" s="325"/>
      <c r="I61" s="325"/>
      <c r="J61" s="325"/>
      <c r="K61" s="325"/>
      <c r="L61" s="325"/>
      <c r="M61" s="325"/>
      <c r="N61" s="325"/>
      <c r="O61" s="326"/>
      <c r="P61" s="326"/>
      <c r="Q61" s="326"/>
      <c r="R61" s="326"/>
    </row>
    <row r="62" spans="1:18" s="277" customFormat="1" hidden="1">
      <c r="A62" s="287" t="s">
        <v>68</v>
      </c>
      <c r="B62" s="39"/>
      <c r="C62" s="43"/>
      <c r="D62" s="369">
        <f>CRAT!D63</f>
        <v>0</v>
      </c>
      <c r="E62" s="321"/>
      <c r="F62" s="321"/>
      <c r="G62" s="325"/>
      <c r="H62" s="325"/>
      <c r="I62" s="325"/>
      <c r="J62" s="325"/>
      <c r="K62" s="325"/>
      <c r="L62" s="325"/>
      <c r="M62" s="325"/>
      <c r="N62" s="325"/>
      <c r="O62" s="326"/>
      <c r="P62" s="326"/>
      <c r="Q62" s="326"/>
      <c r="R62" s="326"/>
    </row>
    <row r="63" spans="1:18" s="277" customFormat="1" hidden="1">
      <c r="A63" s="287" t="s">
        <v>147</v>
      </c>
      <c r="B63" s="39"/>
      <c r="C63" s="43"/>
      <c r="D63" s="369">
        <f>CRAT!D64</f>
        <v>0</v>
      </c>
      <c r="E63" s="321"/>
      <c r="F63" s="321"/>
      <c r="G63" s="325"/>
      <c r="H63" s="325"/>
      <c r="I63" s="325"/>
      <c r="J63" s="325"/>
      <c r="K63" s="325"/>
      <c r="L63" s="325"/>
      <c r="M63" s="325"/>
      <c r="N63" s="325"/>
      <c r="O63" s="326"/>
      <c r="P63" s="326"/>
      <c r="Q63" s="326"/>
      <c r="R63" s="326"/>
    </row>
    <row r="64" spans="1:18" s="277" customFormat="1" hidden="1">
      <c r="A64" s="287" t="s">
        <v>148</v>
      </c>
      <c r="B64" s="39"/>
      <c r="C64" s="43"/>
      <c r="D64" s="369">
        <f>CRAT!D65</f>
        <v>0</v>
      </c>
      <c r="E64" s="321"/>
      <c r="F64" s="321"/>
      <c r="G64" s="325"/>
      <c r="H64" s="325"/>
      <c r="I64" s="325"/>
      <c r="J64" s="325"/>
      <c r="K64" s="325"/>
      <c r="L64" s="325"/>
      <c r="M64" s="325"/>
      <c r="N64" s="325"/>
      <c r="O64" s="326"/>
      <c r="P64" s="326"/>
      <c r="Q64" s="326"/>
      <c r="R64" s="326"/>
    </row>
    <row r="65" spans="1:18" s="277" customFormat="1" hidden="1">
      <c r="A65" s="287" t="s">
        <v>149</v>
      </c>
      <c r="B65" s="39"/>
      <c r="C65" s="43"/>
      <c r="D65" s="369">
        <f>CRAT!D66</f>
        <v>0</v>
      </c>
      <c r="E65" s="321"/>
      <c r="F65" s="321"/>
      <c r="G65" s="325"/>
      <c r="H65" s="325"/>
      <c r="I65" s="325"/>
      <c r="J65" s="325"/>
      <c r="K65" s="325"/>
      <c r="L65" s="325"/>
      <c r="M65" s="325"/>
      <c r="N65" s="325"/>
      <c r="O65" s="326"/>
      <c r="P65" s="326"/>
      <c r="Q65" s="326"/>
      <c r="R65" s="326"/>
    </row>
    <row r="66" spans="1:18" s="277" customFormat="1" hidden="1">
      <c r="A66" s="287" t="s">
        <v>214</v>
      </c>
      <c r="B66" s="39"/>
      <c r="C66" s="43"/>
      <c r="D66" s="369">
        <f>CRAT!D67</f>
        <v>0</v>
      </c>
      <c r="E66" s="321"/>
      <c r="F66" s="321"/>
      <c r="G66" s="325"/>
      <c r="H66" s="325"/>
      <c r="I66" s="325"/>
      <c r="J66" s="325"/>
      <c r="K66" s="325"/>
      <c r="L66" s="325"/>
      <c r="M66" s="325"/>
      <c r="N66" s="325"/>
      <c r="O66" s="326"/>
      <c r="P66" s="326"/>
      <c r="Q66" s="326"/>
      <c r="R66" s="326"/>
    </row>
    <row r="67" spans="1:18" s="277" customFormat="1" hidden="1">
      <c r="A67" s="287" t="s">
        <v>215</v>
      </c>
      <c r="B67" s="14"/>
      <c r="C67" s="324"/>
      <c r="D67" s="369">
        <f>CRAT!D68</f>
        <v>0</v>
      </c>
      <c r="E67" s="321"/>
      <c r="F67" s="321"/>
      <c r="G67" s="325"/>
      <c r="H67" s="325"/>
      <c r="I67" s="325"/>
      <c r="J67" s="325"/>
      <c r="K67" s="325"/>
      <c r="L67" s="325"/>
      <c r="M67" s="325"/>
      <c r="N67" s="325"/>
      <c r="O67" s="326"/>
      <c r="P67" s="326"/>
      <c r="Q67" s="326"/>
      <c r="R67" s="326"/>
    </row>
    <row r="68" spans="1:18" s="277" customFormat="1">
      <c r="A68" s="287"/>
      <c r="B68" s="337"/>
      <c r="C68" s="337"/>
      <c r="D68" s="345"/>
      <c r="E68" s="348"/>
      <c r="F68" s="340"/>
      <c r="G68" s="340"/>
      <c r="H68" s="340"/>
      <c r="I68" s="340"/>
      <c r="J68" s="340"/>
      <c r="K68" s="340"/>
      <c r="L68" s="340"/>
      <c r="M68" s="340"/>
      <c r="N68" s="340"/>
      <c r="O68" s="341"/>
      <c r="P68" s="341"/>
      <c r="Q68" s="341"/>
      <c r="R68" s="342"/>
    </row>
    <row r="69" spans="1:18" s="277" customFormat="1">
      <c r="A69" s="287"/>
      <c r="B69" s="336"/>
      <c r="C69" s="336"/>
      <c r="D69" s="346"/>
      <c r="E69" s="349"/>
      <c r="F69" s="343"/>
      <c r="G69" s="343"/>
      <c r="H69" s="343"/>
      <c r="I69" s="343"/>
      <c r="J69" s="343"/>
      <c r="K69" s="343"/>
      <c r="L69" s="343"/>
      <c r="M69" s="343"/>
      <c r="N69" s="343"/>
      <c r="O69" s="163"/>
      <c r="P69" s="163"/>
      <c r="Q69" s="163"/>
      <c r="R69" s="344"/>
    </row>
    <row r="70" spans="1:18">
      <c r="A70" s="142"/>
      <c r="B70" s="280"/>
      <c r="C70" s="280"/>
      <c r="D70" s="281"/>
      <c r="E70" s="99"/>
      <c r="F70" s="100"/>
      <c r="G70" s="100"/>
      <c r="H70" s="100"/>
      <c r="I70" s="100"/>
      <c r="J70" s="100"/>
      <c r="K70" s="100"/>
      <c r="L70" s="100"/>
      <c r="M70" s="100"/>
      <c r="N70" s="100"/>
      <c r="O70" s="101"/>
      <c r="P70" s="101"/>
      <c r="Q70" s="101"/>
      <c r="R70" s="102"/>
    </row>
    <row r="71" spans="1:18">
      <c r="A71" s="140"/>
      <c r="B71" s="27" t="s">
        <v>273</v>
      </c>
      <c r="C71" s="12"/>
      <c r="D71" s="27"/>
      <c r="E71" s="103"/>
      <c r="F71" s="104"/>
      <c r="G71" s="104"/>
      <c r="H71" s="104"/>
      <c r="I71" s="104"/>
      <c r="J71" s="104"/>
      <c r="K71" s="104"/>
      <c r="L71" s="104"/>
      <c r="M71" s="104"/>
      <c r="N71" s="104"/>
      <c r="O71" s="101"/>
      <c r="P71" s="101"/>
      <c r="Q71" s="101"/>
      <c r="R71" s="102"/>
    </row>
    <row r="72" spans="1:18">
      <c r="A72" s="140"/>
      <c r="B72" s="21" t="s">
        <v>35</v>
      </c>
      <c r="C72" s="12"/>
      <c r="D72" s="347" t="s">
        <v>317</v>
      </c>
      <c r="E72" s="284" t="s">
        <v>135</v>
      </c>
      <c r="F72" s="284" t="s">
        <v>80</v>
      </c>
      <c r="G72" s="284" t="s">
        <v>1</v>
      </c>
      <c r="H72" s="284" t="s">
        <v>2</v>
      </c>
      <c r="I72" s="284" t="s">
        <v>17</v>
      </c>
      <c r="J72" s="284" t="s">
        <v>18</v>
      </c>
      <c r="K72" s="284" t="s">
        <v>20</v>
      </c>
      <c r="L72" s="284" t="s">
        <v>21</v>
      </c>
      <c r="M72" s="284" t="s">
        <v>24</v>
      </c>
      <c r="N72" s="284" t="s">
        <v>25</v>
      </c>
      <c r="O72" s="284" t="s">
        <v>27</v>
      </c>
      <c r="P72" s="284" t="s">
        <v>28</v>
      </c>
      <c r="Q72" s="284" t="s">
        <v>29</v>
      </c>
      <c r="R72" s="284" t="s">
        <v>30</v>
      </c>
    </row>
    <row r="73" spans="1:18">
      <c r="A73" s="140" t="s">
        <v>338</v>
      </c>
      <c r="B73" s="44" t="s">
        <v>410</v>
      </c>
      <c r="C73" s="40"/>
      <c r="D73" s="370" t="s">
        <v>406</v>
      </c>
      <c r="E73" s="174">
        <v>71792</v>
      </c>
      <c r="F73" s="174">
        <v>86543</v>
      </c>
      <c r="G73" s="393">
        <v>93528</v>
      </c>
      <c r="H73" s="393">
        <v>93241</v>
      </c>
      <c r="I73" s="393">
        <v>92596</v>
      </c>
      <c r="J73" s="393">
        <v>92133</v>
      </c>
      <c r="K73" s="393">
        <v>91670</v>
      </c>
      <c r="L73" s="393">
        <v>91389</v>
      </c>
      <c r="M73" s="393">
        <v>90759</v>
      </c>
      <c r="N73" s="396">
        <v>90303</v>
      </c>
      <c r="O73" s="394">
        <v>89851</v>
      </c>
      <c r="P73" s="394">
        <v>89577</v>
      </c>
      <c r="Q73" s="394">
        <v>88954</v>
      </c>
      <c r="R73" s="394">
        <v>88509</v>
      </c>
    </row>
    <row r="74" spans="1:18" s="277" customFormat="1">
      <c r="A74" s="287"/>
      <c r="B74" s="44" t="s">
        <v>454</v>
      </c>
      <c r="C74" s="324"/>
      <c r="D74" s="370" t="s">
        <v>419</v>
      </c>
      <c r="E74" s="174">
        <v>12623</v>
      </c>
      <c r="F74" s="174"/>
      <c r="G74" s="393">
        <v>18922</v>
      </c>
      <c r="H74" s="393">
        <v>18973</v>
      </c>
      <c r="I74" s="393">
        <v>18922</v>
      </c>
      <c r="J74" s="393">
        <v>14930</v>
      </c>
      <c r="K74" s="393"/>
      <c r="L74" s="393"/>
      <c r="M74" s="393"/>
      <c r="N74" s="396"/>
      <c r="O74" s="394"/>
      <c r="P74" s="394"/>
      <c r="Q74" s="394"/>
      <c r="R74" s="394"/>
    </row>
    <row r="75" spans="1:18" s="277" customFormat="1">
      <c r="A75" s="287"/>
      <c r="B75" s="44" t="s">
        <v>411</v>
      </c>
      <c r="C75" s="324"/>
      <c r="D75" s="370" t="s">
        <v>419</v>
      </c>
      <c r="E75" s="174">
        <v>345748</v>
      </c>
      <c r="F75" s="174">
        <v>329671</v>
      </c>
      <c r="G75" s="393">
        <v>359677</v>
      </c>
      <c r="H75" s="393">
        <v>358853</v>
      </c>
      <c r="I75" s="393">
        <v>356085</v>
      </c>
      <c r="J75" s="393">
        <v>116485</v>
      </c>
      <c r="K75" s="393"/>
      <c r="L75" s="393"/>
      <c r="M75" s="393"/>
      <c r="N75" s="396"/>
      <c r="O75" s="394"/>
      <c r="P75" s="394"/>
      <c r="Q75" s="394"/>
      <c r="R75" s="394"/>
    </row>
    <row r="76" spans="1:18" s="277" customFormat="1">
      <c r="A76" s="287"/>
      <c r="B76" s="44" t="s">
        <v>412</v>
      </c>
      <c r="C76" s="324"/>
      <c r="D76" s="370" t="s">
        <v>406</v>
      </c>
      <c r="E76" s="174">
        <v>49024</v>
      </c>
      <c r="F76" s="174">
        <v>48258</v>
      </c>
      <c r="G76" s="393">
        <v>53042</v>
      </c>
      <c r="H76" s="393">
        <v>52773</v>
      </c>
      <c r="I76" s="393">
        <v>52302</v>
      </c>
      <c r="J76" s="393">
        <v>51936</v>
      </c>
      <c r="K76" s="393">
        <v>51572</v>
      </c>
      <c r="L76" s="393">
        <v>51311</v>
      </c>
      <c r="M76" s="393">
        <v>50853</v>
      </c>
      <c r="N76" s="396">
        <v>50497</v>
      </c>
      <c r="O76" s="394">
        <v>50143</v>
      </c>
      <c r="P76" s="394">
        <v>49889</v>
      </c>
      <c r="Q76" s="394">
        <v>49443</v>
      </c>
      <c r="R76" s="394">
        <v>49098</v>
      </c>
    </row>
    <row r="77" spans="1:18" s="277" customFormat="1">
      <c r="A77" s="287"/>
      <c r="B77" s="44" t="s">
        <v>420</v>
      </c>
      <c r="C77" s="324"/>
      <c r="D77" s="370" t="s">
        <v>406</v>
      </c>
      <c r="E77" s="174">
        <v>15136</v>
      </c>
      <c r="F77" s="174">
        <v>21492</v>
      </c>
      <c r="G77" s="393">
        <v>37597</v>
      </c>
      <c r="H77" s="393">
        <v>37407</v>
      </c>
      <c r="I77" s="393">
        <v>37073</v>
      </c>
      <c r="J77" s="393">
        <v>36813</v>
      </c>
      <c r="K77" s="393">
        <v>36556</v>
      </c>
      <c r="L77" s="393">
        <v>36370</v>
      </c>
      <c r="M77" s="393">
        <v>36046</v>
      </c>
      <c r="N77" s="396">
        <v>35793</v>
      </c>
      <c r="O77" s="394">
        <v>35543</v>
      </c>
      <c r="P77" s="394">
        <v>35362</v>
      </c>
      <c r="Q77" s="394">
        <v>35047</v>
      </c>
      <c r="R77" s="394">
        <v>34802</v>
      </c>
    </row>
    <row r="78" spans="1:18" s="277" customFormat="1">
      <c r="A78" s="287"/>
      <c r="B78" s="44" t="s">
        <v>421</v>
      </c>
      <c r="C78" s="324"/>
      <c r="D78" s="370" t="s">
        <v>406</v>
      </c>
      <c r="E78" s="174">
        <v>26129</v>
      </c>
      <c r="F78" s="174">
        <v>25648</v>
      </c>
      <c r="G78" s="393">
        <v>24811</v>
      </c>
      <c r="H78" s="393">
        <v>24627</v>
      </c>
      <c r="I78" s="393">
        <v>24318</v>
      </c>
      <c r="J78" s="393">
        <v>24075</v>
      </c>
      <c r="K78" s="393">
        <v>23835</v>
      </c>
      <c r="L78" s="393">
        <v>23659</v>
      </c>
      <c r="M78" s="393">
        <v>23361</v>
      </c>
      <c r="N78" s="396">
        <v>23128</v>
      </c>
      <c r="O78" s="394">
        <v>22898</v>
      </c>
      <c r="P78" s="394">
        <v>22728</v>
      </c>
      <c r="Q78" s="394">
        <v>22443</v>
      </c>
      <c r="R78" s="394">
        <v>22219</v>
      </c>
    </row>
    <row r="79" spans="1:18" s="277" customFormat="1">
      <c r="A79" s="287"/>
      <c r="B79" s="44" t="s">
        <v>413</v>
      </c>
      <c r="C79" s="324"/>
      <c r="D79" s="370" t="s">
        <v>333</v>
      </c>
      <c r="E79" s="174">
        <v>102650</v>
      </c>
      <c r="F79" s="174">
        <v>102980</v>
      </c>
      <c r="G79" s="393">
        <v>80920</v>
      </c>
      <c r="H79" s="393">
        <v>76766</v>
      </c>
      <c r="I79" s="393">
        <v>75914</v>
      </c>
      <c r="J79" s="393">
        <v>75220</v>
      </c>
      <c r="K79" s="393">
        <v>74439</v>
      </c>
      <c r="L79" s="393">
        <v>73692</v>
      </c>
      <c r="M79" s="393">
        <v>72928</v>
      </c>
      <c r="N79" s="396">
        <v>6190</v>
      </c>
      <c r="O79" s="394"/>
      <c r="P79" s="394"/>
      <c r="Q79" s="394"/>
      <c r="R79" s="394"/>
    </row>
    <row r="80" spans="1:18">
      <c r="A80" s="140" t="s">
        <v>340</v>
      </c>
      <c r="B80" s="44" t="s">
        <v>414</v>
      </c>
      <c r="C80" s="40"/>
      <c r="D80" s="370" t="s">
        <v>333</v>
      </c>
      <c r="E80" s="173">
        <v>4206</v>
      </c>
      <c r="F80" s="173">
        <v>38284</v>
      </c>
      <c r="G80" s="378">
        <v>41181</v>
      </c>
      <c r="H80" s="378">
        <v>41092</v>
      </c>
      <c r="I80" s="378">
        <v>40778</v>
      </c>
      <c r="J80" s="378">
        <v>40568</v>
      </c>
      <c r="K80" s="378">
        <v>40366</v>
      </c>
      <c r="L80" s="378">
        <v>40275</v>
      </c>
      <c r="M80" s="378">
        <v>39963</v>
      </c>
      <c r="N80" s="397">
        <v>39762</v>
      </c>
      <c r="O80" s="379">
        <v>39569</v>
      </c>
      <c r="P80" s="379">
        <v>39475</v>
      </c>
      <c r="Q80" s="379">
        <v>39166</v>
      </c>
      <c r="R80" s="379">
        <v>38973</v>
      </c>
    </row>
    <row r="81" spans="1:18">
      <c r="A81" s="287" t="s">
        <v>339</v>
      </c>
      <c r="B81" s="44" t="s">
        <v>415</v>
      </c>
      <c r="C81" s="40"/>
      <c r="D81" s="370" t="s">
        <v>409</v>
      </c>
      <c r="E81" s="173">
        <v>13965</v>
      </c>
      <c r="F81" s="173">
        <v>12977</v>
      </c>
      <c r="G81" s="378">
        <v>15252</v>
      </c>
      <c r="H81" s="378">
        <v>15295</v>
      </c>
      <c r="I81" s="378">
        <v>15252</v>
      </c>
      <c r="J81" s="378">
        <v>15103</v>
      </c>
      <c r="K81" s="378">
        <v>15252</v>
      </c>
      <c r="L81" s="378">
        <v>15295</v>
      </c>
      <c r="M81" s="378">
        <v>15252</v>
      </c>
      <c r="N81" s="397">
        <v>15252</v>
      </c>
      <c r="O81" s="379">
        <v>15252</v>
      </c>
      <c r="P81" s="379">
        <v>15295</v>
      </c>
      <c r="Q81" s="379">
        <v>15252</v>
      </c>
      <c r="R81" s="379">
        <v>15252</v>
      </c>
    </row>
    <row r="82" spans="1:18">
      <c r="A82" s="287" t="s">
        <v>341</v>
      </c>
      <c r="B82" s="46" t="s">
        <v>416</v>
      </c>
      <c r="C82" s="43"/>
      <c r="D82" s="370" t="s">
        <v>406</v>
      </c>
      <c r="E82" s="182">
        <v>91655</v>
      </c>
      <c r="F82" s="182">
        <v>89745</v>
      </c>
      <c r="G82" s="389">
        <v>93528</v>
      </c>
      <c r="H82" s="389">
        <v>93241</v>
      </c>
      <c r="I82" s="389">
        <v>92596</v>
      </c>
      <c r="J82" s="389">
        <v>92133</v>
      </c>
      <c r="K82" s="389">
        <v>91670</v>
      </c>
      <c r="L82" s="389">
        <v>91389</v>
      </c>
      <c r="M82" s="389">
        <v>90759</v>
      </c>
      <c r="N82" s="398">
        <v>90303</v>
      </c>
      <c r="O82" s="390">
        <v>89851</v>
      </c>
      <c r="P82" s="390">
        <v>89577</v>
      </c>
      <c r="Q82" s="390">
        <v>88954</v>
      </c>
      <c r="R82" s="390">
        <v>88509</v>
      </c>
    </row>
    <row r="83" spans="1:18" s="277" customFormat="1">
      <c r="A83" s="287" t="s">
        <v>342</v>
      </c>
      <c r="B83" s="46" t="s">
        <v>417</v>
      </c>
      <c r="C83" s="43"/>
      <c r="D83" s="370" t="s">
        <v>406</v>
      </c>
      <c r="E83" s="321">
        <v>13644</v>
      </c>
      <c r="F83" s="321">
        <v>13243</v>
      </c>
      <c r="G83" s="399">
        <v>14662</v>
      </c>
      <c r="H83" s="399">
        <v>14594</v>
      </c>
      <c r="I83" s="399">
        <v>14456</v>
      </c>
      <c r="J83" s="399">
        <v>14356</v>
      </c>
      <c r="K83" s="399">
        <v>14250</v>
      </c>
      <c r="L83" s="399">
        <v>14184</v>
      </c>
      <c r="M83" s="399">
        <v>14050</v>
      </c>
      <c r="N83" s="399">
        <v>13951</v>
      </c>
      <c r="O83" s="400">
        <v>13851</v>
      </c>
      <c r="P83" s="400">
        <v>13787</v>
      </c>
      <c r="Q83" s="400">
        <v>13654</v>
      </c>
      <c r="R83" s="387">
        <v>13558</v>
      </c>
    </row>
    <row r="84" spans="1:18" s="277" customFormat="1">
      <c r="A84" s="287"/>
      <c r="B84" s="46" t="s">
        <v>418</v>
      </c>
      <c r="C84" s="43"/>
      <c r="D84" s="370" t="s">
        <v>406</v>
      </c>
      <c r="E84" s="321">
        <v>48291</v>
      </c>
      <c r="F84" s="321">
        <v>48557</v>
      </c>
      <c r="G84" s="399">
        <v>50713</v>
      </c>
      <c r="H84" s="399">
        <v>50464</v>
      </c>
      <c r="I84" s="399">
        <v>49958</v>
      </c>
      <c r="J84" s="399">
        <v>49582</v>
      </c>
      <c r="K84" s="399">
        <v>49213</v>
      </c>
      <c r="L84" s="399">
        <v>48969</v>
      </c>
      <c r="M84" s="399">
        <v>48478</v>
      </c>
      <c r="N84" s="399">
        <v>48114</v>
      </c>
      <c r="O84" s="400">
        <v>47754</v>
      </c>
      <c r="P84" s="400">
        <v>47519</v>
      </c>
      <c r="Q84" s="400">
        <v>47041</v>
      </c>
      <c r="R84" s="387">
        <v>46689</v>
      </c>
    </row>
    <row r="85" spans="1:18" s="277" customFormat="1">
      <c r="A85" s="287"/>
      <c r="B85" s="46" t="s">
        <v>426</v>
      </c>
      <c r="C85" s="404"/>
      <c r="D85" s="370" t="s">
        <v>333</v>
      </c>
      <c r="E85" s="321">
        <v>0</v>
      </c>
      <c r="F85" s="321">
        <v>0</v>
      </c>
      <c r="G85" s="401">
        <v>413910</v>
      </c>
      <c r="H85" s="401">
        <v>412936</v>
      </c>
      <c r="I85" s="401">
        <v>409793</v>
      </c>
      <c r="J85" s="401">
        <v>407690</v>
      </c>
      <c r="K85" s="401">
        <v>405676</v>
      </c>
      <c r="L85" s="401">
        <v>404767</v>
      </c>
      <c r="M85" s="401">
        <v>401646</v>
      </c>
      <c r="N85" s="401">
        <v>399631</v>
      </c>
      <c r="O85" s="402">
        <v>397616</v>
      </c>
      <c r="P85" s="402">
        <v>396773</v>
      </c>
      <c r="Q85" s="402"/>
      <c r="R85" s="403"/>
    </row>
    <row r="86" spans="1:18" s="277" customFormat="1">
      <c r="A86" s="287"/>
      <c r="B86" s="46" t="s">
        <v>427</v>
      </c>
      <c r="C86" s="404"/>
      <c r="D86" s="370" t="s">
        <v>406</v>
      </c>
      <c r="E86" s="321">
        <v>0</v>
      </c>
      <c r="F86" s="321">
        <v>0</v>
      </c>
      <c r="G86" s="401">
        <v>47291</v>
      </c>
      <c r="H86" s="401">
        <v>47146</v>
      </c>
      <c r="I86" s="401">
        <v>46819</v>
      </c>
      <c r="J86" s="401">
        <v>46585</v>
      </c>
      <c r="K86" s="401">
        <v>46352</v>
      </c>
      <c r="L86" s="401">
        <v>46211</v>
      </c>
      <c r="M86" s="401">
        <v>45890</v>
      </c>
      <c r="N86" s="401">
        <v>45660</v>
      </c>
      <c r="O86" s="402">
        <v>45432</v>
      </c>
      <c r="P86" s="402">
        <v>45293</v>
      </c>
      <c r="Q86" s="402">
        <v>44979</v>
      </c>
      <c r="R86" s="403">
        <v>44754</v>
      </c>
    </row>
    <row r="87" spans="1:18" s="277" customFormat="1" ht="16.5" thickBot="1">
      <c r="A87" s="287" t="s">
        <v>343</v>
      </c>
      <c r="B87" s="46" t="s">
        <v>428</v>
      </c>
      <c r="C87" s="43"/>
      <c r="D87" s="370" t="s">
        <v>333</v>
      </c>
      <c r="E87" s="321">
        <v>0</v>
      </c>
      <c r="F87" s="321">
        <v>0</v>
      </c>
      <c r="G87" s="439">
        <v>0</v>
      </c>
      <c r="H87" s="399">
        <v>19200</v>
      </c>
      <c r="I87" s="399">
        <v>35040</v>
      </c>
      <c r="J87" s="399">
        <v>35040</v>
      </c>
      <c r="K87" s="399">
        <v>35040</v>
      </c>
      <c r="L87" s="399">
        <v>35136</v>
      </c>
      <c r="M87" s="399">
        <v>35040</v>
      </c>
      <c r="N87" s="399">
        <v>35040</v>
      </c>
      <c r="O87" s="400">
        <v>35040</v>
      </c>
      <c r="P87" s="400">
        <v>35136</v>
      </c>
      <c r="Q87" s="400">
        <v>35040</v>
      </c>
      <c r="R87" s="387">
        <v>35040</v>
      </c>
    </row>
    <row r="88" spans="1:18" ht="16.5" thickBot="1">
      <c r="A88" s="140">
        <v>13</v>
      </c>
      <c r="B88" s="310" t="s">
        <v>346</v>
      </c>
      <c r="C88" s="311"/>
      <c r="D88" s="339"/>
      <c r="E88" s="360">
        <f>SUM(E54:E67,E73:E87, E90)</f>
        <v>998259</v>
      </c>
      <c r="F88" s="360">
        <f t="shared" ref="F88:R88" si="3">SUM(F54:F67,F73:F87, F90)</f>
        <v>1009266</v>
      </c>
      <c r="G88" s="68">
        <f t="shared" si="3"/>
        <v>1651916</v>
      </c>
      <c r="H88" s="68">
        <f>SUM(H54:H67,H73:H87, H90)</f>
        <v>1663900</v>
      </c>
      <c r="I88" s="68">
        <f t="shared" si="3"/>
        <v>1668068</v>
      </c>
      <c r="J88" s="68">
        <f t="shared" si="3"/>
        <v>1423818</v>
      </c>
      <c r="K88" s="68">
        <f>SUM(K54:K67,K73:K87, K90)</f>
        <v>1281351</v>
      </c>
      <c r="L88" s="68">
        <f t="shared" si="3"/>
        <v>1278523</v>
      </c>
      <c r="M88" s="68">
        <f t="shared" si="3"/>
        <v>1269789</v>
      </c>
      <c r="N88" s="68">
        <f t="shared" si="3"/>
        <v>1198044</v>
      </c>
      <c r="O88" s="68">
        <f t="shared" si="3"/>
        <v>1186878</v>
      </c>
      <c r="P88" s="68">
        <f t="shared" si="3"/>
        <v>1184911</v>
      </c>
      <c r="Q88" s="68">
        <f t="shared" si="3"/>
        <v>783375</v>
      </c>
      <c r="R88" s="68">
        <f t="shared" si="3"/>
        <v>780470</v>
      </c>
    </row>
    <row r="89" spans="1:18" s="277" customFormat="1" ht="15.75" customHeight="1" thickBot="1">
      <c r="A89" s="287"/>
      <c r="B89" s="208"/>
      <c r="C89" s="32"/>
      <c r="D89" s="76"/>
      <c r="E89" s="77"/>
      <c r="F89" s="77"/>
      <c r="G89" s="77"/>
      <c r="H89" s="77"/>
      <c r="I89" s="77"/>
      <c r="J89" s="77"/>
      <c r="K89" s="77"/>
      <c r="L89" s="77"/>
      <c r="M89" s="77"/>
      <c r="N89" s="77"/>
      <c r="O89" s="77"/>
      <c r="P89" s="77"/>
      <c r="Q89" s="77"/>
      <c r="R89" s="209"/>
    </row>
    <row r="90" spans="1:18" s="277" customFormat="1" ht="16.5" thickBot="1">
      <c r="A90" s="287" t="s">
        <v>289</v>
      </c>
      <c r="B90" s="310" t="s">
        <v>288</v>
      </c>
      <c r="C90" s="313"/>
      <c r="D90" s="312"/>
      <c r="E90" s="360"/>
      <c r="F90" s="289"/>
      <c r="G90" s="285"/>
      <c r="H90" s="285"/>
      <c r="I90" s="285"/>
      <c r="J90" s="285"/>
      <c r="K90" s="285"/>
      <c r="L90" s="285"/>
      <c r="M90" s="285"/>
      <c r="N90" s="285"/>
      <c r="O90" s="285"/>
      <c r="P90" s="285"/>
      <c r="Q90" s="285"/>
      <c r="R90" s="285"/>
    </row>
    <row r="91" spans="1:18" s="277" customFormat="1">
      <c r="A91" s="287"/>
      <c r="B91" s="208"/>
      <c r="C91" s="32"/>
      <c r="D91" s="76"/>
      <c r="E91" s="77"/>
      <c r="F91" s="77"/>
      <c r="G91" s="77"/>
      <c r="H91" s="77"/>
      <c r="I91" s="77"/>
      <c r="J91" s="77"/>
      <c r="K91" s="77"/>
      <c r="L91" s="77"/>
      <c r="M91" s="77"/>
      <c r="N91" s="77"/>
      <c r="O91" s="77"/>
      <c r="P91" s="77"/>
      <c r="Q91" s="77"/>
      <c r="R91" s="209"/>
    </row>
    <row r="92" spans="1:18">
      <c r="A92" s="140"/>
      <c r="B92" s="205"/>
      <c r="C92" s="206"/>
      <c r="D92" s="214"/>
      <c r="E92" s="215"/>
      <c r="F92" s="215"/>
      <c r="G92" s="215"/>
      <c r="H92" s="215"/>
      <c r="I92" s="215"/>
      <c r="J92" s="215"/>
      <c r="K92" s="215"/>
      <c r="L92" s="215"/>
      <c r="M92" s="215"/>
      <c r="N92" s="215"/>
      <c r="O92" s="215"/>
      <c r="P92" s="215"/>
      <c r="Q92" s="215"/>
      <c r="R92" s="207"/>
    </row>
    <row r="93" spans="1:18" ht="15" customHeight="1">
      <c r="A93" s="140">
        <v>14</v>
      </c>
      <c r="B93" s="210" t="s">
        <v>216</v>
      </c>
      <c r="C93" s="211"/>
      <c r="D93" s="212"/>
      <c r="E93" s="361">
        <f>E88+E50</f>
        <v>3184828</v>
      </c>
      <c r="F93" s="361">
        <f>F88+F50</f>
        <v>2384539</v>
      </c>
      <c r="G93" s="213">
        <f>G88+G50</f>
        <v>3261464</v>
      </c>
      <c r="H93" s="213">
        <f>H88+H50</f>
        <v>3167992</v>
      </c>
      <c r="I93" s="213">
        <f t="shared" ref="I93:R93" si="4">I88+I50</f>
        <v>3041084</v>
      </c>
      <c r="J93" s="213">
        <f t="shared" si="4"/>
        <v>2803523</v>
      </c>
      <c r="K93" s="213">
        <f t="shared" si="4"/>
        <v>2708822</v>
      </c>
      <c r="L93" s="213">
        <f t="shared" si="4"/>
        <v>2723882</v>
      </c>
      <c r="M93" s="213">
        <f t="shared" si="4"/>
        <v>2758662</v>
      </c>
      <c r="N93" s="213">
        <f t="shared" si="4"/>
        <v>2739006</v>
      </c>
      <c r="O93" s="213">
        <f t="shared" si="4"/>
        <v>2730246</v>
      </c>
      <c r="P93" s="213">
        <f t="shared" si="4"/>
        <v>2764756</v>
      </c>
      <c r="Q93" s="213">
        <f t="shared" si="4"/>
        <v>2214654</v>
      </c>
      <c r="R93" s="213">
        <f t="shared" si="4"/>
        <v>2202685</v>
      </c>
    </row>
    <row r="94" spans="1:18" ht="15" customHeight="1">
      <c r="A94" s="140"/>
      <c r="B94" s="118"/>
      <c r="C94" s="119"/>
      <c r="D94" s="89"/>
      <c r="E94" s="77"/>
      <c r="F94" s="77"/>
      <c r="G94" s="77"/>
      <c r="H94" s="77"/>
      <c r="I94" s="77"/>
      <c r="J94" s="77"/>
      <c r="K94" s="77"/>
      <c r="L94" s="77"/>
      <c r="M94" s="77"/>
      <c r="N94" s="77"/>
      <c r="O94" s="77"/>
      <c r="P94" s="77"/>
      <c r="Q94" s="77"/>
      <c r="R94" s="77"/>
    </row>
    <row r="95" spans="1:18">
      <c r="A95" s="140"/>
      <c r="B95" s="21"/>
      <c r="C95" s="12"/>
      <c r="D95" s="21"/>
      <c r="E95" s="77"/>
      <c r="F95" s="77"/>
      <c r="G95" s="77"/>
      <c r="H95" s="77"/>
      <c r="I95" s="77"/>
      <c r="J95" s="77"/>
      <c r="K95" s="77"/>
      <c r="L95" s="77"/>
      <c r="M95" s="77"/>
      <c r="N95" s="77"/>
      <c r="O95" s="78"/>
      <c r="P95" s="78"/>
      <c r="Q95" s="78"/>
      <c r="R95" s="78"/>
    </row>
    <row r="96" spans="1:18" ht="15" customHeight="1">
      <c r="A96" s="140"/>
      <c r="B96" s="118"/>
      <c r="C96" s="119"/>
      <c r="D96" s="89"/>
      <c r="E96" s="77"/>
      <c r="F96" s="77"/>
      <c r="G96" s="77"/>
      <c r="H96" s="77"/>
      <c r="I96" s="77"/>
      <c r="J96" s="77"/>
      <c r="K96" s="77"/>
      <c r="L96" s="77"/>
      <c r="M96" s="77"/>
      <c r="N96" s="77"/>
      <c r="O96" s="77"/>
      <c r="P96" s="77"/>
      <c r="Q96" s="77"/>
      <c r="R96" s="77"/>
    </row>
    <row r="97" spans="1:18" s="277" customFormat="1" ht="15" customHeight="1">
      <c r="A97" s="287"/>
      <c r="B97" s="118"/>
      <c r="C97" s="119"/>
      <c r="D97" s="89"/>
      <c r="E97" s="77"/>
      <c r="F97" s="77"/>
      <c r="G97" s="77"/>
      <c r="H97" s="77"/>
      <c r="I97" s="77"/>
      <c r="J97" s="77"/>
      <c r="K97" s="77"/>
      <c r="L97" s="77"/>
      <c r="M97" s="77"/>
      <c r="N97" s="77"/>
      <c r="O97" s="77"/>
      <c r="P97" s="77"/>
      <c r="Q97" s="77"/>
      <c r="R97" s="77"/>
    </row>
    <row r="98" spans="1:18" s="277" customFormat="1" ht="15" customHeight="1">
      <c r="A98" s="287"/>
      <c r="B98" s="118"/>
      <c r="C98" s="119"/>
      <c r="D98" s="89"/>
      <c r="E98" s="77"/>
      <c r="F98" s="77"/>
      <c r="G98" s="77"/>
      <c r="H98" s="77"/>
      <c r="I98" s="77"/>
      <c r="J98" s="77"/>
      <c r="K98" s="77"/>
      <c r="L98" s="77"/>
      <c r="M98" s="77"/>
      <c r="N98" s="77"/>
      <c r="O98" s="77"/>
      <c r="P98" s="77"/>
      <c r="Q98" s="77"/>
      <c r="R98" s="77"/>
    </row>
    <row r="99" spans="1:18" s="277" customFormat="1" ht="15" customHeight="1">
      <c r="A99" s="287"/>
      <c r="B99" s="118"/>
      <c r="C99" s="119"/>
      <c r="D99" s="89"/>
      <c r="E99" s="77"/>
      <c r="F99" s="77"/>
      <c r="G99" s="77"/>
      <c r="H99" s="77"/>
      <c r="I99" s="77"/>
      <c r="J99" s="77"/>
      <c r="K99" s="77"/>
      <c r="L99" s="77"/>
      <c r="M99" s="77"/>
      <c r="N99" s="77"/>
      <c r="O99" s="77"/>
      <c r="P99" s="77"/>
      <c r="Q99" s="77"/>
      <c r="R99" s="77"/>
    </row>
    <row r="100" spans="1:18" s="48" customFormat="1" ht="15" customHeight="1">
      <c r="A100" s="141"/>
      <c r="B100" s="295" t="s">
        <v>38</v>
      </c>
      <c r="C100" s="45"/>
      <c r="D100" s="89"/>
      <c r="E100" s="89"/>
      <c r="F100" s="89"/>
      <c r="G100" s="90"/>
      <c r="H100" s="90"/>
      <c r="I100" s="90"/>
      <c r="J100" s="90"/>
      <c r="K100" s="90"/>
      <c r="L100" s="90"/>
      <c r="M100" s="90"/>
      <c r="N100" s="90"/>
      <c r="O100" s="78"/>
      <c r="P100" s="78"/>
      <c r="Q100" s="78"/>
      <c r="R100" s="78"/>
    </row>
    <row r="101" spans="1:18" ht="15" customHeight="1">
      <c r="A101" s="140"/>
      <c r="B101" s="27" t="s">
        <v>274</v>
      </c>
      <c r="C101" s="33"/>
      <c r="D101" s="89"/>
      <c r="E101" s="89"/>
      <c r="F101" s="89"/>
      <c r="G101" s="90"/>
      <c r="H101" s="90"/>
      <c r="I101" s="90"/>
      <c r="J101" s="90"/>
      <c r="K101" s="90"/>
      <c r="L101" s="90"/>
      <c r="M101" s="90"/>
      <c r="N101" s="90"/>
      <c r="O101" s="78"/>
      <c r="P101" s="78"/>
      <c r="Q101" s="78"/>
      <c r="R101" s="78"/>
    </row>
    <row r="102" spans="1:18">
      <c r="A102" s="140"/>
      <c r="B102" s="21" t="s">
        <v>39</v>
      </c>
      <c r="C102" s="32"/>
      <c r="D102" s="79" t="s">
        <v>317</v>
      </c>
      <c r="E102" s="284" t="s">
        <v>135</v>
      </c>
      <c r="F102" s="284" t="s">
        <v>80</v>
      </c>
      <c r="G102" s="284" t="s">
        <v>1</v>
      </c>
      <c r="H102" s="284" t="s">
        <v>2</v>
      </c>
      <c r="I102" s="284" t="s">
        <v>17</v>
      </c>
      <c r="J102" s="284" t="s">
        <v>18</v>
      </c>
      <c r="K102" s="284" t="s">
        <v>20</v>
      </c>
      <c r="L102" s="284" t="s">
        <v>21</v>
      </c>
      <c r="M102" s="284" t="s">
        <v>24</v>
      </c>
      <c r="N102" s="284" t="s">
        <v>25</v>
      </c>
      <c r="O102" s="284" t="s">
        <v>27</v>
      </c>
      <c r="P102" s="284" t="s">
        <v>28</v>
      </c>
      <c r="Q102" s="284" t="s">
        <v>29</v>
      </c>
      <c r="R102" s="284" t="s">
        <v>30</v>
      </c>
    </row>
    <row r="103" spans="1:18" s="2" customFormat="1">
      <c r="A103" s="288" t="s">
        <v>150</v>
      </c>
      <c r="B103" s="120"/>
      <c r="C103" s="185"/>
      <c r="D103" s="334" t="str">
        <f>CRAT!D97</f>
        <v>Storage</v>
      </c>
      <c r="E103" s="174"/>
      <c r="F103" s="174"/>
      <c r="G103" s="108"/>
      <c r="H103" s="108"/>
      <c r="I103" s="108"/>
      <c r="J103" s="108"/>
      <c r="K103" s="108"/>
      <c r="L103" s="108"/>
      <c r="M103" s="108"/>
      <c r="N103" s="117"/>
      <c r="O103" s="109"/>
      <c r="P103" s="109"/>
      <c r="Q103" s="109"/>
      <c r="R103" s="109"/>
    </row>
    <row r="104" spans="1:18" s="2" customFormat="1">
      <c r="A104" s="288" t="s">
        <v>151</v>
      </c>
      <c r="B104" s="53"/>
      <c r="C104" s="185"/>
      <c r="D104" s="334" t="str">
        <f>CRAT!D98</f>
        <v>Unspecified/System Power</v>
      </c>
      <c r="E104" s="173"/>
      <c r="F104" s="173"/>
      <c r="G104" s="108"/>
      <c r="H104" s="108"/>
      <c r="I104" s="108"/>
      <c r="J104" s="108"/>
      <c r="K104" s="108"/>
      <c r="L104" s="108"/>
      <c r="M104" s="108"/>
      <c r="N104" s="117"/>
      <c r="O104" s="109"/>
      <c r="P104" s="109"/>
      <c r="Q104" s="109"/>
      <c r="R104" s="109"/>
    </row>
    <row r="105" spans="1:18" s="2" customFormat="1">
      <c r="A105" s="288" t="s">
        <v>152</v>
      </c>
      <c r="B105" s="53"/>
      <c r="C105" s="185"/>
      <c r="D105" s="334">
        <f>CRAT!D99</f>
        <v>0</v>
      </c>
      <c r="E105" s="173"/>
      <c r="F105" s="173"/>
      <c r="G105" s="108"/>
      <c r="H105" s="108"/>
      <c r="I105" s="108"/>
      <c r="J105" s="108"/>
      <c r="K105" s="108"/>
      <c r="L105" s="108"/>
      <c r="M105" s="108"/>
      <c r="N105" s="108"/>
      <c r="O105" s="109"/>
      <c r="P105" s="109"/>
      <c r="Q105" s="109"/>
      <c r="R105" s="109"/>
    </row>
    <row r="106" spans="1:18" s="2" customFormat="1" hidden="1">
      <c r="A106" s="288" t="s">
        <v>153</v>
      </c>
      <c r="B106" s="53"/>
      <c r="C106" s="185"/>
      <c r="D106" s="334">
        <f>CRAT!D100</f>
        <v>0</v>
      </c>
      <c r="E106" s="182"/>
      <c r="F106" s="182"/>
      <c r="G106" s="108"/>
      <c r="H106" s="108"/>
      <c r="I106" s="108"/>
      <c r="J106" s="108"/>
      <c r="K106" s="108"/>
      <c r="L106" s="108"/>
      <c r="M106" s="108"/>
      <c r="N106" s="108"/>
      <c r="O106" s="109"/>
      <c r="P106" s="109"/>
      <c r="Q106" s="109"/>
      <c r="R106" s="109"/>
    </row>
    <row r="107" spans="1:18" s="2" customFormat="1" hidden="1">
      <c r="A107" s="287" t="s">
        <v>154</v>
      </c>
      <c r="B107" s="53"/>
      <c r="C107" s="185"/>
      <c r="D107" s="334">
        <f>CRAT!D101</f>
        <v>0</v>
      </c>
      <c r="E107" s="321"/>
      <c r="F107" s="321"/>
      <c r="G107" s="113"/>
      <c r="H107" s="113"/>
      <c r="I107" s="113"/>
      <c r="J107" s="113"/>
      <c r="K107" s="113"/>
      <c r="L107" s="113"/>
      <c r="M107" s="113"/>
      <c r="N107" s="113"/>
      <c r="O107" s="114"/>
      <c r="P107" s="114"/>
      <c r="Q107" s="114"/>
      <c r="R107" s="114"/>
    </row>
    <row r="108" spans="1:18" s="2" customFormat="1" hidden="1">
      <c r="A108" s="288" t="s">
        <v>205</v>
      </c>
      <c r="B108" s="53"/>
      <c r="C108" s="185"/>
      <c r="D108" s="334">
        <f>CRAT!D102</f>
        <v>0</v>
      </c>
      <c r="E108" s="321"/>
      <c r="F108" s="321"/>
      <c r="G108" s="113"/>
      <c r="H108" s="113"/>
      <c r="I108" s="113"/>
      <c r="J108" s="113"/>
      <c r="K108" s="113"/>
      <c r="L108" s="113"/>
      <c r="M108" s="113"/>
      <c r="N108" s="113"/>
      <c r="O108" s="114"/>
      <c r="P108" s="114"/>
      <c r="Q108" s="114"/>
      <c r="R108" s="114"/>
    </row>
    <row r="109" spans="1:18" s="2" customFormat="1" hidden="1">
      <c r="A109" s="288" t="s">
        <v>206</v>
      </c>
      <c r="B109" s="53"/>
      <c r="C109" s="185"/>
      <c r="D109" s="334">
        <f>CRAT!D103</f>
        <v>0</v>
      </c>
      <c r="E109" s="174"/>
      <c r="F109" s="174"/>
      <c r="G109" s="113"/>
      <c r="H109" s="113"/>
      <c r="I109" s="113"/>
      <c r="J109" s="113"/>
      <c r="K109" s="113"/>
      <c r="L109" s="113"/>
      <c r="M109" s="113"/>
      <c r="N109" s="113"/>
      <c r="O109" s="114"/>
      <c r="P109" s="114"/>
      <c r="Q109" s="114"/>
      <c r="R109" s="114"/>
    </row>
    <row r="110" spans="1:18" s="2" customFormat="1" hidden="1">
      <c r="A110" s="288" t="s">
        <v>207</v>
      </c>
      <c r="B110" s="53"/>
      <c r="C110" s="185"/>
      <c r="D110" s="334">
        <f>CRAT!D104</f>
        <v>0</v>
      </c>
      <c r="E110" s="173"/>
      <c r="F110" s="173"/>
      <c r="G110" s="113"/>
      <c r="H110" s="113"/>
      <c r="I110" s="113"/>
      <c r="J110" s="113"/>
      <c r="K110" s="113"/>
      <c r="L110" s="113"/>
      <c r="M110" s="113"/>
      <c r="N110" s="113"/>
      <c r="O110" s="114"/>
      <c r="P110" s="114"/>
      <c r="Q110" s="114"/>
      <c r="R110" s="114"/>
    </row>
    <row r="111" spans="1:18" s="2" customFormat="1" hidden="1">
      <c r="A111" s="288" t="s">
        <v>208</v>
      </c>
      <c r="B111" s="53"/>
      <c r="C111" s="185"/>
      <c r="D111" s="334">
        <f>CRAT!D105</f>
        <v>0</v>
      </c>
      <c r="E111" s="174"/>
      <c r="F111" s="174"/>
      <c r="G111" s="113"/>
      <c r="H111" s="113"/>
      <c r="I111" s="113"/>
      <c r="J111" s="113"/>
      <c r="K111" s="113"/>
      <c r="L111" s="113"/>
      <c r="M111" s="113"/>
      <c r="N111" s="113"/>
      <c r="O111" s="114"/>
      <c r="P111" s="114"/>
      <c r="Q111" s="114"/>
      <c r="R111" s="114"/>
    </row>
    <row r="112" spans="1:18" s="2" customFormat="1" hidden="1">
      <c r="A112" s="288" t="s">
        <v>209</v>
      </c>
      <c r="B112" s="53"/>
      <c r="C112" s="185"/>
      <c r="D112" s="334">
        <f>CRAT!D106</f>
        <v>0</v>
      </c>
      <c r="E112" s="174"/>
      <c r="F112" s="174"/>
      <c r="G112" s="113"/>
      <c r="H112" s="113"/>
      <c r="I112" s="113"/>
      <c r="J112" s="113"/>
      <c r="K112" s="113"/>
      <c r="L112" s="113"/>
      <c r="M112" s="113"/>
      <c r="N112" s="113"/>
      <c r="O112" s="114"/>
      <c r="P112" s="114"/>
      <c r="Q112" s="114"/>
      <c r="R112" s="114"/>
    </row>
    <row r="113" spans="1:22" s="2" customFormat="1" hidden="1">
      <c r="A113" s="288" t="s">
        <v>210</v>
      </c>
      <c r="B113" s="53"/>
      <c r="C113" s="185"/>
      <c r="D113" s="334">
        <f>CRAT!D107</f>
        <v>0</v>
      </c>
      <c r="E113" s="173"/>
      <c r="F113" s="173"/>
      <c r="G113" s="113"/>
      <c r="H113" s="113"/>
      <c r="I113" s="113"/>
      <c r="J113" s="113"/>
      <c r="K113" s="113"/>
      <c r="L113" s="113"/>
      <c r="M113" s="113"/>
      <c r="N113" s="113"/>
      <c r="O113" s="114"/>
      <c r="P113" s="114"/>
      <c r="Q113" s="114"/>
      <c r="R113" s="114"/>
    </row>
    <row r="114" spans="1:22" s="2" customFormat="1" hidden="1">
      <c r="A114" s="288" t="s">
        <v>211</v>
      </c>
      <c r="B114" s="53"/>
      <c r="C114" s="185"/>
      <c r="D114" s="334">
        <f>CRAT!D108</f>
        <v>0</v>
      </c>
      <c r="E114" s="173"/>
      <c r="F114" s="173"/>
      <c r="G114" s="113"/>
      <c r="H114" s="113"/>
      <c r="I114" s="113"/>
      <c r="J114" s="113"/>
      <c r="K114" s="113"/>
      <c r="L114" s="113"/>
      <c r="M114" s="113"/>
      <c r="N114" s="113"/>
      <c r="O114" s="114"/>
      <c r="P114" s="114"/>
      <c r="Q114" s="114"/>
      <c r="R114" s="114"/>
    </row>
    <row r="115" spans="1:22" s="2" customFormat="1" hidden="1">
      <c r="A115" s="288" t="s">
        <v>212</v>
      </c>
      <c r="B115" s="53"/>
      <c r="C115" s="185"/>
      <c r="D115" s="334">
        <f>CRAT!D109</f>
        <v>0</v>
      </c>
      <c r="E115" s="182"/>
      <c r="F115" s="182"/>
      <c r="G115" s="113"/>
      <c r="H115" s="113"/>
      <c r="I115" s="113"/>
      <c r="J115" s="113"/>
      <c r="K115" s="113"/>
      <c r="L115" s="113"/>
      <c r="M115" s="113"/>
      <c r="N115" s="113"/>
      <c r="O115" s="114"/>
      <c r="P115" s="114"/>
      <c r="Q115" s="114"/>
      <c r="R115" s="114"/>
    </row>
    <row r="116" spans="1:22" s="2" customFormat="1" hidden="1">
      <c r="A116" s="293" t="s">
        <v>213</v>
      </c>
      <c r="B116" s="53"/>
      <c r="C116" s="185"/>
      <c r="D116" s="334">
        <f>CRAT!D110</f>
        <v>0</v>
      </c>
      <c r="E116" s="321"/>
      <c r="F116" s="321"/>
      <c r="G116" s="113"/>
      <c r="H116" s="113"/>
      <c r="I116" s="113"/>
      <c r="J116" s="113"/>
      <c r="K116" s="113"/>
      <c r="L116" s="113"/>
      <c r="M116" s="113"/>
      <c r="N116" s="113"/>
      <c r="O116" s="114"/>
      <c r="P116" s="114"/>
      <c r="Q116" s="114"/>
      <c r="R116" s="114"/>
    </row>
    <row r="117" spans="1:22">
      <c r="A117" s="140">
        <v>15</v>
      </c>
      <c r="B117" s="52" t="s">
        <v>101</v>
      </c>
      <c r="C117" s="47"/>
      <c r="D117" s="186"/>
      <c r="E117" s="321"/>
      <c r="F117" s="321"/>
      <c r="G117" s="68">
        <f t="shared" ref="G117:R117" si="5">SUM(G103:G116)</f>
        <v>0</v>
      </c>
      <c r="H117" s="68">
        <f t="shared" si="5"/>
        <v>0</v>
      </c>
      <c r="I117" s="68">
        <f t="shared" si="5"/>
        <v>0</v>
      </c>
      <c r="J117" s="68">
        <f t="shared" si="5"/>
        <v>0</v>
      </c>
      <c r="K117" s="68">
        <f t="shared" si="5"/>
        <v>0</v>
      </c>
      <c r="L117" s="68">
        <f t="shared" si="5"/>
        <v>0</v>
      </c>
      <c r="M117" s="68">
        <f t="shared" si="5"/>
        <v>0</v>
      </c>
      <c r="N117" s="68">
        <f t="shared" si="5"/>
        <v>0</v>
      </c>
      <c r="O117" s="68">
        <f t="shared" si="5"/>
        <v>0</v>
      </c>
      <c r="P117" s="68">
        <f t="shared" si="5"/>
        <v>0</v>
      </c>
      <c r="Q117" s="68">
        <f t="shared" si="5"/>
        <v>0</v>
      </c>
      <c r="R117" s="68">
        <f t="shared" si="5"/>
        <v>0</v>
      </c>
    </row>
    <row r="118" spans="1:22">
      <c r="A118" s="140"/>
      <c r="B118" s="12"/>
      <c r="C118" s="32"/>
      <c r="D118" s="156"/>
      <c r="E118" s="161"/>
      <c r="F118" s="245"/>
      <c r="G118" s="162"/>
      <c r="H118" s="162"/>
      <c r="I118" s="162"/>
      <c r="J118" s="162"/>
      <c r="K118" s="162"/>
      <c r="L118" s="162"/>
      <c r="M118" s="162"/>
      <c r="N118" s="162"/>
      <c r="O118" s="163"/>
      <c r="P118" s="163"/>
      <c r="Q118" s="163"/>
      <c r="R118" s="164"/>
    </row>
    <row r="119" spans="1:22">
      <c r="A119" s="140"/>
      <c r="B119" s="27" t="s">
        <v>275</v>
      </c>
      <c r="C119" s="12"/>
      <c r="D119" s="21"/>
      <c r="E119" s="103"/>
      <c r="F119" s="104"/>
      <c r="G119" s="104"/>
      <c r="H119" s="104"/>
      <c r="I119" s="104"/>
      <c r="J119" s="104"/>
      <c r="K119" s="104"/>
      <c r="L119" s="104"/>
      <c r="M119" s="104"/>
      <c r="N119" s="104"/>
      <c r="O119" s="101"/>
      <c r="P119" s="101"/>
      <c r="Q119" s="101"/>
      <c r="R119" s="102"/>
    </row>
    <row r="120" spans="1:22">
      <c r="A120" s="140"/>
      <c r="B120" s="21" t="s">
        <v>39</v>
      </c>
      <c r="C120" s="125"/>
      <c r="D120" s="79" t="s">
        <v>317</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22">
      <c r="A121" s="288" t="s">
        <v>74</v>
      </c>
      <c r="B121" s="53" t="s">
        <v>422</v>
      </c>
      <c r="C121" s="40"/>
      <c r="D121" s="369" t="s">
        <v>425</v>
      </c>
      <c r="E121" s="174"/>
      <c r="F121" s="174"/>
      <c r="G121" s="159"/>
      <c r="H121" s="112"/>
      <c r="I121" s="112"/>
      <c r="J121" s="112"/>
      <c r="K121" s="112"/>
      <c r="L121" s="112"/>
      <c r="M121" s="112"/>
      <c r="N121" s="112"/>
      <c r="O121" s="109"/>
      <c r="P121" s="109"/>
      <c r="Q121" s="379">
        <v>107540</v>
      </c>
      <c r="R121" s="379">
        <v>129678.15378326453</v>
      </c>
      <c r="V121" s="484"/>
    </row>
    <row r="122" spans="1:22">
      <c r="A122" s="288" t="s">
        <v>75</v>
      </c>
      <c r="B122" s="53" t="s">
        <v>423</v>
      </c>
      <c r="C122" s="40"/>
      <c r="D122" s="369" t="s">
        <v>424</v>
      </c>
      <c r="E122" s="173"/>
      <c r="F122" s="173"/>
      <c r="G122" s="112"/>
      <c r="H122" s="112"/>
      <c r="I122" s="112"/>
      <c r="J122" s="112"/>
      <c r="K122" s="112"/>
      <c r="L122" s="112"/>
      <c r="M122" s="112"/>
      <c r="N122" s="112"/>
      <c r="O122" s="109"/>
      <c r="P122" s="109"/>
      <c r="Q122" s="379">
        <v>968568</v>
      </c>
      <c r="R122" s="379">
        <v>1166555.8462167354</v>
      </c>
      <c r="S122" s="484"/>
      <c r="T122" s="277"/>
      <c r="U122" s="277"/>
      <c r="V122" s="484"/>
    </row>
    <row r="123" spans="1:22">
      <c r="A123" s="288" t="s">
        <v>76</v>
      </c>
      <c r="B123" s="53"/>
      <c r="C123" s="40"/>
      <c r="D123" s="369">
        <f>CRAT!D117</f>
        <v>0</v>
      </c>
      <c r="E123" s="173"/>
      <c r="F123" s="173"/>
      <c r="G123" s="112"/>
      <c r="H123" s="112"/>
      <c r="I123" s="112"/>
      <c r="J123" s="112"/>
      <c r="K123" s="112"/>
      <c r="L123" s="112"/>
      <c r="M123" s="112"/>
      <c r="N123" s="112"/>
      <c r="O123" s="109"/>
      <c r="P123" s="109"/>
      <c r="Q123" s="109"/>
      <c r="R123" s="109"/>
    </row>
    <row r="124" spans="1:22" hidden="1">
      <c r="A124" s="288" t="s">
        <v>77</v>
      </c>
      <c r="B124" s="53"/>
      <c r="C124" s="40"/>
      <c r="D124" s="369">
        <f>CRAT!D118</f>
        <v>0</v>
      </c>
      <c r="E124" s="182"/>
      <c r="F124" s="182"/>
      <c r="G124" s="112"/>
      <c r="H124" s="112"/>
      <c r="I124" s="112"/>
      <c r="J124" s="112"/>
      <c r="K124" s="112"/>
      <c r="L124" s="112"/>
      <c r="M124" s="112"/>
      <c r="N124" s="112"/>
      <c r="O124" s="109"/>
      <c r="P124" s="109"/>
      <c r="Q124" s="109"/>
      <c r="R124" s="109"/>
    </row>
    <row r="125" spans="1:22" hidden="1">
      <c r="A125" s="287" t="s">
        <v>78</v>
      </c>
      <c r="B125" s="53"/>
      <c r="C125" s="40"/>
      <c r="D125" s="369">
        <f>CRAT!D119</f>
        <v>0</v>
      </c>
      <c r="E125" s="321"/>
      <c r="F125" s="321"/>
      <c r="G125" s="112"/>
      <c r="H125" s="112"/>
      <c r="I125" s="112"/>
      <c r="J125" s="112"/>
      <c r="K125" s="112"/>
      <c r="L125" s="112"/>
      <c r="M125" s="112"/>
      <c r="N125" s="112"/>
      <c r="O125" s="109"/>
      <c r="P125" s="109"/>
      <c r="Q125" s="109"/>
      <c r="R125" s="109"/>
    </row>
    <row r="126" spans="1:22" s="277" customFormat="1" hidden="1">
      <c r="A126" s="288" t="s">
        <v>217</v>
      </c>
      <c r="B126" s="53"/>
      <c r="C126" s="282"/>
      <c r="D126" s="369">
        <f>CRAT!D120</f>
        <v>0</v>
      </c>
      <c r="E126" s="321"/>
      <c r="F126" s="321"/>
      <c r="G126" s="159"/>
      <c r="H126" s="159"/>
      <c r="I126" s="159"/>
      <c r="J126" s="159"/>
      <c r="K126" s="159"/>
      <c r="L126" s="159"/>
      <c r="M126" s="159"/>
      <c r="N126" s="159"/>
      <c r="O126" s="258"/>
      <c r="P126" s="258"/>
      <c r="Q126" s="258"/>
      <c r="R126" s="258"/>
    </row>
    <row r="127" spans="1:22" s="277" customFormat="1" hidden="1">
      <c r="A127" s="288" t="s">
        <v>218</v>
      </c>
      <c r="B127" s="53"/>
      <c r="C127" s="282"/>
      <c r="D127" s="369">
        <f>CRAT!D121</f>
        <v>0</v>
      </c>
      <c r="E127" s="174"/>
      <c r="F127" s="174"/>
      <c r="G127" s="159"/>
      <c r="H127" s="159"/>
      <c r="I127" s="159"/>
      <c r="J127" s="159"/>
      <c r="K127" s="159"/>
      <c r="L127" s="159"/>
      <c r="M127" s="159"/>
      <c r="N127" s="159"/>
      <c r="O127" s="258"/>
      <c r="P127" s="258"/>
      <c r="Q127" s="258"/>
      <c r="R127" s="258"/>
    </row>
    <row r="128" spans="1:22" s="277" customFormat="1" hidden="1">
      <c r="A128" s="288" t="s">
        <v>219</v>
      </c>
      <c r="B128" s="53"/>
      <c r="C128" s="282"/>
      <c r="D128" s="369">
        <f>CRAT!D122</f>
        <v>0</v>
      </c>
      <c r="E128" s="173"/>
      <c r="F128" s="173"/>
      <c r="G128" s="159"/>
      <c r="H128" s="159"/>
      <c r="I128" s="159"/>
      <c r="J128" s="159"/>
      <c r="K128" s="159"/>
      <c r="L128" s="159"/>
      <c r="M128" s="159"/>
      <c r="N128" s="159"/>
      <c r="O128" s="258"/>
      <c r="P128" s="258"/>
      <c r="Q128" s="258"/>
      <c r="R128" s="258"/>
    </row>
    <row r="129" spans="1:18" s="277" customFormat="1" hidden="1">
      <c r="A129" s="288" t="s">
        <v>220</v>
      </c>
      <c r="B129" s="53"/>
      <c r="C129" s="282"/>
      <c r="D129" s="369">
        <f>CRAT!D123</f>
        <v>0</v>
      </c>
      <c r="E129" s="174"/>
      <c r="F129" s="174"/>
      <c r="G129" s="159"/>
      <c r="H129" s="159"/>
      <c r="I129" s="159"/>
      <c r="J129" s="159"/>
      <c r="K129" s="159"/>
      <c r="L129" s="159"/>
      <c r="M129" s="159"/>
      <c r="N129" s="159"/>
      <c r="O129" s="258"/>
      <c r="P129" s="258"/>
      <c r="Q129" s="258"/>
      <c r="R129" s="258"/>
    </row>
    <row r="130" spans="1:18" s="277" customFormat="1" hidden="1">
      <c r="A130" s="288" t="s">
        <v>221</v>
      </c>
      <c r="B130" s="53"/>
      <c r="C130" s="282"/>
      <c r="D130" s="369">
        <f>CRAT!D124</f>
        <v>0</v>
      </c>
      <c r="E130" s="174"/>
      <c r="F130" s="174"/>
      <c r="G130" s="159"/>
      <c r="H130" s="159"/>
      <c r="I130" s="159"/>
      <c r="J130" s="159"/>
      <c r="K130" s="159"/>
      <c r="L130" s="159"/>
      <c r="M130" s="159"/>
      <c r="N130" s="159"/>
      <c r="O130" s="258"/>
      <c r="P130" s="258"/>
      <c r="Q130" s="258"/>
      <c r="R130" s="258"/>
    </row>
    <row r="131" spans="1:18" s="277" customFormat="1" hidden="1">
      <c r="A131" s="288" t="s">
        <v>222</v>
      </c>
      <c r="B131" s="53"/>
      <c r="C131" s="282"/>
      <c r="D131" s="369">
        <f>CRAT!D125</f>
        <v>0</v>
      </c>
      <c r="E131" s="173"/>
      <c r="F131" s="173"/>
      <c r="G131" s="159"/>
      <c r="H131" s="159"/>
      <c r="I131" s="159"/>
      <c r="J131" s="159"/>
      <c r="K131" s="159"/>
      <c r="L131" s="159"/>
      <c r="M131" s="159"/>
      <c r="N131" s="159"/>
      <c r="O131" s="258"/>
      <c r="P131" s="258"/>
      <c r="Q131" s="258"/>
      <c r="R131" s="258"/>
    </row>
    <row r="132" spans="1:18" s="277" customFormat="1" hidden="1">
      <c r="A132" s="288" t="s">
        <v>223</v>
      </c>
      <c r="B132" s="53"/>
      <c r="C132" s="282"/>
      <c r="D132" s="369">
        <f>CRAT!D126</f>
        <v>0</v>
      </c>
      <c r="E132" s="173"/>
      <c r="F132" s="173"/>
      <c r="G132" s="159"/>
      <c r="H132" s="159"/>
      <c r="I132" s="159"/>
      <c r="J132" s="159"/>
      <c r="K132" s="159"/>
      <c r="L132" s="159"/>
      <c r="M132" s="159"/>
      <c r="N132" s="159"/>
      <c r="O132" s="258"/>
      <c r="P132" s="258"/>
      <c r="Q132" s="258"/>
      <c r="R132" s="258"/>
    </row>
    <row r="133" spans="1:18" s="277" customFormat="1" hidden="1">
      <c r="A133" s="288" t="s">
        <v>224</v>
      </c>
      <c r="B133" s="53"/>
      <c r="C133" s="282"/>
      <c r="D133" s="369">
        <f>CRAT!D127</f>
        <v>0</v>
      </c>
      <c r="E133" s="182"/>
      <c r="F133" s="182"/>
      <c r="G133" s="159"/>
      <c r="H133" s="159"/>
      <c r="I133" s="159"/>
      <c r="J133" s="159"/>
      <c r="K133" s="159"/>
      <c r="L133" s="159"/>
      <c r="M133" s="159"/>
      <c r="N133" s="159"/>
      <c r="O133" s="258"/>
      <c r="P133" s="258"/>
      <c r="Q133" s="258"/>
      <c r="R133" s="258"/>
    </row>
    <row r="134" spans="1:18" s="277" customFormat="1" hidden="1">
      <c r="A134" s="293" t="s">
        <v>225</v>
      </c>
      <c r="B134" s="53"/>
      <c r="C134" s="282"/>
      <c r="D134" s="369">
        <f>CRAT!D128</f>
        <v>0</v>
      </c>
      <c r="E134" s="321"/>
      <c r="F134" s="321"/>
      <c r="G134" s="159"/>
      <c r="H134" s="159"/>
      <c r="I134" s="159"/>
      <c r="J134" s="159"/>
      <c r="K134" s="159"/>
      <c r="L134" s="159"/>
      <c r="M134" s="159"/>
      <c r="N134" s="159"/>
      <c r="O134" s="258"/>
      <c r="P134" s="258"/>
      <c r="Q134" s="258"/>
      <c r="R134" s="258"/>
    </row>
    <row r="135" spans="1:18">
      <c r="A135" s="140">
        <v>16</v>
      </c>
      <c r="B135" s="49" t="s">
        <v>102</v>
      </c>
      <c r="C135" s="47"/>
      <c r="D135" s="88"/>
      <c r="E135" s="321"/>
      <c r="F135" s="321"/>
      <c r="G135" s="68">
        <f>SUM(G121:G134)</f>
        <v>0</v>
      </c>
      <c r="H135" s="68">
        <f t="shared" ref="H135:R135" si="6">SUM(H121:H134)</f>
        <v>0</v>
      </c>
      <c r="I135" s="68">
        <f t="shared" si="6"/>
        <v>0</v>
      </c>
      <c r="J135" s="68">
        <f t="shared" si="6"/>
        <v>0</v>
      </c>
      <c r="K135" s="68">
        <f t="shared" si="6"/>
        <v>0</v>
      </c>
      <c r="L135" s="68">
        <f t="shared" si="6"/>
        <v>0</v>
      </c>
      <c r="M135" s="68">
        <f t="shared" si="6"/>
        <v>0</v>
      </c>
      <c r="N135" s="68">
        <f t="shared" si="6"/>
        <v>0</v>
      </c>
      <c r="O135" s="68">
        <f t="shared" si="6"/>
        <v>0</v>
      </c>
      <c r="P135" s="68">
        <f t="shared" si="6"/>
        <v>0</v>
      </c>
      <c r="Q135" s="68">
        <f t="shared" si="6"/>
        <v>1076108</v>
      </c>
      <c r="R135" s="68">
        <f t="shared" si="6"/>
        <v>1296234</v>
      </c>
    </row>
    <row r="136" spans="1:18">
      <c r="A136" s="140"/>
      <c r="B136" s="169"/>
      <c r="C136" s="167"/>
      <c r="D136" s="168"/>
      <c r="E136" s="104"/>
      <c r="F136" s="104"/>
      <c r="G136" s="104"/>
      <c r="H136" s="104"/>
      <c r="I136" s="104"/>
      <c r="J136" s="104"/>
      <c r="K136" s="104"/>
      <c r="L136" s="104"/>
      <c r="M136" s="104"/>
      <c r="N136" s="104"/>
      <c r="O136" s="104"/>
      <c r="P136" s="104"/>
      <c r="Q136" s="104"/>
      <c r="R136" s="170"/>
    </row>
    <row r="137" spans="1:18" ht="15" customHeight="1">
      <c r="A137" s="140">
        <v>17</v>
      </c>
      <c r="B137" s="50" t="s">
        <v>168</v>
      </c>
      <c r="C137" s="51"/>
      <c r="D137" s="87"/>
      <c r="E137" s="321"/>
      <c r="F137" s="321"/>
      <c r="G137" s="81">
        <f t="shared" ref="G137:R137" si="7">G135+G117</f>
        <v>0</v>
      </c>
      <c r="H137" s="81">
        <f t="shared" si="7"/>
        <v>0</v>
      </c>
      <c r="I137" s="81">
        <f t="shared" si="7"/>
        <v>0</v>
      </c>
      <c r="J137" s="81">
        <f t="shared" si="7"/>
        <v>0</v>
      </c>
      <c r="K137" s="81">
        <f t="shared" si="7"/>
        <v>0</v>
      </c>
      <c r="L137" s="81">
        <f t="shared" si="7"/>
        <v>0</v>
      </c>
      <c r="M137" s="81">
        <f t="shared" si="7"/>
        <v>0</v>
      </c>
      <c r="N137" s="81">
        <f t="shared" si="7"/>
        <v>0</v>
      </c>
      <c r="O137" s="81">
        <f t="shared" si="7"/>
        <v>0</v>
      </c>
      <c r="P137" s="81">
        <f t="shared" si="7"/>
        <v>0</v>
      </c>
      <c r="Q137" s="81">
        <f t="shared" si="7"/>
        <v>1076108</v>
      </c>
      <c r="R137" s="81">
        <f t="shared" si="7"/>
        <v>1296234</v>
      </c>
    </row>
    <row r="138" spans="1:18" s="277" customFormat="1" ht="15" customHeight="1">
      <c r="A138" s="287"/>
      <c r="B138" s="118"/>
      <c r="C138" s="119"/>
      <c r="D138" s="89"/>
      <c r="E138" s="356"/>
      <c r="F138" s="356"/>
      <c r="G138" s="77"/>
      <c r="H138" s="77"/>
      <c r="I138" s="77"/>
      <c r="J138" s="77"/>
      <c r="K138" s="77"/>
      <c r="L138" s="77"/>
      <c r="M138" s="77"/>
      <c r="N138" s="77"/>
      <c r="O138" s="77"/>
      <c r="P138" s="77"/>
      <c r="Q138" s="77"/>
      <c r="R138" s="77"/>
    </row>
    <row r="139" spans="1:18" s="277" customFormat="1" ht="15" customHeight="1">
      <c r="A139" s="287" t="s">
        <v>303</v>
      </c>
      <c r="B139" s="49" t="s">
        <v>309</v>
      </c>
      <c r="C139" s="315"/>
      <c r="D139" s="316"/>
      <c r="E139" s="321"/>
      <c r="F139" s="321"/>
      <c r="G139" s="317"/>
      <c r="H139" s="317"/>
      <c r="I139" s="317"/>
      <c r="J139" s="317"/>
      <c r="K139" s="317"/>
      <c r="L139" s="317"/>
      <c r="M139" s="317"/>
      <c r="N139" s="317"/>
      <c r="O139" s="317"/>
      <c r="P139" s="317"/>
      <c r="Q139" s="317"/>
      <c r="R139" s="317"/>
    </row>
    <row r="140" spans="1:18" ht="15" customHeight="1">
      <c r="A140" s="140"/>
      <c r="B140" s="179"/>
      <c r="C140" s="119"/>
      <c r="D140" s="89"/>
      <c r="E140" s="77"/>
      <c r="F140" s="77"/>
      <c r="G140" s="77"/>
      <c r="H140" s="77"/>
      <c r="I140" s="77"/>
      <c r="J140" s="77"/>
      <c r="K140" s="77"/>
      <c r="L140" s="77"/>
      <c r="M140" s="77"/>
      <c r="N140" s="77"/>
      <c r="O140" s="77"/>
      <c r="P140" s="77"/>
      <c r="Q140" s="77"/>
      <c r="R140" s="77"/>
    </row>
    <row r="141" spans="1:18" ht="18.75">
      <c r="A141" s="140"/>
      <c r="B141" s="295" t="s">
        <v>276</v>
      </c>
      <c r="C141" s="45"/>
      <c r="D141" s="89"/>
      <c r="E141" s="90"/>
      <c r="F141" s="90"/>
      <c r="G141" s="90"/>
      <c r="H141" s="90"/>
      <c r="I141" s="90"/>
      <c r="J141" s="90"/>
      <c r="K141" s="90"/>
      <c r="L141" s="90"/>
      <c r="M141" s="90"/>
      <c r="N141" s="90"/>
      <c r="O141" s="78"/>
      <c r="P141" s="78"/>
      <c r="Q141" s="78"/>
      <c r="R141" s="78"/>
    </row>
    <row r="142" spans="1:18">
      <c r="A142" s="140"/>
      <c r="B142" s="27"/>
      <c r="C142" s="33"/>
      <c r="D142" s="27"/>
      <c r="H142" s="278"/>
      <c r="I142" s="278"/>
      <c r="J142" s="278"/>
      <c r="K142" s="278"/>
      <c r="L142" s="278"/>
      <c r="M142" s="278"/>
      <c r="N142" s="278"/>
      <c r="O142" s="278"/>
      <c r="P142" s="278"/>
      <c r="Q142" s="278"/>
      <c r="R142" s="278"/>
    </row>
    <row r="143" spans="1:18">
      <c r="A143" s="140"/>
      <c r="B143" s="21"/>
      <c r="C143" s="74"/>
      <c r="D143" s="189"/>
      <c r="E143" s="187" t="s">
        <v>135</v>
      </c>
      <c r="F143" s="187" t="s">
        <v>80</v>
      </c>
      <c r="G143" s="64" t="s">
        <v>1</v>
      </c>
      <c r="H143" s="64" t="s">
        <v>2</v>
      </c>
      <c r="I143" s="64" t="s">
        <v>17</v>
      </c>
      <c r="J143" s="64" t="s">
        <v>18</v>
      </c>
      <c r="K143" s="64" t="s">
        <v>20</v>
      </c>
      <c r="L143" s="64" t="s">
        <v>21</v>
      </c>
      <c r="M143" s="64" t="s">
        <v>24</v>
      </c>
      <c r="N143" s="64" t="s">
        <v>25</v>
      </c>
      <c r="O143" s="64" t="s">
        <v>27</v>
      </c>
      <c r="P143" s="64" t="s">
        <v>28</v>
      </c>
      <c r="Q143" s="64" t="s">
        <v>29</v>
      </c>
      <c r="R143" s="64" t="s">
        <v>30</v>
      </c>
    </row>
    <row r="144" spans="1:18">
      <c r="A144" s="140">
        <v>18</v>
      </c>
      <c r="B144" s="50" t="s">
        <v>277</v>
      </c>
      <c r="C144" s="91"/>
      <c r="D144" s="188"/>
      <c r="E144" s="173">
        <v>686388</v>
      </c>
      <c r="F144" s="173">
        <v>1472900</v>
      </c>
      <c r="G144" s="378">
        <v>546172</v>
      </c>
      <c r="H144" s="378">
        <v>664034</v>
      </c>
      <c r="I144" s="378">
        <v>816461</v>
      </c>
      <c r="J144" s="378">
        <v>1089829</v>
      </c>
      <c r="K144" s="378">
        <v>1236344</v>
      </c>
      <c r="L144" s="378">
        <v>1277701</v>
      </c>
      <c r="M144" s="378">
        <v>1293853</v>
      </c>
      <c r="N144" s="397">
        <v>1376800</v>
      </c>
      <c r="O144" s="379">
        <v>1454492</v>
      </c>
      <c r="P144" s="379">
        <v>1496247</v>
      </c>
      <c r="Q144" s="379">
        <v>1154454</v>
      </c>
      <c r="R144" s="379">
        <v>1025438</v>
      </c>
    </row>
    <row r="145" spans="1:18" ht="15" customHeight="1">
      <c r="A145" s="140" t="s">
        <v>372</v>
      </c>
      <c r="B145" s="50" t="s">
        <v>375</v>
      </c>
      <c r="C145" s="315"/>
      <c r="D145" s="316"/>
      <c r="E145" s="371">
        <v>99275</v>
      </c>
      <c r="F145" s="371">
        <v>91404</v>
      </c>
      <c r="G145" s="405">
        <v>40917</v>
      </c>
      <c r="H145" s="405">
        <v>30072</v>
      </c>
      <c r="I145" s="405">
        <v>22160</v>
      </c>
      <c r="J145" s="405">
        <v>14201</v>
      </c>
      <c r="K145" s="405">
        <v>13837</v>
      </c>
      <c r="L145" s="405">
        <v>18113</v>
      </c>
      <c r="M145" s="405">
        <v>15013</v>
      </c>
      <c r="N145" s="405">
        <v>21511</v>
      </c>
      <c r="O145" s="405">
        <v>32753</v>
      </c>
      <c r="P145" s="405">
        <v>48134</v>
      </c>
      <c r="Q145" s="405">
        <v>141722</v>
      </c>
      <c r="R145" s="405">
        <v>178277</v>
      </c>
    </row>
    <row r="146" spans="1:18" ht="15" customHeight="1">
      <c r="A146" s="140"/>
      <c r="C146" s="119"/>
      <c r="D146" s="89"/>
      <c r="E146" s="77"/>
      <c r="F146" s="77"/>
      <c r="G146" s="77"/>
      <c r="H146" s="77"/>
      <c r="I146" s="77"/>
      <c r="J146" s="77"/>
      <c r="K146" s="77"/>
      <c r="L146" s="77"/>
      <c r="M146" s="77"/>
      <c r="N146" s="77"/>
      <c r="O146" s="77"/>
      <c r="P146" s="77"/>
      <c r="Q146" s="77"/>
      <c r="R146" s="77"/>
    </row>
    <row r="147" spans="1:18" ht="18.75">
      <c r="A147" s="140"/>
      <c r="B147" s="297" t="s">
        <v>15</v>
      </c>
      <c r="C147" s="12"/>
      <c r="D147" s="21"/>
      <c r="E147" s="77"/>
      <c r="F147" s="77"/>
      <c r="G147" s="77"/>
      <c r="H147" s="77"/>
      <c r="I147" s="77"/>
      <c r="J147" s="77"/>
      <c r="K147" s="77"/>
      <c r="L147" s="77"/>
      <c r="M147" s="77"/>
      <c r="N147" s="77"/>
      <c r="O147" s="77"/>
      <c r="P147" s="77"/>
      <c r="Q147" s="77"/>
      <c r="R147" s="77"/>
    </row>
    <row r="148" spans="1:18">
      <c r="A148" s="140"/>
      <c r="B148" s="21"/>
      <c r="C148" s="12"/>
      <c r="D148" s="21"/>
      <c r="E148" s="64" t="s">
        <v>135</v>
      </c>
      <c r="F148" s="64" t="s">
        <v>80</v>
      </c>
      <c r="G148" s="64" t="s">
        <v>1</v>
      </c>
      <c r="H148" s="64" t="s">
        <v>2</v>
      </c>
      <c r="I148" s="64" t="s">
        <v>17</v>
      </c>
      <c r="J148" s="64" t="s">
        <v>18</v>
      </c>
      <c r="K148" s="64" t="s">
        <v>20</v>
      </c>
      <c r="L148" s="64" t="s">
        <v>21</v>
      </c>
      <c r="M148" s="64" t="s">
        <v>24</v>
      </c>
      <c r="N148" s="64" t="s">
        <v>25</v>
      </c>
      <c r="O148" s="64" t="s">
        <v>27</v>
      </c>
      <c r="P148" s="64" t="s">
        <v>28</v>
      </c>
      <c r="Q148" s="64" t="s">
        <v>29</v>
      </c>
      <c r="R148" s="64" t="s">
        <v>30</v>
      </c>
    </row>
    <row r="149" spans="1:18">
      <c r="A149" s="140">
        <v>19</v>
      </c>
      <c r="B149" s="52" t="s">
        <v>304</v>
      </c>
      <c r="C149" s="40"/>
      <c r="D149" s="91"/>
      <c r="E149" s="154">
        <f>E93+E137+E139</f>
        <v>3184828</v>
      </c>
      <c r="F149" s="289">
        <f>F93+F137+F139</f>
        <v>2384539</v>
      </c>
      <c r="G149" s="314">
        <f>G93+G137+G139</f>
        <v>3261464</v>
      </c>
      <c r="H149" s="314">
        <f>H93+H137+H139</f>
        <v>3167992</v>
      </c>
      <c r="I149" s="314">
        <f t="shared" ref="I149:R149" si="8">I93+I137+I139</f>
        <v>3041084</v>
      </c>
      <c r="J149" s="314">
        <f t="shared" si="8"/>
        <v>2803523</v>
      </c>
      <c r="K149" s="314">
        <f t="shared" si="8"/>
        <v>2708822</v>
      </c>
      <c r="L149" s="314">
        <f t="shared" si="8"/>
        <v>2723882</v>
      </c>
      <c r="M149" s="314">
        <f t="shared" si="8"/>
        <v>2758662</v>
      </c>
      <c r="N149" s="314">
        <f t="shared" si="8"/>
        <v>2739006</v>
      </c>
      <c r="O149" s="314">
        <f t="shared" si="8"/>
        <v>2730246</v>
      </c>
      <c r="P149" s="314">
        <f t="shared" si="8"/>
        <v>2764756</v>
      </c>
      <c r="Q149" s="314">
        <f t="shared" si="8"/>
        <v>3290762</v>
      </c>
      <c r="R149" s="314">
        <f t="shared" si="8"/>
        <v>3498919</v>
      </c>
    </row>
    <row r="150" spans="1:18" s="277" customFormat="1">
      <c r="A150" s="287" t="s">
        <v>290</v>
      </c>
      <c r="B150" s="208" t="s">
        <v>308</v>
      </c>
      <c r="C150" s="282"/>
      <c r="D150" s="286"/>
      <c r="E150" s="289">
        <f>E90</f>
        <v>0</v>
      </c>
      <c r="F150" s="289">
        <f t="shared" ref="F150:R150" si="9">F90</f>
        <v>0</v>
      </c>
      <c r="G150" s="314">
        <f t="shared" si="9"/>
        <v>0</v>
      </c>
      <c r="H150" s="314">
        <f t="shared" si="9"/>
        <v>0</v>
      </c>
      <c r="I150" s="314">
        <f t="shared" si="9"/>
        <v>0</v>
      </c>
      <c r="J150" s="314">
        <f t="shared" si="9"/>
        <v>0</v>
      </c>
      <c r="K150" s="314">
        <f t="shared" si="9"/>
        <v>0</v>
      </c>
      <c r="L150" s="314">
        <f t="shared" si="9"/>
        <v>0</v>
      </c>
      <c r="M150" s="314">
        <f t="shared" si="9"/>
        <v>0</v>
      </c>
      <c r="N150" s="314">
        <f t="shared" si="9"/>
        <v>0</v>
      </c>
      <c r="O150" s="314">
        <f t="shared" si="9"/>
        <v>0</v>
      </c>
      <c r="P150" s="314">
        <f t="shared" si="9"/>
        <v>0</v>
      </c>
      <c r="Q150" s="314">
        <f t="shared" si="9"/>
        <v>0</v>
      </c>
      <c r="R150" s="314">
        <f t="shared" si="9"/>
        <v>0</v>
      </c>
    </row>
    <row r="151" spans="1:18" s="277" customFormat="1">
      <c r="A151" s="140">
        <v>20</v>
      </c>
      <c r="B151" s="283" t="s">
        <v>373</v>
      </c>
      <c r="C151" s="282"/>
      <c r="D151" s="286"/>
      <c r="E151" s="289">
        <f>E144-E145</f>
        <v>587113</v>
      </c>
      <c r="F151" s="289">
        <f>F144-F145</f>
        <v>1381496</v>
      </c>
      <c r="G151" s="314">
        <f>G144-G145</f>
        <v>505255</v>
      </c>
      <c r="H151" s="314">
        <f>H144-H145</f>
        <v>633962</v>
      </c>
      <c r="I151" s="314">
        <f>I144-I145</f>
        <v>794301</v>
      </c>
      <c r="J151" s="314">
        <f t="shared" ref="J151:R151" si="10">J144-J145</f>
        <v>1075628</v>
      </c>
      <c r="K151" s="314">
        <f t="shared" si="10"/>
        <v>1222507</v>
      </c>
      <c r="L151" s="314">
        <f t="shared" si="10"/>
        <v>1259588</v>
      </c>
      <c r="M151" s="314">
        <f t="shared" si="10"/>
        <v>1278840</v>
      </c>
      <c r="N151" s="314">
        <f t="shared" si="10"/>
        <v>1355289</v>
      </c>
      <c r="O151" s="314">
        <f t="shared" si="10"/>
        <v>1421739</v>
      </c>
      <c r="P151" s="314">
        <f t="shared" si="10"/>
        <v>1448113</v>
      </c>
      <c r="Q151" s="314">
        <f t="shared" si="10"/>
        <v>1012732</v>
      </c>
      <c r="R151" s="314">
        <f t="shared" si="10"/>
        <v>847161</v>
      </c>
    </row>
    <row r="152" spans="1:18">
      <c r="A152" s="307">
        <v>21</v>
      </c>
      <c r="B152" s="283" t="s">
        <v>291</v>
      </c>
      <c r="C152" s="40"/>
      <c r="D152" s="80"/>
      <c r="E152" s="154">
        <f>E149-E150+E151</f>
        <v>3771941</v>
      </c>
      <c r="F152" s="289">
        <f t="shared" ref="F152:Q152" si="11">F149-F150+F151</f>
        <v>3766035</v>
      </c>
      <c r="G152" s="314">
        <f>G149-G150+G151</f>
        <v>3766719</v>
      </c>
      <c r="H152" s="314">
        <f>H149-H150+H151</f>
        <v>3801954</v>
      </c>
      <c r="I152" s="314">
        <f t="shared" si="11"/>
        <v>3835385</v>
      </c>
      <c r="J152" s="314">
        <f t="shared" si="11"/>
        <v>3879151</v>
      </c>
      <c r="K152" s="314">
        <f t="shared" si="11"/>
        <v>3931329</v>
      </c>
      <c r="L152" s="314">
        <f t="shared" si="11"/>
        <v>3983470</v>
      </c>
      <c r="M152" s="314">
        <f t="shared" si="11"/>
        <v>4037502</v>
      </c>
      <c r="N152" s="314">
        <f t="shared" si="11"/>
        <v>4094295</v>
      </c>
      <c r="O152" s="314">
        <f t="shared" si="11"/>
        <v>4151985</v>
      </c>
      <c r="P152" s="314">
        <f t="shared" si="11"/>
        <v>4212869</v>
      </c>
      <c r="Q152" s="314">
        <f t="shared" si="11"/>
        <v>4303494</v>
      </c>
      <c r="R152" s="314">
        <f>R149-R150+R151</f>
        <v>4346080</v>
      </c>
    </row>
    <row r="153" spans="1:18">
      <c r="A153" s="140">
        <v>22</v>
      </c>
      <c r="B153" s="52" t="s">
        <v>95</v>
      </c>
      <c r="C153" s="40"/>
      <c r="D153" s="80"/>
      <c r="E153" s="154">
        <f t="shared" ref="E153:R153" si="12">E17</f>
        <v>3771941</v>
      </c>
      <c r="F153" s="289">
        <f>F17</f>
        <v>3766035</v>
      </c>
      <c r="G153" s="81">
        <f t="shared" si="12"/>
        <v>3766719</v>
      </c>
      <c r="H153" s="285">
        <f t="shared" si="12"/>
        <v>3801954</v>
      </c>
      <c r="I153" s="285">
        <f t="shared" si="12"/>
        <v>3835385</v>
      </c>
      <c r="J153" s="285">
        <f t="shared" si="12"/>
        <v>3879151</v>
      </c>
      <c r="K153" s="285">
        <f t="shared" si="12"/>
        <v>3931329</v>
      </c>
      <c r="L153" s="285">
        <f t="shared" si="12"/>
        <v>3983470</v>
      </c>
      <c r="M153" s="285">
        <f t="shared" si="12"/>
        <v>4037502</v>
      </c>
      <c r="N153" s="285">
        <f t="shared" si="12"/>
        <v>4094295</v>
      </c>
      <c r="O153" s="285">
        <f t="shared" si="12"/>
        <v>4151985</v>
      </c>
      <c r="P153" s="285">
        <f t="shared" si="12"/>
        <v>4212869</v>
      </c>
      <c r="Q153" s="285">
        <f t="shared" si="12"/>
        <v>4303494</v>
      </c>
      <c r="R153" s="285">
        <f t="shared" si="12"/>
        <v>4346080</v>
      </c>
    </row>
    <row r="154" spans="1:18">
      <c r="A154" s="140">
        <v>23</v>
      </c>
      <c r="B154" s="52" t="s">
        <v>292</v>
      </c>
      <c r="C154" s="40"/>
      <c r="D154" s="91"/>
      <c r="E154" s="154">
        <f>E152-E153</f>
        <v>0</v>
      </c>
      <c r="F154" s="289">
        <f>F152-F153</f>
        <v>0</v>
      </c>
      <c r="G154" s="285">
        <f>G152-G153</f>
        <v>0</v>
      </c>
      <c r="H154" s="285">
        <f>H152-H153</f>
        <v>0</v>
      </c>
      <c r="I154" s="285">
        <f>I152-I153</f>
        <v>0</v>
      </c>
      <c r="J154" s="285">
        <f t="shared" ref="J154:R154" si="13">J152-J153</f>
        <v>0</v>
      </c>
      <c r="K154" s="285">
        <f t="shared" si="13"/>
        <v>0</v>
      </c>
      <c r="L154" s="285">
        <f t="shared" si="13"/>
        <v>0</v>
      </c>
      <c r="M154" s="285">
        <f t="shared" si="13"/>
        <v>0</v>
      </c>
      <c r="N154" s="285">
        <f t="shared" si="13"/>
        <v>0</v>
      </c>
      <c r="O154" s="285">
        <f t="shared" si="13"/>
        <v>0</v>
      </c>
      <c r="P154" s="285">
        <f t="shared" si="13"/>
        <v>0</v>
      </c>
      <c r="Q154" s="285">
        <f>Q152-Q153</f>
        <v>0</v>
      </c>
      <c r="R154" s="285">
        <f t="shared" si="13"/>
        <v>0</v>
      </c>
    </row>
    <row r="155" spans="1:18" s="2" customFormat="1">
      <c r="A155" s="142"/>
      <c r="B155" s="35"/>
      <c r="C155" s="35"/>
      <c r="D155" s="35"/>
      <c r="E155" s="5"/>
      <c r="F155" s="5"/>
      <c r="G155" s="5"/>
      <c r="H155" s="5"/>
      <c r="I155" s="5"/>
      <c r="J155" s="5"/>
      <c r="K155" s="5"/>
      <c r="L155" s="5"/>
      <c r="M155" s="5"/>
      <c r="N155" s="5"/>
      <c r="O155" s="5"/>
      <c r="P155" s="1"/>
      <c r="Q155" s="1"/>
      <c r="R155" s="1"/>
    </row>
    <row r="156" spans="1:18">
      <c r="A156" s="140"/>
    </row>
    <row r="157" spans="1:18">
      <c r="A157" s="140"/>
    </row>
    <row r="158" spans="1:18" ht="31.5">
      <c r="A158" s="140"/>
      <c r="B158" s="35" t="s">
        <v>457</v>
      </c>
    </row>
    <row r="159" spans="1:18">
      <c r="A159" s="140"/>
    </row>
    <row r="160" spans="1:18">
      <c r="A160" s="140"/>
    </row>
    <row r="161" spans="1:1">
      <c r="A161" s="140"/>
    </row>
    <row r="162" spans="1:1">
      <c r="A162" s="140"/>
    </row>
    <row r="163" spans="1:1">
      <c r="A163" s="140"/>
    </row>
    <row r="164" spans="1:1">
      <c r="A164" s="140"/>
    </row>
    <row r="165" spans="1:1">
      <c r="A165" s="140"/>
    </row>
  </sheetData>
  <dataConsolidate/>
  <mergeCells count="1">
    <mergeCell ref="E9:F9"/>
  </mergeCells>
  <printOptions horizontalCentered="1"/>
  <pageMargins left="0.44" right="0.5" top="0.52" bottom="0.42" header="0.52" footer="0.4"/>
  <pageSetup scale="28" pageOrder="overThenDown"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V165"/>
  <sheetViews>
    <sheetView showGridLines="0" topLeftCell="D102" zoomScale="85" zoomScaleNormal="85" zoomScaleSheetLayoutView="55" workbookViewId="0">
      <selection activeCell="S27" sqref="S27:V41"/>
    </sheetView>
  </sheetViews>
  <sheetFormatPr defaultColWidth="9" defaultRowHeight="15.75"/>
  <cols>
    <col min="1" max="1" width="9" style="149"/>
    <col min="2" max="2" width="36.125" style="279" customWidth="1"/>
    <col min="3" max="3" width="16.875" style="279" customWidth="1"/>
    <col min="4" max="4" width="15" style="279" customWidth="1"/>
    <col min="5" max="15" width="14" style="278" customWidth="1"/>
    <col min="16" max="18" width="14" style="277" customWidth="1"/>
    <col min="19" max="19" width="11.125" style="277" customWidth="1"/>
    <col min="20" max="20" width="7.125" style="277" customWidth="1"/>
    <col min="21" max="21" width="8.875" style="277" customWidth="1"/>
    <col min="22" max="22" width="14.125" style="277" customWidth="1"/>
    <col min="23" max="131" width="7.125" style="277" customWidth="1"/>
    <col min="132" max="16384" width="9" style="277"/>
  </cols>
  <sheetData>
    <row r="1" spans="1:18" s="2" customFormat="1">
      <c r="A1" s="146"/>
      <c r="B1" s="281" t="s">
        <v>22</v>
      </c>
      <c r="C1" s="281"/>
      <c r="D1" s="280"/>
      <c r="E1" s="4"/>
      <c r="F1" s="4"/>
      <c r="G1" s="4"/>
      <c r="H1" s="4"/>
      <c r="I1" s="4"/>
      <c r="J1" s="4"/>
      <c r="K1" s="4"/>
      <c r="L1" s="4"/>
      <c r="M1" s="4"/>
      <c r="N1" s="4"/>
    </row>
    <row r="2" spans="1:18" s="2" customFormat="1">
      <c r="A2" s="146"/>
      <c r="B2" s="281" t="s">
        <v>23</v>
      </c>
      <c r="C2" s="281"/>
      <c r="D2" s="280"/>
      <c r="E2" s="4"/>
      <c r="F2" s="4"/>
      <c r="G2" s="4"/>
      <c r="H2" s="4"/>
      <c r="I2" s="4"/>
      <c r="J2" s="4"/>
      <c r="K2" s="4"/>
      <c r="L2" s="4"/>
      <c r="M2" s="4"/>
      <c r="N2" s="4"/>
    </row>
    <row r="3" spans="1:18" s="3" customFormat="1">
      <c r="A3" s="146"/>
      <c r="B3" s="129" t="s">
        <v>257</v>
      </c>
      <c r="C3" s="22"/>
      <c r="D3" s="17"/>
    </row>
    <row r="4" spans="1:18" s="3" customFormat="1">
      <c r="A4" s="146"/>
      <c r="B4" s="26" t="s">
        <v>177</v>
      </c>
      <c r="C4" s="22"/>
      <c r="D4" s="16"/>
    </row>
    <row r="5" spans="1:18" s="3" customFormat="1">
      <c r="A5" s="146"/>
      <c r="B5" s="290" t="s">
        <v>181</v>
      </c>
      <c r="C5" s="22"/>
      <c r="D5" s="16"/>
    </row>
    <row r="6" spans="1:18" s="3" customFormat="1">
      <c r="A6" s="146"/>
      <c r="B6" s="16"/>
      <c r="D6" s="16"/>
    </row>
    <row r="7" spans="1:18" s="3" customFormat="1" ht="15.75" customHeight="1">
      <c r="A7" s="146"/>
      <c r="B7" s="145" t="s">
        <v>429</v>
      </c>
      <c r="C7" s="280"/>
      <c r="D7" s="280"/>
      <c r="E7" s="124" t="s">
        <v>82</v>
      </c>
      <c r="F7" s="11"/>
      <c r="G7" s="11"/>
      <c r="I7" s="8"/>
      <c r="J7" s="6"/>
      <c r="K7" s="6"/>
      <c r="L7" s="6"/>
      <c r="M7" s="6"/>
      <c r="N7" s="6"/>
      <c r="O7" s="6"/>
    </row>
    <row r="8" spans="1:18" s="3" customFormat="1">
      <c r="A8" s="146"/>
      <c r="B8" s="281"/>
      <c r="C8" s="13"/>
      <c r="D8" s="281"/>
      <c r="E8" s="55"/>
      <c r="F8" s="55"/>
      <c r="G8" s="55"/>
      <c r="H8" s="55"/>
      <c r="I8" s="55"/>
      <c r="J8" s="56" t="s">
        <v>3</v>
      </c>
      <c r="K8" s="57"/>
      <c r="L8" s="57"/>
      <c r="M8" s="57"/>
      <c r="N8" s="57"/>
      <c r="O8" s="58"/>
      <c r="P8" s="59"/>
      <c r="Q8" s="59"/>
      <c r="R8" s="59"/>
    </row>
    <row r="9" spans="1:18" s="3" customFormat="1">
      <c r="A9" s="146"/>
      <c r="B9" s="13"/>
      <c r="C9" s="13"/>
      <c r="D9" s="281"/>
      <c r="E9" s="457" t="s">
        <v>285</v>
      </c>
      <c r="F9" s="458"/>
      <c r="G9" s="124"/>
      <c r="H9" s="61"/>
      <c r="I9" s="61"/>
      <c r="J9" s="62"/>
      <c r="K9" s="63"/>
      <c r="L9" s="63"/>
      <c r="M9" s="63"/>
      <c r="N9" s="63"/>
      <c r="O9" s="58"/>
      <c r="P9" s="59"/>
      <c r="Q9" s="59"/>
      <c r="R9" s="59"/>
    </row>
    <row r="10" spans="1:18" s="7" customFormat="1" ht="37.5">
      <c r="A10" s="147"/>
      <c r="B10" s="295" t="s">
        <v>45</v>
      </c>
      <c r="C10" s="23"/>
      <c r="D10" s="23"/>
      <c r="E10" s="284" t="s">
        <v>135</v>
      </c>
      <c r="F10" s="299" t="s">
        <v>80</v>
      </c>
      <c r="G10" s="187" t="s">
        <v>1</v>
      </c>
      <c r="H10" s="284" t="s">
        <v>2</v>
      </c>
      <c r="I10" s="284" t="s">
        <v>17</v>
      </c>
      <c r="J10" s="284" t="s">
        <v>18</v>
      </c>
      <c r="K10" s="284" t="s">
        <v>20</v>
      </c>
      <c r="L10" s="284" t="s">
        <v>21</v>
      </c>
      <c r="M10" s="284" t="s">
        <v>24</v>
      </c>
      <c r="N10" s="284" t="s">
        <v>25</v>
      </c>
      <c r="O10" s="284" t="s">
        <v>27</v>
      </c>
      <c r="P10" s="284" t="s">
        <v>28</v>
      </c>
      <c r="Q10" s="284" t="s">
        <v>29</v>
      </c>
      <c r="R10" s="284" t="s">
        <v>30</v>
      </c>
    </row>
    <row r="11" spans="1:18" ht="17.25" customHeight="1">
      <c r="A11" s="22">
        <v>1</v>
      </c>
      <c r="B11" s="281" t="s">
        <v>132</v>
      </c>
      <c r="C11" s="281"/>
      <c r="D11" s="65"/>
      <c r="E11" s="304">
        <v>3441632.4329999997</v>
      </c>
      <c r="F11" s="380">
        <v>3472081.0573299997</v>
      </c>
      <c r="G11" s="377">
        <v>3576208.767968175</v>
      </c>
      <c r="H11" s="378">
        <v>3686984.2819650746</v>
      </c>
      <c r="I11" s="378">
        <v>3795774.4004367758</v>
      </c>
      <c r="J11" s="378">
        <v>3920654.02784786</v>
      </c>
      <c r="K11" s="378">
        <v>4099753.9928091415</v>
      </c>
      <c r="L11" s="378">
        <v>4227647.6932903966</v>
      </c>
      <c r="M11" s="378">
        <v>4357978.1354350587</v>
      </c>
      <c r="N11" s="378">
        <v>4484739.3869311661</v>
      </c>
      <c r="O11" s="379">
        <v>4555425.6389278527</v>
      </c>
      <c r="P11" s="379">
        <v>4628139.0899521094</v>
      </c>
      <c r="Q11" s="379">
        <v>4689146.331423427</v>
      </c>
      <c r="R11" s="379">
        <v>4752567.5886724368</v>
      </c>
    </row>
    <row r="12" spans="1:18" ht="17.25" customHeight="1">
      <c r="A12" s="22">
        <v>2</v>
      </c>
      <c r="B12" s="281" t="s">
        <v>131</v>
      </c>
      <c r="C12" s="281"/>
      <c r="D12" s="65"/>
      <c r="E12" s="304"/>
      <c r="F12" s="359"/>
      <c r="G12" s="107"/>
      <c r="H12" s="108"/>
      <c r="I12" s="108"/>
      <c r="J12" s="108"/>
      <c r="K12" s="108"/>
      <c r="L12" s="108"/>
      <c r="M12" s="108"/>
      <c r="N12" s="108"/>
      <c r="O12" s="109"/>
      <c r="P12" s="109"/>
      <c r="Q12" s="109"/>
      <c r="R12" s="109"/>
    </row>
    <row r="13" spans="1:18" ht="17.25" customHeight="1">
      <c r="A13" s="22">
        <v>3</v>
      </c>
      <c r="B13" s="281" t="s">
        <v>366</v>
      </c>
      <c r="C13" s="281"/>
      <c r="D13" s="65"/>
      <c r="E13" s="304">
        <v>3771941</v>
      </c>
      <c r="F13" s="359">
        <v>3766035</v>
      </c>
      <c r="G13" s="68">
        <v>3976332</v>
      </c>
      <c r="H13" s="68">
        <v>4098627</v>
      </c>
      <c r="I13" s="68">
        <v>4210252</v>
      </c>
      <c r="J13" s="68">
        <v>4344313</v>
      </c>
      <c r="K13" s="68">
        <v>4543362</v>
      </c>
      <c r="L13" s="68">
        <v>4682660</v>
      </c>
      <c r="M13" s="68">
        <v>4823762</v>
      </c>
      <c r="N13" s="68">
        <v>4961004</v>
      </c>
      <c r="O13" s="68">
        <v>5082534</v>
      </c>
      <c r="P13" s="68">
        <v>5154905</v>
      </c>
      <c r="Q13" s="68">
        <v>5243363</v>
      </c>
      <c r="R13" s="68">
        <v>5286487</v>
      </c>
    </row>
    <row r="14" spans="1:18" ht="17.25" customHeight="1">
      <c r="A14" s="22">
        <v>4</v>
      </c>
      <c r="B14" s="281" t="s">
        <v>365</v>
      </c>
      <c r="C14" s="281"/>
      <c r="D14" s="65"/>
      <c r="E14" s="171">
        <v>3441632.4329999997</v>
      </c>
      <c r="F14" s="306">
        <v>3472081.0573299997</v>
      </c>
      <c r="G14" s="304">
        <v>3576208.767968175</v>
      </c>
      <c r="H14" s="305">
        <v>3686984.2819650746</v>
      </c>
      <c r="I14" s="305">
        <v>3795774.4004367758</v>
      </c>
      <c r="J14" s="305">
        <v>3920654.02784786</v>
      </c>
      <c r="K14" s="305">
        <v>4099753.9928091415</v>
      </c>
      <c r="L14" s="305">
        <v>4227647.6932903966</v>
      </c>
      <c r="M14" s="305">
        <v>4357978.1354350587</v>
      </c>
      <c r="N14" s="305">
        <v>4484739.3869311661</v>
      </c>
      <c r="O14" s="305">
        <v>4555425.6389278527</v>
      </c>
      <c r="P14" s="305">
        <v>4628139.0899521094</v>
      </c>
      <c r="Q14" s="305">
        <v>4689146.331423427</v>
      </c>
      <c r="R14" s="305">
        <v>4752567.5886724368</v>
      </c>
    </row>
    <row r="15" spans="1:18" ht="17.25" customHeight="1">
      <c r="A15" s="22">
        <v>5</v>
      </c>
      <c r="B15" s="281" t="s">
        <v>364</v>
      </c>
      <c r="C15" s="281"/>
      <c r="D15" s="65"/>
      <c r="E15" s="171">
        <f>E13</f>
        <v>3771941</v>
      </c>
      <c r="F15" s="171">
        <v>3761277</v>
      </c>
      <c r="G15" s="171">
        <f t="shared" ref="G15:R15" si="0">G13</f>
        <v>3976332</v>
      </c>
      <c r="H15" s="171">
        <f t="shared" si="0"/>
        <v>4098627</v>
      </c>
      <c r="I15" s="171">
        <f t="shared" si="0"/>
        <v>4210252</v>
      </c>
      <c r="J15" s="171">
        <f t="shared" si="0"/>
        <v>4344313</v>
      </c>
      <c r="K15" s="171">
        <f t="shared" si="0"/>
        <v>4543362</v>
      </c>
      <c r="L15" s="171">
        <f t="shared" si="0"/>
        <v>4682660</v>
      </c>
      <c r="M15" s="171">
        <f t="shared" si="0"/>
        <v>4823762</v>
      </c>
      <c r="N15" s="171">
        <f t="shared" si="0"/>
        <v>4961004</v>
      </c>
      <c r="O15" s="171">
        <f t="shared" si="0"/>
        <v>5082534</v>
      </c>
      <c r="P15" s="171">
        <f t="shared" si="0"/>
        <v>5154905</v>
      </c>
      <c r="Q15" s="171">
        <f t="shared" si="0"/>
        <v>5243363</v>
      </c>
      <c r="R15" s="171">
        <f t="shared" si="0"/>
        <v>5286487</v>
      </c>
    </row>
    <row r="16" spans="1:18" ht="17.25" customHeight="1">
      <c r="A16" s="22">
        <v>6</v>
      </c>
      <c r="B16" s="281" t="s">
        <v>41</v>
      </c>
      <c r="C16" s="24"/>
      <c r="D16" s="67"/>
      <c r="E16" s="171"/>
      <c r="F16" s="300"/>
      <c r="G16" s="107"/>
      <c r="H16" s="107"/>
      <c r="I16" s="107"/>
      <c r="J16" s="107"/>
      <c r="K16" s="107"/>
      <c r="L16" s="107"/>
      <c r="M16" s="107"/>
      <c r="N16" s="107"/>
      <c r="O16" s="107"/>
      <c r="P16" s="107"/>
      <c r="Q16" s="107"/>
      <c r="R16" s="107"/>
    </row>
    <row r="17" spans="1:18" ht="17.25" customHeight="1">
      <c r="A17" s="22">
        <v>7</v>
      </c>
      <c r="B17" s="27" t="s">
        <v>367</v>
      </c>
      <c r="C17" s="281"/>
      <c r="D17" s="65"/>
      <c r="E17" s="69">
        <f>E15+E16</f>
        <v>3771941</v>
      </c>
      <c r="F17" s="301">
        <f>F13</f>
        <v>3766035</v>
      </c>
      <c r="G17" s="69">
        <f t="shared" ref="G17:R17" si="1">G15+G16</f>
        <v>3976332</v>
      </c>
      <c r="H17" s="69">
        <f t="shared" si="1"/>
        <v>4098627</v>
      </c>
      <c r="I17" s="69">
        <f t="shared" si="1"/>
        <v>4210252</v>
      </c>
      <c r="J17" s="69">
        <f t="shared" si="1"/>
        <v>4344313</v>
      </c>
      <c r="K17" s="69">
        <f t="shared" si="1"/>
        <v>4543362</v>
      </c>
      <c r="L17" s="69">
        <f t="shared" si="1"/>
        <v>4682660</v>
      </c>
      <c r="M17" s="69">
        <f t="shared" si="1"/>
        <v>4823762</v>
      </c>
      <c r="N17" s="69">
        <f t="shared" si="1"/>
        <v>4961004</v>
      </c>
      <c r="O17" s="69">
        <f t="shared" si="1"/>
        <v>5082534</v>
      </c>
      <c r="P17" s="69">
        <f t="shared" si="1"/>
        <v>5154905</v>
      </c>
      <c r="Q17" s="69">
        <f t="shared" si="1"/>
        <v>5243363</v>
      </c>
      <c r="R17" s="69">
        <f t="shared" si="1"/>
        <v>5286487</v>
      </c>
    </row>
    <row r="18" spans="1:18" ht="17.25" customHeight="1">
      <c r="A18" s="22"/>
      <c r="C18" s="281"/>
      <c r="D18" s="281"/>
      <c r="E18" s="216"/>
      <c r="F18" s="302"/>
      <c r="G18" s="217"/>
      <c r="H18" s="217"/>
      <c r="I18" s="217"/>
      <c r="J18" s="217"/>
      <c r="K18" s="217"/>
      <c r="L18" s="217"/>
      <c r="M18" s="217"/>
      <c r="N18" s="217"/>
      <c r="O18" s="195"/>
      <c r="P18" s="195"/>
      <c r="Q18" s="195"/>
      <c r="R18" s="196"/>
    </row>
    <row r="19" spans="1:18" ht="17.25" customHeight="1">
      <c r="A19" s="22">
        <v>8</v>
      </c>
      <c r="B19" s="281" t="s">
        <v>40</v>
      </c>
      <c r="C19" s="281"/>
      <c r="D19" s="65"/>
      <c r="E19" s="381">
        <v>107284.81299999999</v>
      </c>
      <c r="F19" s="382">
        <v>127742.139</v>
      </c>
      <c r="G19" s="383">
        <v>149631.54700000002</v>
      </c>
      <c r="H19" s="383">
        <v>164472.63499999998</v>
      </c>
      <c r="I19" s="383">
        <v>174125.51300000001</v>
      </c>
      <c r="J19" s="383">
        <v>179565.71799999999</v>
      </c>
      <c r="K19" s="383">
        <v>182142.78099999996</v>
      </c>
      <c r="L19" s="383">
        <v>182978.46599999999</v>
      </c>
      <c r="M19" s="383">
        <v>182640.1</v>
      </c>
      <c r="N19" s="383">
        <v>180983.658</v>
      </c>
      <c r="O19" s="384">
        <v>179762.19500000001</v>
      </c>
      <c r="P19" s="384">
        <v>176457.79199999999</v>
      </c>
      <c r="Q19" s="384">
        <v>174246.12299999996</v>
      </c>
      <c r="R19" s="384">
        <v>172127.49300000002</v>
      </c>
    </row>
    <row r="20" spans="1:18" ht="17.25" customHeight="1">
      <c r="A20" s="22">
        <v>9</v>
      </c>
      <c r="B20" s="281" t="s">
        <v>129</v>
      </c>
      <c r="C20" s="281"/>
      <c r="D20" s="65"/>
      <c r="E20" s="181"/>
      <c r="F20" s="385"/>
      <c r="G20" s="386">
        <v>8316</v>
      </c>
      <c r="H20" s="386">
        <v>11100</v>
      </c>
      <c r="I20" s="386">
        <v>14292</v>
      </c>
      <c r="J20" s="386">
        <v>17856</v>
      </c>
      <c r="K20" s="386">
        <v>21732</v>
      </c>
      <c r="L20" s="386">
        <v>25836</v>
      </c>
      <c r="M20" s="386">
        <v>30144</v>
      </c>
      <c r="N20" s="386">
        <v>34584</v>
      </c>
      <c r="O20" s="387">
        <v>39132</v>
      </c>
      <c r="P20" s="387">
        <v>43728</v>
      </c>
      <c r="Q20" s="387">
        <v>48372</v>
      </c>
      <c r="R20" s="387">
        <v>53028</v>
      </c>
    </row>
    <row r="21" spans="1:18" ht="17.25" customHeight="1">
      <c r="A21" s="22">
        <v>10</v>
      </c>
      <c r="B21" s="318" t="s">
        <v>311</v>
      </c>
      <c r="C21" s="281"/>
      <c r="D21" s="281"/>
      <c r="E21" s="244"/>
      <c r="F21" s="303"/>
      <c r="G21" s="110"/>
      <c r="H21" s="111"/>
      <c r="I21" s="111"/>
      <c r="J21" s="111"/>
      <c r="K21" s="111"/>
      <c r="L21" s="111"/>
      <c r="M21" s="111"/>
      <c r="N21" s="111"/>
      <c r="O21" s="109"/>
      <c r="P21" s="109"/>
      <c r="Q21" s="109"/>
      <c r="R21" s="109"/>
    </row>
    <row r="22" spans="1:18" ht="17.25" customHeight="1">
      <c r="A22" s="22">
        <v>11</v>
      </c>
      <c r="B22" s="318" t="s">
        <v>312</v>
      </c>
      <c r="C22" s="281"/>
      <c r="D22" s="281"/>
      <c r="E22" s="244"/>
      <c r="F22" s="303"/>
      <c r="G22" s="110"/>
      <c r="H22" s="111"/>
      <c r="I22" s="111"/>
      <c r="J22" s="111"/>
      <c r="K22" s="111"/>
      <c r="L22" s="111"/>
      <c r="M22" s="111"/>
      <c r="N22" s="111"/>
      <c r="O22" s="109"/>
      <c r="P22" s="109"/>
      <c r="Q22" s="109"/>
      <c r="R22" s="109"/>
    </row>
    <row r="23" spans="1:18">
      <c r="A23" s="148"/>
      <c r="B23" s="29"/>
      <c r="C23" s="29"/>
      <c r="D23" s="150"/>
      <c r="E23" s="151"/>
      <c r="F23" s="151"/>
      <c r="G23" s="151"/>
      <c r="H23" s="151"/>
      <c r="I23" s="151"/>
      <c r="J23" s="151"/>
      <c r="K23" s="151"/>
      <c r="L23" s="151"/>
      <c r="M23" s="151"/>
      <c r="N23" s="151"/>
      <c r="O23" s="152"/>
      <c r="P23" s="152"/>
      <c r="Q23" s="152"/>
      <c r="R23" s="153"/>
    </row>
    <row r="24" spans="1:18" ht="18.75" customHeight="1">
      <c r="B24" s="295" t="s">
        <v>270</v>
      </c>
      <c r="C24" s="30"/>
      <c r="D24" s="74"/>
      <c r="E24" s="75"/>
      <c r="F24" s="75"/>
      <c r="G24" s="75"/>
      <c r="H24" s="75"/>
      <c r="I24" s="75"/>
      <c r="J24" s="75"/>
      <c r="K24" s="75"/>
      <c r="L24" s="75"/>
      <c r="M24" s="75"/>
      <c r="N24" s="75"/>
      <c r="O24" s="75"/>
      <c r="P24" s="75"/>
      <c r="Q24" s="75"/>
      <c r="R24" s="75"/>
    </row>
    <row r="25" spans="1:18" ht="15.75" customHeight="1">
      <c r="A25" s="287"/>
      <c r="B25" s="27" t="s">
        <v>269</v>
      </c>
      <c r="C25" s="32"/>
      <c r="D25" s="76"/>
      <c r="E25" s="77"/>
      <c r="F25" s="77"/>
      <c r="G25" s="77"/>
      <c r="H25" s="77"/>
      <c r="I25" s="77"/>
      <c r="J25" s="77"/>
      <c r="K25" s="77"/>
      <c r="L25" s="77"/>
      <c r="M25" s="77"/>
      <c r="N25" s="77"/>
      <c r="O25" s="78"/>
      <c r="P25" s="78"/>
      <c r="Q25" s="78"/>
      <c r="R25" s="78"/>
    </row>
    <row r="26" spans="1:18">
      <c r="A26" s="287"/>
      <c r="B26" s="281" t="s">
        <v>42</v>
      </c>
      <c r="C26" s="280"/>
      <c r="D26" s="79" t="s">
        <v>317</v>
      </c>
      <c r="E26" s="284" t="s">
        <v>135</v>
      </c>
      <c r="F26" s="284" t="s">
        <v>80</v>
      </c>
      <c r="G26" s="284" t="s">
        <v>1</v>
      </c>
      <c r="H26" s="284" t="s">
        <v>2</v>
      </c>
      <c r="I26" s="284" t="s">
        <v>17</v>
      </c>
      <c r="J26" s="284" t="s">
        <v>18</v>
      </c>
      <c r="K26" s="284" t="s">
        <v>20</v>
      </c>
      <c r="L26" s="284" t="s">
        <v>21</v>
      </c>
      <c r="M26" s="284" t="s">
        <v>24</v>
      </c>
      <c r="N26" s="284" t="s">
        <v>25</v>
      </c>
      <c r="O26" s="284" t="s">
        <v>27</v>
      </c>
      <c r="P26" s="284" t="s">
        <v>28</v>
      </c>
      <c r="Q26" s="284" t="s">
        <v>29</v>
      </c>
      <c r="R26" s="284" t="s">
        <v>30</v>
      </c>
    </row>
    <row r="27" spans="1:18">
      <c r="A27" s="287" t="s">
        <v>138</v>
      </c>
      <c r="B27" s="14" t="s">
        <v>391</v>
      </c>
      <c r="C27" s="282"/>
      <c r="D27" s="369" t="s">
        <v>390</v>
      </c>
      <c r="E27" s="171">
        <v>264</v>
      </c>
      <c r="F27" s="171">
        <v>303</v>
      </c>
      <c r="G27" s="378">
        <v>0</v>
      </c>
      <c r="H27" s="378">
        <v>0</v>
      </c>
      <c r="I27" s="378">
        <v>0</v>
      </c>
      <c r="J27" s="378">
        <v>0</v>
      </c>
      <c r="K27" s="378">
        <v>0</v>
      </c>
      <c r="L27" s="378">
        <v>0</v>
      </c>
      <c r="M27" s="378">
        <v>0</v>
      </c>
      <c r="N27" s="378">
        <v>0</v>
      </c>
      <c r="O27" s="379">
        <v>39</v>
      </c>
      <c r="P27" s="379">
        <v>90</v>
      </c>
      <c r="Q27" s="379">
        <v>198</v>
      </c>
      <c r="R27" s="379">
        <v>262.60436828963174</v>
      </c>
    </row>
    <row r="28" spans="1:18">
      <c r="A28" s="287" t="s">
        <v>139</v>
      </c>
      <c r="B28" s="14" t="s">
        <v>392</v>
      </c>
      <c r="C28" s="282"/>
      <c r="D28" s="369" t="s">
        <v>390</v>
      </c>
      <c r="E28" s="183">
        <v>602</v>
      </c>
      <c r="F28" s="183">
        <v>1863</v>
      </c>
      <c r="G28" s="388">
        <v>0</v>
      </c>
      <c r="H28" s="388">
        <v>0</v>
      </c>
      <c r="I28" s="388">
        <v>0</v>
      </c>
      <c r="J28" s="388">
        <v>0</v>
      </c>
      <c r="K28" s="388">
        <v>0</v>
      </c>
      <c r="L28" s="388">
        <v>0</v>
      </c>
      <c r="M28" s="388">
        <v>0</v>
      </c>
      <c r="N28" s="388">
        <v>0</v>
      </c>
      <c r="O28" s="379">
        <v>0</v>
      </c>
      <c r="P28" s="379">
        <v>15</v>
      </c>
      <c r="Q28" s="379">
        <v>9</v>
      </c>
      <c r="R28" s="379">
        <v>2.5745526302905071</v>
      </c>
    </row>
    <row r="29" spans="1:18">
      <c r="A29" s="287" t="s">
        <v>140</v>
      </c>
      <c r="B29" s="14" t="s">
        <v>393</v>
      </c>
      <c r="C29" s="282"/>
      <c r="D29" s="369" t="s">
        <v>390</v>
      </c>
      <c r="E29" s="171">
        <v>309</v>
      </c>
      <c r="F29" s="171">
        <v>368</v>
      </c>
      <c r="G29" s="378">
        <v>0</v>
      </c>
      <c r="H29" s="378">
        <v>0</v>
      </c>
      <c r="I29" s="378">
        <v>0</v>
      </c>
      <c r="J29" s="378">
        <v>0</v>
      </c>
      <c r="K29" s="378">
        <v>3</v>
      </c>
      <c r="L29" s="378">
        <v>0</v>
      </c>
      <c r="M29" s="378">
        <v>0</v>
      </c>
      <c r="N29" s="378">
        <v>0</v>
      </c>
      <c r="O29" s="379">
        <v>459</v>
      </c>
      <c r="P29" s="379">
        <v>525</v>
      </c>
      <c r="Q29" s="379">
        <v>1506</v>
      </c>
      <c r="R29" s="379">
        <v>1601.3717360406956</v>
      </c>
    </row>
    <row r="30" spans="1:18">
      <c r="A30" s="287" t="s">
        <v>141</v>
      </c>
      <c r="B30" s="14" t="s">
        <v>394</v>
      </c>
      <c r="C30" s="324"/>
      <c r="D30" s="369" t="s">
        <v>390</v>
      </c>
      <c r="E30" s="184">
        <v>904</v>
      </c>
      <c r="F30" s="184">
        <v>273</v>
      </c>
      <c r="G30" s="389">
        <v>0</v>
      </c>
      <c r="H30" s="389">
        <v>0</v>
      </c>
      <c r="I30" s="389">
        <v>0</v>
      </c>
      <c r="J30" s="389">
        <v>3</v>
      </c>
      <c r="K30" s="389">
        <v>0</v>
      </c>
      <c r="L30" s="389">
        <v>0</v>
      </c>
      <c r="M30" s="389">
        <v>0</v>
      </c>
      <c r="N30" s="389">
        <v>0</v>
      </c>
      <c r="O30" s="390">
        <v>3</v>
      </c>
      <c r="P30" s="390">
        <v>18</v>
      </c>
      <c r="Q30" s="390">
        <v>27</v>
      </c>
      <c r="R30" s="390">
        <v>38.618289454357608</v>
      </c>
    </row>
    <row r="31" spans="1:18">
      <c r="A31" s="287" t="s">
        <v>142</v>
      </c>
      <c r="B31" s="14" t="s">
        <v>395</v>
      </c>
      <c r="C31" s="324"/>
      <c r="D31" s="369" t="s">
        <v>390</v>
      </c>
      <c r="E31" s="321">
        <v>406974</v>
      </c>
      <c r="F31" s="321">
        <v>149008</v>
      </c>
      <c r="G31" s="391">
        <v>274120</v>
      </c>
      <c r="H31" s="391">
        <v>272577</v>
      </c>
      <c r="I31" s="391">
        <v>225235</v>
      </c>
      <c r="J31" s="391">
        <v>216389</v>
      </c>
      <c r="K31" s="391">
        <v>233066</v>
      </c>
      <c r="L31" s="391">
        <v>225011</v>
      </c>
      <c r="M31" s="391">
        <v>252552</v>
      </c>
      <c r="N31" s="391">
        <v>273897</v>
      </c>
      <c r="O31" s="392">
        <v>241297</v>
      </c>
      <c r="P31" s="392">
        <v>226397</v>
      </c>
      <c r="Q31" s="392">
        <v>225896</v>
      </c>
      <c r="R31" s="392">
        <v>167351.92825835367</v>
      </c>
    </row>
    <row r="32" spans="1:18">
      <c r="A32" s="287" t="s">
        <v>143</v>
      </c>
      <c r="B32" s="14" t="s">
        <v>396</v>
      </c>
      <c r="C32" s="324"/>
      <c r="D32" s="369" t="s">
        <v>390</v>
      </c>
      <c r="E32" s="321">
        <v>626677</v>
      </c>
      <c r="F32" s="321">
        <v>568012</v>
      </c>
      <c r="G32" s="391">
        <v>645129</v>
      </c>
      <c r="H32" s="391">
        <v>669592</v>
      </c>
      <c r="I32" s="391">
        <v>647176</v>
      </c>
      <c r="J32" s="391">
        <v>615662</v>
      </c>
      <c r="K32" s="391">
        <v>722224</v>
      </c>
      <c r="L32" s="391">
        <v>759067</v>
      </c>
      <c r="M32" s="391">
        <v>781206</v>
      </c>
      <c r="N32" s="391">
        <v>798606</v>
      </c>
      <c r="O32" s="392">
        <v>704364</v>
      </c>
      <c r="P32" s="392">
        <v>732996</v>
      </c>
      <c r="Q32" s="392">
        <v>723340</v>
      </c>
      <c r="R32" s="392">
        <v>614587.76387663884</v>
      </c>
    </row>
    <row r="33" spans="1:19">
      <c r="A33" s="287"/>
      <c r="B33" s="14" t="s">
        <v>397</v>
      </c>
      <c r="C33" s="157"/>
      <c r="D33" s="369" t="s">
        <v>390</v>
      </c>
      <c r="E33" s="321">
        <v>16986</v>
      </c>
      <c r="F33" s="321">
        <v>12527</v>
      </c>
      <c r="G33" s="391">
        <v>46723</v>
      </c>
      <c r="H33" s="391">
        <v>40967</v>
      </c>
      <c r="I33" s="391">
        <v>19192</v>
      </c>
      <c r="J33" s="391">
        <v>10138</v>
      </c>
      <c r="K33" s="391">
        <v>19638</v>
      </c>
      <c r="L33" s="391">
        <v>20703</v>
      </c>
      <c r="M33" s="391">
        <v>29281</v>
      </c>
      <c r="N33" s="391">
        <v>36874</v>
      </c>
      <c r="O33" s="392">
        <v>32024</v>
      </c>
      <c r="P33" s="392">
        <v>35732</v>
      </c>
      <c r="Q33" s="392">
        <v>39606</v>
      </c>
      <c r="R33" s="392">
        <v>41546.41397920801</v>
      </c>
    </row>
    <row r="34" spans="1:19">
      <c r="A34" s="287"/>
      <c r="B34" s="14" t="s">
        <v>398</v>
      </c>
      <c r="C34" s="157"/>
      <c r="D34" s="369" t="s">
        <v>400</v>
      </c>
      <c r="E34" s="321">
        <v>113</v>
      </c>
      <c r="F34" s="321">
        <v>43</v>
      </c>
      <c r="G34" s="391">
        <v>0</v>
      </c>
      <c r="H34" s="391">
        <v>0</v>
      </c>
      <c r="I34" s="391">
        <v>0</v>
      </c>
      <c r="J34" s="391">
        <v>0</v>
      </c>
      <c r="K34" s="391">
        <v>0</v>
      </c>
      <c r="L34" s="391">
        <v>0</v>
      </c>
      <c r="M34" s="391">
        <v>0</v>
      </c>
      <c r="N34" s="391">
        <v>0</v>
      </c>
      <c r="O34" s="392">
        <v>0</v>
      </c>
      <c r="P34" s="392">
        <v>0</v>
      </c>
      <c r="Q34" s="392">
        <v>0</v>
      </c>
      <c r="R34" s="392">
        <v>0</v>
      </c>
    </row>
    <row r="35" spans="1:19">
      <c r="A35" s="287"/>
      <c r="B35" s="14" t="s">
        <v>386</v>
      </c>
      <c r="C35" s="157"/>
      <c r="D35" s="369" t="s">
        <v>390</v>
      </c>
      <c r="E35" s="321">
        <v>40070</v>
      </c>
      <c r="F35" s="321">
        <v>45983</v>
      </c>
      <c r="G35" s="391">
        <v>37470</v>
      </c>
      <c r="H35" s="391">
        <v>39801</v>
      </c>
      <c r="I35" s="391">
        <v>42897</v>
      </c>
      <c r="J35" s="391">
        <v>42745</v>
      </c>
      <c r="K35" s="391">
        <v>45392</v>
      </c>
      <c r="L35" s="391">
        <v>51281</v>
      </c>
      <c r="M35" s="391">
        <v>58190</v>
      </c>
      <c r="N35" s="391">
        <v>68025</v>
      </c>
      <c r="O35" s="392">
        <v>59452</v>
      </c>
      <c r="P35" s="392">
        <v>73682</v>
      </c>
      <c r="Q35" s="392">
        <v>95372</v>
      </c>
      <c r="R35" s="392">
        <v>90390.826481079523</v>
      </c>
    </row>
    <row r="36" spans="1:19">
      <c r="A36" s="287"/>
      <c r="B36" s="14" t="s">
        <v>387</v>
      </c>
      <c r="C36" s="157"/>
      <c r="D36" s="369" t="s">
        <v>390</v>
      </c>
      <c r="E36" s="321">
        <v>29654</v>
      </c>
      <c r="F36" s="321">
        <v>20319</v>
      </c>
      <c r="G36" s="391">
        <v>64199</v>
      </c>
      <c r="H36" s="391">
        <v>62777</v>
      </c>
      <c r="I36" s="391">
        <v>60398</v>
      </c>
      <c r="J36" s="391">
        <v>58431</v>
      </c>
      <c r="K36" s="391">
        <v>70775</v>
      </c>
      <c r="L36" s="391">
        <v>82271</v>
      </c>
      <c r="M36" s="391">
        <v>97014</v>
      </c>
      <c r="N36" s="391">
        <v>105679</v>
      </c>
      <c r="O36" s="392">
        <v>91507</v>
      </c>
      <c r="P36" s="392">
        <v>102997</v>
      </c>
      <c r="Q36" s="392">
        <v>144304</v>
      </c>
      <c r="R36" s="392">
        <v>134014.04624872189</v>
      </c>
    </row>
    <row r="37" spans="1:19">
      <c r="A37" s="287"/>
      <c r="B37" s="14" t="s">
        <v>388</v>
      </c>
      <c r="C37" s="157"/>
      <c r="D37" s="369" t="s">
        <v>390</v>
      </c>
      <c r="E37" s="321">
        <v>1937</v>
      </c>
      <c r="F37" s="321">
        <v>815</v>
      </c>
      <c r="G37" s="391">
        <v>8569</v>
      </c>
      <c r="H37" s="391">
        <v>9214</v>
      </c>
      <c r="I37" s="391">
        <v>8239</v>
      </c>
      <c r="J37" s="391">
        <v>5090</v>
      </c>
      <c r="K37" s="391">
        <v>3826</v>
      </c>
      <c r="L37" s="391">
        <v>4382</v>
      </c>
      <c r="M37" s="391">
        <v>3865</v>
      </c>
      <c r="N37" s="391">
        <v>3876</v>
      </c>
      <c r="O37" s="392">
        <v>4324</v>
      </c>
      <c r="P37" s="392">
        <v>4952</v>
      </c>
      <c r="Q37" s="392">
        <v>4312</v>
      </c>
      <c r="R37" s="392">
        <v>4084.9568400609382</v>
      </c>
    </row>
    <row r="38" spans="1:19">
      <c r="A38" s="287"/>
      <c r="B38" s="14" t="s">
        <v>399</v>
      </c>
      <c r="C38" s="157"/>
      <c r="D38" s="369" t="s">
        <v>390</v>
      </c>
      <c r="E38" s="321">
        <v>163247</v>
      </c>
      <c r="F38" s="321">
        <v>287816</v>
      </c>
      <c r="G38" s="391">
        <v>344237</v>
      </c>
      <c r="H38" s="391">
        <v>246046</v>
      </c>
      <c r="I38" s="391">
        <v>235735</v>
      </c>
      <c r="J38" s="391">
        <v>283125</v>
      </c>
      <c r="K38" s="391">
        <v>286536</v>
      </c>
      <c r="L38" s="391">
        <v>260948</v>
      </c>
      <c r="M38" s="391">
        <v>289438</v>
      </c>
      <c r="N38" s="391">
        <v>333351</v>
      </c>
      <c r="O38" s="392">
        <v>268174</v>
      </c>
      <c r="P38" s="392">
        <v>217041</v>
      </c>
      <c r="Q38" s="392">
        <v>205834</v>
      </c>
      <c r="R38" s="392">
        <v>155551.89536952216</v>
      </c>
    </row>
    <row r="39" spans="1:19">
      <c r="A39" s="287" t="s">
        <v>144</v>
      </c>
      <c r="B39" s="14" t="s">
        <v>389</v>
      </c>
      <c r="C39" s="157"/>
      <c r="D39" s="369" t="s">
        <v>400</v>
      </c>
      <c r="E39" s="321">
        <v>137</v>
      </c>
      <c r="F39" s="321">
        <v>217</v>
      </c>
      <c r="G39" s="391">
        <v>0</v>
      </c>
      <c r="H39" s="391">
        <v>0</v>
      </c>
      <c r="I39" s="391">
        <v>0</v>
      </c>
      <c r="J39" s="391">
        <v>0</v>
      </c>
      <c r="K39" s="391">
        <v>0</v>
      </c>
      <c r="L39" s="391">
        <v>0</v>
      </c>
      <c r="M39" s="391">
        <v>0</v>
      </c>
      <c r="N39" s="391">
        <v>0</v>
      </c>
      <c r="O39" s="392">
        <v>0</v>
      </c>
      <c r="P39" s="392">
        <v>0</v>
      </c>
      <c r="Q39" s="392">
        <v>0</v>
      </c>
      <c r="R39" s="392">
        <v>0</v>
      </c>
      <c r="S39" s="484"/>
    </row>
    <row r="40" spans="1:19">
      <c r="A40" s="287"/>
      <c r="B40" s="280"/>
      <c r="C40" s="280"/>
      <c r="D40" s="281"/>
      <c r="E40" s="95"/>
      <c r="F40" s="96"/>
      <c r="G40" s="96"/>
      <c r="H40" s="96"/>
      <c r="I40" s="96"/>
      <c r="J40" s="96"/>
      <c r="K40" s="96"/>
      <c r="L40" s="96"/>
      <c r="M40" s="96"/>
      <c r="N40" s="96"/>
      <c r="O40" s="97"/>
      <c r="P40" s="97"/>
      <c r="Q40" s="97"/>
      <c r="R40" s="98"/>
    </row>
    <row r="41" spans="1:19" ht="31.5">
      <c r="A41" s="287"/>
      <c r="B41" s="27" t="s">
        <v>267</v>
      </c>
      <c r="C41" s="33"/>
      <c r="D41" s="27"/>
      <c r="E41" s="103"/>
      <c r="F41" s="104"/>
      <c r="G41" s="104"/>
      <c r="H41" s="104"/>
      <c r="I41" s="104"/>
      <c r="J41" s="104"/>
      <c r="K41" s="104"/>
      <c r="L41" s="104"/>
      <c r="M41" s="104"/>
      <c r="N41" s="104"/>
      <c r="O41" s="101"/>
      <c r="P41" s="101"/>
      <c r="Q41" s="101"/>
      <c r="R41" s="102"/>
    </row>
    <row r="42" spans="1:19">
      <c r="A42" s="287"/>
      <c r="B42" s="281" t="s">
        <v>35</v>
      </c>
      <c r="C42" s="280"/>
      <c r="D42" s="79" t="s">
        <v>317</v>
      </c>
      <c r="E42" s="284" t="s">
        <v>135</v>
      </c>
      <c r="F42" s="284" t="s">
        <v>80</v>
      </c>
      <c r="G42" s="284" t="s">
        <v>1</v>
      </c>
      <c r="H42" s="284" t="s">
        <v>2</v>
      </c>
      <c r="I42" s="284" t="s">
        <v>17</v>
      </c>
      <c r="J42" s="284" t="s">
        <v>18</v>
      </c>
      <c r="K42" s="284" t="s">
        <v>20</v>
      </c>
      <c r="L42" s="284" t="s">
        <v>21</v>
      </c>
      <c r="M42" s="284" t="s">
        <v>24</v>
      </c>
      <c r="N42" s="284" t="s">
        <v>25</v>
      </c>
      <c r="O42" s="284" t="s">
        <v>27</v>
      </c>
      <c r="P42" s="284" t="s">
        <v>28</v>
      </c>
      <c r="Q42" s="284" t="s">
        <v>29</v>
      </c>
      <c r="R42" s="284" t="s">
        <v>30</v>
      </c>
    </row>
    <row r="43" spans="1:19">
      <c r="A43" s="287" t="s">
        <v>145</v>
      </c>
      <c r="B43" s="14" t="s">
        <v>401</v>
      </c>
      <c r="C43" s="282"/>
      <c r="D43" s="369" t="s">
        <v>406</v>
      </c>
      <c r="E43" s="173">
        <v>1918</v>
      </c>
      <c r="F43" s="174">
        <v>1805</v>
      </c>
      <c r="G43" s="393">
        <v>2792</v>
      </c>
      <c r="H43" s="393">
        <v>2786</v>
      </c>
      <c r="I43" s="393">
        <v>2765</v>
      </c>
      <c r="J43" s="393">
        <v>2751</v>
      </c>
      <c r="K43" s="393">
        <v>2737</v>
      </c>
      <c r="L43" s="393">
        <v>2731</v>
      </c>
      <c r="M43" s="393">
        <v>2710</v>
      </c>
      <c r="N43" s="393">
        <v>2696</v>
      </c>
      <c r="O43" s="394">
        <v>2683</v>
      </c>
      <c r="P43" s="394">
        <v>2676</v>
      </c>
      <c r="Q43" s="394">
        <v>2656</v>
      </c>
      <c r="R43" s="394">
        <v>2643</v>
      </c>
    </row>
    <row r="44" spans="1:19">
      <c r="A44" s="287" t="s">
        <v>146</v>
      </c>
      <c r="B44" s="395" t="s">
        <v>402</v>
      </c>
      <c r="C44" s="157"/>
      <c r="D44" s="369" t="s">
        <v>405</v>
      </c>
      <c r="E44" s="175">
        <v>2129</v>
      </c>
      <c r="F44" s="175">
        <v>10732</v>
      </c>
      <c r="G44" s="388">
        <v>27156</v>
      </c>
      <c r="H44" s="388">
        <v>27230</v>
      </c>
      <c r="I44" s="388">
        <v>27156</v>
      </c>
      <c r="J44" s="388">
        <v>27156</v>
      </c>
      <c r="K44" s="388">
        <v>27156</v>
      </c>
      <c r="L44" s="388">
        <v>27230</v>
      </c>
      <c r="M44" s="388">
        <v>27156</v>
      </c>
      <c r="N44" s="388">
        <v>27156</v>
      </c>
      <c r="O44" s="379">
        <v>27156</v>
      </c>
      <c r="P44" s="379">
        <v>27230</v>
      </c>
      <c r="Q44" s="379">
        <v>27156</v>
      </c>
      <c r="R44" s="379">
        <v>27156</v>
      </c>
    </row>
    <row r="45" spans="1:19">
      <c r="A45" s="287" t="s">
        <v>158</v>
      </c>
      <c r="B45" s="14" t="s">
        <v>403</v>
      </c>
      <c r="C45" s="282"/>
      <c r="D45" s="369" t="s">
        <v>405</v>
      </c>
      <c r="E45" s="173">
        <v>155746</v>
      </c>
      <c r="F45" s="173">
        <v>155749</v>
      </c>
      <c r="G45" s="378">
        <v>152766</v>
      </c>
      <c r="H45" s="378">
        <v>142063</v>
      </c>
      <c r="I45" s="378">
        <v>141936</v>
      </c>
      <c r="J45" s="378">
        <v>141984</v>
      </c>
      <c r="K45" s="378">
        <v>142350</v>
      </c>
      <c r="L45" s="378">
        <v>142737</v>
      </c>
      <c r="M45" s="378">
        <v>142350</v>
      </c>
      <c r="N45" s="378">
        <v>142350</v>
      </c>
      <c r="O45" s="379">
        <v>136826</v>
      </c>
      <c r="P45" s="379">
        <v>134508</v>
      </c>
      <c r="Q45" s="379">
        <v>123918</v>
      </c>
      <c r="R45" s="379">
        <v>119564</v>
      </c>
    </row>
    <row r="46" spans="1:19">
      <c r="A46" s="287" t="s">
        <v>159</v>
      </c>
      <c r="B46" s="14" t="s">
        <v>404</v>
      </c>
      <c r="C46" s="282"/>
      <c r="D46" s="369" t="s">
        <v>323</v>
      </c>
      <c r="E46" s="173">
        <v>124874</v>
      </c>
      <c r="F46" s="173">
        <v>119440</v>
      </c>
      <c r="G46" s="378">
        <v>114143</v>
      </c>
      <c r="H46" s="378">
        <v>114456</v>
      </c>
      <c r="I46" s="378">
        <v>114143</v>
      </c>
      <c r="J46" s="378">
        <v>114143</v>
      </c>
      <c r="K46" s="378">
        <v>114143</v>
      </c>
      <c r="L46" s="378">
        <v>114456</v>
      </c>
      <c r="M46" s="378">
        <v>114143</v>
      </c>
      <c r="N46" s="378">
        <v>114143</v>
      </c>
      <c r="O46" s="379">
        <v>114143</v>
      </c>
      <c r="P46" s="379">
        <v>114456</v>
      </c>
      <c r="Q46" s="379">
        <v>114143</v>
      </c>
      <c r="R46" s="379">
        <v>114143</v>
      </c>
    </row>
    <row r="47" spans="1:19">
      <c r="A47" s="287" t="s">
        <v>160</v>
      </c>
      <c r="B47" s="14" t="s">
        <v>453</v>
      </c>
      <c r="C47" s="282"/>
      <c r="D47" s="369" t="s">
        <v>321</v>
      </c>
      <c r="E47" s="173">
        <v>614028</v>
      </c>
      <c r="F47" s="173"/>
      <c r="G47" s="108"/>
      <c r="H47" s="108"/>
      <c r="I47" s="108"/>
      <c r="J47" s="108"/>
      <c r="K47" s="108"/>
      <c r="L47" s="108"/>
      <c r="M47" s="108"/>
      <c r="N47" s="108"/>
      <c r="O47" s="109"/>
      <c r="P47" s="109"/>
      <c r="Q47" s="109"/>
      <c r="R47" s="109"/>
    </row>
    <row r="48" spans="1:19">
      <c r="A48" s="287" t="s">
        <v>190</v>
      </c>
      <c r="B48" s="14"/>
      <c r="C48" s="282"/>
      <c r="D48" s="369">
        <f>CRAT!D48</f>
        <v>0</v>
      </c>
      <c r="E48" s="173"/>
      <c r="F48" s="173"/>
      <c r="G48" s="108"/>
      <c r="H48" s="108"/>
      <c r="I48" s="108"/>
      <c r="J48" s="108"/>
      <c r="K48" s="108"/>
      <c r="L48" s="108"/>
      <c r="M48" s="108"/>
      <c r="N48" s="108"/>
      <c r="O48" s="109"/>
      <c r="P48" s="109"/>
      <c r="Q48" s="109"/>
      <c r="R48" s="109"/>
    </row>
    <row r="49" spans="1:18">
      <c r="A49" s="287" t="s">
        <v>191</v>
      </c>
      <c r="B49" s="14"/>
      <c r="C49" s="157"/>
      <c r="D49" s="369">
        <f>CRAT!D49</f>
        <v>0</v>
      </c>
      <c r="E49" s="182"/>
      <c r="F49" s="182"/>
      <c r="G49" s="113"/>
      <c r="H49" s="113"/>
      <c r="I49" s="113"/>
      <c r="J49" s="113"/>
      <c r="K49" s="113"/>
      <c r="L49" s="113"/>
      <c r="M49" s="113"/>
      <c r="N49" s="113"/>
      <c r="O49" s="114"/>
      <c r="P49" s="114"/>
      <c r="Q49" s="114"/>
      <c r="R49" s="114"/>
    </row>
    <row r="50" spans="1:18" ht="47.25">
      <c r="A50" s="287">
        <v>12</v>
      </c>
      <c r="B50" s="283" t="s">
        <v>167</v>
      </c>
      <c r="C50" s="42"/>
      <c r="D50" s="83"/>
      <c r="E50" s="93">
        <f>SUM(E27:E39,E43:E49)</f>
        <v>2186569</v>
      </c>
      <c r="F50" s="93">
        <f t="shared" ref="F50:R50" si="2">SUM(F27:F39,F43:F49)</f>
        <v>1375273</v>
      </c>
      <c r="G50" s="93">
        <f t="shared" si="2"/>
        <v>1717304</v>
      </c>
      <c r="H50" s="93">
        <f t="shared" si="2"/>
        <v>1627509</v>
      </c>
      <c r="I50" s="93">
        <f t="shared" si="2"/>
        <v>1524872</v>
      </c>
      <c r="J50" s="93">
        <f t="shared" si="2"/>
        <v>1517617</v>
      </c>
      <c r="K50" s="93">
        <f t="shared" si="2"/>
        <v>1667846</v>
      </c>
      <c r="L50" s="93">
        <f t="shared" si="2"/>
        <v>1690817</v>
      </c>
      <c r="M50" s="93">
        <f t="shared" si="2"/>
        <v>1797905</v>
      </c>
      <c r="N50" s="93">
        <f t="shared" si="2"/>
        <v>1906653</v>
      </c>
      <c r="O50" s="93">
        <f t="shared" si="2"/>
        <v>1682451</v>
      </c>
      <c r="P50" s="93">
        <f t="shared" si="2"/>
        <v>1673315</v>
      </c>
      <c r="Q50" s="93">
        <f t="shared" si="2"/>
        <v>1708277</v>
      </c>
      <c r="R50" s="93">
        <f t="shared" si="2"/>
        <v>1472939</v>
      </c>
    </row>
    <row r="51" spans="1:18">
      <c r="A51" s="287"/>
      <c r="B51" s="33"/>
      <c r="C51" s="33"/>
      <c r="D51" s="27"/>
      <c r="E51" s="105"/>
      <c r="F51" s="106"/>
      <c r="G51" s="106"/>
      <c r="H51" s="106"/>
      <c r="I51" s="106"/>
      <c r="J51" s="106"/>
      <c r="K51" s="106"/>
      <c r="L51" s="106"/>
      <c r="M51" s="106"/>
      <c r="N51" s="106"/>
      <c r="O51" s="106"/>
      <c r="P51" s="106"/>
      <c r="Q51" s="106"/>
      <c r="R51" s="122"/>
    </row>
    <row r="52" spans="1:18" ht="31.5">
      <c r="A52" s="287"/>
      <c r="B52" s="27" t="s">
        <v>271</v>
      </c>
      <c r="C52" s="33"/>
      <c r="D52" s="281"/>
      <c r="E52" s="99"/>
      <c r="F52" s="100"/>
      <c r="G52" s="100"/>
      <c r="H52" s="100"/>
      <c r="I52" s="100"/>
      <c r="J52" s="100"/>
      <c r="K52" s="100"/>
      <c r="L52" s="100"/>
      <c r="M52" s="100"/>
      <c r="N52" s="100"/>
      <c r="O52" s="101"/>
      <c r="P52" s="101"/>
      <c r="Q52" s="101"/>
      <c r="R52" s="102"/>
    </row>
    <row r="53" spans="1:18">
      <c r="A53" s="287"/>
      <c r="B53" s="281" t="s">
        <v>34</v>
      </c>
      <c r="C53" s="280"/>
      <c r="D53" s="79" t="s">
        <v>317</v>
      </c>
      <c r="E53" s="284" t="s">
        <v>135</v>
      </c>
      <c r="F53" s="284" t="s">
        <v>80</v>
      </c>
      <c r="G53" s="284" t="s">
        <v>1</v>
      </c>
      <c r="H53" s="284" t="s">
        <v>2</v>
      </c>
      <c r="I53" s="284" t="s">
        <v>17</v>
      </c>
      <c r="J53" s="284" t="s">
        <v>18</v>
      </c>
      <c r="K53" s="284" t="s">
        <v>20</v>
      </c>
      <c r="L53" s="284" t="s">
        <v>21</v>
      </c>
      <c r="M53" s="284" t="s">
        <v>24</v>
      </c>
      <c r="N53" s="284" t="s">
        <v>25</v>
      </c>
      <c r="O53" s="284" t="s">
        <v>27</v>
      </c>
      <c r="P53" s="284" t="s">
        <v>28</v>
      </c>
      <c r="Q53" s="284" t="s">
        <v>29</v>
      </c>
      <c r="R53" s="284" t="s">
        <v>30</v>
      </c>
    </row>
    <row r="54" spans="1:18">
      <c r="A54" s="287" t="s">
        <v>60</v>
      </c>
      <c r="B54" s="14" t="s">
        <v>407</v>
      </c>
      <c r="C54" s="282"/>
      <c r="D54" s="369" t="s">
        <v>409</v>
      </c>
      <c r="E54" s="321">
        <v>151690</v>
      </c>
      <c r="F54" s="321">
        <v>139898</v>
      </c>
      <c r="G54" s="391">
        <v>256272</v>
      </c>
      <c r="H54" s="391">
        <v>256910</v>
      </c>
      <c r="I54" s="391">
        <v>256272</v>
      </c>
      <c r="J54" s="391">
        <v>261629</v>
      </c>
      <c r="K54" s="391">
        <v>256272</v>
      </c>
      <c r="L54" s="391">
        <v>256910</v>
      </c>
      <c r="M54" s="391">
        <v>256272</v>
      </c>
      <c r="N54" s="391">
        <v>256272</v>
      </c>
      <c r="O54" s="391">
        <v>256272</v>
      </c>
      <c r="P54" s="391">
        <v>256910</v>
      </c>
      <c r="Q54" s="391">
        <v>256272</v>
      </c>
      <c r="R54" s="392">
        <v>256272</v>
      </c>
    </row>
    <row r="55" spans="1:18">
      <c r="A55" s="287" t="s">
        <v>61</v>
      </c>
      <c r="B55" s="14" t="s">
        <v>408</v>
      </c>
      <c r="C55" s="282"/>
      <c r="D55" s="369" t="s">
        <v>406</v>
      </c>
      <c r="E55" s="321">
        <v>51706</v>
      </c>
      <c r="F55" s="321">
        <v>51970</v>
      </c>
      <c r="G55" s="391">
        <v>50610</v>
      </c>
      <c r="H55" s="391">
        <v>50382</v>
      </c>
      <c r="I55" s="391">
        <v>49894</v>
      </c>
      <c r="J55" s="391">
        <v>49540</v>
      </c>
      <c r="K55" s="391">
        <v>49188</v>
      </c>
      <c r="L55" s="391">
        <v>48966</v>
      </c>
      <c r="M55" s="391">
        <v>48492</v>
      </c>
      <c r="N55" s="391">
        <v>48148</v>
      </c>
      <c r="O55" s="392">
        <v>47806</v>
      </c>
      <c r="P55" s="392">
        <v>47590</v>
      </c>
      <c r="Q55" s="392">
        <v>47130</v>
      </c>
      <c r="R55" s="392">
        <v>46795</v>
      </c>
    </row>
    <row r="56" spans="1:18">
      <c r="A56" s="287" t="s">
        <v>62</v>
      </c>
      <c r="B56" s="14"/>
      <c r="C56" s="282"/>
      <c r="D56" s="369">
        <f>CRAT!D57</f>
        <v>0</v>
      </c>
      <c r="E56" s="321"/>
      <c r="F56" s="321"/>
      <c r="G56" s="325"/>
      <c r="H56" s="325"/>
      <c r="I56" s="325"/>
      <c r="J56" s="325"/>
      <c r="K56" s="325"/>
      <c r="L56" s="325"/>
      <c r="M56" s="325"/>
      <c r="N56" s="325"/>
      <c r="O56" s="326"/>
      <c r="P56" s="326"/>
      <c r="Q56" s="326"/>
      <c r="R56" s="326"/>
    </row>
    <row r="57" spans="1:18" hidden="1">
      <c r="A57" s="287" t="s">
        <v>63</v>
      </c>
      <c r="B57" s="14"/>
      <c r="C57" s="282"/>
      <c r="D57" s="369">
        <f>CRAT!D58</f>
        <v>0</v>
      </c>
      <c r="E57" s="321"/>
      <c r="F57" s="321"/>
      <c r="G57" s="325"/>
      <c r="H57" s="325"/>
      <c r="I57" s="325"/>
      <c r="J57" s="325"/>
      <c r="K57" s="325"/>
      <c r="L57" s="325"/>
      <c r="M57" s="325"/>
      <c r="N57" s="325"/>
      <c r="O57" s="326"/>
      <c r="P57" s="326"/>
      <c r="Q57" s="326"/>
      <c r="R57" s="326"/>
    </row>
    <row r="58" spans="1:18" hidden="1">
      <c r="A58" s="287" t="s">
        <v>64</v>
      </c>
      <c r="B58" s="14"/>
      <c r="C58" s="282"/>
      <c r="D58" s="369">
        <f>CRAT!D59</f>
        <v>0</v>
      </c>
      <c r="E58" s="321"/>
      <c r="F58" s="321"/>
      <c r="G58" s="325"/>
      <c r="H58" s="325"/>
      <c r="I58" s="325"/>
      <c r="J58" s="325"/>
      <c r="K58" s="325"/>
      <c r="L58" s="325"/>
      <c r="M58" s="325"/>
      <c r="N58" s="325"/>
      <c r="O58" s="326"/>
      <c r="P58" s="326"/>
      <c r="Q58" s="326"/>
      <c r="R58" s="326"/>
    </row>
    <row r="59" spans="1:18" hidden="1">
      <c r="A59" s="287" t="s">
        <v>65</v>
      </c>
      <c r="B59" s="14"/>
      <c r="C59" s="282"/>
      <c r="D59" s="369">
        <f>CRAT!D60</f>
        <v>0</v>
      </c>
      <c r="E59" s="321"/>
      <c r="F59" s="321"/>
      <c r="G59" s="325"/>
      <c r="H59" s="325"/>
      <c r="I59" s="325"/>
      <c r="J59" s="325"/>
      <c r="K59" s="325"/>
      <c r="L59" s="325"/>
      <c r="M59" s="325"/>
      <c r="N59" s="325"/>
      <c r="O59" s="326"/>
      <c r="P59" s="326"/>
      <c r="Q59" s="326"/>
      <c r="R59" s="326"/>
    </row>
    <row r="60" spans="1:18" hidden="1">
      <c r="A60" s="287" t="s">
        <v>66</v>
      </c>
      <c r="B60" s="14"/>
      <c r="C60" s="282"/>
      <c r="D60" s="369">
        <f>CRAT!D61</f>
        <v>0</v>
      </c>
      <c r="E60" s="321"/>
      <c r="F60" s="321"/>
      <c r="G60" s="325"/>
      <c r="H60" s="325"/>
      <c r="I60" s="325"/>
      <c r="J60" s="325"/>
      <c r="K60" s="325"/>
      <c r="L60" s="325"/>
      <c r="M60" s="325"/>
      <c r="N60" s="325"/>
      <c r="O60" s="326"/>
      <c r="P60" s="326"/>
      <c r="Q60" s="326"/>
      <c r="R60" s="326"/>
    </row>
    <row r="61" spans="1:18" hidden="1">
      <c r="A61" s="287" t="s">
        <v>67</v>
      </c>
      <c r="B61" s="14"/>
      <c r="C61" s="282"/>
      <c r="D61" s="369">
        <f>CRAT!D62</f>
        <v>0</v>
      </c>
      <c r="E61" s="321"/>
      <c r="F61" s="321"/>
      <c r="G61" s="325"/>
      <c r="H61" s="325"/>
      <c r="I61" s="325"/>
      <c r="J61" s="325"/>
      <c r="K61" s="325"/>
      <c r="L61" s="325"/>
      <c r="M61" s="325"/>
      <c r="N61" s="325"/>
      <c r="O61" s="326"/>
      <c r="P61" s="326"/>
      <c r="Q61" s="326"/>
      <c r="R61" s="326"/>
    </row>
    <row r="62" spans="1:18" hidden="1">
      <c r="A62" s="287" t="s">
        <v>68</v>
      </c>
      <c r="B62" s="39"/>
      <c r="C62" s="43"/>
      <c r="D62" s="369">
        <f>CRAT!D63</f>
        <v>0</v>
      </c>
      <c r="E62" s="321"/>
      <c r="F62" s="321"/>
      <c r="G62" s="325"/>
      <c r="H62" s="325"/>
      <c r="I62" s="325"/>
      <c r="J62" s="325"/>
      <c r="K62" s="325"/>
      <c r="L62" s="325"/>
      <c r="M62" s="325"/>
      <c r="N62" s="325"/>
      <c r="O62" s="326"/>
      <c r="P62" s="326"/>
      <c r="Q62" s="326"/>
      <c r="R62" s="326"/>
    </row>
    <row r="63" spans="1:18" hidden="1">
      <c r="A63" s="287" t="s">
        <v>147</v>
      </c>
      <c r="B63" s="39"/>
      <c r="C63" s="43"/>
      <c r="D63" s="369">
        <f>CRAT!D64</f>
        <v>0</v>
      </c>
      <c r="E63" s="321"/>
      <c r="F63" s="321"/>
      <c r="G63" s="325"/>
      <c r="H63" s="325"/>
      <c r="I63" s="325"/>
      <c r="J63" s="325"/>
      <c r="K63" s="325"/>
      <c r="L63" s="325"/>
      <c r="M63" s="325"/>
      <c r="N63" s="325"/>
      <c r="O63" s="326"/>
      <c r="P63" s="326"/>
      <c r="Q63" s="326"/>
      <c r="R63" s="326"/>
    </row>
    <row r="64" spans="1:18" hidden="1">
      <c r="A64" s="287" t="s">
        <v>148</v>
      </c>
      <c r="B64" s="39"/>
      <c r="C64" s="43"/>
      <c r="D64" s="369">
        <f>CRAT!D65</f>
        <v>0</v>
      </c>
      <c r="E64" s="321"/>
      <c r="F64" s="321"/>
      <c r="G64" s="325"/>
      <c r="H64" s="325"/>
      <c r="I64" s="325"/>
      <c r="J64" s="325"/>
      <c r="K64" s="325"/>
      <c r="L64" s="325"/>
      <c r="M64" s="325"/>
      <c r="N64" s="325"/>
      <c r="O64" s="326"/>
      <c r="P64" s="326"/>
      <c r="Q64" s="326"/>
      <c r="R64" s="326"/>
    </row>
    <row r="65" spans="1:18" hidden="1">
      <c r="A65" s="287" t="s">
        <v>149</v>
      </c>
      <c r="B65" s="39"/>
      <c r="C65" s="43"/>
      <c r="D65" s="369">
        <f>CRAT!D66</f>
        <v>0</v>
      </c>
      <c r="E65" s="321"/>
      <c r="F65" s="321"/>
      <c r="G65" s="325"/>
      <c r="H65" s="325"/>
      <c r="I65" s="325"/>
      <c r="J65" s="325"/>
      <c r="K65" s="325"/>
      <c r="L65" s="325"/>
      <c r="M65" s="325"/>
      <c r="N65" s="325"/>
      <c r="O65" s="326"/>
      <c r="P65" s="326"/>
      <c r="Q65" s="326"/>
      <c r="R65" s="326"/>
    </row>
    <row r="66" spans="1:18" hidden="1">
      <c r="A66" s="287" t="s">
        <v>214</v>
      </c>
      <c r="B66" s="39"/>
      <c r="C66" s="43"/>
      <c r="D66" s="369">
        <f>CRAT!D67</f>
        <v>0</v>
      </c>
      <c r="E66" s="321"/>
      <c r="F66" s="321"/>
      <c r="G66" s="325"/>
      <c r="H66" s="325"/>
      <c r="I66" s="325"/>
      <c r="J66" s="325"/>
      <c r="K66" s="325"/>
      <c r="L66" s="325"/>
      <c r="M66" s="325"/>
      <c r="N66" s="325"/>
      <c r="O66" s="326"/>
      <c r="P66" s="326"/>
      <c r="Q66" s="326"/>
      <c r="R66" s="326"/>
    </row>
    <row r="67" spans="1:18" hidden="1">
      <c r="A67" s="287" t="s">
        <v>215</v>
      </c>
      <c r="B67" s="14"/>
      <c r="C67" s="324"/>
      <c r="D67" s="369">
        <f>CRAT!D68</f>
        <v>0</v>
      </c>
      <c r="E67" s="321"/>
      <c r="F67" s="321"/>
      <c r="G67" s="325"/>
      <c r="H67" s="325"/>
      <c r="I67" s="325"/>
      <c r="J67" s="325"/>
      <c r="K67" s="325"/>
      <c r="L67" s="325"/>
      <c r="M67" s="325"/>
      <c r="N67" s="325"/>
      <c r="O67" s="326"/>
      <c r="P67" s="326"/>
      <c r="Q67" s="326"/>
      <c r="R67" s="326"/>
    </row>
    <row r="68" spans="1:18">
      <c r="A68" s="287"/>
      <c r="B68" s="337"/>
      <c r="C68" s="337"/>
      <c r="D68" s="345"/>
      <c r="E68" s="348"/>
      <c r="F68" s="340"/>
      <c r="G68" s="340"/>
      <c r="H68" s="340"/>
      <c r="I68" s="340"/>
      <c r="J68" s="340"/>
      <c r="K68" s="340"/>
      <c r="L68" s="340"/>
      <c r="M68" s="340"/>
      <c r="N68" s="340"/>
      <c r="O68" s="341"/>
      <c r="P68" s="341"/>
      <c r="Q68" s="341"/>
      <c r="R68" s="342"/>
    </row>
    <row r="69" spans="1:18">
      <c r="A69" s="287"/>
      <c r="B69" s="336"/>
      <c r="C69" s="336"/>
      <c r="D69" s="346"/>
      <c r="E69" s="349"/>
      <c r="F69" s="343"/>
      <c r="G69" s="343"/>
      <c r="H69" s="343"/>
      <c r="I69" s="343"/>
      <c r="J69" s="343"/>
      <c r="K69" s="343"/>
      <c r="L69" s="343"/>
      <c r="M69" s="343"/>
      <c r="N69" s="343"/>
      <c r="O69" s="163"/>
      <c r="P69" s="163"/>
      <c r="Q69" s="163"/>
      <c r="R69" s="344"/>
    </row>
    <row r="70" spans="1:18">
      <c r="A70" s="288"/>
      <c r="B70" s="280"/>
      <c r="C70" s="280"/>
      <c r="D70" s="281"/>
      <c r="E70" s="99"/>
      <c r="F70" s="100"/>
      <c r="G70" s="100"/>
      <c r="H70" s="100"/>
      <c r="I70" s="100"/>
      <c r="J70" s="100"/>
      <c r="K70" s="100"/>
      <c r="L70" s="100"/>
      <c r="M70" s="100"/>
      <c r="N70" s="100"/>
      <c r="O70" s="101"/>
      <c r="P70" s="101"/>
      <c r="Q70" s="101"/>
      <c r="R70" s="102"/>
    </row>
    <row r="71" spans="1:18">
      <c r="A71" s="287"/>
      <c r="B71" s="27" t="s">
        <v>273</v>
      </c>
      <c r="C71" s="280"/>
      <c r="D71" s="27"/>
      <c r="E71" s="103"/>
      <c r="F71" s="104"/>
      <c r="G71" s="104"/>
      <c r="H71" s="104"/>
      <c r="I71" s="104"/>
      <c r="J71" s="104"/>
      <c r="K71" s="104"/>
      <c r="L71" s="104"/>
      <c r="M71" s="104"/>
      <c r="N71" s="104"/>
      <c r="O71" s="101"/>
      <c r="P71" s="101"/>
      <c r="Q71" s="101"/>
      <c r="R71" s="102"/>
    </row>
    <row r="72" spans="1:18">
      <c r="A72" s="287"/>
      <c r="B72" s="281" t="s">
        <v>35</v>
      </c>
      <c r="C72" s="280"/>
      <c r="D72" s="347" t="s">
        <v>317</v>
      </c>
      <c r="E72" s="284" t="s">
        <v>135</v>
      </c>
      <c r="F72" s="284" t="s">
        <v>80</v>
      </c>
      <c r="G72" s="284" t="s">
        <v>1</v>
      </c>
      <c r="H72" s="284" t="s">
        <v>2</v>
      </c>
      <c r="I72" s="284" t="s">
        <v>17</v>
      </c>
      <c r="J72" s="284" t="s">
        <v>18</v>
      </c>
      <c r="K72" s="284" t="s">
        <v>20</v>
      </c>
      <c r="L72" s="284" t="s">
        <v>21</v>
      </c>
      <c r="M72" s="284" t="s">
        <v>24</v>
      </c>
      <c r="N72" s="284" t="s">
        <v>25</v>
      </c>
      <c r="O72" s="284" t="s">
        <v>27</v>
      </c>
      <c r="P72" s="284" t="s">
        <v>28</v>
      </c>
      <c r="Q72" s="284" t="s">
        <v>29</v>
      </c>
      <c r="R72" s="284" t="s">
        <v>30</v>
      </c>
    </row>
    <row r="73" spans="1:18">
      <c r="A73" s="287" t="s">
        <v>338</v>
      </c>
      <c r="B73" s="44" t="s">
        <v>410</v>
      </c>
      <c r="C73" s="282"/>
      <c r="D73" s="370" t="s">
        <v>406</v>
      </c>
      <c r="E73" s="174">
        <v>71792</v>
      </c>
      <c r="F73" s="174">
        <v>86543</v>
      </c>
      <c r="G73" s="393">
        <v>93528</v>
      </c>
      <c r="H73" s="393">
        <v>93241</v>
      </c>
      <c r="I73" s="393">
        <v>92596</v>
      </c>
      <c r="J73" s="393">
        <v>92133</v>
      </c>
      <c r="K73" s="393">
        <v>91670</v>
      </c>
      <c r="L73" s="393">
        <v>91389</v>
      </c>
      <c r="M73" s="393">
        <v>90759</v>
      </c>
      <c r="N73" s="396">
        <v>90303</v>
      </c>
      <c r="O73" s="394">
        <v>89851</v>
      </c>
      <c r="P73" s="394">
        <v>89577</v>
      </c>
      <c r="Q73" s="394">
        <v>88954</v>
      </c>
      <c r="R73" s="394">
        <v>88509</v>
      </c>
    </row>
    <row r="74" spans="1:18">
      <c r="A74" s="287"/>
      <c r="B74" s="44" t="s">
        <v>454</v>
      </c>
      <c r="C74" s="324"/>
      <c r="D74" s="370" t="s">
        <v>419</v>
      </c>
      <c r="E74" s="174">
        <v>12623</v>
      </c>
      <c r="F74" s="174"/>
      <c r="G74" s="393">
        <v>18922</v>
      </c>
      <c r="H74" s="393">
        <v>18973</v>
      </c>
      <c r="I74" s="393">
        <v>18922</v>
      </c>
      <c r="J74" s="393">
        <v>14930</v>
      </c>
      <c r="K74" s="393"/>
      <c r="L74" s="393"/>
      <c r="M74" s="393"/>
      <c r="N74" s="396"/>
      <c r="O74" s="394"/>
      <c r="P74" s="394"/>
      <c r="Q74" s="394"/>
      <c r="R74" s="394"/>
    </row>
    <row r="75" spans="1:18">
      <c r="A75" s="287"/>
      <c r="B75" s="44" t="s">
        <v>411</v>
      </c>
      <c r="C75" s="324"/>
      <c r="D75" s="370" t="s">
        <v>419</v>
      </c>
      <c r="E75" s="174">
        <v>345748</v>
      </c>
      <c r="F75" s="174">
        <v>329671</v>
      </c>
      <c r="G75" s="393">
        <v>359677</v>
      </c>
      <c r="H75" s="393">
        <v>358853</v>
      </c>
      <c r="I75" s="393">
        <v>356085</v>
      </c>
      <c r="J75" s="393">
        <v>116485</v>
      </c>
      <c r="K75" s="393"/>
      <c r="L75" s="393"/>
      <c r="M75" s="393"/>
      <c r="N75" s="396"/>
      <c r="O75" s="394"/>
      <c r="P75" s="394"/>
      <c r="Q75" s="394"/>
      <c r="R75" s="394"/>
    </row>
    <row r="76" spans="1:18">
      <c r="A76" s="287"/>
      <c r="B76" s="44" t="s">
        <v>412</v>
      </c>
      <c r="C76" s="324"/>
      <c r="D76" s="370" t="s">
        <v>406</v>
      </c>
      <c r="E76" s="174">
        <v>49024</v>
      </c>
      <c r="F76" s="174">
        <v>48258</v>
      </c>
      <c r="G76" s="393">
        <v>53042</v>
      </c>
      <c r="H76" s="393">
        <v>52773</v>
      </c>
      <c r="I76" s="393">
        <v>52302</v>
      </c>
      <c r="J76" s="393">
        <v>51936</v>
      </c>
      <c r="K76" s="393">
        <v>51572</v>
      </c>
      <c r="L76" s="393">
        <v>51311</v>
      </c>
      <c r="M76" s="393">
        <v>50853</v>
      </c>
      <c r="N76" s="396">
        <v>50497</v>
      </c>
      <c r="O76" s="394">
        <v>50143</v>
      </c>
      <c r="P76" s="394">
        <v>49889</v>
      </c>
      <c r="Q76" s="394">
        <v>49443</v>
      </c>
      <c r="R76" s="394">
        <v>49098</v>
      </c>
    </row>
    <row r="77" spans="1:18">
      <c r="A77" s="287"/>
      <c r="B77" s="44" t="s">
        <v>420</v>
      </c>
      <c r="C77" s="324"/>
      <c r="D77" s="370" t="s">
        <v>406</v>
      </c>
      <c r="E77" s="174">
        <v>15136</v>
      </c>
      <c r="F77" s="174">
        <v>21492</v>
      </c>
      <c r="G77" s="393">
        <v>37597</v>
      </c>
      <c r="H77" s="393">
        <v>37407</v>
      </c>
      <c r="I77" s="393">
        <v>37073</v>
      </c>
      <c r="J77" s="393">
        <v>36813</v>
      </c>
      <c r="K77" s="393">
        <v>36556</v>
      </c>
      <c r="L77" s="393">
        <v>36370</v>
      </c>
      <c r="M77" s="393">
        <v>36046</v>
      </c>
      <c r="N77" s="396">
        <v>35793</v>
      </c>
      <c r="O77" s="394">
        <v>35543</v>
      </c>
      <c r="P77" s="394">
        <v>35362</v>
      </c>
      <c r="Q77" s="394">
        <v>35047</v>
      </c>
      <c r="R77" s="394">
        <v>34802</v>
      </c>
    </row>
    <row r="78" spans="1:18">
      <c r="A78" s="287"/>
      <c r="B78" s="44" t="s">
        <v>421</v>
      </c>
      <c r="C78" s="324"/>
      <c r="D78" s="370" t="s">
        <v>406</v>
      </c>
      <c r="E78" s="174">
        <v>26129</v>
      </c>
      <c r="F78" s="174">
        <v>25648</v>
      </c>
      <c r="G78" s="393">
        <v>24811</v>
      </c>
      <c r="H78" s="393">
        <v>24627</v>
      </c>
      <c r="I78" s="393">
        <v>24318</v>
      </c>
      <c r="J78" s="393">
        <v>24075</v>
      </c>
      <c r="K78" s="393">
        <v>23835</v>
      </c>
      <c r="L78" s="393">
        <v>23659</v>
      </c>
      <c r="M78" s="393">
        <v>23361</v>
      </c>
      <c r="N78" s="396">
        <v>23128</v>
      </c>
      <c r="O78" s="394">
        <v>22898</v>
      </c>
      <c r="P78" s="394">
        <v>22728</v>
      </c>
      <c r="Q78" s="394">
        <v>22443</v>
      </c>
      <c r="R78" s="394">
        <v>22219</v>
      </c>
    </row>
    <row r="79" spans="1:18">
      <c r="A79" s="287"/>
      <c r="B79" s="44" t="s">
        <v>413</v>
      </c>
      <c r="C79" s="324"/>
      <c r="D79" s="370" t="s">
        <v>333</v>
      </c>
      <c r="E79" s="174">
        <v>102650</v>
      </c>
      <c r="F79" s="174">
        <v>102980</v>
      </c>
      <c r="G79" s="393">
        <v>80920</v>
      </c>
      <c r="H79" s="393">
        <v>76766</v>
      </c>
      <c r="I79" s="393">
        <v>75914</v>
      </c>
      <c r="J79" s="393">
        <v>75220</v>
      </c>
      <c r="K79" s="393">
        <v>74439</v>
      </c>
      <c r="L79" s="393">
        <v>73692</v>
      </c>
      <c r="M79" s="393">
        <v>72928</v>
      </c>
      <c r="N79" s="396">
        <v>6190</v>
      </c>
      <c r="O79" s="394"/>
      <c r="P79" s="394"/>
      <c r="Q79" s="394"/>
      <c r="R79" s="394"/>
    </row>
    <row r="80" spans="1:18">
      <c r="A80" s="287" t="s">
        <v>340</v>
      </c>
      <c r="B80" s="44" t="s">
        <v>414</v>
      </c>
      <c r="C80" s="282"/>
      <c r="D80" s="370" t="s">
        <v>333</v>
      </c>
      <c r="E80" s="173">
        <v>4206</v>
      </c>
      <c r="F80" s="173">
        <v>38284</v>
      </c>
      <c r="G80" s="378">
        <v>41181</v>
      </c>
      <c r="H80" s="378">
        <v>41092</v>
      </c>
      <c r="I80" s="378">
        <v>40778</v>
      </c>
      <c r="J80" s="378">
        <v>40568</v>
      </c>
      <c r="K80" s="378">
        <v>40366</v>
      </c>
      <c r="L80" s="378">
        <v>40275</v>
      </c>
      <c r="M80" s="378">
        <v>39963</v>
      </c>
      <c r="N80" s="397">
        <v>39762</v>
      </c>
      <c r="O80" s="379">
        <v>39569</v>
      </c>
      <c r="P80" s="379">
        <v>39475</v>
      </c>
      <c r="Q80" s="379">
        <v>39166</v>
      </c>
      <c r="R80" s="379">
        <v>38973</v>
      </c>
    </row>
    <row r="81" spans="1:18">
      <c r="A81" s="287" t="s">
        <v>339</v>
      </c>
      <c r="B81" s="44" t="s">
        <v>415</v>
      </c>
      <c r="C81" s="282"/>
      <c r="D81" s="370" t="s">
        <v>409</v>
      </c>
      <c r="E81" s="173">
        <v>13965</v>
      </c>
      <c r="F81" s="173">
        <v>12977</v>
      </c>
      <c r="G81" s="378">
        <v>15252</v>
      </c>
      <c r="H81" s="378">
        <v>15295</v>
      </c>
      <c r="I81" s="378">
        <v>15252</v>
      </c>
      <c r="J81" s="378">
        <v>15103</v>
      </c>
      <c r="K81" s="378">
        <v>15252</v>
      </c>
      <c r="L81" s="378">
        <v>15295</v>
      </c>
      <c r="M81" s="378">
        <v>15252</v>
      </c>
      <c r="N81" s="397">
        <v>15252</v>
      </c>
      <c r="O81" s="379">
        <v>15252</v>
      </c>
      <c r="P81" s="379">
        <v>15295</v>
      </c>
      <c r="Q81" s="379">
        <v>15252</v>
      </c>
      <c r="R81" s="379">
        <v>15252</v>
      </c>
    </row>
    <row r="82" spans="1:18">
      <c r="A82" s="287" t="s">
        <v>341</v>
      </c>
      <c r="B82" s="46" t="s">
        <v>416</v>
      </c>
      <c r="C82" s="43"/>
      <c r="D82" s="370" t="s">
        <v>406</v>
      </c>
      <c r="E82" s="182">
        <v>91655</v>
      </c>
      <c r="F82" s="182">
        <v>89745</v>
      </c>
      <c r="G82" s="389">
        <v>93528</v>
      </c>
      <c r="H82" s="389">
        <v>93241</v>
      </c>
      <c r="I82" s="389">
        <v>92596</v>
      </c>
      <c r="J82" s="389">
        <v>92133</v>
      </c>
      <c r="K82" s="389">
        <v>91670</v>
      </c>
      <c r="L82" s="389">
        <v>91389</v>
      </c>
      <c r="M82" s="389">
        <v>90759</v>
      </c>
      <c r="N82" s="398">
        <v>90303</v>
      </c>
      <c r="O82" s="390">
        <v>89851</v>
      </c>
      <c r="P82" s="390">
        <v>89577</v>
      </c>
      <c r="Q82" s="390">
        <v>88954</v>
      </c>
      <c r="R82" s="390">
        <v>88509</v>
      </c>
    </row>
    <row r="83" spans="1:18">
      <c r="A83" s="287" t="s">
        <v>342</v>
      </c>
      <c r="B83" s="46" t="s">
        <v>417</v>
      </c>
      <c r="C83" s="43"/>
      <c r="D83" s="370" t="s">
        <v>406</v>
      </c>
      <c r="E83" s="321">
        <v>13644</v>
      </c>
      <c r="F83" s="321">
        <v>13243</v>
      </c>
      <c r="G83" s="399">
        <v>14662</v>
      </c>
      <c r="H83" s="399">
        <v>14594</v>
      </c>
      <c r="I83" s="399">
        <v>14456</v>
      </c>
      <c r="J83" s="399">
        <v>14356</v>
      </c>
      <c r="K83" s="399">
        <v>14250</v>
      </c>
      <c r="L83" s="399">
        <v>14184</v>
      </c>
      <c r="M83" s="399">
        <v>14050</v>
      </c>
      <c r="N83" s="399">
        <v>13951</v>
      </c>
      <c r="O83" s="400">
        <v>13851</v>
      </c>
      <c r="P83" s="400">
        <v>13787</v>
      </c>
      <c r="Q83" s="400">
        <v>13654</v>
      </c>
      <c r="R83" s="387">
        <v>13558</v>
      </c>
    </row>
    <row r="84" spans="1:18">
      <c r="A84" s="287"/>
      <c r="B84" s="46" t="s">
        <v>418</v>
      </c>
      <c r="C84" s="43"/>
      <c r="D84" s="370" t="s">
        <v>406</v>
      </c>
      <c r="E84" s="321">
        <v>48291</v>
      </c>
      <c r="F84" s="321">
        <v>48557</v>
      </c>
      <c r="G84" s="399">
        <v>50713</v>
      </c>
      <c r="H84" s="399">
        <v>50464</v>
      </c>
      <c r="I84" s="399">
        <v>49958</v>
      </c>
      <c r="J84" s="399">
        <v>49582</v>
      </c>
      <c r="K84" s="399">
        <v>49213</v>
      </c>
      <c r="L84" s="399">
        <v>48969</v>
      </c>
      <c r="M84" s="399">
        <v>48478</v>
      </c>
      <c r="N84" s="399">
        <v>48114</v>
      </c>
      <c r="O84" s="400">
        <v>47754</v>
      </c>
      <c r="P84" s="400">
        <v>47519</v>
      </c>
      <c r="Q84" s="400">
        <v>47041</v>
      </c>
      <c r="R84" s="387">
        <v>46689</v>
      </c>
    </row>
    <row r="85" spans="1:18">
      <c r="A85" s="287"/>
      <c r="B85" s="46" t="s">
        <v>426</v>
      </c>
      <c r="C85" s="404"/>
      <c r="D85" s="370" t="s">
        <v>333</v>
      </c>
      <c r="E85" s="321">
        <v>0</v>
      </c>
      <c r="F85" s="321">
        <v>0</v>
      </c>
      <c r="G85" s="401">
        <v>413910</v>
      </c>
      <c r="H85" s="401">
        <v>412936</v>
      </c>
      <c r="I85" s="401">
        <v>409793</v>
      </c>
      <c r="J85" s="401">
        <v>407690</v>
      </c>
      <c r="K85" s="401">
        <v>405676</v>
      </c>
      <c r="L85" s="401">
        <v>404767</v>
      </c>
      <c r="M85" s="401">
        <v>401646</v>
      </c>
      <c r="N85" s="401">
        <v>399631</v>
      </c>
      <c r="O85" s="402">
        <v>397616</v>
      </c>
      <c r="P85" s="402">
        <v>396773</v>
      </c>
      <c r="Q85" s="402"/>
      <c r="R85" s="403"/>
    </row>
    <row r="86" spans="1:18">
      <c r="A86" s="287"/>
      <c r="B86" s="46" t="s">
        <v>427</v>
      </c>
      <c r="C86" s="404"/>
      <c r="D86" s="370" t="s">
        <v>406</v>
      </c>
      <c r="E86" s="321">
        <v>0</v>
      </c>
      <c r="F86" s="321">
        <v>0</v>
      </c>
      <c r="G86" s="401">
        <v>47291</v>
      </c>
      <c r="H86" s="401">
        <v>47146</v>
      </c>
      <c r="I86" s="401">
        <v>46819</v>
      </c>
      <c r="J86" s="401">
        <v>46585</v>
      </c>
      <c r="K86" s="401">
        <v>46352</v>
      </c>
      <c r="L86" s="401">
        <v>46211</v>
      </c>
      <c r="M86" s="401">
        <v>45890</v>
      </c>
      <c r="N86" s="401">
        <v>45660</v>
      </c>
      <c r="O86" s="402">
        <v>45432</v>
      </c>
      <c r="P86" s="402">
        <v>45293</v>
      </c>
      <c r="Q86" s="402">
        <v>44979</v>
      </c>
      <c r="R86" s="403">
        <v>44754</v>
      </c>
    </row>
    <row r="87" spans="1:18" ht="16.5" thickBot="1">
      <c r="A87" s="287" t="s">
        <v>343</v>
      </c>
      <c r="B87" s="46" t="s">
        <v>428</v>
      </c>
      <c r="C87" s="43"/>
      <c r="D87" s="370" t="s">
        <v>333</v>
      </c>
      <c r="E87" s="321">
        <v>0</v>
      </c>
      <c r="F87" s="321">
        <v>0</v>
      </c>
      <c r="G87" s="399"/>
      <c r="H87" s="399">
        <v>19200</v>
      </c>
      <c r="I87" s="399">
        <v>35040</v>
      </c>
      <c r="J87" s="399">
        <v>35040</v>
      </c>
      <c r="K87" s="399">
        <v>35040</v>
      </c>
      <c r="L87" s="399">
        <v>35136</v>
      </c>
      <c r="M87" s="399">
        <v>35040</v>
      </c>
      <c r="N87" s="399">
        <v>35040</v>
      </c>
      <c r="O87" s="400">
        <v>35040</v>
      </c>
      <c r="P87" s="400">
        <v>35136</v>
      </c>
      <c r="Q87" s="400">
        <v>35040</v>
      </c>
      <c r="R87" s="387">
        <v>35040</v>
      </c>
    </row>
    <row r="88" spans="1:18" ht="32.25" thickBot="1">
      <c r="A88" s="287">
        <v>13</v>
      </c>
      <c r="B88" s="310" t="s">
        <v>346</v>
      </c>
      <c r="C88" s="311"/>
      <c r="D88" s="339"/>
      <c r="E88" s="360">
        <f>SUM(E54:E67,E73:E87, E90)</f>
        <v>998259</v>
      </c>
      <c r="F88" s="360">
        <f t="shared" ref="F88:R88" si="3">SUM(F54:F67,F73:F87, F90)</f>
        <v>1009266</v>
      </c>
      <c r="G88" s="68">
        <f t="shared" si="3"/>
        <v>1651916</v>
      </c>
      <c r="H88" s="68">
        <f t="shared" si="3"/>
        <v>1663900</v>
      </c>
      <c r="I88" s="68">
        <f t="shared" si="3"/>
        <v>1668068</v>
      </c>
      <c r="J88" s="68">
        <f t="shared" si="3"/>
        <v>1423818</v>
      </c>
      <c r="K88" s="68">
        <f t="shared" si="3"/>
        <v>1281351</v>
      </c>
      <c r="L88" s="68">
        <f t="shared" si="3"/>
        <v>1278523</v>
      </c>
      <c r="M88" s="68">
        <f t="shared" si="3"/>
        <v>1269789</v>
      </c>
      <c r="N88" s="68">
        <f t="shared" si="3"/>
        <v>1198044</v>
      </c>
      <c r="O88" s="68">
        <f t="shared" si="3"/>
        <v>1186878</v>
      </c>
      <c r="P88" s="68">
        <f t="shared" si="3"/>
        <v>1184911</v>
      </c>
      <c r="Q88" s="68">
        <f t="shared" si="3"/>
        <v>783375</v>
      </c>
      <c r="R88" s="68">
        <f t="shared" si="3"/>
        <v>780470</v>
      </c>
    </row>
    <row r="89" spans="1:18" ht="16.5" thickBot="1">
      <c r="A89" s="287"/>
      <c r="B89" s="208"/>
      <c r="C89" s="32"/>
      <c r="D89" s="76"/>
      <c r="E89" s="77"/>
      <c r="F89" s="77"/>
      <c r="G89" s="77"/>
      <c r="H89" s="77"/>
      <c r="I89" s="77"/>
      <c r="J89" s="77"/>
      <c r="K89" s="77"/>
      <c r="L89" s="77"/>
      <c r="M89" s="77"/>
      <c r="N89" s="77"/>
      <c r="O89" s="77"/>
      <c r="P89" s="77"/>
      <c r="Q89" s="77"/>
      <c r="R89" s="209"/>
    </row>
    <row r="90" spans="1:18" ht="16.5" thickBot="1">
      <c r="A90" s="287" t="s">
        <v>289</v>
      </c>
      <c r="B90" s="310" t="s">
        <v>288</v>
      </c>
      <c r="C90" s="313"/>
      <c r="D90" s="312"/>
      <c r="E90" s="360"/>
      <c r="F90" s="289"/>
      <c r="G90" s="285"/>
      <c r="H90" s="285"/>
      <c r="I90" s="285"/>
      <c r="J90" s="285"/>
      <c r="K90" s="285"/>
      <c r="L90" s="285"/>
      <c r="M90" s="285"/>
      <c r="N90" s="285"/>
      <c r="O90" s="285"/>
      <c r="P90" s="285"/>
      <c r="Q90" s="285"/>
      <c r="R90" s="285"/>
    </row>
    <row r="91" spans="1:18">
      <c r="A91" s="287"/>
      <c r="B91" s="208"/>
      <c r="C91" s="32"/>
      <c r="D91" s="76"/>
      <c r="E91" s="77"/>
      <c r="F91" s="77"/>
      <c r="G91" s="77"/>
      <c r="H91" s="77"/>
      <c r="I91" s="77"/>
      <c r="J91" s="77"/>
      <c r="K91" s="77"/>
      <c r="L91" s="77"/>
      <c r="M91" s="77"/>
      <c r="N91" s="77"/>
      <c r="O91" s="77"/>
      <c r="P91" s="77"/>
      <c r="Q91" s="77"/>
      <c r="R91" s="209"/>
    </row>
    <row r="92" spans="1:18">
      <c r="A92" s="287"/>
      <c r="B92" s="205"/>
      <c r="C92" s="206"/>
      <c r="D92" s="214"/>
      <c r="E92" s="215"/>
      <c r="F92" s="215"/>
      <c r="G92" s="215"/>
      <c r="H92" s="215"/>
      <c r="I92" s="215"/>
      <c r="J92" s="215"/>
      <c r="K92" s="215"/>
      <c r="L92" s="215"/>
      <c r="M92" s="215"/>
      <c r="N92" s="215"/>
      <c r="O92" s="215"/>
      <c r="P92" s="215"/>
      <c r="Q92" s="215"/>
      <c r="R92" s="207"/>
    </row>
    <row r="93" spans="1:18" ht="15" customHeight="1">
      <c r="A93" s="287">
        <v>14</v>
      </c>
      <c r="B93" s="210" t="s">
        <v>216</v>
      </c>
      <c r="C93" s="211"/>
      <c r="D93" s="212"/>
      <c r="E93" s="361">
        <f>E88+E50</f>
        <v>3184828</v>
      </c>
      <c r="F93" s="361">
        <f t="shared" ref="F93:R93" si="4">F88+F50</f>
        <v>2384539</v>
      </c>
      <c r="G93" s="213">
        <f t="shared" si="4"/>
        <v>3369220</v>
      </c>
      <c r="H93" s="213">
        <f t="shared" si="4"/>
        <v>3291409</v>
      </c>
      <c r="I93" s="213">
        <f t="shared" si="4"/>
        <v>3192940</v>
      </c>
      <c r="J93" s="213">
        <f t="shared" si="4"/>
        <v>2941435</v>
      </c>
      <c r="K93" s="213">
        <f t="shared" si="4"/>
        <v>2949197</v>
      </c>
      <c r="L93" s="213">
        <f t="shared" si="4"/>
        <v>2969340</v>
      </c>
      <c r="M93" s="213">
        <f t="shared" si="4"/>
        <v>3067694</v>
      </c>
      <c r="N93" s="213">
        <f t="shared" si="4"/>
        <v>3104697</v>
      </c>
      <c r="O93" s="213">
        <f t="shared" si="4"/>
        <v>2869329</v>
      </c>
      <c r="P93" s="213">
        <f t="shared" si="4"/>
        <v>2858226</v>
      </c>
      <c r="Q93" s="213">
        <f t="shared" si="4"/>
        <v>2491652</v>
      </c>
      <c r="R93" s="213">
        <f t="shared" si="4"/>
        <v>2253409</v>
      </c>
    </row>
    <row r="94" spans="1:18" ht="15" customHeight="1">
      <c r="A94" s="287"/>
      <c r="B94" s="118"/>
      <c r="C94" s="119"/>
      <c r="D94" s="89"/>
      <c r="E94" s="77"/>
      <c r="F94" s="77"/>
      <c r="G94" s="77"/>
      <c r="H94" s="77"/>
      <c r="I94" s="77"/>
      <c r="J94" s="77"/>
      <c r="K94" s="77"/>
      <c r="L94" s="77"/>
      <c r="M94" s="77"/>
      <c r="N94" s="77"/>
      <c r="O94" s="77"/>
      <c r="P94" s="77"/>
      <c r="Q94" s="77"/>
      <c r="R94" s="77"/>
    </row>
    <row r="95" spans="1:18">
      <c r="A95" s="287"/>
      <c r="B95" s="281"/>
      <c r="C95" s="280"/>
      <c r="D95" s="281"/>
      <c r="E95" s="77"/>
      <c r="F95" s="77"/>
      <c r="G95" s="77"/>
      <c r="H95" s="77"/>
      <c r="I95" s="77"/>
      <c r="J95" s="77"/>
      <c r="K95" s="77"/>
      <c r="L95" s="77"/>
      <c r="M95" s="77"/>
      <c r="N95" s="77"/>
      <c r="O95" s="78"/>
      <c r="P95" s="78"/>
      <c r="Q95" s="78"/>
      <c r="R95" s="78"/>
    </row>
    <row r="96" spans="1:18" ht="15" customHeight="1">
      <c r="A96" s="287"/>
      <c r="B96" s="118"/>
      <c r="C96" s="119"/>
      <c r="D96" s="89"/>
      <c r="E96" s="77"/>
      <c r="F96" s="77"/>
      <c r="G96" s="77"/>
      <c r="H96" s="77"/>
      <c r="I96" s="77"/>
      <c r="J96" s="77"/>
      <c r="K96" s="77"/>
      <c r="L96" s="77"/>
      <c r="M96" s="77"/>
      <c r="N96" s="77"/>
      <c r="O96" s="77"/>
      <c r="P96" s="77"/>
      <c r="Q96" s="77"/>
      <c r="R96" s="77"/>
    </row>
    <row r="97" spans="1:18" ht="15" customHeight="1">
      <c r="A97" s="287"/>
      <c r="B97" s="118"/>
      <c r="C97" s="119"/>
      <c r="D97" s="89"/>
      <c r="E97" s="77"/>
      <c r="F97" s="77"/>
      <c r="G97" s="77"/>
      <c r="H97" s="77"/>
      <c r="I97" s="77"/>
      <c r="J97" s="77"/>
      <c r="K97" s="77"/>
      <c r="L97" s="77"/>
      <c r="M97" s="77"/>
      <c r="N97" s="77"/>
      <c r="O97" s="77"/>
      <c r="P97" s="77"/>
      <c r="Q97" s="77"/>
      <c r="R97" s="77"/>
    </row>
    <row r="98" spans="1:18" ht="15" customHeight="1">
      <c r="A98" s="287"/>
      <c r="B98" s="118"/>
      <c r="C98" s="119"/>
      <c r="D98" s="89"/>
      <c r="E98" s="77"/>
      <c r="F98" s="77"/>
      <c r="G98" s="77"/>
      <c r="H98" s="77"/>
      <c r="I98" s="77"/>
      <c r="J98" s="77"/>
      <c r="K98" s="77"/>
      <c r="L98" s="77"/>
      <c r="M98" s="77"/>
      <c r="N98" s="77"/>
      <c r="O98" s="77"/>
      <c r="P98" s="77"/>
      <c r="Q98" s="77"/>
      <c r="R98" s="77"/>
    </row>
    <row r="99" spans="1:18" ht="15" customHeight="1">
      <c r="A99" s="287"/>
      <c r="B99" s="118"/>
      <c r="C99" s="119"/>
      <c r="D99" s="89"/>
      <c r="E99" s="77"/>
      <c r="F99" s="77"/>
      <c r="G99" s="77"/>
      <c r="H99" s="77"/>
      <c r="I99" s="77"/>
      <c r="J99" s="77"/>
      <c r="K99" s="77"/>
      <c r="L99" s="77"/>
      <c r="M99" s="77"/>
      <c r="N99" s="77"/>
      <c r="O99" s="77"/>
      <c r="P99" s="77"/>
      <c r="Q99" s="77"/>
      <c r="R99" s="77"/>
    </row>
    <row r="100" spans="1:18" s="48" customFormat="1" ht="15" customHeight="1">
      <c r="A100" s="141"/>
      <c r="B100" s="295" t="s">
        <v>38</v>
      </c>
      <c r="C100" s="45"/>
      <c r="D100" s="89"/>
      <c r="E100" s="89"/>
      <c r="F100" s="89"/>
      <c r="G100" s="90"/>
      <c r="H100" s="90"/>
      <c r="I100" s="90"/>
      <c r="J100" s="90"/>
      <c r="K100" s="90"/>
      <c r="L100" s="90"/>
      <c r="M100" s="90"/>
      <c r="N100" s="90"/>
      <c r="O100" s="78"/>
      <c r="P100" s="78"/>
      <c r="Q100" s="78"/>
      <c r="R100" s="78"/>
    </row>
    <row r="101" spans="1:18" ht="15" customHeight="1">
      <c r="A101" s="287"/>
      <c r="B101" s="27" t="s">
        <v>274</v>
      </c>
      <c r="C101" s="33"/>
      <c r="D101" s="89"/>
      <c r="E101" s="89"/>
      <c r="F101" s="89"/>
      <c r="G101" s="90"/>
      <c r="H101" s="90"/>
      <c r="I101" s="90"/>
      <c r="J101" s="90"/>
      <c r="K101" s="90"/>
      <c r="L101" s="90"/>
      <c r="M101" s="90"/>
      <c r="N101" s="90"/>
      <c r="O101" s="78"/>
      <c r="P101" s="78"/>
      <c r="Q101" s="78"/>
      <c r="R101" s="78"/>
    </row>
    <row r="102" spans="1:18">
      <c r="A102" s="287"/>
      <c r="B102" s="281" t="s">
        <v>39</v>
      </c>
      <c r="C102" s="32"/>
      <c r="D102" s="79" t="s">
        <v>317</v>
      </c>
      <c r="E102" s="284" t="s">
        <v>135</v>
      </c>
      <c r="F102" s="284" t="s">
        <v>80</v>
      </c>
      <c r="G102" s="284" t="s">
        <v>1</v>
      </c>
      <c r="H102" s="284" t="s">
        <v>2</v>
      </c>
      <c r="I102" s="284" t="s">
        <v>17</v>
      </c>
      <c r="J102" s="284" t="s">
        <v>18</v>
      </c>
      <c r="K102" s="284" t="s">
        <v>20</v>
      </c>
      <c r="L102" s="284" t="s">
        <v>21</v>
      </c>
      <c r="M102" s="284" t="s">
        <v>24</v>
      </c>
      <c r="N102" s="284" t="s">
        <v>25</v>
      </c>
      <c r="O102" s="284" t="s">
        <v>27</v>
      </c>
      <c r="P102" s="284" t="s">
        <v>28</v>
      </c>
      <c r="Q102" s="284" t="s">
        <v>29</v>
      </c>
      <c r="R102" s="284" t="s">
        <v>30</v>
      </c>
    </row>
    <row r="103" spans="1:18" s="2" customFormat="1">
      <c r="A103" s="288" t="s">
        <v>150</v>
      </c>
      <c r="B103" s="120"/>
      <c r="C103" s="185"/>
      <c r="D103" s="334" t="str">
        <f>CRAT!D97</f>
        <v>Storage</v>
      </c>
      <c r="E103" s="174"/>
      <c r="F103" s="174"/>
      <c r="G103" s="108"/>
      <c r="H103" s="108"/>
      <c r="I103" s="108"/>
      <c r="J103" s="108"/>
      <c r="K103" s="108"/>
      <c r="L103" s="108"/>
      <c r="M103" s="108"/>
      <c r="N103" s="117"/>
      <c r="O103" s="109"/>
      <c r="P103" s="109"/>
      <c r="Q103" s="109"/>
      <c r="R103" s="109"/>
    </row>
    <row r="104" spans="1:18" s="2" customFormat="1">
      <c r="A104" s="288" t="s">
        <v>151</v>
      </c>
      <c r="B104" s="53"/>
      <c r="C104" s="185"/>
      <c r="D104" s="334" t="str">
        <f>CRAT!D98</f>
        <v>Unspecified/System Power</v>
      </c>
      <c r="E104" s="173"/>
      <c r="F104" s="173"/>
      <c r="G104" s="108"/>
      <c r="H104" s="108"/>
      <c r="I104" s="108"/>
      <c r="J104" s="108"/>
      <c r="K104" s="108"/>
      <c r="L104" s="108"/>
      <c r="M104" s="108"/>
      <c r="N104" s="117"/>
      <c r="O104" s="109"/>
      <c r="P104" s="109"/>
      <c r="Q104" s="109"/>
      <c r="R104" s="109"/>
    </row>
    <row r="105" spans="1:18" s="2" customFormat="1">
      <c r="A105" s="288" t="s">
        <v>152</v>
      </c>
      <c r="B105" s="53"/>
      <c r="C105" s="185"/>
      <c r="D105" s="334">
        <f>CRAT!D99</f>
        <v>0</v>
      </c>
      <c r="E105" s="173"/>
      <c r="F105" s="173"/>
      <c r="G105" s="108"/>
      <c r="H105" s="108"/>
      <c r="I105" s="108"/>
      <c r="J105" s="108"/>
      <c r="K105" s="108"/>
      <c r="L105" s="108"/>
      <c r="M105" s="108"/>
      <c r="N105" s="108"/>
      <c r="O105" s="109"/>
      <c r="P105" s="109"/>
      <c r="Q105" s="109"/>
      <c r="R105" s="109"/>
    </row>
    <row r="106" spans="1:18" s="2" customFormat="1" hidden="1">
      <c r="A106" s="288" t="s">
        <v>153</v>
      </c>
      <c r="B106" s="53"/>
      <c r="C106" s="185"/>
      <c r="D106" s="334">
        <f>CRAT!D100</f>
        <v>0</v>
      </c>
      <c r="E106" s="182"/>
      <c r="F106" s="182"/>
      <c r="G106" s="108"/>
      <c r="H106" s="108"/>
      <c r="I106" s="108"/>
      <c r="J106" s="108"/>
      <c r="K106" s="108"/>
      <c r="L106" s="108"/>
      <c r="M106" s="108"/>
      <c r="N106" s="108"/>
      <c r="O106" s="109"/>
      <c r="P106" s="109"/>
      <c r="Q106" s="109"/>
      <c r="R106" s="109"/>
    </row>
    <row r="107" spans="1:18" s="2" customFormat="1" hidden="1">
      <c r="A107" s="287" t="s">
        <v>154</v>
      </c>
      <c r="B107" s="53"/>
      <c r="C107" s="185"/>
      <c r="D107" s="334">
        <f>CRAT!D101</f>
        <v>0</v>
      </c>
      <c r="E107" s="321"/>
      <c r="F107" s="321"/>
      <c r="G107" s="113"/>
      <c r="H107" s="113"/>
      <c r="I107" s="113"/>
      <c r="J107" s="113"/>
      <c r="K107" s="113"/>
      <c r="L107" s="113"/>
      <c r="M107" s="113"/>
      <c r="N107" s="113"/>
      <c r="O107" s="114"/>
      <c r="P107" s="114"/>
      <c r="Q107" s="114"/>
      <c r="R107" s="114"/>
    </row>
    <row r="108" spans="1:18" s="2" customFormat="1" hidden="1">
      <c r="A108" s="288" t="s">
        <v>205</v>
      </c>
      <c r="B108" s="53"/>
      <c r="C108" s="185"/>
      <c r="D108" s="334">
        <f>CRAT!D102</f>
        <v>0</v>
      </c>
      <c r="E108" s="321"/>
      <c r="F108" s="321"/>
      <c r="G108" s="113"/>
      <c r="H108" s="113"/>
      <c r="I108" s="113"/>
      <c r="J108" s="113"/>
      <c r="K108" s="113"/>
      <c r="L108" s="113"/>
      <c r="M108" s="113"/>
      <c r="N108" s="113"/>
      <c r="O108" s="114"/>
      <c r="P108" s="114"/>
      <c r="Q108" s="114"/>
      <c r="R108" s="114"/>
    </row>
    <row r="109" spans="1:18" s="2" customFormat="1" hidden="1">
      <c r="A109" s="288" t="s">
        <v>206</v>
      </c>
      <c r="B109" s="53"/>
      <c r="C109" s="185"/>
      <c r="D109" s="334">
        <f>CRAT!D103</f>
        <v>0</v>
      </c>
      <c r="E109" s="174"/>
      <c r="F109" s="174"/>
      <c r="G109" s="113"/>
      <c r="H109" s="113"/>
      <c r="I109" s="113"/>
      <c r="J109" s="113"/>
      <c r="K109" s="113"/>
      <c r="L109" s="113"/>
      <c r="M109" s="113"/>
      <c r="N109" s="113"/>
      <c r="O109" s="114"/>
      <c r="P109" s="114"/>
      <c r="Q109" s="114"/>
      <c r="R109" s="114"/>
    </row>
    <row r="110" spans="1:18" s="2" customFormat="1" hidden="1">
      <c r="A110" s="288" t="s">
        <v>207</v>
      </c>
      <c r="B110" s="53"/>
      <c r="C110" s="185"/>
      <c r="D110" s="334">
        <f>CRAT!D104</f>
        <v>0</v>
      </c>
      <c r="E110" s="173"/>
      <c r="F110" s="173"/>
      <c r="G110" s="113"/>
      <c r="H110" s="113"/>
      <c r="I110" s="113"/>
      <c r="J110" s="113"/>
      <c r="K110" s="113"/>
      <c r="L110" s="113"/>
      <c r="M110" s="113"/>
      <c r="N110" s="113"/>
      <c r="O110" s="114"/>
      <c r="P110" s="114"/>
      <c r="Q110" s="114"/>
      <c r="R110" s="114"/>
    </row>
    <row r="111" spans="1:18" s="2" customFormat="1" hidden="1">
      <c r="A111" s="288" t="s">
        <v>208</v>
      </c>
      <c r="B111" s="53"/>
      <c r="C111" s="185"/>
      <c r="D111" s="334">
        <f>CRAT!D105</f>
        <v>0</v>
      </c>
      <c r="E111" s="174"/>
      <c r="F111" s="174"/>
      <c r="G111" s="113"/>
      <c r="H111" s="113"/>
      <c r="I111" s="113"/>
      <c r="J111" s="113"/>
      <c r="K111" s="113"/>
      <c r="L111" s="113"/>
      <c r="M111" s="113"/>
      <c r="N111" s="113"/>
      <c r="O111" s="114"/>
      <c r="P111" s="114"/>
      <c r="Q111" s="114"/>
      <c r="R111" s="114"/>
    </row>
    <row r="112" spans="1:18" s="2" customFormat="1" hidden="1">
      <c r="A112" s="288" t="s">
        <v>209</v>
      </c>
      <c r="B112" s="53"/>
      <c r="C112" s="185"/>
      <c r="D112" s="334">
        <f>CRAT!D106</f>
        <v>0</v>
      </c>
      <c r="E112" s="174"/>
      <c r="F112" s="174"/>
      <c r="G112" s="113"/>
      <c r="H112" s="113"/>
      <c r="I112" s="113"/>
      <c r="J112" s="113"/>
      <c r="K112" s="113"/>
      <c r="L112" s="113"/>
      <c r="M112" s="113"/>
      <c r="N112" s="113"/>
      <c r="O112" s="114"/>
      <c r="P112" s="114"/>
      <c r="Q112" s="114"/>
      <c r="R112" s="114"/>
    </row>
    <row r="113" spans="1:22" s="2" customFormat="1" hidden="1">
      <c r="A113" s="288" t="s">
        <v>210</v>
      </c>
      <c r="B113" s="53"/>
      <c r="C113" s="185"/>
      <c r="D113" s="334">
        <f>CRAT!D107</f>
        <v>0</v>
      </c>
      <c r="E113" s="173"/>
      <c r="F113" s="173"/>
      <c r="G113" s="113"/>
      <c r="H113" s="113"/>
      <c r="I113" s="113"/>
      <c r="J113" s="113"/>
      <c r="K113" s="113"/>
      <c r="L113" s="113"/>
      <c r="M113" s="113"/>
      <c r="N113" s="113"/>
      <c r="O113" s="114"/>
      <c r="P113" s="114"/>
      <c r="Q113" s="114"/>
      <c r="R113" s="114"/>
    </row>
    <row r="114" spans="1:22" s="2" customFormat="1" hidden="1">
      <c r="A114" s="288" t="s">
        <v>211</v>
      </c>
      <c r="B114" s="53"/>
      <c r="C114" s="185"/>
      <c r="D114" s="334">
        <f>CRAT!D108</f>
        <v>0</v>
      </c>
      <c r="E114" s="173"/>
      <c r="F114" s="173"/>
      <c r="G114" s="113"/>
      <c r="H114" s="113"/>
      <c r="I114" s="113"/>
      <c r="J114" s="113"/>
      <c r="K114" s="113"/>
      <c r="L114" s="113"/>
      <c r="M114" s="113"/>
      <c r="N114" s="113"/>
      <c r="O114" s="114"/>
      <c r="P114" s="114"/>
      <c r="Q114" s="114"/>
      <c r="R114" s="114"/>
    </row>
    <row r="115" spans="1:22" s="2" customFormat="1" hidden="1">
      <c r="A115" s="288" t="s">
        <v>212</v>
      </c>
      <c r="B115" s="53"/>
      <c r="C115" s="185"/>
      <c r="D115" s="334">
        <f>CRAT!D109</f>
        <v>0</v>
      </c>
      <c r="E115" s="182"/>
      <c r="F115" s="182"/>
      <c r="G115" s="113"/>
      <c r="H115" s="113"/>
      <c r="I115" s="113"/>
      <c r="J115" s="113"/>
      <c r="K115" s="113"/>
      <c r="L115" s="113"/>
      <c r="M115" s="113"/>
      <c r="N115" s="113"/>
      <c r="O115" s="114"/>
      <c r="P115" s="114"/>
      <c r="Q115" s="114"/>
      <c r="R115" s="114"/>
    </row>
    <row r="116" spans="1:22" s="2" customFormat="1" hidden="1">
      <c r="A116" s="293" t="s">
        <v>213</v>
      </c>
      <c r="B116" s="53"/>
      <c r="C116" s="185"/>
      <c r="D116" s="334">
        <f>CRAT!D110</f>
        <v>0</v>
      </c>
      <c r="E116" s="321"/>
      <c r="F116" s="321"/>
      <c r="G116" s="113"/>
      <c r="H116" s="113"/>
      <c r="I116" s="113"/>
      <c r="J116" s="113"/>
      <c r="K116" s="113"/>
      <c r="L116" s="113"/>
      <c r="M116" s="113"/>
      <c r="N116" s="113"/>
      <c r="O116" s="114"/>
      <c r="P116" s="114"/>
      <c r="Q116" s="114"/>
      <c r="R116" s="114"/>
    </row>
    <row r="117" spans="1:22" ht="31.5">
      <c r="A117" s="287">
        <v>15</v>
      </c>
      <c r="B117" s="283" t="s">
        <v>101</v>
      </c>
      <c r="C117" s="47"/>
      <c r="D117" s="186"/>
      <c r="E117" s="321"/>
      <c r="F117" s="321"/>
      <c r="G117" s="68">
        <f t="shared" ref="G117:R117" si="5">SUM(G103:G116)</f>
        <v>0</v>
      </c>
      <c r="H117" s="68">
        <f t="shared" si="5"/>
        <v>0</v>
      </c>
      <c r="I117" s="68">
        <f t="shared" si="5"/>
        <v>0</v>
      </c>
      <c r="J117" s="68">
        <f t="shared" si="5"/>
        <v>0</v>
      </c>
      <c r="K117" s="68">
        <f t="shared" si="5"/>
        <v>0</v>
      </c>
      <c r="L117" s="68">
        <f t="shared" si="5"/>
        <v>0</v>
      </c>
      <c r="M117" s="68">
        <f t="shared" si="5"/>
        <v>0</v>
      </c>
      <c r="N117" s="68">
        <f t="shared" si="5"/>
        <v>0</v>
      </c>
      <c r="O117" s="68">
        <f t="shared" si="5"/>
        <v>0</v>
      </c>
      <c r="P117" s="68">
        <f t="shared" si="5"/>
        <v>0</v>
      </c>
      <c r="Q117" s="68">
        <f t="shared" si="5"/>
        <v>0</v>
      </c>
      <c r="R117" s="68">
        <f t="shared" si="5"/>
        <v>0</v>
      </c>
    </row>
    <row r="118" spans="1:22">
      <c r="A118" s="287"/>
      <c r="B118" s="280"/>
      <c r="C118" s="32"/>
      <c r="D118" s="156"/>
      <c r="E118" s="161"/>
      <c r="F118" s="245"/>
      <c r="G118" s="162"/>
      <c r="H118" s="162"/>
      <c r="I118" s="162"/>
      <c r="J118" s="162"/>
      <c r="K118" s="162"/>
      <c r="L118" s="162"/>
      <c r="M118" s="162"/>
      <c r="N118" s="162"/>
      <c r="O118" s="163"/>
      <c r="P118" s="163"/>
      <c r="Q118" s="163"/>
      <c r="R118" s="164"/>
    </row>
    <row r="119" spans="1:22">
      <c r="A119" s="287"/>
      <c r="B119" s="27" t="s">
        <v>275</v>
      </c>
      <c r="C119" s="280"/>
      <c r="D119" s="281"/>
      <c r="E119" s="103"/>
      <c r="F119" s="104"/>
      <c r="G119" s="104"/>
      <c r="H119" s="104"/>
      <c r="I119" s="104"/>
      <c r="J119" s="104"/>
      <c r="K119" s="104"/>
      <c r="L119" s="104"/>
      <c r="M119" s="104"/>
      <c r="N119" s="104"/>
      <c r="O119" s="101"/>
      <c r="P119" s="101"/>
      <c r="Q119" s="101"/>
      <c r="R119" s="102"/>
    </row>
    <row r="120" spans="1:22">
      <c r="A120" s="287"/>
      <c r="B120" s="281" t="s">
        <v>39</v>
      </c>
      <c r="D120" s="79" t="s">
        <v>317</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22">
      <c r="A121" s="288" t="s">
        <v>74</v>
      </c>
      <c r="B121" s="53" t="s">
        <v>422</v>
      </c>
      <c r="C121" s="282"/>
      <c r="D121" s="369" t="s">
        <v>425</v>
      </c>
      <c r="E121" s="174"/>
      <c r="F121" s="174"/>
      <c r="G121" s="159"/>
      <c r="H121" s="112"/>
      <c r="I121" s="112"/>
      <c r="J121" s="112"/>
      <c r="K121" s="112"/>
      <c r="L121" s="112"/>
      <c r="M121" s="112"/>
      <c r="N121" s="112">
        <v>74519.421590807382</v>
      </c>
      <c r="O121" s="379">
        <v>86374</v>
      </c>
      <c r="P121" s="379">
        <v>97590</v>
      </c>
      <c r="Q121" s="379">
        <v>148394</v>
      </c>
      <c r="R121" s="379">
        <v>224029.88439894654</v>
      </c>
      <c r="V121" s="484"/>
    </row>
    <row r="122" spans="1:22">
      <c r="A122" s="288" t="s">
        <v>75</v>
      </c>
      <c r="B122" s="53" t="s">
        <v>423</v>
      </c>
      <c r="C122" s="282"/>
      <c r="D122" s="369" t="s">
        <v>424</v>
      </c>
      <c r="E122" s="173"/>
      <c r="F122" s="173"/>
      <c r="G122" s="112"/>
      <c r="H122" s="112"/>
      <c r="I122" s="112"/>
      <c r="J122" s="112"/>
      <c r="K122" s="112"/>
      <c r="L122" s="112"/>
      <c r="M122" s="112"/>
      <c r="N122" s="112">
        <v>670674.79431726644</v>
      </c>
      <c r="O122" s="379">
        <v>777033</v>
      </c>
      <c r="P122" s="379">
        <v>879321</v>
      </c>
      <c r="Q122" s="379">
        <v>1335162</v>
      </c>
      <c r="R122" s="379">
        <v>2015855.1156010535</v>
      </c>
      <c r="S122" s="484"/>
      <c r="V122" s="484"/>
    </row>
    <row r="123" spans="1:22">
      <c r="A123" s="288" t="s">
        <v>76</v>
      </c>
      <c r="B123" s="53"/>
      <c r="C123" s="282"/>
      <c r="D123" s="369">
        <f>CRAT!D117</f>
        <v>0</v>
      </c>
      <c r="E123" s="173"/>
      <c r="F123" s="173"/>
      <c r="G123" s="112"/>
      <c r="H123" s="112"/>
      <c r="I123" s="112"/>
      <c r="J123" s="112"/>
      <c r="K123" s="112"/>
      <c r="L123" s="112"/>
      <c r="M123" s="112"/>
      <c r="N123" s="112"/>
      <c r="O123" s="109"/>
      <c r="P123" s="109"/>
      <c r="Q123" s="109"/>
      <c r="R123" s="109"/>
    </row>
    <row r="124" spans="1:22" hidden="1">
      <c r="A124" s="288" t="s">
        <v>77</v>
      </c>
      <c r="B124" s="53"/>
      <c r="C124" s="282"/>
      <c r="D124" s="369">
        <f>CRAT!D118</f>
        <v>0</v>
      </c>
      <c r="E124" s="182"/>
      <c r="F124" s="182"/>
      <c r="G124" s="112"/>
      <c r="H124" s="112"/>
      <c r="I124" s="112"/>
      <c r="J124" s="112"/>
      <c r="K124" s="112"/>
      <c r="L124" s="112"/>
      <c r="M124" s="112"/>
      <c r="N124" s="112"/>
      <c r="O124" s="109"/>
      <c r="P124" s="109"/>
      <c r="Q124" s="109"/>
      <c r="R124" s="109"/>
    </row>
    <row r="125" spans="1:22" hidden="1">
      <c r="A125" s="287" t="s">
        <v>78</v>
      </c>
      <c r="B125" s="53"/>
      <c r="C125" s="282"/>
      <c r="D125" s="369">
        <f>CRAT!D119</f>
        <v>0</v>
      </c>
      <c r="E125" s="321"/>
      <c r="F125" s="321"/>
      <c r="G125" s="112"/>
      <c r="H125" s="112"/>
      <c r="I125" s="112"/>
      <c r="J125" s="112"/>
      <c r="K125" s="112"/>
      <c r="L125" s="112"/>
      <c r="M125" s="112"/>
      <c r="N125" s="112"/>
      <c r="O125" s="109"/>
      <c r="P125" s="109"/>
      <c r="Q125" s="109"/>
      <c r="R125" s="109"/>
    </row>
    <row r="126" spans="1:22" hidden="1">
      <c r="A126" s="288" t="s">
        <v>217</v>
      </c>
      <c r="B126" s="53"/>
      <c r="C126" s="282"/>
      <c r="D126" s="369">
        <f>CRAT!D120</f>
        <v>0</v>
      </c>
      <c r="E126" s="321"/>
      <c r="F126" s="321"/>
      <c r="G126" s="159"/>
      <c r="H126" s="159"/>
      <c r="I126" s="159"/>
      <c r="J126" s="159"/>
      <c r="K126" s="159"/>
      <c r="L126" s="159"/>
      <c r="M126" s="159"/>
      <c r="N126" s="159"/>
      <c r="O126" s="258"/>
      <c r="P126" s="258"/>
      <c r="Q126" s="258"/>
      <c r="R126" s="258"/>
    </row>
    <row r="127" spans="1:22" hidden="1">
      <c r="A127" s="288" t="s">
        <v>218</v>
      </c>
      <c r="B127" s="53"/>
      <c r="C127" s="282"/>
      <c r="D127" s="369">
        <f>CRAT!D121</f>
        <v>0</v>
      </c>
      <c r="E127" s="174"/>
      <c r="F127" s="174"/>
      <c r="G127" s="159"/>
      <c r="H127" s="159"/>
      <c r="I127" s="159"/>
      <c r="J127" s="159"/>
      <c r="K127" s="159"/>
      <c r="L127" s="159"/>
      <c r="M127" s="159"/>
      <c r="N127" s="159"/>
      <c r="O127" s="258"/>
      <c r="P127" s="258"/>
      <c r="Q127" s="258"/>
      <c r="R127" s="258"/>
    </row>
    <row r="128" spans="1:22" hidden="1">
      <c r="A128" s="288" t="s">
        <v>219</v>
      </c>
      <c r="B128" s="53"/>
      <c r="C128" s="282"/>
      <c r="D128" s="369">
        <f>CRAT!D122</f>
        <v>0</v>
      </c>
      <c r="E128" s="173"/>
      <c r="F128" s="173"/>
      <c r="G128" s="159"/>
      <c r="H128" s="159"/>
      <c r="I128" s="159"/>
      <c r="J128" s="159"/>
      <c r="K128" s="159"/>
      <c r="L128" s="159"/>
      <c r="M128" s="159"/>
      <c r="N128" s="159"/>
      <c r="O128" s="258"/>
      <c r="P128" s="258"/>
      <c r="Q128" s="258"/>
      <c r="R128" s="258"/>
    </row>
    <row r="129" spans="1:18" hidden="1">
      <c r="A129" s="288" t="s">
        <v>220</v>
      </c>
      <c r="B129" s="53"/>
      <c r="C129" s="282"/>
      <c r="D129" s="369">
        <f>CRAT!D123</f>
        <v>0</v>
      </c>
      <c r="E129" s="174"/>
      <c r="F129" s="174"/>
      <c r="G129" s="159"/>
      <c r="H129" s="159"/>
      <c r="I129" s="159"/>
      <c r="J129" s="159"/>
      <c r="K129" s="159"/>
      <c r="L129" s="159"/>
      <c r="M129" s="159"/>
      <c r="N129" s="159"/>
      <c r="O129" s="258"/>
      <c r="P129" s="258"/>
      <c r="Q129" s="258"/>
      <c r="R129" s="258"/>
    </row>
    <row r="130" spans="1:18" hidden="1">
      <c r="A130" s="288" t="s">
        <v>221</v>
      </c>
      <c r="B130" s="53"/>
      <c r="C130" s="282"/>
      <c r="D130" s="369">
        <f>CRAT!D124</f>
        <v>0</v>
      </c>
      <c r="E130" s="174"/>
      <c r="F130" s="174"/>
      <c r="G130" s="159"/>
      <c r="H130" s="159"/>
      <c r="I130" s="159"/>
      <c r="J130" s="159"/>
      <c r="K130" s="159"/>
      <c r="L130" s="159"/>
      <c r="M130" s="159"/>
      <c r="N130" s="159"/>
      <c r="O130" s="258"/>
      <c r="P130" s="258"/>
      <c r="Q130" s="258"/>
      <c r="R130" s="258"/>
    </row>
    <row r="131" spans="1:18" hidden="1">
      <c r="A131" s="288" t="s">
        <v>222</v>
      </c>
      <c r="B131" s="53"/>
      <c r="C131" s="282"/>
      <c r="D131" s="369">
        <f>CRAT!D125</f>
        <v>0</v>
      </c>
      <c r="E131" s="173"/>
      <c r="F131" s="173"/>
      <c r="G131" s="159"/>
      <c r="H131" s="159"/>
      <c r="I131" s="159"/>
      <c r="J131" s="159"/>
      <c r="K131" s="159"/>
      <c r="L131" s="159"/>
      <c r="M131" s="159"/>
      <c r="N131" s="159"/>
      <c r="O131" s="258"/>
      <c r="P131" s="258"/>
      <c r="Q131" s="258"/>
      <c r="R131" s="258"/>
    </row>
    <row r="132" spans="1:18" hidden="1">
      <c r="A132" s="288" t="s">
        <v>223</v>
      </c>
      <c r="B132" s="53"/>
      <c r="C132" s="282"/>
      <c r="D132" s="369">
        <f>CRAT!D126</f>
        <v>0</v>
      </c>
      <c r="E132" s="173"/>
      <c r="F132" s="173"/>
      <c r="G132" s="159"/>
      <c r="H132" s="159"/>
      <c r="I132" s="159"/>
      <c r="J132" s="159"/>
      <c r="K132" s="159"/>
      <c r="L132" s="159"/>
      <c r="M132" s="159"/>
      <c r="N132" s="159"/>
      <c r="O132" s="258"/>
      <c r="P132" s="258"/>
      <c r="Q132" s="258"/>
      <c r="R132" s="258"/>
    </row>
    <row r="133" spans="1:18" hidden="1">
      <c r="A133" s="288" t="s">
        <v>224</v>
      </c>
      <c r="B133" s="53"/>
      <c r="C133" s="282"/>
      <c r="D133" s="369">
        <f>CRAT!D127</f>
        <v>0</v>
      </c>
      <c r="E133" s="182"/>
      <c r="F133" s="182"/>
      <c r="G133" s="159"/>
      <c r="H133" s="159"/>
      <c r="I133" s="159"/>
      <c r="J133" s="159"/>
      <c r="K133" s="159"/>
      <c r="L133" s="159"/>
      <c r="M133" s="159"/>
      <c r="N133" s="159"/>
      <c r="O133" s="258"/>
      <c r="P133" s="258"/>
      <c r="Q133" s="258"/>
      <c r="R133" s="258"/>
    </row>
    <row r="134" spans="1:18" hidden="1">
      <c r="A134" s="293" t="s">
        <v>225</v>
      </c>
      <c r="B134" s="53"/>
      <c r="C134" s="282"/>
      <c r="D134" s="369">
        <f>CRAT!D128</f>
        <v>0</v>
      </c>
      <c r="E134" s="321"/>
      <c r="F134" s="321"/>
      <c r="G134" s="159"/>
      <c r="H134" s="159"/>
      <c r="I134" s="159"/>
      <c r="J134" s="159"/>
      <c r="K134" s="159"/>
      <c r="L134" s="159"/>
      <c r="M134" s="159"/>
      <c r="N134" s="159"/>
      <c r="O134" s="258"/>
      <c r="P134" s="258"/>
      <c r="Q134" s="258"/>
      <c r="R134" s="258"/>
    </row>
    <row r="135" spans="1:18" ht="31.5">
      <c r="A135" s="287">
        <v>16</v>
      </c>
      <c r="B135" s="49" t="s">
        <v>102</v>
      </c>
      <c r="C135" s="47"/>
      <c r="D135" s="88"/>
      <c r="E135" s="321"/>
      <c r="F135" s="321"/>
      <c r="G135" s="68">
        <f>SUM(G121:G134)</f>
        <v>0</v>
      </c>
      <c r="H135" s="68">
        <f t="shared" ref="H135:R135" si="6">SUM(H121:H134)</f>
        <v>0</v>
      </c>
      <c r="I135" s="68">
        <f t="shared" si="6"/>
        <v>0</v>
      </c>
      <c r="J135" s="68">
        <f t="shared" si="6"/>
        <v>0</v>
      </c>
      <c r="K135" s="68">
        <f t="shared" si="6"/>
        <v>0</v>
      </c>
      <c r="L135" s="68">
        <f t="shared" si="6"/>
        <v>0</v>
      </c>
      <c r="M135" s="68">
        <f t="shared" si="6"/>
        <v>0</v>
      </c>
      <c r="N135" s="68">
        <f t="shared" si="6"/>
        <v>745194.21590807382</v>
      </c>
      <c r="O135" s="68">
        <f t="shared" si="6"/>
        <v>863407</v>
      </c>
      <c r="P135" s="68">
        <f t="shared" si="6"/>
        <v>976911</v>
      </c>
      <c r="Q135" s="68">
        <f t="shared" si="6"/>
        <v>1483556</v>
      </c>
      <c r="R135" s="68">
        <f t="shared" si="6"/>
        <v>2239885</v>
      </c>
    </row>
    <row r="136" spans="1:18">
      <c r="A136" s="287"/>
      <c r="B136" s="169"/>
      <c r="C136" s="167"/>
      <c r="D136" s="168"/>
      <c r="E136" s="104"/>
      <c r="F136" s="104"/>
      <c r="G136" s="104"/>
      <c r="H136" s="104"/>
      <c r="I136" s="104"/>
      <c r="J136" s="104"/>
      <c r="K136" s="104"/>
      <c r="L136" s="104"/>
      <c r="M136" s="104"/>
      <c r="N136" s="104"/>
      <c r="O136" s="104"/>
      <c r="P136" s="104"/>
      <c r="Q136" s="104"/>
      <c r="R136" s="170"/>
    </row>
    <row r="137" spans="1:18" ht="15" customHeight="1">
      <c r="A137" s="287">
        <v>17</v>
      </c>
      <c r="B137" s="50" t="s">
        <v>168</v>
      </c>
      <c r="C137" s="51"/>
      <c r="D137" s="87"/>
      <c r="E137" s="321"/>
      <c r="F137" s="321"/>
      <c r="G137" s="285">
        <f t="shared" ref="G137:R137" si="7">G135+G117</f>
        <v>0</v>
      </c>
      <c r="H137" s="285">
        <f t="shared" si="7"/>
        <v>0</v>
      </c>
      <c r="I137" s="285">
        <f t="shared" si="7"/>
        <v>0</v>
      </c>
      <c r="J137" s="285">
        <f t="shared" si="7"/>
        <v>0</v>
      </c>
      <c r="K137" s="285">
        <f t="shared" si="7"/>
        <v>0</v>
      </c>
      <c r="L137" s="285">
        <f t="shared" si="7"/>
        <v>0</v>
      </c>
      <c r="M137" s="285">
        <f t="shared" si="7"/>
        <v>0</v>
      </c>
      <c r="N137" s="285">
        <f t="shared" si="7"/>
        <v>745194.21590807382</v>
      </c>
      <c r="O137" s="285">
        <f t="shared" si="7"/>
        <v>863407</v>
      </c>
      <c r="P137" s="285">
        <f t="shared" si="7"/>
        <v>976911</v>
      </c>
      <c r="Q137" s="285">
        <f t="shared" si="7"/>
        <v>1483556</v>
      </c>
      <c r="R137" s="285">
        <f t="shared" si="7"/>
        <v>2239885</v>
      </c>
    </row>
    <row r="138" spans="1:18" ht="15" customHeight="1">
      <c r="A138" s="287"/>
      <c r="B138" s="118"/>
      <c r="C138" s="119"/>
      <c r="D138" s="89"/>
      <c r="E138" s="356"/>
      <c r="F138" s="356"/>
      <c r="G138" s="77"/>
      <c r="H138" s="77"/>
      <c r="I138" s="77"/>
      <c r="J138" s="77"/>
      <c r="K138" s="77"/>
      <c r="L138" s="77"/>
      <c r="M138" s="77"/>
      <c r="N138" s="77"/>
      <c r="O138" s="77"/>
      <c r="P138" s="77"/>
      <c r="Q138" s="77"/>
      <c r="R138" s="77"/>
    </row>
    <row r="139" spans="1:18" ht="15" customHeight="1">
      <c r="A139" s="287" t="s">
        <v>303</v>
      </c>
      <c r="B139" s="49" t="s">
        <v>309</v>
      </c>
      <c r="C139" s="315"/>
      <c r="D139" s="316"/>
      <c r="E139" s="321"/>
      <c r="F139" s="321"/>
      <c r="G139" s="317"/>
      <c r="H139" s="317"/>
      <c r="I139" s="317"/>
      <c r="J139" s="317"/>
      <c r="K139" s="317"/>
      <c r="L139" s="317"/>
      <c r="M139" s="317"/>
      <c r="N139" s="317"/>
      <c r="O139" s="317"/>
      <c r="P139" s="317"/>
      <c r="Q139" s="317"/>
      <c r="R139" s="317"/>
    </row>
    <row r="140" spans="1:18" ht="15" customHeight="1">
      <c r="A140" s="287"/>
      <c r="B140" s="179"/>
      <c r="C140" s="119"/>
      <c r="D140" s="89"/>
      <c r="E140" s="77"/>
      <c r="F140" s="77"/>
      <c r="G140" s="77"/>
      <c r="H140" s="77"/>
      <c r="I140" s="77"/>
      <c r="J140" s="77"/>
      <c r="K140" s="77"/>
      <c r="L140" s="77"/>
      <c r="M140" s="77"/>
      <c r="N140" s="77"/>
      <c r="O140" s="77"/>
      <c r="P140" s="77"/>
      <c r="Q140" s="77"/>
      <c r="R140" s="77"/>
    </row>
    <row r="141" spans="1:18" ht="37.5">
      <c r="A141" s="287"/>
      <c r="B141" s="295" t="s">
        <v>276</v>
      </c>
      <c r="C141" s="45"/>
      <c r="D141" s="89"/>
      <c r="E141" s="90"/>
      <c r="F141" s="90"/>
      <c r="G141" s="90"/>
      <c r="H141" s="90"/>
      <c r="I141" s="90"/>
      <c r="J141" s="90"/>
      <c r="K141" s="90"/>
      <c r="L141" s="90"/>
      <c r="M141" s="90"/>
      <c r="N141" s="90"/>
      <c r="O141" s="78"/>
      <c r="P141" s="78"/>
      <c r="Q141" s="78"/>
      <c r="R141" s="78"/>
    </row>
    <row r="142" spans="1:18">
      <c r="A142" s="287"/>
      <c r="B142" s="27"/>
      <c r="C142" s="33"/>
      <c r="D142" s="27"/>
    </row>
    <row r="143" spans="1:18">
      <c r="A143" s="287"/>
      <c r="B143" s="281"/>
      <c r="C143" s="74"/>
      <c r="D143" s="189"/>
      <c r="E143" s="187" t="s">
        <v>135</v>
      </c>
      <c r="F143" s="187" t="s">
        <v>80</v>
      </c>
      <c r="G143" s="284" t="s">
        <v>1</v>
      </c>
      <c r="H143" s="284" t="s">
        <v>2</v>
      </c>
      <c r="I143" s="284" t="s">
        <v>17</v>
      </c>
      <c r="J143" s="284" t="s">
        <v>18</v>
      </c>
      <c r="K143" s="284" t="s">
        <v>20</v>
      </c>
      <c r="L143" s="284" t="s">
        <v>21</v>
      </c>
      <c r="M143" s="284" t="s">
        <v>24</v>
      </c>
      <c r="N143" s="284" t="s">
        <v>25</v>
      </c>
      <c r="O143" s="284" t="s">
        <v>27</v>
      </c>
      <c r="P143" s="284" t="s">
        <v>28</v>
      </c>
      <c r="Q143" s="284" t="s">
        <v>29</v>
      </c>
      <c r="R143" s="284" t="s">
        <v>30</v>
      </c>
    </row>
    <row r="144" spans="1:18">
      <c r="A144" s="287">
        <v>18</v>
      </c>
      <c r="B144" s="50" t="s">
        <v>277</v>
      </c>
      <c r="C144" s="286"/>
      <c r="D144" s="188"/>
      <c r="E144" s="173">
        <v>686388</v>
      </c>
      <c r="F144" s="173">
        <v>1472900</v>
      </c>
      <c r="G144" s="378">
        <v>639071</v>
      </c>
      <c r="H144" s="378">
        <v>827971</v>
      </c>
      <c r="I144" s="378">
        <v>1030114</v>
      </c>
      <c r="J144" s="378">
        <v>1413051</v>
      </c>
      <c r="K144" s="378">
        <v>1606409</v>
      </c>
      <c r="L144" s="378">
        <v>1730202</v>
      </c>
      <c r="M144" s="378">
        <v>1769649</v>
      </c>
      <c r="N144" s="397">
        <v>1131510.7840919262</v>
      </c>
      <c r="O144" s="379">
        <v>1416547</v>
      </c>
      <c r="P144" s="379">
        <v>1416191</v>
      </c>
      <c r="Q144" s="379">
        <v>1433515</v>
      </c>
      <c r="R144" s="379">
        <v>1002434</v>
      </c>
    </row>
    <row r="145" spans="1:18" ht="15" customHeight="1">
      <c r="A145" s="287" t="s">
        <v>372</v>
      </c>
      <c r="B145" s="50" t="s">
        <v>375</v>
      </c>
      <c r="C145" s="315"/>
      <c r="D145" s="316"/>
      <c r="E145" s="371">
        <v>99275</v>
      </c>
      <c r="F145" s="371">
        <v>91404</v>
      </c>
      <c r="G145" s="405">
        <v>31959</v>
      </c>
      <c r="H145" s="405">
        <v>20753</v>
      </c>
      <c r="I145" s="405">
        <v>12802</v>
      </c>
      <c r="J145" s="405">
        <v>10173</v>
      </c>
      <c r="K145" s="405">
        <v>12244</v>
      </c>
      <c r="L145" s="405">
        <v>16882</v>
      </c>
      <c r="M145" s="405">
        <v>13581</v>
      </c>
      <c r="N145" s="405">
        <v>20398</v>
      </c>
      <c r="O145" s="405">
        <v>66749</v>
      </c>
      <c r="P145" s="405">
        <v>96423</v>
      </c>
      <c r="Q145" s="405">
        <v>165360</v>
      </c>
      <c r="R145" s="405">
        <v>209241</v>
      </c>
    </row>
    <row r="146" spans="1:18" ht="15" customHeight="1">
      <c r="A146" s="287"/>
      <c r="C146" s="119"/>
      <c r="D146" s="89"/>
      <c r="E146" s="77"/>
      <c r="F146" s="77"/>
      <c r="G146" s="77"/>
      <c r="H146" s="77"/>
      <c r="I146" s="77"/>
      <c r="J146" s="77"/>
      <c r="K146" s="77"/>
      <c r="L146" s="77"/>
      <c r="M146" s="77"/>
      <c r="N146" s="77"/>
      <c r="O146" s="77"/>
      <c r="P146" s="77"/>
      <c r="Q146" s="77"/>
      <c r="R146" s="77"/>
    </row>
    <row r="147" spans="1:18" ht="18.75">
      <c r="A147" s="287"/>
      <c r="B147" s="297" t="s">
        <v>15</v>
      </c>
      <c r="C147" s="280"/>
      <c r="D147" s="281"/>
      <c r="E147" s="77"/>
      <c r="F147" s="77"/>
      <c r="G147" s="77"/>
      <c r="H147" s="77"/>
      <c r="I147" s="77"/>
      <c r="J147" s="77"/>
      <c r="K147" s="77"/>
      <c r="L147" s="77"/>
      <c r="M147" s="77"/>
      <c r="N147" s="77"/>
      <c r="O147" s="77"/>
      <c r="P147" s="77"/>
      <c r="Q147" s="77"/>
      <c r="R147" s="77"/>
    </row>
    <row r="148" spans="1:18">
      <c r="A148" s="287"/>
      <c r="B148" s="281"/>
      <c r="C148" s="280"/>
      <c r="D148" s="281"/>
      <c r="E148" s="284" t="s">
        <v>135</v>
      </c>
      <c r="F148" s="284" t="s">
        <v>80</v>
      </c>
      <c r="G148" s="284" t="s">
        <v>1</v>
      </c>
      <c r="H148" s="284" t="s">
        <v>2</v>
      </c>
      <c r="I148" s="284" t="s">
        <v>17</v>
      </c>
      <c r="J148" s="284" t="s">
        <v>18</v>
      </c>
      <c r="K148" s="284" t="s">
        <v>20</v>
      </c>
      <c r="L148" s="284" t="s">
        <v>21</v>
      </c>
      <c r="M148" s="284" t="s">
        <v>24</v>
      </c>
      <c r="N148" s="284" t="s">
        <v>25</v>
      </c>
      <c r="O148" s="284" t="s">
        <v>27</v>
      </c>
      <c r="P148" s="284" t="s">
        <v>28</v>
      </c>
      <c r="Q148" s="284" t="s">
        <v>29</v>
      </c>
      <c r="R148" s="284" t="s">
        <v>30</v>
      </c>
    </row>
    <row r="149" spans="1:18" ht="31.5">
      <c r="A149" s="287">
        <v>19</v>
      </c>
      <c r="B149" s="283" t="s">
        <v>304</v>
      </c>
      <c r="C149" s="282"/>
      <c r="D149" s="286"/>
      <c r="E149" s="289">
        <f>E93+E137+E139</f>
        <v>3184828</v>
      </c>
      <c r="F149" s="289">
        <f>F93+F137+F139</f>
        <v>2384539</v>
      </c>
      <c r="G149" s="314">
        <f t="shared" ref="G149:R149" si="8">G93+G137+G139</f>
        <v>3369220</v>
      </c>
      <c r="H149" s="314">
        <f t="shared" si="8"/>
        <v>3291409</v>
      </c>
      <c r="I149" s="314">
        <f t="shared" si="8"/>
        <v>3192940</v>
      </c>
      <c r="J149" s="314">
        <f t="shared" si="8"/>
        <v>2941435</v>
      </c>
      <c r="K149" s="314">
        <f t="shared" si="8"/>
        <v>2949197</v>
      </c>
      <c r="L149" s="314">
        <f t="shared" si="8"/>
        <v>2969340</v>
      </c>
      <c r="M149" s="314">
        <f t="shared" si="8"/>
        <v>3067694</v>
      </c>
      <c r="N149" s="314">
        <f t="shared" si="8"/>
        <v>3849891.2159080738</v>
      </c>
      <c r="O149" s="314">
        <f t="shared" si="8"/>
        <v>3732736</v>
      </c>
      <c r="P149" s="314">
        <f t="shared" si="8"/>
        <v>3835137</v>
      </c>
      <c r="Q149" s="314">
        <f t="shared" si="8"/>
        <v>3975208</v>
      </c>
      <c r="R149" s="314">
        <f t="shared" si="8"/>
        <v>4493294</v>
      </c>
    </row>
    <row r="150" spans="1:18">
      <c r="A150" s="287" t="s">
        <v>290</v>
      </c>
      <c r="B150" s="208" t="s">
        <v>308</v>
      </c>
      <c r="C150" s="282"/>
      <c r="D150" s="286"/>
      <c r="E150" s="289">
        <f>E90</f>
        <v>0</v>
      </c>
      <c r="F150" s="289">
        <f t="shared" ref="F150:R150" si="9">F90</f>
        <v>0</v>
      </c>
      <c r="G150" s="314">
        <f t="shared" si="9"/>
        <v>0</v>
      </c>
      <c r="H150" s="314">
        <f t="shared" si="9"/>
        <v>0</v>
      </c>
      <c r="I150" s="314">
        <f t="shared" si="9"/>
        <v>0</v>
      </c>
      <c r="J150" s="314">
        <f t="shared" si="9"/>
        <v>0</v>
      </c>
      <c r="K150" s="314">
        <f t="shared" si="9"/>
        <v>0</v>
      </c>
      <c r="L150" s="314">
        <f t="shared" si="9"/>
        <v>0</v>
      </c>
      <c r="M150" s="314">
        <f t="shared" si="9"/>
        <v>0</v>
      </c>
      <c r="N150" s="314">
        <f t="shared" si="9"/>
        <v>0</v>
      </c>
      <c r="O150" s="314">
        <f t="shared" si="9"/>
        <v>0</v>
      </c>
      <c r="P150" s="314">
        <f t="shared" si="9"/>
        <v>0</v>
      </c>
      <c r="Q150" s="314">
        <f t="shared" si="9"/>
        <v>0</v>
      </c>
      <c r="R150" s="314">
        <f t="shared" si="9"/>
        <v>0</v>
      </c>
    </row>
    <row r="151" spans="1:18" ht="31.5">
      <c r="A151" s="287">
        <v>20</v>
      </c>
      <c r="B151" s="283" t="s">
        <v>373</v>
      </c>
      <c r="C151" s="282"/>
      <c r="D151" s="286"/>
      <c r="E151" s="289">
        <f>E144-E145</f>
        <v>587113</v>
      </c>
      <c r="F151" s="289">
        <f>F144-F145</f>
        <v>1381496</v>
      </c>
      <c r="G151" s="314">
        <f t="shared" ref="G151:R151" si="10">G144-G145</f>
        <v>607112</v>
      </c>
      <c r="H151" s="314">
        <f t="shared" si="10"/>
        <v>807218</v>
      </c>
      <c r="I151" s="314">
        <f t="shared" si="10"/>
        <v>1017312</v>
      </c>
      <c r="J151" s="314">
        <f t="shared" si="10"/>
        <v>1402878</v>
      </c>
      <c r="K151" s="314">
        <f t="shared" si="10"/>
        <v>1594165</v>
      </c>
      <c r="L151" s="314">
        <f t="shared" si="10"/>
        <v>1713320</v>
      </c>
      <c r="M151" s="314">
        <f t="shared" si="10"/>
        <v>1756068</v>
      </c>
      <c r="N151" s="314">
        <f t="shared" si="10"/>
        <v>1111112.7840919262</v>
      </c>
      <c r="O151" s="314">
        <f t="shared" si="10"/>
        <v>1349798</v>
      </c>
      <c r="P151" s="314">
        <f t="shared" si="10"/>
        <v>1319768</v>
      </c>
      <c r="Q151" s="314">
        <f t="shared" si="10"/>
        <v>1268155</v>
      </c>
      <c r="R151" s="314">
        <f t="shared" si="10"/>
        <v>793193</v>
      </c>
    </row>
    <row r="152" spans="1:18">
      <c r="A152" s="307">
        <v>21</v>
      </c>
      <c r="B152" s="283" t="s">
        <v>291</v>
      </c>
      <c r="C152" s="282"/>
      <c r="D152" s="80"/>
      <c r="E152" s="289">
        <f>E149-E150+E151</f>
        <v>3771941</v>
      </c>
      <c r="F152" s="289">
        <f t="shared" ref="F152:Q152" si="11">F149-F150+F151</f>
        <v>3766035</v>
      </c>
      <c r="G152" s="314">
        <f t="shared" si="11"/>
        <v>3976332</v>
      </c>
      <c r="H152" s="314">
        <f t="shared" si="11"/>
        <v>4098627</v>
      </c>
      <c r="I152" s="314">
        <f t="shared" si="11"/>
        <v>4210252</v>
      </c>
      <c r="J152" s="314">
        <f t="shared" si="11"/>
        <v>4344313</v>
      </c>
      <c r="K152" s="314">
        <f t="shared" si="11"/>
        <v>4543362</v>
      </c>
      <c r="L152" s="314">
        <f t="shared" si="11"/>
        <v>4682660</v>
      </c>
      <c r="M152" s="314">
        <f t="shared" si="11"/>
        <v>4823762</v>
      </c>
      <c r="N152" s="314">
        <f t="shared" si="11"/>
        <v>4961004</v>
      </c>
      <c r="O152" s="314">
        <f t="shared" si="11"/>
        <v>5082534</v>
      </c>
      <c r="P152" s="314">
        <f t="shared" si="11"/>
        <v>5154905</v>
      </c>
      <c r="Q152" s="314">
        <f t="shared" si="11"/>
        <v>5243363</v>
      </c>
      <c r="R152" s="314">
        <f>R149-R150+R151</f>
        <v>5286487</v>
      </c>
    </row>
    <row r="153" spans="1:18">
      <c r="A153" s="287">
        <v>22</v>
      </c>
      <c r="B153" s="283" t="s">
        <v>95</v>
      </c>
      <c r="C153" s="282"/>
      <c r="D153" s="80"/>
      <c r="E153" s="289">
        <f t="shared" ref="E153:R153" si="12">E17</f>
        <v>3771941</v>
      </c>
      <c r="F153" s="289">
        <f t="shared" si="12"/>
        <v>3766035</v>
      </c>
      <c r="G153" s="285">
        <f t="shared" si="12"/>
        <v>3976332</v>
      </c>
      <c r="H153" s="285">
        <f t="shared" si="12"/>
        <v>4098627</v>
      </c>
      <c r="I153" s="285">
        <f t="shared" si="12"/>
        <v>4210252</v>
      </c>
      <c r="J153" s="285">
        <f t="shared" si="12"/>
        <v>4344313</v>
      </c>
      <c r="K153" s="285">
        <f t="shared" si="12"/>
        <v>4543362</v>
      </c>
      <c r="L153" s="285">
        <f t="shared" si="12"/>
        <v>4682660</v>
      </c>
      <c r="M153" s="285">
        <f t="shared" si="12"/>
        <v>4823762</v>
      </c>
      <c r="N153" s="285">
        <f t="shared" si="12"/>
        <v>4961004</v>
      </c>
      <c r="O153" s="285">
        <f t="shared" si="12"/>
        <v>5082534</v>
      </c>
      <c r="P153" s="285">
        <f t="shared" si="12"/>
        <v>5154905</v>
      </c>
      <c r="Q153" s="285">
        <f t="shared" si="12"/>
        <v>5243363</v>
      </c>
      <c r="R153" s="285">
        <f t="shared" si="12"/>
        <v>5286487</v>
      </c>
    </row>
    <row r="154" spans="1:18">
      <c r="A154" s="287">
        <v>23</v>
      </c>
      <c r="B154" s="283" t="s">
        <v>292</v>
      </c>
      <c r="C154" s="282"/>
      <c r="D154" s="286"/>
      <c r="E154" s="289">
        <f>E152-E153</f>
        <v>0</v>
      </c>
      <c r="F154" s="289">
        <f>F152-F153</f>
        <v>0</v>
      </c>
      <c r="G154" s="285">
        <f t="shared" ref="G154:R154" si="13">G152-G153</f>
        <v>0</v>
      </c>
      <c r="H154" s="285">
        <f>H152-H153</f>
        <v>0</v>
      </c>
      <c r="I154" s="285">
        <f t="shared" si="13"/>
        <v>0</v>
      </c>
      <c r="J154" s="285">
        <f t="shared" si="13"/>
        <v>0</v>
      </c>
      <c r="K154" s="285">
        <f t="shared" si="13"/>
        <v>0</v>
      </c>
      <c r="L154" s="285">
        <f t="shared" si="13"/>
        <v>0</v>
      </c>
      <c r="M154" s="285">
        <f t="shared" si="13"/>
        <v>0</v>
      </c>
      <c r="N154" s="285">
        <f t="shared" si="13"/>
        <v>0</v>
      </c>
      <c r="O154" s="285">
        <f t="shared" si="13"/>
        <v>0</v>
      </c>
      <c r="P154" s="285">
        <f t="shared" si="13"/>
        <v>0</v>
      </c>
      <c r="Q154" s="285">
        <f t="shared" si="13"/>
        <v>0</v>
      </c>
      <c r="R154" s="285">
        <f t="shared" si="13"/>
        <v>0</v>
      </c>
    </row>
    <row r="155" spans="1:18" s="2" customFormat="1">
      <c r="A155" s="288"/>
      <c r="B155" s="279"/>
      <c r="C155" s="279"/>
      <c r="D155" s="279"/>
      <c r="E155" s="278"/>
      <c r="F155" s="278"/>
      <c r="G155" s="278"/>
      <c r="H155" s="278"/>
      <c r="I155" s="278"/>
      <c r="J155" s="278"/>
      <c r="K155" s="278"/>
      <c r="L155" s="278"/>
      <c r="M155" s="278"/>
      <c r="N155" s="278"/>
      <c r="O155" s="278"/>
      <c r="P155" s="277"/>
      <c r="Q155" s="277"/>
      <c r="R155" s="277"/>
    </row>
    <row r="156" spans="1:18">
      <c r="A156" s="287"/>
    </row>
    <row r="157" spans="1:18" ht="47.25">
      <c r="A157" s="287"/>
      <c r="B157" s="279" t="s">
        <v>457</v>
      </c>
    </row>
    <row r="158" spans="1:18">
      <c r="A158" s="287"/>
      <c r="B158" s="279" t="s">
        <v>458</v>
      </c>
    </row>
    <row r="159" spans="1:18">
      <c r="A159" s="287"/>
    </row>
    <row r="160" spans="1:18">
      <c r="A160" s="287"/>
    </row>
    <row r="161" spans="1:1">
      <c r="A161" s="287"/>
    </row>
    <row r="162" spans="1:1">
      <c r="A162" s="287"/>
    </row>
    <row r="163" spans="1:1">
      <c r="A163" s="287"/>
    </row>
    <row r="164" spans="1:1">
      <c r="A164" s="287"/>
    </row>
    <row r="165" spans="1:1">
      <c r="A165" s="287"/>
    </row>
  </sheetData>
  <dataConsolidate/>
  <mergeCells count="1">
    <mergeCell ref="E9:F9"/>
  </mergeCells>
  <printOptions horizontalCentered="1"/>
  <pageMargins left="0.44" right="0.5" top="0.52" bottom="0.42" header="0.52" footer="0.4"/>
  <pageSetup scale="28" pageOrder="overThenDown"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V165"/>
  <sheetViews>
    <sheetView showGridLines="0" topLeftCell="D101" zoomScale="85" zoomScaleNormal="85" zoomScaleSheetLayoutView="55" workbookViewId="0">
      <selection activeCell="S121" sqref="S121:V122"/>
    </sheetView>
  </sheetViews>
  <sheetFormatPr defaultColWidth="9" defaultRowHeight="15.75"/>
  <cols>
    <col min="1" max="1" width="9" style="149"/>
    <col min="2" max="2" width="25.125" style="279" customWidth="1"/>
    <col min="3" max="3" width="5.125" style="279" customWidth="1"/>
    <col min="4" max="4" width="13.25" style="279" customWidth="1"/>
    <col min="5" max="15" width="13.875" style="278" customWidth="1"/>
    <col min="16" max="18" width="13.875" style="277" customWidth="1"/>
    <col min="19" max="19" width="7.125" style="277" customWidth="1"/>
    <col min="20" max="20" width="12.125" style="277" customWidth="1"/>
    <col min="21" max="21" width="7.125" style="277" customWidth="1"/>
    <col min="22" max="22" width="15.125" style="277" customWidth="1"/>
    <col min="23" max="131" width="7.125" style="277" customWidth="1"/>
    <col min="132" max="16384" width="9" style="277"/>
  </cols>
  <sheetData>
    <row r="1" spans="1:20" s="2" customFormat="1">
      <c r="A1" s="146"/>
      <c r="B1" s="281" t="s">
        <v>22</v>
      </c>
      <c r="C1" s="281"/>
      <c r="D1" s="280"/>
      <c r="E1" s="4"/>
      <c r="F1" s="4"/>
      <c r="G1" s="4"/>
      <c r="H1" s="4"/>
      <c r="I1" s="4"/>
      <c r="J1" s="4"/>
      <c r="K1" s="4"/>
      <c r="L1" s="4"/>
      <c r="M1" s="4"/>
      <c r="N1" s="4"/>
    </row>
    <row r="2" spans="1:20" s="2" customFormat="1" ht="31.5">
      <c r="A2" s="146"/>
      <c r="B2" s="281" t="s">
        <v>23</v>
      </c>
      <c r="C2" s="281"/>
      <c r="D2" s="280"/>
      <c r="E2" s="4"/>
      <c r="F2" s="4"/>
      <c r="G2" s="4"/>
      <c r="H2" s="4"/>
      <c r="I2" s="4"/>
      <c r="J2" s="4"/>
      <c r="K2" s="4"/>
      <c r="L2" s="4"/>
      <c r="M2" s="4"/>
      <c r="N2" s="4"/>
    </row>
    <row r="3" spans="1:20" s="3" customFormat="1">
      <c r="A3" s="146"/>
      <c r="B3" s="129" t="s">
        <v>257</v>
      </c>
      <c r="C3" s="22"/>
      <c r="D3" s="17"/>
    </row>
    <row r="4" spans="1:20" s="3" customFormat="1">
      <c r="A4" s="146"/>
      <c r="B4" s="26" t="s">
        <v>177</v>
      </c>
      <c r="C4" s="22"/>
      <c r="D4" s="16"/>
    </row>
    <row r="5" spans="1:20" s="3" customFormat="1">
      <c r="A5" s="146"/>
      <c r="B5" s="290" t="s">
        <v>181</v>
      </c>
      <c r="C5" s="22"/>
      <c r="D5" s="16"/>
    </row>
    <row r="6" spans="1:20" s="3" customFormat="1">
      <c r="A6" s="146"/>
      <c r="B6" s="16"/>
      <c r="D6" s="16"/>
    </row>
    <row r="7" spans="1:20" s="3" customFormat="1" ht="15.75" customHeight="1">
      <c r="A7" s="146"/>
      <c r="B7" s="145" t="s">
        <v>429</v>
      </c>
      <c r="C7" s="280"/>
      <c r="D7" s="280"/>
      <c r="E7" s="124" t="s">
        <v>82</v>
      </c>
      <c r="F7" s="11"/>
      <c r="G7" s="11"/>
      <c r="I7" s="8"/>
      <c r="J7" s="6"/>
      <c r="K7" s="6"/>
      <c r="L7" s="6"/>
      <c r="M7" s="6"/>
      <c r="N7" s="6"/>
      <c r="O7" s="6"/>
    </row>
    <row r="8" spans="1:20" s="3" customFormat="1">
      <c r="A8" s="146"/>
      <c r="B8" s="281"/>
      <c r="C8" s="13"/>
      <c r="D8" s="281"/>
      <c r="E8" s="55"/>
      <c r="F8" s="55"/>
      <c r="G8" s="55"/>
      <c r="H8" s="55"/>
      <c r="I8" s="55"/>
      <c r="J8" s="56" t="s">
        <v>3</v>
      </c>
      <c r="K8" s="57"/>
      <c r="L8" s="57"/>
      <c r="M8" s="57"/>
      <c r="N8" s="57"/>
      <c r="O8" s="58"/>
      <c r="P8" s="59"/>
      <c r="Q8" s="59"/>
      <c r="R8" s="59"/>
    </row>
    <row r="9" spans="1:20" s="3" customFormat="1" ht="18.75" customHeight="1">
      <c r="A9" s="146"/>
      <c r="B9" s="13"/>
      <c r="C9" s="13"/>
      <c r="D9" s="281"/>
      <c r="E9" s="457" t="s">
        <v>285</v>
      </c>
      <c r="F9" s="458"/>
      <c r="G9" s="124"/>
      <c r="H9" s="61"/>
      <c r="I9" s="61"/>
      <c r="J9" s="62"/>
      <c r="K9" s="63"/>
      <c r="L9" s="63"/>
      <c r="M9" s="63"/>
      <c r="N9" s="63"/>
      <c r="O9" s="58"/>
      <c r="P9" s="59"/>
      <c r="Q9" s="59"/>
      <c r="R9" s="59"/>
    </row>
    <row r="10" spans="1:20" s="7" customFormat="1" ht="35.25" customHeight="1">
      <c r="A10" s="147"/>
      <c r="B10" s="295" t="s">
        <v>45</v>
      </c>
      <c r="C10" s="23"/>
      <c r="D10" s="23"/>
      <c r="E10" s="284" t="s">
        <v>135</v>
      </c>
      <c r="F10" s="299" t="s">
        <v>80</v>
      </c>
      <c r="G10" s="187" t="s">
        <v>1</v>
      </c>
      <c r="H10" s="284" t="s">
        <v>2</v>
      </c>
      <c r="I10" s="284" t="s">
        <v>17</v>
      </c>
      <c r="J10" s="284" t="s">
        <v>18</v>
      </c>
      <c r="K10" s="284" t="s">
        <v>20</v>
      </c>
      <c r="L10" s="284" t="s">
        <v>21</v>
      </c>
      <c r="M10" s="284" t="s">
        <v>24</v>
      </c>
      <c r="N10" s="284" t="s">
        <v>25</v>
      </c>
      <c r="O10" s="284" t="s">
        <v>27</v>
      </c>
      <c r="P10" s="284" t="s">
        <v>28</v>
      </c>
      <c r="Q10" s="284" t="s">
        <v>29</v>
      </c>
      <c r="R10" s="284" t="s">
        <v>30</v>
      </c>
    </row>
    <row r="11" spans="1:20" ht="27" customHeight="1">
      <c r="A11" s="22">
        <v>1</v>
      </c>
      <c r="B11" s="281" t="s">
        <v>132</v>
      </c>
      <c r="C11" s="281"/>
      <c r="D11" s="65"/>
      <c r="E11" s="304">
        <v>3441632.4329999997</v>
      </c>
      <c r="F11" s="380">
        <v>3472081.0573299997</v>
      </c>
      <c r="G11" s="304">
        <v>3381908.1966261631</v>
      </c>
      <c r="H11" s="304">
        <v>3383957.7628863933</v>
      </c>
      <c r="I11" s="304">
        <v>3386528.5359719694</v>
      </c>
      <c r="J11" s="304">
        <v>3389409.3773127166</v>
      </c>
      <c r="K11" s="304">
        <v>3392603.7796444669</v>
      </c>
      <c r="L11" s="304">
        <v>3396155.9175821217</v>
      </c>
      <c r="M11" s="304">
        <v>3400150.6575349099</v>
      </c>
      <c r="N11" s="304">
        <v>3404428.9857748114</v>
      </c>
      <c r="O11" s="304">
        <v>3409021.7318132347</v>
      </c>
      <c r="P11" s="304">
        <v>3414039.9906354337</v>
      </c>
      <c r="Q11" s="304">
        <v>3419435.1017384953</v>
      </c>
      <c r="R11" s="304">
        <v>3425099.6011303933</v>
      </c>
    </row>
    <row r="12" spans="1:20" ht="23.25" customHeight="1">
      <c r="A12" s="22">
        <v>2</v>
      </c>
      <c r="B12" s="281" t="s">
        <v>131</v>
      </c>
      <c r="C12" s="281"/>
      <c r="D12" s="65"/>
      <c r="E12" s="304"/>
      <c r="F12" s="359"/>
      <c r="G12" s="107"/>
      <c r="H12" s="108"/>
      <c r="I12" s="108"/>
      <c r="J12" s="108"/>
      <c r="K12" s="108"/>
      <c r="L12" s="108"/>
      <c r="M12" s="108"/>
      <c r="N12" s="108"/>
      <c r="O12" s="109"/>
      <c r="P12" s="109"/>
      <c r="Q12" s="109"/>
      <c r="R12" s="109"/>
    </row>
    <row r="13" spans="1:20" ht="23.25" customHeight="1">
      <c r="A13" s="22">
        <v>3</v>
      </c>
      <c r="B13" s="281" t="s">
        <v>366</v>
      </c>
      <c r="C13" s="281"/>
      <c r="D13" s="65"/>
      <c r="E13" s="304">
        <v>3771941</v>
      </c>
      <c r="F13" s="359">
        <v>3766035</v>
      </c>
      <c r="G13" s="69">
        <v>3723251.5906051123</v>
      </c>
      <c r="H13" s="69">
        <v>3709404.024722924</v>
      </c>
      <c r="I13" s="69">
        <v>3692841.3138987669</v>
      </c>
      <c r="J13" s="69">
        <v>3684282.3223297531</v>
      </c>
      <c r="K13" s="69">
        <v>3683098.9728438188</v>
      </c>
      <c r="L13" s="69">
        <v>3680703.2057562899</v>
      </c>
      <c r="M13" s="69">
        <v>3679242.894558961</v>
      </c>
      <c r="N13" s="69">
        <v>3678920.6824744884</v>
      </c>
      <c r="O13" s="69">
        <v>3682900.0433104294</v>
      </c>
      <c r="P13" s="69">
        <v>3686464.9246269325</v>
      </c>
      <c r="Q13" s="69">
        <v>3690792.1121551786</v>
      </c>
      <c r="R13" s="69">
        <v>3696173.5570341023</v>
      </c>
    </row>
    <row r="14" spans="1:20" ht="31.5" customHeight="1">
      <c r="A14" s="22">
        <v>4</v>
      </c>
      <c r="B14" s="281" t="s">
        <v>365</v>
      </c>
      <c r="C14" s="281"/>
      <c r="D14" s="65"/>
      <c r="E14" s="171">
        <v>3441632.4329999997</v>
      </c>
      <c r="F14" s="306">
        <v>3472081.0573299997</v>
      </c>
      <c r="G14" s="304">
        <v>3342505.2913107947</v>
      </c>
      <c r="H14" s="304">
        <v>3328503.818602561</v>
      </c>
      <c r="I14" s="304">
        <v>3319031.7251165221</v>
      </c>
      <c r="J14" s="304">
        <v>3312553.1405428131</v>
      </c>
      <c r="K14" s="304">
        <v>3309300.195151554</v>
      </c>
      <c r="L14" s="304">
        <v>3307639.2712384998</v>
      </c>
      <c r="M14" s="304">
        <v>3307512.0106256492</v>
      </c>
      <c r="N14" s="304">
        <v>3308766.1433564778</v>
      </c>
      <c r="O14" s="304">
        <v>3313192.6084367339</v>
      </c>
      <c r="P14" s="304">
        <v>3316783.4646965833</v>
      </c>
      <c r="Q14" s="304">
        <v>3321994.94579353</v>
      </c>
      <c r="R14" s="304">
        <v>3328485.1094799242</v>
      </c>
      <c r="T14" s="416"/>
    </row>
    <row r="15" spans="1:20" ht="27.75" customHeight="1">
      <c r="A15" s="22">
        <v>5</v>
      </c>
      <c r="B15" s="281" t="s">
        <v>364</v>
      </c>
      <c r="C15" s="281"/>
      <c r="D15" s="65"/>
      <c r="E15" s="171">
        <f>E13</f>
        <v>3771941</v>
      </c>
      <c r="F15" s="171">
        <f>F13</f>
        <v>3766035</v>
      </c>
      <c r="G15" s="69">
        <v>3723251.5906051123</v>
      </c>
      <c r="H15" s="69">
        <v>3709404.024722924</v>
      </c>
      <c r="I15" s="69">
        <v>3692841.3138987669</v>
      </c>
      <c r="J15" s="69">
        <v>3684282.3223297531</v>
      </c>
      <c r="K15" s="69">
        <v>3683098.9728438188</v>
      </c>
      <c r="L15" s="69">
        <v>3680703.2057562899</v>
      </c>
      <c r="M15" s="69">
        <v>3679242.894558961</v>
      </c>
      <c r="N15" s="69">
        <v>3678920.6824744884</v>
      </c>
      <c r="O15" s="69">
        <v>3682900.0433104294</v>
      </c>
      <c r="P15" s="69">
        <v>3686464.9246269325</v>
      </c>
      <c r="Q15" s="69">
        <v>3690792.1121551786</v>
      </c>
      <c r="R15" s="69">
        <v>3696173.5570341023</v>
      </c>
      <c r="T15" s="416"/>
    </row>
    <row r="16" spans="1:20" ht="23.25" customHeight="1">
      <c r="A16" s="22">
        <v>6</v>
      </c>
      <c r="B16" s="281" t="s">
        <v>41</v>
      </c>
      <c r="C16" s="24"/>
      <c r="D16" s="67"/>
      <c r="E16" s="171"/>
      <c r="F16" s="300"/>
      <c r="G16" s="107"/>
      <c r="H16" s="107"/>
      <c r="I16" s="107"/>
      <c r="J16" s="107"/>
      <c r="K16" s="107"/>
      <c r="L16" s="107"/>
      <c r="M16" s="107"/>
      <c r="N16" s="107"/>
      <c r="O16" s="107"/>
      <c r="P16" s="107"/>
      <c r="Q16" s="107"/>
      <c r="R16" s="107"/>
    </row>
    <row r="17" spans="1:18" ht="28.5" customHeight="1">
      <c r="A17" s="22">
        <v>7</v>
      </c>
      <c r="B17" s="27" t="s">
        <v>367</v>
      </c>
      <c r="C17" s="281"/>
      <c r="D17" s="65"/>
      <c r="E17" s="69">
        <f>E15+E16</f>
        <v>3771941</v>
      </c>
      <c r="F17" s="69">
        <f>F15+F16</f>
        <v>3766035</v>
      </c>
      <c r="G17" s="69">
        <f>G15+G16</f>
        <v>3723251.5906051123</v>
      </c>
      <c r="H17" s="69">
        <f t="shared" ref="H17:R17" si="0">H15+H16</f>
        <v>3709404.024722924</v>
      </c>
      <c r="I17" s="69">
        <f t="shared" si="0"/>
        <v>3692841.3138987669</v>
      </c>
      <c r="J17" s="69">
        <f t="shared" si="0"/>
        <v>3684282.3223297531</v>
      </c>
      <c r="K17" s="69">
        <f t="shared" si="0"/>
        <v>3683098.9728438188</v>
      </c>
      <c r="L17" s="69">
        <f t="shared" si="0"/>
        <v>3680703.2057562899</v>
      </c>
      <c r="M17" s="69">
        <f t="shared" si="0"/>
        <v>3679242.894558961</v>
      </c>
      <c r="N17" s="69">
        <f t="shared" si="0"/>
        <v>3678920.6824744884</v>
      </c>
      <c r="O17" s="69">
        <f t="shared" si="0"/>
        <v>3682900.0433104294</v>
      </c>
      <c r="P17" s="69">
        <f t="shared" si="0"/>
        <v>3686464.9246269325</v>
      </c>
      <c r="Q17" s="69">
        <f t="shared" si="0"/>
        <v>3690792.1121551786</v>
      </c>
      <c r="R17" s="69">
        <f t="shared" si="0"/>
        <v>3696173.5570341023</v>
      </c>
    </row>
    <row r="18" spans="1:18" ht="23.25" customHeight="1">
      <c r="A18" s="22"/>
      <c r="C18" s="281"/>
      <c r="D18" s="281"/>
      <c r="E18" s="216"/>
      <c r="F18" s="302"/>
      <c r="G18" s="217"/>
      <c r="H18" s="217"/>
      <c r="I18" s="217"/>
      <c r="J18" s="217"/>
      <c r="K18" s="217"/>
      <c r="L18" s="217"/>
      <c r="M18" s="217"/>
      <c r="N18" s="217"/>
      <c r="O18" s="195"/>
      <c r="P18" s="195"/>
      <c r="Q18" s="195"/>
      <c r="R18" s="196"/>
    </row>
    <row r="19" spans="1:18" ht="23.25" customHeight="1">
      <c r="A19" s="22">
        <v>8</v>
      </c>
      <c r="B19" s="281" t="s">
        <v>40</v>
      </c>
      <c r="C19" s="281"/>
      <c r="D19" s="65"/>
      <c r="E19" s="381">
        <v>107284.81299999999</v>
      </c>
      <c r="F19" s="382">
        <v>127742.139</v>
      </c>
      <c r="G19" s="383">
        <v>149631.54545941477</v>
      </c>
      <c r="H19" s="383">
        <v>192833.74816846923</v>
      </c>
      <c r="I19" s="383">
        <v>235931.89795720569</v>
      </c>
      <c r="J19" s="383">
        <v>279528.12732252671</v>
      </c>
      <c r="K19" s="383">
        <v>323918.43253123853</v>
      </c>
      <c r="L19" s="383">
        <v>368942.98649860825</v>
      </c>
      <c r="M19" s="383">
        <v>414810.71917960857</v>
      </c>
      <c r="N19" s="383">
        <v>461976.24162869883</v>
      </c>
      <c r="O19" s="384">
        <v>509272.66903660772</v>
      </c>
      <c r="P19" s="384">
        <v>556462.04474714724</v>
      </c>
      <c r="Q19" s="384">
        <v>605076.78382360016</v>
      </c>
      <c r="R19" s="384">
        <v>654636.22333469754</v>
      </c>
    </row>
    <row r="20" spans="1:18" ht="24" customHeight="1">
      <c r="A20" s="22">
        <v>9</v>
      </c>
      <c r="B20" s="281" t="s">
        <v>129</v>
      </c>
      <c r="C20" s="281"/>
      <c r="D20" s="65"/>
      <c r="E20" s="181"/>
      <c r="F20" s="385"/>
      <c r="G20" s="386">
        <v>6998.1635558082935</v>
      </c>
      <c r="H20" s="386">
        <v>8517.9596144242259</v>
      </c>
      <c r="I20" s="386">
        <v>10090.669277110945</v>
      </c>
      <c r="J20" s="386">
        <v>11698.500484673081</v>
      </c>
      <c r="K20" s="386">
        <v>13326.071988793374</v>
      </c>
      <c r="L20" s="386">
        <v>14957.559823969619</v>
      </c>
      <c r="M20" s="386">
        <v>16588.604344856158</v>
      </c>
      <c r="N20" s="386">
        <v>18210.186845984066</v>
      </c>
      <c r="O20" s="387">
        <v>19822.571640591301</v>
      </c>
      <c r="P20" s="387">
        <v>21423.312196429662</v>
      </c>
      <c r="Q20" s="387">
        <v>23014.695919703237</v>
      </c>
      <c r="R20" s="387">
        <v>24597.740749777415</v>
      </c>
    </row>
    <row r="21" spans="1:18" ht="27" customHeight="1">
      <c r="A21" s="22">
        <v>10</v>
      </c>
      <c r="B21" s="318" t="s">
        <v>311</v>
      </c>
      <c r="C21" s="281"/>
      <c r="D21" s="281"/>
      <c r="E21" s="244"/>
      <c r="F21" s="303"/>
      <c r="G21" s="110"/>
      <c r="H21" s="111"/>
      <c r="I21" s="111"/>
      <c r="J21" s="111"/>
      <c r="K21" s="111"/>
      <c r="L21" s="111"/>
      <c r="M21" s="111"/>
      <c r="N21" s="111"/>
      <c r="O21" s="109"/>
      <c r="P21" s="109"/>
      <c r="Q21" s="109"/>
      <c r="R21" s="109"/>
    </row>
    <row r="22" spans="1:18" ht="23.25" customHeight="1">
      <c r="A22" s="22">
        <v>11</v>
      </c>
      <c r="B22" s="318" t="s">
        <v>312</v>
      </c>
      <c r="C22" s="281"/>
      <c r="D22" s="281"/>
      <c r="E22" s="244"/>
      <c r="F22" s="303"/>
      <c r="G22" s="110"/>
      <c r="H22" s="111"/>
      <c r="I22" s="111"/>
      <c r="J22" s="111"/>
      <c r="K22" s="111"/>
      <c r="L22" s="111"/>
      <c r="M22" s="111"/>
      <c r="N22" s="111"/>
      <c r="O22" s="109"/>
      <c r="P22" s="109"/>
      <c r="Q22" s="109"/>
      <c r="R22" s="109"/>
    </row>
    <row r="23" spans="1:18">
      <c r="A23" s="148"/>
      <c r="B23" s="29"/>
      <c r="C23" s="29"/>
      <c r="D23" s="150"/>
      <c r="E23" s="151"/>
      <c r="F23" s="151"/>
      <c r="G23" s="151"/>
      <c r="H23" s="151"/>
      <c r="I23" s="151"/>
      <c r="J23" s="151"/>
      <c r="K23" s="151"/>
      <c r="L23" s="151"/>
      <c r="M23" s="151"/>
      <c r="N23" s="151"/>
      <c r="O23" s="152"/>
      <c r="P23" s="152"/>
      <c r="Q23" s="152"/>
      <c r="R23" s="153"/>
    </row>
    <row r="24" spans="1:18" ht="18.75" customHeight="1">
      <c r="B24" s="295" t="s">
        <v>270</v>
      </c>
      <c r="C24" s="30"/>
      <c r="D24" s="74"/>
      <c r="E24" s="75"/>
      <c r="F24" s="75"/>
      <c r="G24" s="75"/>
      <c r="H24" s="75"/>
      <c r="I24" s="75"/>
      <c r="J24" s="75"/>
      <c r="K24" s="75"/>
      <c r="L24" s="75"/>
      <c r="M24" s="75"/>
      <c r="N24" s="75"/>
      <c r="O24" s="75"/>
      <c r="P24" s="75"/>
      <c r="Q24" s="75"/>
      <c r="R24" s="75"/>
    </row>
    <row r="25" spans="1:18" ht="15.75" customHeight="1">
      <c r="A25" s="287"/>
      <c r="B25" s="27" t="s">
        <v>269</v>
      </c>
      <c r="C25" s="32"/>
      <c r="D25" s="76"/>
      <c r="E25" s="77"/>
      <c r="F25" s="77"/>
      <c r="G25" s="77"/>
      <c r="H25" s="77"/>
      <c r="I25" s="77"/>
      <c r="J25" s="77"/>
      <c r="K25" s="77"/>
      <c r="L25" s="77"/>
      <c r="M25" s="77"/>
      <c r="N25" s="77"/>
      <c r="O25" s="78"/>
      <c r="P25" s="78"/>
      <c r="Q25" s="78"/>
      <c r="R25" s="78"/>
    </row>
    <row r="26" spans="1:18">
      <c r="A26" s="287"/>
      <c r="B26" s="281" t="s">
        <v>42</v>
      </c>
      <c r="C26" s="280"/>
      <c r="D26" s="79" t="s">
        <v>317</v>
      </c>
      <c r="E26" s="284" t="s">
        <v>135</v>
      </c>
      <c r="F26" s="284" t="s">
        <v>80</v>
      </c>
      <c r="G26" s="284" t="s">
        <v>1</v>
      </c>
      <c r="H26" s="284" t="s">
        <v>2</v>
      </c>
      <c r="I26" s="284" t="s">
        <v>17</v>
      </c>
      <c r="J26" s="284" t="s">
        <v>18</v>
      </c>
      <c r="K26" s="284" t="s">
        <v>20</v>
      </c>
      <c r="L26" s="284" t="s">
        <v>21</v>
      </c>
      <c r="M26" s="284" t="s">
        <v>24</v>
      </c>
      <c r="N26" s="284" t="s">
        <v>25</v>
      </c>
      <c r="O26" s="284" t="s">
        <v>27</v>
      </c>
      <c r="P26" s="284" t="s">
        <v>28</v>
      </c>
      <c r="Q26" s="284" t="s">
        <v>29</v>
      </c>
      <c r="R26" s="284" t="s">
        <v>30</v>
      </c>
    </row>
    <row r="27" spans="1:18" ht="19.5" customHeight="1">
      <c r="A27" s="287" t="s">
        <v>138</v>
      </c>
      <c r="B27" s="14" t="s">
        <v>391</v>
      </c>
      <c r="C27" s="282"/>
      <c r="D27" s="369" t="s">
        <v>390</v>
      </c>
      <c r="E27" s="171">
        <v>264</v>
      </c>
      <c r="F27" s="171">
        <v>303</v>
      </c>
      <c r="G27" s="378">
        <v>3</v>
      </c>
      <c r="H27" s="378">
        <v>6</v>
      </c>
      <c r="I27" s="378">
        <v>3</v>
      </c>
      <c r="J27" s="378">
        <v>0</v>
      </c>
      <c r="K27" s="378">
        <v>0</v>
      </c>
      <c r="L27" s="378">
        <v>0</v>
      </c>
      <c r="M27" s="378">
        <v>0</v>
      </c>
      <c r="N27" s="378">
        <v>0</v>
      </c>
      <c r="O27" s="379">
        <v>0</v>
      </c>
      <c r="P27" s="379">
        <v>0</v>
      </c>
      <c r="Q27" s="379">
        <v>0</v>
      </c>
      <c r="R27" s="379">
        <v>0</v>
      </c>
    </row>
    <row r="28" spans="1:18" ht="19.5" customHeight="1">
      <c r="A28" s="287" t="s">
        <v>139</v>
      </c>
      <c r="B28" s="14" t="s">
        <v>392</v>
      </c>
      <c r="C28" s="282"/>
      <c r="D28" s="369" t="s">
        <v>390</v>
      </c>
      <c r="E28" s="183">
        <v>602</v>
      </c>
      <c r="F28" s="183">
        <v>1863</v>
      </c>
      <c r="G28" s="388">
        <v>0</v>
      </c>
      <c r="H28" s="388">
        <v>3</v>
      </c>
      <c r="I28" s="388">
        <v>6</v>
      </c>
      <c r="J28" s="388">
        <v>0</v>
      </c>
      <c r="K28" s="388">
        <v>0</v>
      </c>
      <c r="L28" s="388">
        <v>0</v>
      </c>
      <c r="M28" s="388">
        <v>0</v>
      </c>
      <c r="N28" s="388">
        <v>0</v>
      </c>
      <c r="O28" s="379">
        <v>0</v>
      </c>
      <c r="P28" s="379">
        <v>0</v>
      </c>
      <c r="Q28" s="379">
        <v>0</v>
      </c>
      <c r="R28" s="379">
        <v>3</v>
      </c>
    </row>
    <row r="29" spans="1:18" ht="19.5" customHeight="1">
      <c r="A29" s="287" t="s">
        <v>140</v>
      </c>
      <c r="B29" s="14" t="s">
        <v>393</v>
      </c>
      <c r="C29" s="282"/>
      <c r="D29" s="369" t="s">
        <v>390</v>
      </c>
      <c r="E29" s="171">
        <v>309</v>
      </c>
      <c r="F29" s="171">
        <v>368</v>
      </c>
      <c r="G29" s="378">
        <v>0</v>
      </c>
      <c r="H29" s="378">
        <v>9</v>
      </c>
      <c r="I29" s="378">
        <v>6</v>
      </c>
      <c r="J29" s="378">
        <v>3</v>
      </c>
      <c r="K29" s="378">
        <v>0</v>
      </c>
      <c r="L29" s="378">
        <v>0</v>
      </c>
      <c r="M29" s="378">
        <v>0</v>
      </c>
      <c r="N29" s="378">
        <v>0</v>
      </c>
      <c r="O29" s="379">
        <v>3</v>
      </c>
      <c r="P29" s="379">
        <v>0</v>
      </c>
      <c r="Q29" s="379">
        <v>3</v>
      </c>
      <c r="R29" s="379">
        <v>0</v>
      </c>
    </row>
    <row r="30" spans="1:18" ht="19.5" customHeight="1">
      <c r="A30" s="287" t="s">
        <v>141</v>
      </c>
      <c r="B30" s="14" t="s">
        <v>394</v>
      </c>
      <c r="C30" s="324"/>
      <c r="D30" s="369" t="s">
        <v>390</v>
      </c>
      <c r="E30" s="184">
        <v>904</v>
      </c>
      <c r="F30" s="184">
        <v>273</v>
      </c>
      <c r="G30" s="389">
        <v>0</v>
      </c>
      <c r="H30" s="389">
        <v>0</v>
      </c>
      <c r="I30" s="389">
        <v>0</v>
      </c>
      <c r="J30" s="389">
        <v>0</v>
      </c>
      <c r="K30" s="389">
        <v>0</v>
      </c>
      <c r="L30" s="389">
        <v>0</v>
      </c>
      <c r="M30" s="389">
        <v>0</v>
      </c>
      <c r="N30" s="389">
        <v>0</v>
      </c>
      <c r="O30" s="390">
        <v>0</v>
      </c>
      <c r="P30" s="390">
        <v>0</v>
      </c>
      <c r="Q30" s="390">
        <v>0</v>
      </c>
      <c r="R30" s="390">
        <v>0</v>
      </c>
    </row>
    <row r="31" spans="1:18">
      <c r="A31" s="287" t="s">
        <v>142</v>
      </c>
      <c r="B31" s="14" t="s">
        <v>395</v>
      </c>
      <c r="C31" s="324"/>
      <c r="D31" s="369" t="s">
        <v>390</v>
      </c>
      <c r="E31" s="321">
        <v>406974</v>
      </c>
      <c r="F31" s="321">
        <v>149008</v>
      </c>
      <c r="G31" s="391">
        <v>244668</v>
      </c>
      <c r="H31" s="391">
        <v>238239</v>
      </c>
      <c r="I31" s="391">
        <v>139777</v>
      </c>
      <c r="J31" s="391">
        <v>136345</v>
      </c>
      <c r="K31" s="391">
        <v>144617</v>
      </c>
      <c r="L31" s="391">
        <v>152958</v>
      </c>
      <c r="M31" s="391">
        <v>149269</v>
      </c>
      <c r="N31" s="391">
        <v>154230</v>
      </c>
      <c r="O31" s="392">
        <v>133790</v>
      </c>
      <c r="P31" s="392">
        <v>160489</v>
      </c>
      <c r="Q31" s="392">
        <v>199856</v>
      </c>
      <c r="R31" s="392">
        <v>186170</v>
      </c>
    </row>
    <row r="32" spans="1:18">
      <c r="A32" s="287" t="s">
        <v>143</v>
      </c>
      <c r="B32" s="14" t="s">
        <v>396</v>
      </c>
      <c r="C32" s="324"/>
      <c r="D32" s="369" t="s">
        <v>390</v>
      </c>
      <c r="E32" s="321">
        <v>626677</v>
      </c>
      <c r="F32" s="321">
        <v>568012</v>
      </c>
      <c r="G32" s="391">
        <v>629512</v>
      </c>
      <c r="H32" s="391">
        <v>634990</v>
      </c>
      <c r="I32" s="391">
        <v>602508</v>
      </c>
      <c r="J32" s="391">
        <v>599649</v>
      </c>
      <c r="K32" s="391">
        <v>648311</v>
      </c>
      <c r="L32" s="391">
        <v>648078</v>
      </c>
      <c r="M32" s="391">
        <v>642348</v>
      </c>
      <c r="N32" s="391">
        <v>656868</v>
      </c>
      <c r="O32" s="392">
        <v>657312</v>
      </c>
      <c r="P32" s="392">
        <v>674040</v>
      </c>
      <c r="Q32" s="392">
        <v>725232</v>
      </c>
      <c r="R32" s="392">
        <v>733777</v>
      </c>
    </row>
    <row r="33" spans="1:18">
      <c r="A33" s="287"/>
      <c r="B33" s="14" t="s">
        <v>397</v>
      </c>
      <c r="C33" s="157"/>
      <c r="D33" s="369" t="s">
        <v>390</v>
      </c>
      <c r="E33" s="321">
        <v>16986</v>
      </c>
      <c r="F33" s="321">
        <v>12527</v>
      </c>
      <c r="G33" s="391">
        <v>19841</v>
      </c>
      <c r="H33" s="391">
        <v>12600</v>
      </c>
      <c r="I33" s="391"/>
      <c r="J33" s="391">
        <v>5932</v>
      </c>
      <c r="K33" s="391">
        <v>3227</v>
      </c>
      <c r="L33" s="391">
        <v>5088</v>
      </c>
      <c r="M33" s="391">
        <v>9805</v>
      </c>
      <c r="N33" s="391">
        <v>13985</v>
      </c>
      <c r="O33" s="392">
        <v>14757</v>
      </c>
      <c r="P33" s="392">
        <v>16352</v>
      </c>
      <c r="Q33" s="392">
        <v>26273</v>
      </c>
      <c r="R33" s="392">
        <v>29218</v>
      </c>
    </row>
    <row r="34" spans="1:18">
      <c r="A34" s="287"/>
      <c r="B34" s="14" t="s">
        <v>398</v>
      </c>
      <c r="C34" s="157"/>
      <c r="D34" s="369" t="s">
        <v>400</v>
      </c>
      <c r="E34" s="321">
        <v>113</v>
      </c>
      <c r="F34" s="321">
        <v>43</v>
      </c>
      <c r="G34" s="391">
        <v>0</v>
      </c>
      <c r="H34" s="391">
        <v>0</v>
      </c>
      <c r="I34" s="391">
        <v>0</v>
      </c>
      <c r="J34" s="391">
        <v>0</v>
      </c>
      <c r="K34" s="391">
        <v>0</v>
      </c>
      <c r="L34" s="391">
        <v>0</v>
      </c>
      <c r="M34" s="391">
        <v>0</v>
      </c>
      <c r="N34" s="391">
        <v>0</v>
      </c>
      <c r="O34" s="392">
        <v>0</v>
      </c>
      <c r="P34" s="392">
        <v>0</v>
      </c>
      <c r="Q34" s="392">
        <v>0</v>
      </c>
      <c r="R34" s="392">
        <v>0</v>
      </c>
    </row>
    <row r="35" spans="1:18">
      <c r="A35" s="287"/>
      <c r="B35" s="14" t="s">
        <v>386</v>
      </c>
      <c r="C35" s="157"/>
      <c r="D35" s="369" t="s">
        <v>390</v>
      </c>
      <c r="E35" s="321">
        <v>40070</v>
      </c>
      <c r="F35" s="321">
        <v>45983</v>
      </c>
      <c r="G35" s="391">
        <v>23662</v>
      </c>
      <c r="H35" s="391">
        <v>22169</v>
      </c>
      <c r="I35" s="391">
        <v>30870</v>
      </c>
      <c r="J35" s="391">
        <v>32641</v>
      </c>
      <c r="K35" s="391">
        <v>31168</v>
      </c>
      <c r="L35" s="391">
        <v>33809</v>
      </c>
      <c r="M35" s="391">
        <v>34705</v>
      </c>
      <c r="N35" s="391">
        <v>41080</v>
      </c>
      <c r="O35" s="392">
        <v>42096</v>
      </c>
      <c r="P35" s="392">
        <v>50007</v>
      </c>
      <c r="Q35" s="392">
        <v>57150</v>
      </c>
      <c r="R35" s="392">
        <v>57571</v>
      </c>
    </row>
    <row r="36" spans="1:18">
      <c r="A36" s="287"/>
      <c r="B36" s="14" t="s">
        <v>387</v>
      </c>
      <c r="C36" s="157"/>
      <c r="D36" s="369" t="s">
        <v>390</v>
      </c>
      <c r="E36" s="321">
        <v>29654</v>
      </c>
      <c r="F36" s="321">
        <v>20319</v>
      </c>
      <c r="G36" s="391">
        <v>54743</v>
      </c>
      <c r="H36" s="391">
        <v>46340</v>
      </c>
      <c r="I36" s="391">
        <v>44193</v>
      </c>
      <c r="J36" s="391">
        <v>42982</v>
      </c>
      <c r="K36" s="391">
        <v>43767</v>
      </c>
      <c r="L36" s="391">
        <v>45978</v>
      </c>
      <c r="M36" s="391">
        <v>49561</v>
      </c>
      <c r="N36" s="391">
        <v>57086</v>
      </c>
      <c r="O36" s="392">
        <v>59531</v>
      </c>
      <c r="P36" s="392">
        <v>59237</v>
      </c>
      <c r="Q36" s="392">
        <v>77798</v>
      </c>
      <c r="R36" s="392">
        <v>79107</v>
      </c>
    </row>
    <row r="37" spans="1:18">
      <c r="A37" s="287"/>
      <c r="B37" s="14" t="s">
        <v>388</v>
      </c>
      <c r="C37" s="157"/>
      <c r="D37" s="369" t="s">
        <v>390</v>
      </c>
      <c r="E37" s="321">
        <v>1937</v>
      </c>
      <c r="F37" s="321">
        <v>815</v>
      </c>
      <c r="G37" s="391">
        <v>6722</v>
      </c>
      <c r="H37" s="391">
        <v>9388</v>
      </c>
      <c r="I37" s="391">
        <v>9125</v>
      </c>
      <c r="J37" s="391">
        <v>6894</v>
      </c>
      <c r="K37" s="391">
        <v>6209</v>
      </c>
      <c r="L37" s="391">
        <v>6879</v>
      </c>
      <c r="M37" s="391">
        <v>6919</v>
      </c>
      <c r="N37" s="391">
        <v>6360</v>
      </c>
      <c r="O37" s="392">
        <v>6732</v>
      </c>
      <c r="P37" s="392">
        <v>5583</v>
      </c>
      <c r="Q37" s="392">
        <v>4206</v>
      </c>
      <c r="R37" s="392">
        <v>4690</v>
      </c>
    </row>
    <row r="38" spans="1:18">
      <c r="A38" s="287"/>
      <c r="B38" s="14" t="s">
        <v>399</v>
      </c>
      <c r="C38" s="157"/>
      <c r="D38" s="369" t="s">
        <v>390</v>
      </c>
      <c r="E38" s="321">
        <v>163247</v>
      </c>
      <c r="F38" s="321">
        <v>287816</v>
      </c>
      <c r="G38" s="391">
        <v>311275</v>
      </c>
      <c r="H38" s="391">
        <v>226551</v>
      </c>
      <c r="I38" s="391">
        <v>206386</v>
      </c>
      <c r="J38" s="391">
        <v>209921</v>
      </c>
      <c r="K38" s="391">
        <v>178746</v>
      </c>
      <c r="L38" s="391">
        <v>161417</v>
      </c>
      <c r="M38" s="391">
        <v>177476</v>
      </c>
      <c r="N38" s="391">
        <v>159251</v>
      </c>
      <c r="O38" s="392">
        <v>165377</v>
      </c>
      <c r="P38" s="392">
        <v>141547</v>
      </c>
      <c r="Q38" s="392">
        <v>165423</v>
      </c>
      <c r="R38" s="392">
        <v>166286</v>
      </c>
    </row>
    <row r="39" spans="1:18">
      <c r="A39" s="287" t="s">
        <v>144</v>
      </c>
      <c r="B39" s="14" t="s">
        <v>389</v>
      </c>
      <c r="C39" s="157"/>
      <c r="D39" s="369" t="s">
        <v>400</v>
      </c>
      <c r="E39" s="321">
        <v>137</v>
      </c>
      <c r="F39" s="321">
        <v>217</v>
      </c>
      <c r="G39" s="391">
        <v>0</v>
      </c>
      <c r="H39" s="391">
        <v>0</v>
      </c>
      <c r="I39" s="391">
        <v>0</v>
      </c>
      <c r="J39" s="391">
        <v>0</v>
      </c>
      <c r="K39" s="391">
        <v>0</v>
      </c>
      <c r="L39" s="391">
        <v>0</v>
      </c>
      <c r="M39" s="391">
        <v>0</v>
      </c>
      <c r="N39" s="391">
        <v>0</v>
      </c>
      <c r="O39" s="392">
        <v>0</v>
      </c>
      <c r="P39" s="392">
        <v>0</v>
      </c>
      <c r="Q39" s="392">
        <v>0</v>
      </c>
      <c r="R39" s="392">
        <v>0</v>
      </c>
    </row>
    <row r="40" spans="1:18">
      <c r="A40" s="287"/>
      <c r="B40" s="280"/>
      <c r="C40" s="280"/>
      <c r="D40" s="281"/>
      <c r="E40" s="95"/>
      <c r="F40" s="96"/>
      <c r="G40" s="96"/>
      <c r="H40" s="96"/>
      <c r="I40" s="96"/>
      <c r="J40" s="96"/>
      <c r="K40" s="96"/>
      <c r="L40" s="96"/>
      <c r="M40" s="96"/>
      <c r="N40" s="96"/>
      <c r="O40" s="97"/>
      <c r="P40" s="97"/>
      <c r="Q40" s="97"/>
      <c r="R40" s="98"/>
    </row>
    <row r="41" spans="1:18" ht="31.5">
      <c r="A41" s="287"/>
      <c r="B41" s="27" t="s">
        <v>267</v>
      </c>
      <c r="C41" s="33"/>
      <c r="D41" s="27"/>
      <c r="E41" s="103"/>
      <c r="F41" s="104"/>
      <c r="G41" s="104"/>
      <c r="H41" s="104"/>
      <c r="I41" s="104"/>
      <c r="J41" s="104"/>
      <c r="K41" s="104"/>
      <c r="L41" s="104"/>
      <c r="M41" s="104"/>
      <c r="N41" s="104"/>
      <c r="O41" s="101"/>
      <c r="P41" s="101"/>
      <c r="Q41" s="101"/>
      <c r="R41" s="102"/>
    </row>
    <row r="42" spans="1:18">
      <c r="A42" s="287"/>
      <c r="B42" s="281" t="s">
        <v>35</v>
      </c>
      <c r="C42" s="280"/>
      <c r="D42" s="79" t="s">
        <v>317</v>
      </c>
      <c r="E42" s="284" t="s">
        <v>135</v>
      </c>
      <c r="F42" s="284" t="s">
        <v>80</v>
      </c>
      <c r="G42" s="284" t="s">
        <v>1</v>
      </c>
      <c r="H42" s="284" t="s">
        <v>2</v>
      </c>
      <c r="I42" s="284" t="s">
        <v>17</v>
      </c>
      <c r="J42" s="284" t="s">
        <v>18</v>
      </c>
      <c r="K42" s="284" t="s">
        <v>20</v>
      </c>
      <c r="L42" s="284" t="s">
        <v>21</v>
      </c>
      <c r="M42" s="284" t="s">
        <v>24</v>
      </c>
      <c r="N42" s="284" t="s">
        <v>25</v>
      </c>
      <c r="O42" s="284" t="s">
        <v>27</v>
      </c>
      <c r="P42" s="284" t="s">
        <v>28</v>
      </c>
      <c r="Q42" s="284" t="s">
        <v>29</v>
      </c>
      <c r="R42" s="284" t="s">
        <v>30</v>
      </c>
    </row>
    <row r="43" spans="1:18">
      <c r="A43" s="287" t="s">
        <v>145</v>
      </c>
      <c r="B43" s="14" t="s">
        <v>401</v>
      </c>
      <c r="C43" s="282"/>
      <c r="D43" s="369" t="s">
        <v>406</v>
      </c>
      <c r="E43" s="173">
        <v>1918</v>
      </c>
      <c r="F43" s="174">
        <v>1805</v>
      </c>
      <c r="G43" s="393">
        <v>2792</v>
      </c>
      <c r="H43" s="393">
        <v>2786</v>
      </c>
      <c r="I43" s="393">
        <v>2765</v>
      </c>
      <c r="J43" s="393">
        <v>2751</v>
      </c>
      <c r="K43" s="393">
        <v>2737</v>
      </c>
      <c r="L43" s="393">
        <v>2731</v>
      </c>
      <c r="M43" s="393">
        <v>2710</v>
      </c>
      <c r="N43" s="393">
        <v>2696</v>
      </c>
      <c r="O43" s="394">
        <v>2683</v>
      </c>
      <c r="P43" s="394">
        <v>2676</v>
      </c>
      <c r="Q43" s="394">
        <v>2656</v>
      </c>
      <c r="R43" s="394">
        <v>2643</v>
      </c>
    </row>
    <row r="44" spans="1:18">
      <c r="A44" s="287" t="s">
        <v>146</v>
      </c>
      <c r="B44" s="395" t="s">
        <v>402</v>
      </c>
      <c r="C44" s="157"/>
      <c r="D44" s="369" t="s">
        <v>405</v>
      </c>
      <c r="E44" s="175">
        <v>2129</v>
      </c>
      <c r="F44" s="175">
        <v>10732</v>
      </c>
      <c r="G44" s="388">
        <v>27156</v>
      </c>
      <c r="H44" s="388">
        <v>27230</v>
      </c>
      <c r="I44" s="388">
        <v>27156</v>
      </c>
      <c r="J44" s="388">
        <v>27156</v>
      </c>
      <c r="K44" s="388">
        <v>27156</v>
      </c>
      <c r="L44" s="388">
        <v>27230</v>
      </c>
      <c r="M44" s="388">
        <v>27156</v>
      </c>
      <c r="N44" s="388">
        <v>27156</v>
      </c>
      <c r="O44" s="379">
        <v>27156</v>
      </c>
      <c r="P44" s="379">
        <v>27230</v>
      </c>
      <c r="Q44" s="379">
        <v>27156</v>
      </c>
      <c r="R44" s="379">
        <v>27156</v>
      </c>
    </row>
    <row r="45" spans="1:18">
      <c r="A45" s="287" t="s">
        <v>158</v>
      </c>
      <c r="B45" s="14" t="s">
        <v>403</v>
      </c>
      <c r="C45" s="282"/>
      <c r="D45" s="369" t="s">
        <v>405</v>
      </c>
      <c r="E45" s="173">
        <v>155746</v>
      </c>
      <c r="F45" s="173">
        <v>155749</v>
      </c>
      <c r="G45" s="378">
        <v>152517</v>
      </c>
      <c r="H45" s="378">
        <v>141439</v>
      </c>
      <c r="I45" s="378">
        <v>141022</v>
      </c>
      <c r="J45" s="378">
        <v>141024</v>
      </c>
      <c r="K45" s="378">
        <v>141923</v>
      </c>
      <c r="L45" s="378">
        <v>142312</v>
      </c>
      <c r="M45" s="378">
        <v>141565</v>
      </c>
      <c r="N45" s="378">
        <v>142084</v>
      </c>
      <c r="O45" s="379">
        <v>141876</v>
      </c>
      <c r="P45" s="379">
        <v>142261</v>
      </c>
      <c r="Q45" s="379">
        <v>142314</v>
      </c>
      <c r="R45" s="379">
        <v>142315</v>
      </c>
    </row>
    <row r="46" spans="1:18">
      <c r="A46" s="287" t="s">
        <v>159</v>
      </c>
      <c r="B46" s="14" t="s">
        <v>404</v>
      </c>
      <c r="C46" s="282"/>
      <c r="D46" s="369" t="s">
        <v>323</v>
      </c>
      <c r="E46" s="173">
        <v>124874</v>
      </c>
      <c r="F46" s="173">
        <v>119440</v>
      </c>
      <c r="G46" s="378">
        <v>114143</v>
      </c>
      <c r="H46" s="378">
        <v>114456</v>
      </c>
      <c r="I46" s="378">
        <v>114143</v>
      </c>
      <c r="J46" s="378">
        <v>114143</v>
      </c>
      <c r="K46" s="378">
        <v>114143</v>
      </c>
      <c r="L46" s="378">
        <v>114456</v>
      </c>
      <c r="M46" s="378">
        <v>114143</v>
      </c>
      <c r="N46" s="378">
        <v>114143</v>
      </c>
      <c r="O46" s="379">
        <v>114143</v>
      </c>
      <c r="P46" s="379">
        <v>114456</v>
      </c>
      <c r="Q46" s="379">
        <v>114143</v>
      </c>
      <c r="R46" s="379">
        <v>114143</v>
      </c>
    </row>
    <row r="47" spans="1:18">
      <c r="A47" s="287" t="s">
        <v>160</v>
      </c>
      <c r="B47" s="14" t="s">
        <v>453</v>
      </c>
      <c r="C47" s="282"/>
      <c r="D47" s="369" t="s">
        <v>321</v>
      </c>
      <c r="E47" s="173">
        <v>614028</v>
      </c>
      <c r="F47" s="173"/>
      <c r="G47" s="108"/>
      <c r="H47" s="108"/>
      <c r="I47" s="108"/>
      <c r="J47" s="108"/>
      <c r="K47" s="108"/>
      <c r="L47" s="108"/>
      <c r="M47" s="108"/>
      <c r="N47" s="108"/>
      <c r="O47" s="109"/>
      <c r="P47" s="109"/>
      <c r="Q47" s="109"/>
      <c r="R47" s="109"/>
    </row>
    <row r="48" spans="1:18">
      <c r="A48" s="287" t="s">
        <v>190</v>
      </c>
      <c r="B48" s="14"/>
      <c r="C48" s="282"/>
      <c r="D48" s="369">
        <f>CRAT!D48</f>
        <v>0</v>
      </c>
      <c r="E48" s="173"/>
      <c r="F48" s="173"/>
      <c r="G48" s="108"/>
      <c r="H48" s="108"/>
      <c r="I48" s="108"/>
      <c r="J48" s="108"/>
      <c r="K48" s="108"/>
      <c r="L48" s="108"/>
      <c r="M48" s="108"/>
      <c r="N48" s="108"/>
      <c r="O48" s="109"/>
      <c r="P48" s="109"/>
      <c r="Q48" s="109"/>
      <c r="R48" s="109"/>
    </row>
    <row r="49" spans="1:18">
      <c r="A49" s="287" t="s">
        <v>191</v>
      </c>
      <c r="B49" s="14"/>
      <c r="C49" s="157"/>
      <c r="D49" s="369">
        <f>CRAT!D49</f>
        <v>0</v>
      </c>
      <c r="E49" s="182"/>
      <c r="F49" s="182"/>
      <c r="G49" s="113"/>
      <c r="H49" s="113"/>
      <c r="I49" s="113"/>
      <c r="J49" s="113"/>
      <c r="K49" s="113"/>
      <c r="L49" s="113"/>
      <c r="M49" s="113"/>
      <c r="N49" s="113"/>
      <c r="O49" s="114"/>
      <c r="P49" s="114"/>
      <c r="Q49" s="114"/>
      <c r="R49" s="114"/>
    </row>
    <row r="50" spans="1:18" ht="63">
      <c r="A50" s="287">
        <v>12</v>
      </c>
      <c r="B50" s="283" t="s">
        <v>167</v>
      </c>
      <c r="C50" s="42"/>
      <c r="D50" s="83"/>
      <c r="E50" s="93">
        <f>SUM(E27:E39,E43:E49)</f>
        <v>2186569</v>
      </c>
      <c r="F50" s="93">
        <f t="shared" ref="F50:R50" si="1">SUM(F27:F39,F43:F49)</f>
        <v>1375273</v>
      </c>
      <c r="G50" s="93">
        <f t="shared" si="1"/>
        <v>1587034</v>
      </c>
      <c r="H50" s="93">
        <f t="shared" si="1"/>
        <v>1476206</v>
      </c>
      <c r="I50" s="93">
        <f t="shared" si="1"/>
        <v>1317960</v>
      </c>
      <c r="J50" s="93">
        <f t="shared" si="1"/>
        <v>1319441</v>
      </c>
      <c r="K50" s="93">
        <f t="shared" si="1"/>
        <v>1342004</v>
      </c>
      <c r="L50" s="93">
        <f t="shared" si="1"/>
        <v>1340936</v>
      </c>
      <c r="M50" s="93">
        <f t="shared" si="1"/>
        <v>1355657</v>
      </c>
      <c r="N50" s="93">
        <f t="shared" si="1"/>
        <v>1374939</v>
      </c>
      <c r="O50" s="93">
        <f t="shared" si="1"/>
        <v>1365456</v>
      </c>
      <c r="P50" s="93">
        <f t="shared" si="1"/>
        <v>1393878</v>
      </c>
      <c r="Q50" s="93">
        <f t="shared" si="1"/>
        <v>1542210</v>
      </c>
      <c r="R50" s="93">
        <f t="shared" si="1"/>
        <v>1543079</v>
      </c>
    </row>
    <row r="51" spans="1:18">
      <c r="A51" s="287"/>
      <c r="B51" s="33"/>
      <c r="C51" s="33"/>
      <c r="D51" s="27"/>
      <c r="E51" s="105"/>
      <c r="F51" s="106"/>
      <c r="G51" s="106"/>
      <c r="H51" s="106"/>
      <c r="I51" s="106"/>
      <c r="J51" s="106"/>
      <c r="K51" s="106"/>
      <c r="L51" s="106"/>
      <c r="M51" s="106"/>
      <c r="N51" s="106"/>
      <c r="O51" s="106"/>
      <c r="P51" s="106"/>
      <c r="Q51" s="106"/>
      <c r="R51" s="122"/>
    </row>
    <row r="52" spans="1:18" ht="47.25">
      <c r="A52" s="287"/>
      <c r="B52" s="27" t="s">
        <v>271</v>
      </c>
      <c r="C52" s="33"/>
      <c r="D52" s="281"/>
      <c r="E52" s="99"/>
      <c r="F52" s="100"/>
      <c r="G52" s="100"/>
      <c r="H52" s="100"/>
      <c r="I52" s="100"/>
      <c r="J52" s="100"/>
      <c r="K52" s="100"/>
      <c r="L52" s="100"/>
      <c r="M52" s="100"/>
      <c r="N52" s="100"/>
      <c r="O52" s="101"/>
      <c r="P52" s="101"/>
      <c r="Q52" s="101"/>
      <c r="R52" s="102"/>
    </row>
    <row r="53" spans="1:18" ht="31.5">
      <c r="A53" s="287"/>
      <c r="B53" s="281" t="s">
        <v>34</v>
      </c>
      <c r="C53" s="280"/>
      <c r="D53" s="79" t="s">
        <v>317</v>
      </c>
      <c r="E53" s="284" t="s">
        <v>135</v>
      </c>
      <c r="F53" s="284" t="s">
        <v>80</v>
      </c>
      <c r="G53" s="284" t="s">
        <v>1</v>
      </c>
      <c r="H53" s="284" t="s">
        <v>2</v>
      </c>
      <c r="I53" s="284" t="s">
        <v>17</v>
      </c>
      <c r="J53" s="284" t="s">
        <v>18</v>
      </c>
      <c r="K53" s="284" t="s">
        <v>20</v>
      </c>
      <c r="L53" s="284" t="s">
        <v>21</v>
      </c>
      <c r="M53" s="284" t="s">
        <v>24</v>
      </c>
      <c r="N53" s="284" t="s">
        <v>25</v>
      </c>
      <c r="O53" s="284" t="s">
        <v>27</v>
      </c>
      <c r="P53" s="284" t="s">
        <v>28</v>
      </c>
      <c r="Q53" s="284" t="s">
        <v>29</v>
      </c>
      <c r="R53" s="284" t="s">
        <v>30</v>
      </c>
    </row>
    <row r="54" spans="1:18">
      <c r="A54" s="287" t="s">
        <v>60</v>
      </c>
      <c r="B54" s="14" t="s">
        <v>407</v>
      </c>
      <c r="C54" s="282"/>
      <c r="D54" s="369" t="s">
        <v>409</v>
      </c>
      <c r="E54" s="321">
        <v>151690</v>
      </c>
      <c r="F54" s="321">
        <v>139898</v>
      </c>
      <c r="G54" s="391">
        <v>256272</v>
      </c>
      <c r="H54" s="391">
        <v>256910</v>
      </c>
      <c r="I54" s="391">
        <v>256272</v>
      </c>
      <c r="J54" s="391">
        <v>261629</v>
      </c>
      <c r="K54" s="391">
        <v>256272</v>
      </c>
      <c r="L54" s="391">
        <v>256910</v>
      </c>
      <c r="M54" s="391">
        <v>256272</v>
      </c>
      <c r="N54" s="391">
        <v>256272</v>
      </c>
      <c r="O54" s="391">
        <v>256272</v>
      </c>
      <c r="P54" s="391">
        <v>256910</v>
      </c>
      <c r="Q54" s="391">
        <v>256272</v>
      </c>
      <c r="R54" s="392">
        <v>256272</v>
      </c>
    </row>
    <row r="55" spans="1:18">
      <c r="A55" s="287" t="s">
        <v>61</v>
      </c>
      <c r="B55" s="14" t="s">
        <v>408</v>
      </c>
      <c r="C55" s="282"/>
      <c r="D55" s="369" t="s">
        <v>406</v>
      </c>
      <c r="E55" s="321">
        <v>51706</v>
      </c>
      <c r="F55" s="321">
        <v>51970</v>
      </c>
      <c r="G55" s="391">
        <v>50610</v>
      </c>
      <c r="H55" s="391">
        <v>50382</v>
      </c>
      <c r="I55" s="391">
        <v>49894</v>
      </c>
      <c r="J55" s="391">
        <v>49540</v>
      </c>
      <c r="K55" s="391">
        <v>49188</v>
      </c>
      <c r="L55" s="391">
        <v>48966</v>
      </c>
      <c r="M55" s="391">
        <v>48492</v>
      </c>
      <c r="N55" s="391">
        <v>48148</v>
      </c>
      <c r="O55" s="392">
        <v>47806</v>
      </c>
      <c r="P55" s="392">
        <v>47590</v>
      </c>
      <c r="Q55" s="392">
        <v>47130</v>
      </c>
      <c r="R55" s="392">
        <v>46795</v>
      </c>
    </row>
    <row r="56" spans="1:18">
      <c r="A56" s="287" t="s">
        <v>62</v>
      </c>
      <c r="B56" s="14"/>
      <c r="C56" s="282"/>
      <c r="D56" s="369">
        <f>CRAT!D57</f>
        <v>0</v>
      </c>
      <c r="E56" s="321"/>
      <c r="F56" s="321"/>
      <c r="G56" s="325"/>
      <c r="H56" s="325"/>
      <c r="I56" s="325"/>
      <c r="J56" s="325"/>
      <c r="K56" s="325"/>
      <c r="L56" s="325"/>
      <c r="M56" s="325"/>
      <c r="N56" s="325"/>
      <c r="O56" s="326"/>
      <c r="P56" s="326"/>
      <c r="Q56" s="326"/>
      <c r="R56" s="326"/>
    </row>
    <row r="57" spans="1:18" hidden="1">
      <c r="A57" s="287" t="s">
        <v>63</v>
      </c>
      <c r="B57" s="14"/>
      <c r="C57" s="282"/>
      <c r="D57" s="369">
        <f>CRAT!D58</f>
        <v>0</v>
      </c>
      <c r="E57" s="321"/>
      <c r="F57" s="321"/>
      <c r="G57" s="325"/>
      <c r="H57" s="325"/>
      <c r="I57" s="325"/>
      <c r="J57" s="325"/>
      <c r="K57" s="325"/>
      <c r="L57" s="325"/>
      <c r="M57" s="325"/>
      <c r="N57" s="325"/>
      <c r="O57" s="326"/>
      <c r="P57" s="326"/>
      <c r="Q57" s="326"/>
      <c r="R57" s="326"/>
    </row>
    <row r="58" spans="1:18" hidden="1">
      <c r="A58" s="287" t="s">
        <v>64</v>
      </c>
      <c r="B58" s="14"/>
      <c r="C58" s="282"/>
      <c r="D58" s="369">
        <f>CRAT!D59</f>
        <v>0</v>
      </c>
      <c r="E58" s="321"/>
      <c r="F58" s="321"/>
      <c r="G58" s="325"/>
      <c r="H58" s="325"/>
      <c r="I58" s="325"/>
      <c r="J58" s="325"/>
      <c r="K58" s="325"/>
      <c r="L58" s="325"/>
      <c r="M58" s="325"/>
      <c r="N58" s="325"/>
      <c r="O58" s="326"/>
      <c r="P58" s="326"/>
      <c r="Q58" s="326"/>
      <c r="R58" s="326"/>
    </row>
    <row r="59" spans="1:18" hidden="1">
      <c r="A59" s="287" t="s">
        <v>65</v>
      </c>
      <c r="B59" s="14"/>
      <c r="C59" s="282"/>
      <c r="D59" s="369">
        <f>CRAT!D60</f>
        <v>0</v>
      </c>
      <c r="E59" s="321"/>
      <c r="F59" s="321"/>
      <c r="G59" s="325"/>
      <c r="H59" s="325"/>
      <c r="I59" s="325"/>
      <c r="J59" s="325"/>
      <c r="K59" s="325"/>
      <c r="L59" s="325"/>
      <c r="M59" s="325"/>
      <c r="N59" s="325"/>
      <c r="O59" s="326"/>
      <c r="P59" s="326"/>
      <c r="Q59" s="326"/>
      <c r="R59" s="326"/>
    </row>
    <row r="60" spans="1:18" hidden="1">
      <c r="A60" s="287" t="s">
        <v>66</v>
      </c>
      <c r="B60" s="14"/>
      <c r="C60" s="282"/>
      <c r="D60" s="369">
        <f>CRAT!D61</f>
        <v>0</v>
      </c>
      <c r="E60" s="321"/>
      <c r="F60" s="321"/>
      <c r="G60" s="325"/>
      <c r="H60" s="325"/>
      <c r="I60" s="325"/>
      <c r="J60" s="325"/>
      <c r="K60" s="325"/>
      <c r="L60" s="325"/>
      <c r="M60" s="325"/>
      <c r="N60" s="325"/>
      <c r="O60" s="326"/>
      <c r="P60" s="326"/>
      <c r="Q60" s="326"/>
      <c r="R60" s="326"/>
    </row>
    <row r="61" spans="1:18" hidden="1">
      <c r="A61" s="287" t="s">
        <v>67</v>
      </c>
      <c r="B61" s="14"/>
      <c r="C61" s="282"/>
      <c r="D61" s="369">
        <f>CRAT!D62</f>
        <v>0</v>
      </c>
      <c r="E61" s="321"/>
      <c r="F61" s="321"/>
      <c r="G61" s="325"/>
      <c r="H61" s="325"/>
      <c r="I61" s="325"/>
      <c r="J61" s="325"/>
      <c r="K61" s="325"/>
      <c r="L61" s="325"/>
      <c r="M61" s="325"/>
      <c r="N61" s="325"/>
      <c r="O61" s="326"/>
      <c r="P61" s="326"/>
      <c r="Q61" s="326"/>
      <c r="R61" s="326"/>
    </row>
    <row r="62" spans="1:18" hidden="1">
      <c r="A62" s="287" t="s">
        <v>68</v>
      </c>
      <c r="B62" s="39"/>
      <c r="C62" s="43"/>
      <c r="D62" s="369">
        <f>CRAT!D63</f>
        <v>0</v>
      </c>
      <c r="E62" s="321"/>
      <c r="F62" s="321"/>
      <c r="G62" s="325"/>
      <c r="H62" s="325"/>
      <c r="I62" s="325"/>
      <c r="J62" s="325"/>
      <c r="K62" s="325"/>
      <c r="L62" s="325"/>
      <c r="M62" s="325"/>
      <c r="N62" s="325"/>
      <c r="O62" s="326"/>
      <c r="P62" s="326"/>
      <c r="Q62" s="326"/>
      <c r="R62" s="326"/>
    </row>
    <row r="63" spans="1:18" hidden="1">
      <c r="A63" s="287" t="s">
        <v>147</v>
      </c>
      <c r="B63" s="39"/>
      <c r="C63" s="43"/>
      <c r="D63" s="369">
        <f>CRAT!D64</f>
        <v>0</v>
      </c>
      <c r="E63" s="321"/>
      <c r="F63" s="321"/>
      <c r="G63" s="325"/>
      <c r="H63" s="325"/>
      <c r="I63" s="325"/>
      <c r="J63" s="325"/>
      <c r="K63" s="325"/>
      <c r="L63" s="325"/>
      <c r="M63" s="325"/>
      <c r="N63" s="325"/>
      <c r="O63" s="326"/>
      <c r="P63" s="326"/>
      <c r="Q63" s="326"/>
      <c r="R63" s="326"/>
    </row>
    <row r="64" spans="1:18" hidden="1">
      <c r="A64" s="287" t="s">
        <v>148</v>
      </c>
      <c r="B64" s="39"/>
      <c r="C64" s="43"/>
      <c r="D64" s="369">
        <f>CRAT!D65</f>
        <v>0</v>
      </c>
      <c r="E64" s="321"/>
      <c r="F64" s="321"/>
      <c r="G64" s="325"/>
      <c r="H64" s="325"/>
      <c r="I64" s="325"/>
      <c r="J64" s="325"/>
      <c r="K64" s="325"/>
      <c r="L64" s="325"/>
      <c r="M64" s="325"/>
      <c r="N64" s="325"/>
      <c r="O64" s="326"/>
      <c r="P64" s="326"/>
      <c r="Q64" s="326"/>
      <c r="R64" s="326"/>
    </row>
    <row r="65" spans="1:18" hidden="1">
      <c r="A65" s="287" t="s">
        <v>149</v>
      </c>
      <c r="B65" s="39"/>
      <c r="C65" s="43"/>
      <c r="D65" s="369">
        <f>CRAT!D66</f>
        <v>0</v>
      </c>
      <c r="E65" s="321"/>
      <c r="F65" s="321"/>
      <c r="G65" s="325"/>
      <c r="H65" s="325"/>
      <c r="I65" s="325"/>
      <c r="J65" s="325"/>
      <c r="K65" s="325"/>
      <c r="L65" s="325"/>
      <c r="M65" s="325"/>
      <c r="N65" s="325"/>
      <c r="O65" s="326"/>
      <c r="P65" s="326"/>
      <c r="Q65" s="326"/>
      <c r="R65" s="326"/>
    </row>
    <row r="66" spans="1:18" hidden="1">
      <c r="A66" s="287" t="s">
        <v>214</v>
      </c>
      <c r="B66" s="39"/>
      <c r="C66" s="43"/>
      <c r="D66" s="369">
        <f>CRAT!D67</f>
        <v>0</v>
      </c>
      <c r="E66" s="321"/>
      <c r="F66" s="321"/>
      <c r="G66" s="325"/>
      <c r="H66" s="325"/>
      <c r="I66" s="325"/>
      <c r="J66" s="325"/>
      <c r="K66" s="325"/>
      <c r="L66" s="325"/>
      <c r="M66" s="325"/>
      <c r="N66" s="325"/>
      <c r="O66" s="326"/>
      <c r="P66" s="326"/>
      <c r="Q66" s="326"/>
      <c r="R66" s="326"/>
    </row>
    <row r="67" spans="1:18" hidden="1">
      <c r="A67" s="287" t="s">
        <v>215</v>
      </c>
      <c r="B67" s="14"/>
      <c r="C67" s="324"/>
      <c r="D67" s="369">
        <f>CRAT!D68</f>
        <v>0</v>
      </c>
      <c r="E67" s="321"/>
      <c r="F67" s="321"/>
      <c r="G67" s="325"/>
      <c r="H67" s="325"/>
      <c r="I67" s="325"/>
      <c r="J67" s="325"/>
      <c r="K67" s="325"/>
      <c r="L67" s="325"/>
      <c r="M67" s="325"/>
      <c r="N67" s="325"/>
      <c r="O67" s="326"/>
      <c r="P67" s="326"/>
      <c r="Q67" s="326"/>
      <c r="R67" s="326"/>
    </row>
    <row r="68" spans="1:18">
      <c r="A68" s="287"/>
      <c r="B68" s="337"/>
      <c r="C68" s="337"/>
      <c r="D68" s="345"/>
      <c r="E68" s="348"/>
      <c r="F68" s="340"/>
      <c r="G68" s="340"/>
      <c r="H68" s="340"/>
      <c r="I68" s="340"/>
      <c r="J68" s="340"/>
      <c r="K68" s="340"/>
      <c r="L68" s="340"/>
      <c r="M68" s="340"/>
      <c r="N68" s="340"/>
      <c r="O68" s="341"/>
      <c r="P68" s="341"/>
      <c r="Q68" s="341"/>
      <c r="R68" s="342"/>
    </row>
    <row r="69" spans="1:18">
      <c r="A69" s="287"/>
      <c r="B69" s="336"/>
      <c r="C69" s="336"/>
      <c r="D69" s="346"/>
      <c r="E69" s="349"/>
      <c r="F69" s="343"/>
      <c r="G69" s="343"/>
      <c r="H69" s="343"/>
      <c r="I69" s="343"/>
      <c r="J69" s="343"/>
      <c r="K69" s="343"/>
      <c r="L69" s="343"/>
      <c r="M69" s="343"/>
      <c r="N69" s="343"/>
      <c r="O69" s="163"/>
      <c r="P69" s="163"/>
      <c r="Q69" s="163"/>
      <c r="R69" s="344"/>
    </row>
    <row r="70" spans="1:18">
      <c r="A70" s="288"/>
      <c r="B70" s="280"/>
      <c r="C70" s="280"/>
      <c r="D70" s="281"/>
      <c r="E70" s="99"/>
      <c r="F70" s="100"/>
      <c r="G70" s="100"/>
      <c r="H70" s="100"/>
      <c r="I70" s="100"/>
      <c r="J70" s="100"/>
      <c r="K70" s="100"/>
      <c r="L70" s="100"/>
      <c r="M70" s="100"/>
      <c r="N70" s="100"/>
      <c r="O70" s="101"/>
      <c r="P70" s="101"/>
      <c r="Q70" s="101"/>
      <c r="R70" s="102"/>
    </row>
    <row r="71" spans="1:18" ht="31.5">
      <c r="A71" s="287"/>
      <c r="B71" s="27" t="s">
        <v>273</v>
      </c>
      <c r="C71" s="280"/>
      <c r="D71" s="27"/>
      <c r="E71" s="103"/>
      <c r="F71" s="104"/>
      <c r="G71" s="104"/>
      <c r="H71" s="104"/>
      <c r="I71" s="104"/>
      <c r="J71" s="104"/>
      <c r="K71" s="104"/>
      <c r="L71" s="104"/>
      <c r="M71" s="104"/>
      <c r="N71" s="104"/>
      <c r="O71" s="101"/>
      <c r="P71" s="101"/>
      <c r="Q71" s="101"/>
      <c r="R71" s="102"/>
    </row>
    <row r="72" spans="1:18">
      <c r="A72" s="287"/>
      <c r="B72" s="281" t="s">
        <v>35</v>
      </c>
      <c r="C72" s="280"/>
      <c r="D72" s="347" t="s">
        <v>317</v>
      </c>
      <c r="E72" s="284" t="s">
        <v>135</v>
      </c>
      <c r="F72" s="284" t="s">
        <v>80</v>
      </c>
      <c r="G72" s="284" t="s">
        <v>1</v>
      </c>
      <c r="H72" s="284" t="s">
        <v>2</v>
      </c>
      <c r="I72" s="284" t="s">
        <v>17</v>
      </c>
      <c r="J72" s="284" t="s">
        <v>18</v>
      </c>
      <c r="K72" s="284" t="s">
        <v>20</v>
      </c>
      <c r="L72" s="284" t="s">
        <v>21</v>
      </c>
      <c r="M72" s="284" t="s">
        <v>24</v>
      </c>
      <c r="N72" s="284" t="s">
        <v>25</v>
      </c>
      <c r="O72" s="284" t="s">
        <v>27</v>
      </c>
      <c r="P72" s="284" t="s">
        <v>28</v>
      </c>
      <c r="Q72" s="284" t="s">
        <v>29</v>
      </c>
      <c r="R72" s="284" t="s">
        <v>30</v>
      </c>
    </row>
    <row r="73" spans="1:18">
      <c r="A73" s="287" t="s">
        <v>338</v>
      </c>
      <c r="B73" s="44" t="s">
        <v>410</v>
      </c>
      <c r="C73" s="282"/>
      <c r="D73" s="370" t="s">
        <v>406</v>
      </c>
      <c r="E73" s="174">
        <v>71792</v>
      </c>
      <c r="F73" s="174">
        <v>86543</v>
      </c>
      <c r="G73" s="393">
        <v>93528</v>
      </c>
      <c r="H73" s="393">
        <v>93241</v>
      </c>
      <c r="I73" s="393">
        <v>92596</v>
      </c>
      <c r="J73" s="393">
        <v>92133</v>
      </c>
      <c r="K73" s="393">
        <v>91670</v>
      </c>
      <c r="L73" s="393">
        <v>91389</v>
      </c>
      <c r="M73" s="393">
        <v>90759</v>
      </c>
      <c r="N73" s="396">
        <v>90303</v>
      </c>
      <c r="O73" s="394">
        <v>89851</v>
      </c>
      <c r="P73" s="394">
        <v>89577</v>
      </c>
      <c r="Q73" s="394">
        <v>88954</v>
      </c>
      <c r="R73" s="394">
        <v>88509</v>
      </c>
    </row>
    <row r="74" spans="1:18" ht="31.5">
      <c r="A74" s="287"/>
      <c r="B74" s="44" t="s">
        <v>454</v>
      </c>
      <c r="C74" s="324"/>
      <c r="D74" s="370" t="s">
        <v>419</v>
      </c>
      <c r="E74" s="174">
        <v>12623</v>
      </c>
      <c r="F74" s="174"/>
      <c r="G74" s="393">
        <v>18922</v>
      </c>
      <c r="H74" s="393">
        <v>18973</v>
      </c>
      <c r="I74" s="393">
        <v>18922</v>
      </c>
      <c r="J74" s="393">
        <v>14930</v>
      </c>
      <c r="K74" s="393"/>
      <c r="L74" s="393"/>
      <c r="M74" s="393"/>
      <c r="N74" s="396"/>
      <c r="O74" s="394"/>
      <c r="P74" s="394"/>
      <c r="Q74" s="394"/>
      <c r="R74" s="394"/>
    </row>
    <row r="75" spans="1:18">
      <c r="A75" s="287"/>
      <c r="B75" s="44" t="s">
        <v>411</v>
      </c>
      <c r="C75" s="324"/>
      <c r="D75" s="370" t="s">
        <v>419</v>
      </c>
      <c r="E75" s="174">
        <v>345748</v>
      </c>
      <c r="F75" s="174">
        <v>329671</v>
      </c>
      <c r="G75" s="393">
        <v>359677</v>
      </c>
      <c r="H75" s="393">
        <v>358853</v>
      </c>
      <c r="I75" s="393">
        <v>356085</v>
      </c>
      <c r="J75" s="393">
        <v>116485</v>
      </c>
      <c r="K75" s="393"/>
      <c r="L75" s="393"/>
      <c r="M75" s="393"/>
      <c r="N75" s="396"/>
      <c r="O75" s="394"/>
      <c r="P75" s="394"/>
      <c r="Q75" s="394"/>
      <c r="R75" s="394"/>
    </row>
    <row r="76" spans="1:18">
      <c r="A76" s="287"/>
      <c r="B76" s="44" t="s">
        <v>412</v>
      </c>
      <c r="C76" s="324"/>
      <c r="D76" s="370" t="s">
        <v>406</v>
      </c>
      <c r="E76" s="174">
        <v>49024</v>
      </c>
      <c r="F76" s="174">
        <v>48258</v>
      </c>
      <c r="G76" s="393">
        <v>53042</v>
      </c>
      <c r="H76" s="393">
        <v>52773</v>
      </c>
      <c r="I76" s="393">
        <v>52302</v>
      </c>
      <c r="J76" s="393">
        <v>51936</v>
      </c>
      <c r="K76" s="393">
        <v>51572</v>
      </c>
      <c r="L76" s="393">
        <v>51311</v>
      </c>
      <c r="M76" s="393">
        <v>50853</v>
      </c>
      <c r="N76" s="396">
        <v>50497</v>
      </c>
      <c r="O76" s="394">
        <v>50143</v>
      </c>
      <c r="P76" s="394">
        <v>49889</v>
      </c>
      <c r="Q76" s="394">
        <v>49443</v>
      </c>
      <c r="R76" s="394">
        <v>49098</v>
      </c>
    </row>
    <row r="77" spans="1:18">
      <c r="A77" s="287"/>
      <c r="B77" s="44" t="s">
        <v>420</v>
      </c>
      <c r="C77" s="324"/>
      <c r="D77" s="370" t="s">
        <v>406</v>
      </c>
      <c r="E77" s="174">
        <v>15136</v>
      </c>
      <c r="F77" s="174">
        <v>21492</v>
      </c>
      <c r="G77" s="393">
        <v>37597</v>
      </c>
      <c r="H77" s="393">
        <v>37407</v>
      </c>
      <c r="I77" s="393">
        <v>37073</v>
      </c>
      <c r="J77" s="393">
        <v>36813</v>
      </c>
      <c r="K77" s="393">
        <v>36556</v>
      </c>
      <c r="L77" s="393">
        <v>36370</v>
      </c>
      <c r="M77" s="393">
        <v>36046</v>
      </c>
      <c r="N77" s="396">
        <v>35793</v>
      </c>
      <c r="O77" s="394">
        <v>35543</v>
      </c>
      <c r="P77" s="394">
        <v>35362</v>
      </c>
      <c r="Q77" s="394">
        <v>35047</v>
      </c>
      <c r="R77" s="394">
        <v>34802</v>
      </c>
    </row>
    <row r="78" spans="1:18">
      <c r="A78" s="287"/>
      <c r="B78" s="44" t="s">
        <v>421</v>
      </c>
      <c r="C78" s="324"/>
      <c r="D78" s="370" t="s">
        <v>406</v>
      </c>
      <c r="E78" s="174">
        <v>26129</v>
      </c>
      <c r="F78" s="174">
        <v>25648</v>
      </c>
      <c r="G78" s="393">
        <v>24811</v>
      </c>
      <c r="H78" s="393">
        <v>24627</v>
      </c>
      <c r="I78" s="393">
        <v>24318</v>
      </c>
      <c r="J78" s="393">
        <v>24075</v>
      </c>
      <c r="K78" s="393">
        <v>23835</v>
      </c>
      <c r="L78" s="393">
        <v>23659</v>
      </c>
      <c r="M78" s="393">
        <v>23361</v>
      </c>
      <c r="N78" s="396">
        <v>23128</v>
      </c>
      <c r="O78" s="394">
        <v>22898</v>
      </c>
      <c r="P78" s="394">
        <v>22728</v>
      </c>
      <c r="Q78" s="394">
        <v>22443</v>
      </c>
      <c r="R78" s="394">
        <v>22219</v>
      </c>
    </row>
    <row r="79" spans="1:18">
      <c r="A79" s="287"/>
      <c r="B79" s="44" t="s">
        <v>413</v>
      </c>
      <c r="C79" s="324"/>
      <c r="D79" s="370" t="s">
        <v>333</v>
      </c>
      <c r="E79" s="174">
        <v>102650</v>
      </c>
      <c r="F79" s="174">
        <v>102980</v>
      </c>
      <c r="G79" s="393">
        <v>80920</v>
      </c>
      <c r="H79" s="393">
        <v>76766</v>
      </c>
      <c r="I79" s="393">
        <v>75914</v>
      </c>
      <c r="J79" s="393">
        <v>75220</v>
      </c>
      <c r="K79" s="393">
        <v>74439</v>
      </c>
      <c r="L79" s="393">
        <v>73692</v>
      </c>
      <c r="M79" s="393">
        <v>72928</v>
      </c>
      <c r="N79" s="396">
        <v>6190</v>
      </c>
      <c r="O79" s="394"/>
      <c r="P79" s="394"/>
      <c r="Q79" s="394"/>
      <c r="R79" s="394"/>
    </row>
    <row r="80" spans="1:18">
      <c r="A80" s="287" t="s">
        <v>340</v>
      </c>
      <c r="B80" s="44" t="s">
        <v>414</v>
      </c>
      <c r="C80" s="282"/>
      <c r="D80" s="370" t="s">
        <v>333</v>
      </c>
      <c r="E80" s="173">
        <v>4206</v>
      </c>
      <c r="F80" s="173">
        <v>38284</v>
      </c>
      <c r="G80" s="378">
        <v>41181</v>
      </c>
      <c r="H80" s="378">
        <v>41092</v>
      </c>
      <c r="I80" s="378">
        <v>40778</v>
      </c>
      <c r="J80" s="378">
        <v>40568</v>
      </c>
      <c r="K80" s="378">
        <v>40366</v>
      </c>
      <c r="L80" s="378">
        <v>40275</v>
      </c>
      <c r="M80" s="378">
        <v>39963</v>
      </c>
      <c r="N80" s="397">
        <v>39762</v>
      </c>
      <c r="O80" s="379">
        <v>39569</v>
      </c>
      <c r="P80" s="379">
        <v>39475</v>
      </c>
      <c r="Q80" s="379">
        <v>39166</v>
      </c>
      <c r="R80" s="379">
        <v>38973</v>
      </c>
    </row>
    <row r="81" spans="1:18">
      <c r="A81" s="287" t="s">
        <v>339</v>
      </c>
      <c r="B81" s="44" t="s">
        <v>415</v>
      </c>
      <c r="C81" s="282"/>
      <c r="D81" s="370" t="s">
        <v>409</v>
      </c>
      <c r="E81" s="173">
        <v>13965</v>
      </c>
      <c r="F81" s="173">
        <v>12977</v>
      </c>
      <c r="G81" s="378">
        <v>15252</v>
      </c>
      <c r="H81" s="378">
        <v>15295</v>
      </c>
      <c r="I81" s="378">
        <v>15252</v>
      </c>
      <c r="J81" s="378">
        <v>15103</v>
      </c>
      <c r="K81" s="378">
        <v>15252</v>
      </c>
      <c r="L81" s="378">
        <v>15295</v>
      </c>
      <c r="M81" s="378">
        <v>15252</v>
      </c>
      <c r="N81" s="397">
        <v>15252</v>
      </c>
      <c r="O81" s="379">
        <v>15252</v>
      </c>
      <c r="P81" s="379">
        <v>15295</v>
      </c>
      <c r="Q81" s="379">
        <v>15252</v>
      </c>
      <c r="R81" s="379">
        <v>15252</v>
      </c>
    </row>
    <row r="82" spans="1:18">
      <c r="A82" s="287" t="s">
        <v>341</v>
      </c>
      <c r="B82" s="46" t="s">
        <v>416</v>
      </c>
      <c r="C82" s="43"/>
      <c r="D82" s="370" t="s">
        <v>406</v>
      </c>
      <c r="E82" s="182">
        <v>91655</v>
      </c>
      <c r="F82" s="182">
        <v>89745</v>
      </c>
      <c r="G82" s="389">
        <v>93528</v>
      </c>
      <c r="H82" s="389">
        <v>93241</v>
      </c>
      <c r="I82" s="389">
        <v>92596</v>
      </c>
      <c r="J82" s="389">
        <v>92133</v>
      </c>
      <c r="K82" s="389">
        <v>91670</v>
      </c>
      <c r="L82" s="389">
        <v>91389</v>
      </c>
      <c r="M82" s="389">
        <v>90759</v>
      </c>
      <c r="N82" s="398">
        <v>90303</v>
      </c>
      <c r="O82" s="390">
        <v>89851</v>
      </c>
      <c r="P82" s="390">
        <v>89577</v>
      </c>
      <c r="Q82" s="390">
        <v>88954</v>
      </c>
      <c r="R82" s="390">
        <v>88509</v>
      </c>
    </row>
    <row r="83" spans="1:18">
      <c r="A83" s="287" t="s">
        <v>342</v>
      </c>
      <c r="B83" s="46" t="s">
        <v>417</v>
      </c>
      <c r="C83" s="43"/>
      <c r="D83" s="370" t="s">
        <v>406</v>
      </c>
      <c r="E83" s="321">
        <v>13644</v>
      </c>
      <c r="F83" s="321">
        <v>13243</v>
      </c>
      <c r="G83" s="399">
        <v>14662</v>
      </c>
      <c r="H83" s="399">
        <v>14594</v>
      </c>
      <c r="I83" s="399">
        <v>14456</v>
      </c>
      <c r="J83" s="399">
        <v>14356</v>
      </c>
      <c r="K83" s="399">
        <v>14250</v>
      </c>
      <c r="L83" s="399">
        <v>14184</v>
      </c>
      <c r="M83" s="399">
        <v>14050</v>
      </c>
      <c r="N83" s="399">
        <v>13951</v>
      </c>
      <c r="O83" s="400">
        <v>13851</v>
      </c>
      <c r="P83" s="400">
        <v>13787</v>
      </c>
      <c r="Q83" s="400">
        <v>13654</v>
      </c>
      <c r="R83" s="387">
        <v>13558</v>
      </c>
    </row>
    <row r="84" spans="1:18">
      <c r="A84" s="287"/>
      <c r="B84" s="46" t="s">
        <v>418</v>
      </c>
      <c r="C84" s="43"/>
      <c r="D84" s="370" t="s">
        <v>406</v>
      </c>
      <c r="E84" s="321">
        <v>48291</v>
      </c>
      <c r="F84" s="321">
        <v>48557</v>
      </c>
      <c r="G84" s="399">
        <v>50713</v>
      </c>
      <c r="H84" s="399">
        <v>50464</v>
      </c>
      <c r="I84" s="399">
        <v>49958</v>
      </c>
      <c r="J84" s="399">
        <v>49582</v>
      </c>
      <c r="K84" s="399">
        <v>49213</v>
      </c>
      <c r="L84" s="399">
        <v>48969</v>
      </c>
      <c r="M84" s="399">
        <v>48478</v>
      </c>
      <c r="N84" s="399">
        <v>48114</v>
      </c>
      <c r="O84" s="400">
        <v>47754</v>
      </c>
      <c r="P84" s="400">
        <v>47519</v>
      </c>
      <c r="Q84" s="400">
        <v>47041</v>
      </c>
      <c r="R84" s="387">
        <v>46689</v>
      </c>
    </row>
    <row r="85" spans="1:18">
      <c r="A85" s="287"/>
      <c r="B85" s="46" t="s">
        <v>426</v>
      </c>
      <c r="C85" s="404"/>
      <c r="D85" s="370" t="s">
        <v>333</v>
      </c>
      <c r="E85" s="321">
        <v>0</v>
      </c>
      <c r="F85" s="321">
        <v>0</v>
      </c>
      <c r="G85" s="401">
        <v>413910</v>
      </c>
      <c r="H85" s="401">
        <v>412936</v>
      </c>
      <c r="I85" s="401">
        <v>409793</v>
      </c>
      <c r="J85" s="401">
        <v>407690</v>
      </c>
      <c r="K85" s="401">
        <v>405676</v>
      </c>
      <c r="L85" s="401">
        <v>404767</v>
      </c>
      <c r="M85" s="401">
        <v>401646</v>
      </c>
      <c r="N85" s="401">
        <v>399631</v>
      </c>
      <c r="O85" s="402">
        <v>397616</v>
      </c>
      <c r="P85" s="402">
        <v>396773</v>
      </c>
      <c r="Q85" s="402"/>
      <c r="R85" s="403"/>
    </row>
    <row r="86" spans="1:18">
      <c r="A86" s="287"/>
      <c r="B86" s="46" t="s">
        <v>427</v>
      </c>
      <c r="C86" s="404"/>
      <c r="D86" s="370" t="s">
        <v>406</v>
      </c>
      <c r="E86" s="321">
        <v>0</v>
      </c>
      <c r="F86" s="321">
        <v>0</v>
      </c>
      <c r="G86" s="401">
        <v>47291</v>
      </c>
      <c r="H86" s="401">
        <v>47146</v>
      </c>
      <c r="I86" s="401">
        <v>46819</v>
      </c>
      <c r="J86" s="401">
        <v>46585</v>
      </c>
      <c r="K86" s="401">
        <v>46352</v>
      </c>
      <c r="L86" s="401">
        <v>46211</v>
      </c>
      <c r="M86" s="401">
        <v>45890</v>
      </c>
      <c r="N86" s="401">
        <v>45660</v>
      </c>
      <c r="O86" s="402">
        <v>45432</v>
      </c>
      <c r="P86" s="402">
        <v>45293</v>
      </c>
      <c r="Q86" s="402">
        <v>44979</v>
      </c>
      <c r="R86" s="403">
        <v>44754</v>
      </c>
    </row>
    <row r="87" spans="1:18" ht="16.5" thickBot="1">
      <c r="A87" s="287" t="s">
        <v>343</v>
      </c>
      <c r="B87" s="46" t="s">
        <v>428</v>
      </c>
      <c r="C87" s="43"/>
      <c r="D87" s="370" t="s">
        <v>333</v>
      </c>
      <c r="E87" s="321">
        <v>0</v>
      </c>
      <c r="F87" s="321">
        <v>0</v>
      </c>
      <c r="G87" s="399"/>
      <c r="H87" s="399">
        <v>19200</v>
      </c>
      <c r="I87" s="399">
        <v>35040</v>
      </c>
      <c r="J87" s="399">
        <v>35040</v>
      </c>
      <c r="K87" s="399">
        <v>35040</v>
      </c>
      <c r="L87" s="399">
        <v>35136</v>
      </c>
      <c r="M87" s="399">
        <v>35040</v>
      </c>
      <c r="N87" s="399">
        <v>35040</v>
      </c>
      <c r="O87" s="400">
        <v>35040</v>
      </c>
      <c r="P87" s="400">
        <v>35136</v>
      </c>
      <c r="Q87" s="400">
        <v>35040</v>
      </c>
      <c r="R87" s="387">
        <v>35040</v>
      </c>
    </row>
    <row r="88" spans="1:18" ht="48" customHeight="1" thickBot="1">
      <c r="A88" s="287">
        <v>13</v>
      </c>
      <c r="B88" s="310" t="s">
        <v>346</v>
      </c>
      <c r="C88" s="311"/>
      <c r="D88" s="339"/>
      <c r="E88" s="360">
        <f t="shared" ref="E88:R88" si="2">SUM(E54:E67,E73:E87, E90)</f>
        <v>998259</v>
      </c>
      <c r="F88" s="360">
        <f t="shared" si="2"/>
        <v>1009266</v>
      </c>
      <c r="G88" s="68">
        <f t="shared" si="2"/>
        <v>1651916</v>
      </c>
      <c r="H88" s="68">
        <f t="shared" si="2"/>
        <v>1663900</v>
      </c>
      <c r="I88" s="68">
        <f t="shared" si="2"/>
        <v>1668068</v>
      </c>
      <c r="J88" s="68">
        <f t="shared" si="2"/>
        <v>1423818</v>
      </c>
      <c r="K88" s="68">
        <f t="shared" si="2"/>
        <v>1281351</v>
      </c>
      <c r="L88" s="68">
        <f t="shared" si="2"/>
        <v>1278523</v>
      </c>
      <c r="M88" s="68">
        <f t="shared" si="2"/>
        <v>1269789</v>
      </c>
      <c r="N88" s="68">
        <f t="shared" si="2"/>
        <v>1198044</v>
      </c>
      <c r="O88" s="68">
        <f t="shared" si="2"/>
        <v>1186878</v>
      </c>
      <c r="P88" s="68">
        <f>SUM(P54:P67,P73:P87, P90)</f>
        <v>1184911</v>
      </c>
      <c r="Q88" s="68">
        <f>SUM(Q54:Q67,Q73:Q87, Q90)</f>
        <v>783375</v>
      </c>
      <c r="R88" s="68">
        <f t="shared" si="2"/>
        <v>780470</v>
      </c>
    </row>
    <row r="89" spans="1:18" ht="16.5" thickBot="1">
      <c r="A89" s="287"/>
      <c r="B89" s="208"/>
      <c r="C89" s="32"/>
      <c r="D89" s="76"/>
      <c r="E89" s="77"/>
      <c r="F89" s="77"/>
      <c r="G89" s="77"/>
      <c r="H89" s="77"/>
      <c r="I89" s="77"/>
      <c r="J89" s="77"/>
      <c r="K89" s="77"/>
      <c r="L89" s="77"/>
      <c r="M89" s="77"/>
      <c r="N89" s="77"/>
      <c r="O89" s="77"/>
      <c r="P89" s="77"/>
      <c r="Q89" s="77"/>
      <c r="R89" s="209"/>
    </row>
    <row r="90" spans="1:18" ht="16.5" thickBot="1">
      <c r="A90" s="287" t="s">
        <v>289</v>
      </c>
      <c r="B90" s="310" t="s">
        <v>288</v>
      </c>
      <c r="C90" s="313"/>
      <c r="D90" s="312"/>
      <c r="E90" s="360"/>
      <c r="F90" s="289"/>
      <c r="G90" s="285"/>
      <c r="H90" s="285"/>
      <c r="I90" s="285"/>
      <c r="J90" s="285"/>
      <c r="K90" s="285"/>
      <c r="L90" s="285"/>
      <c r="M90" s="285"/>
      <c r="N90" s="285"/>
      <c r="O90" s="285"/>
      <c r="P90" s="285"/>
      <c r="Q90" s="285"/>
      <c r="R90" s="285"/>
    </row>
    <row r="91" spans="1:18">
      <c r="A91" s="287"/>
      <c r="B91" s="208"/>
      <c r="C91" s="32"/>
      <c r="D91" s="76"/>
      <c r="E91" s="77"/>
      <c r="F91" s="77"/>
      <c r="G91" s="77"/>
      <c r="H91" s="77"/>
      <c r="I91" s="77"/>
      <c r="J91" s="77"/>
      <c r="K91" s="77"/>
      <c r="L91" s="77"/>
      <c r="M91" s="77"/>
      <c r="N91" s="77"/>
      <c r="O91" s="77"/>
      <c r="P91" s="77"/>
      <c r="Q91" s="77"/>
      <c r="R91" s="209"/>
    </row>
    <row r="92" spans="1:18">
      <c r="A92" s="287"/>
      <c r="B92" s="205"/>
      <c r="C92" s="206"/>
      <c r="D92" s="214"/>
      <c r="E92" s="215"/>
      <c r="F92" s="215"/>
      <c r="G92" s="215"/>
      <c r="H92" s="215"/>
      <c r="I92" s="215"/>
      <c r="J92" s="215"/>
      <c r="K92" s="215"/>
      <c r="L92" s="215"/>
      <c r="M92" s="215"/>
      <c r="N92" s="215"/>
      <c r="O92" s="215"/>
      <c r="P92" s="215"/>
      <c r="Q92" s="215"/>
      <c r="R92" s="207"/>
    </row>
    <row r="93" spans="1:18" ht="15" customHeight="1">
      <c r="A93" s="287">
        <v>14</v>
      </c>
      <c r="B93" s="210" t="s">
        <v>216</v>
      </c>
      <c r="C93" s="211"/>
      <c r="D93" s="212"/>
      <c r="E93" s="361">
        <f>E88+E50</f>
        <v>3184828</v>
      </c>
      <c r="F93" s="361">
        <f t="shared" ref="F93:R93" si="3">F88+F50</f>
        <v>2384539</v>
      </c>
      <c r="G93" s="213">
        <f>G88+G50</f>
        <v>3238950</v>
      </c>
      <c r="H93" s="213">
        <f t="shared" si="3"/>
        <v>3140106</v>
      </c>
      <c r="I93" s="213">
        <f t="shared" si="3"/>
        <v>2986028</v>
      </c>
      <c r="J93" s="213">
        <f t="shared" si="3"/>
        <v>2743259</v>
      </c>
      <c r="K93" s="213">
        <f t="shared" si="3"/>
        <v>2623355</v>
      </c>
      <c r="L93" s="213">
        <f t="shared" si="3"/>
        <v>2619459</v>
      </c>
      <c r="M93" s="213">
        <f t="shared" si="3"/>
        <v>2625446</v>
      </c>
      <c r="N93" s="213">
        <f t="shared" si="3"/>
        <v>2572983</v>
      </c>
      <c r="O93" s="213">
        <f t="shared" si="3"/>
        <v>2552334</v>
      </c>
      <c r="P93" s="213">
        <f t="shared" si="3"/>
        <v>2578789</v>
      </c>
      <c r="Q93" s="213">
        <f t="shared" si="3"/>
        <v>2325585</v>
      </c>
      <c r="R93" s="213">
        <f t="shared" si="3"/>
        <v>2323549</v>
      </c>
    </row>
    <row r="94" spans="1:18" ht="15" customHeight="1">
      <c r="A94" s="287"/>
      <c r="B94" s="118"/>
      <c r="C94" s="119"/>
      <c r="D94" s="89"/>
      <c r="E94" s="77"/>
      <c r="F94" s="77"/>
      <c r="G94" s="77"/>
      <c r="H94" s="77"/>
      <c r="I94" s="77"/>
      <c r="J94" s="77"/>
      <c r="K94" s="77"/>
      <c r="L94" s="77"/>
      <c r="M94" s="77"/>
      <c r="N94" s="77"/>
      <c r="O94" s="77"/>
      <c r="P94" s="77"/>
      <c r="Q94" s="77"/>
      <c r="R94" s="77"/>
    </row>
    <row r="95" spans="1:18">
      <c r="A95" s="287"/>
      <c r="B95" s="281"/>
      <c r="C95" s="280"/>
      <c r="D95" s="281"/>
      <c r="E95" s="77"/>
      <c r="F95" s="77"/>
      <c r="G95" s="77"/>
      <c r="H95" s="77"/>
      <c r="I95" s="77"/>
      <c r="J95" s="77"/>
      <c r="K95" s="77"/>
      <c r="L95" s="77"/>
      <c r="M95" s="77"/>
      <c r="N95" s="77"/>
      <c r="O95" s="78"/>
      <c r="P95" s="78"/>
      <c r="Q95" s="78"/>
      <c r="R95" s="78"/>
    </row>
    <row r="96" spans="1:18" ht="15" customHeight="1">
      <c r="A96" s="287"/>
      <c r="B96" s="118"/>
      <c r="C96" s="119"/>
      <c r="D96" s="89"/>
      <c r="E96" s="77"/>
      <c r="F96" s="77"/>
      <c r="G96" s="77"/>
      <c r="H96" s="77"/>
      <c r="I96" s="77"/>
      <c r="J96" s="77"/>
      <c r="K96" s="77"/>
      <c r="L96" s="77"/>
      <c r="M96" s="77"/>
      <c r="N96" s="77"/>
      <c r="O96" s="77"/>
      <c r="P96" s="77"/>
      <c r="Q96" s="77"/>
      <c r="R96" s="77"/>
    </row>
    <row r="97" spans="1:18" ht="15" customHeight="1">
      <c r="A97" s="287"/>
      <c r="B97" s="118"/>
      <c r="C97" s="119"/>
      <c r="D97" s="89"/>
      <c r="E97" s="77"/>
      <c r="F97" s="77"/>
      <c r="G97" s="77"/>
      <c r="H97" s="77"/>
      <c r="I97" s="77"/>
      <c r="J97" s="77"/>
      <c r="K97" s="77"/>
      <c r="L97" s="77"/>
      <c r="M97" s="77"/>
      <c r="N97" s="77"/>
      <c r="O97" s="77"/>
      <c r="P97" s="77"/>
      <c r="Q97" s="77"/>
      <c r="R97" s="77"/>
    </row>
    <row r="98" spans="1:18" ht="15" customHeight="1">
      <c r="A98" s="287"/>
      <c r="B98" s="118"/>
      <c r="C98" s="119"/>
      <c r="D98" s="89"/>
      <c r="E98" s="77"/>
      <c r="F98" s="77"/>
      <c r="G98" s="77"/>
      <c r="H98" s="77"/>
      <c r="I98" s="77"/>
      <c r="J98" s="77"/>
      <c r="K98" s="77"/>
      <c r="L98" s="77"/>
      <c r="M98" s="77"/>
      <c r="N98" s="77"/>
      <c r="O98" s="77"/>
      <c r="P98" s="77"/>
      <c r="Q98" s="77"/>
      <c r="R98" s="77"/>
    </row>
    <row r="99" spans="1:18" ht="15" customHeight="1">
      <c r="A99" s="287"/>
      <c r="B99" s="118"/>
      <c r="C99" s="119"/>
      <c r="D99" s="89"/>
      <c r="E99" s="77"/>
      <c r="F99" s="77"/>
      <c r="G99" s="77"/>
      <c r="H99" s="77"/>
      <c r="I99" s="77"/>
      <c r="J99" s="77"/>
      <c r="K99" s="77"/>
      <c r="L99" s="77"/>
      <c r="M99" s="77"/>
      <c r="N99" s="77"/>
      <c r="O99" s="77"/>
      <c r="P99" s="77"/>
      <c r="Q99" s="77"/>
      <c r="R99" s="77"/>
    </row>
    <row r="100" spans="1:18" s="48" customFormat="1" ht="15" customHeight="1">
      <c r="A100" s="141"/>
      <c r="B100" s="295" t="s">
        <v>38</v>
      </c>
      <c r="C100" s="45"/>
      <c r="D100" s="89"/>
      <c r="E100" s="89"/>
      <c r="F100" s="89"/>
      <c r="G100" s="90"/>
      <c r="H100" s="90"/>
      <c r="I100" s="90"/>
      <c r="J100" s="90"/>
      <c r="K100" s="90"/>
      <c r="L100" s="90"/>
      <c r="M100" s="90"/>
      <c r="N100" s="90"/>
      <c r="O100" s="78"/>
      <c r="P100" s="78"/>
      <c r="Q100" s="78"/>
      <c r="R100" s="78"/>
    </row>
    <row r="101" spans="1:18" ht="15" customHeight="1">
      <c r="A101" s="287"/>
      <c r="B101" s="27" t="s">
        <v>274</v>
      </c>
      <c r="C101" s="33"/>
      <c r="D101" s="89"/>
      <c r="E101" s="89"/>
      <c r="F101" s="89"/>
      <c r="G101" s="90"/>
      <c r="H101" s="90"/>
      <c r="I101" s="90"/>
      <c r="J101" s="90"/>
      <c r="K101" s="90"/>
      <c r="L101" s="90"/>
      <c r="M101" s="90"/>
      <c r="N101" s="90"/>
      <c r="O101" s="78"/>
      <c r="P101" s="78"/>
      <c r="Q101" s="78"/>
      <c r="R101" s="78"/>
    </row>
    <row r="102" spans="1:18" ht="31.5">
      <c r="A102" s="287"/>
      <c r="B102" s="281" t="s">
        <v>39</v>
      </c>
      <c r="C102" s="32"/>
      <c r="D102" s="79" t="s">
        <v>317</v>
      </c>
      <c r="E102" s="284" t="s">
        <v>135</v>
      </c>
      <c r="F102" s="284" t="s">
        <v>80</v>
      </c>
      <c r="G102" s="284" t="s">
        <v>1</v>
      </c>
      <c r="H102" s="284" t="s">
        <v>2</v>
      </c>
      <c r="I102" s="284" t="s">
        <v>17</v>
      </c>
      <c r="J102" s="284" t="s">
        <v>18</v>
      </c>
      <c r="K102" s="284" t="s">
        <v>20</v>
      </c>
      <c r="L102" s="284" t="s">
        <v>21</v>
      </c>
      <c r="M102" s="284" t="s">
        <v>24</v>
      </c>
      <c r="N102" s="284" t="s">
        <v>25</v>
      </c>
      <c r="O102" s="284" t="s">
        <v>27</v>
      </c>
      <c r="P102" s="284" t="s">
        <v>28</v>
      </c>
      <c r="Q102" s="284" t="s">
        <v>29</v>
      </c>
      <c r="R102" s="284" t="s">
        <v>30</v>
      </c>
    </row>
    <row r="103" spans="1:18" s="2" customFormat="1">
      <c r="A103" s="288" t="s">
        <v>150</v>
      </c>
      <c r="B103" s="120"/>
      <c r="C103" s="185"/>
      <c r="D103" s="334" t="str">
        <f>CRAT!D97</f>
        <v>Storage</v>
      </c>
      <c r="E103" s="174"/>
      <c r="F103" s="174"/>
      <c r="G103" s="108"/>
      <c r="H103" s="108"/>
      <c r="I103" s="108"/>
      <c r="J103" s="108"/>
      <c r="K103" s="108"/>
      <c r="L103" s="108"/>
      <c r="M103" s="108"/>
      <c r="N103" s="117"/>
      <c r="O103" s="109"/>
      <c r="P103" s="109"/>
      <c r="Q103" s="109"/>
      <c r="R103" s="109"/>
    </row>
    <row r="104" spans="1:18" s="2" customFormat="1">
      <c r="A104" s="288" t="s">
        <v>151</v>
      </c>
      <c r="B104" s="53"/>
      <c r="C104" s="185"/>
      <c r="D104" s="334" t="str">
        <f>CRAT!D98</f>
        <v>Unspecified/System Power</v>
      </c>
      <c r="E104" s="173"/>
      <c r="F104" s="173"/>
      <c r="G104" s="108"/>
      <c r="H104" s="108"/>
      <c r="I104" s="108"/>
      <c r="J104" s="108"/>
      <c r="K104" s="108"/>
      <c r="L104" s="108"/>
      <c r="M104" s="108"/>
      <c r="N104" s="117"/>
      <c r="O104" s="109"/>
      <c r="P104" s="109"/>
      <c r="Q104" s="109"/>
      <c r="R104" s="109"/>
    </row>
    <row r="105" spans="1:18" s="2" customFormat="1">
      <c r="A105" s="288" t="s">
        <v>152</v>
      </c>
      <c r="B105" s="53"/>
      <c r="C105" s="185"/>
      <c r="D105" s="334">
        <f>CRAT!D99</f>
        <v>0</v>
      </c>
      <c r="E105" s="173"/>
      <c r="F105" s="173"/>
      <c r="G105" s="108"/>
      <c r="H105" s="108"/>
      <c r="I105" s="108"/>
      <c r="J105" s="108"/>
      <c r="K105" s="108"/>
      <c r="L105" s="108"/>
      <c r="M105" s="108"/>
      <c r="N105" s="108"/>
      <c r="O105" s="109"/>
      <c r="P105" s="109"/>
      <c r="Q105" s="109"/>
      <c r="R105" s="109"/>
    </row>
    <row r="106" spans="1:18" s="2" customFormat="1" hidden="1">
      <c r="A106" s="288" t="s">
        <v>153</v>
      </c>
      <c r="B106" s="53"/>
      <c r="C106" s="185"/>
      <c r="D106" s="334">
        <f>CRAT!D100</f>
        <v>0</v>
      </c>
      <c r="E106" s="182"/>
      <c r="F106" s="182"/>
      <c r="G106" s="108"/>
      <c r="H106" s="108"/>
      <c r="I106" s="108"/>
      <c r="J106" s="108"/>
      <c r="K106" s="108"/>
      <c r="L106" s="108"/>
      <c r="M106" s="108"/>
      <c r="N106" s="108"/>
      <c r="O106" s="109"/>
      <c r="P106" s="109"/>
      <c r="Q106" s="109"/>
      <c r="R106" s="109"/>
    </row>
    <row r="107" spans="1:18" s="2" customFormat="1" hidden="1">
      <c r="A107" s="287" t="s">
        <v>154</v>
      </c>
      <c r="B107" s="53"/>
      <c r="C107" s="185"/>
      <c r="D107" s="334">
        <f>CRAT!D101</f>
        <v>0</v>
      </c>
      <c r="E107" s="321"/>
      <c r="F107" s="321"/>
      <c r="G107" s="113"/>
      <c r="H107" s="113"/>
      <c r="I107" s="113"/>
      <c r="J107" s="113"/>
      <c r="K107" s="113"/>
      <c r="L107" s="113"/>
      <c r="M107" s="113"/>
      <c r="N107" s="113"/>
      <c r="O107" s="114"/>
      <c r="P107" s="114"/>
      <c r="Q107" s="114"/>
      <c r="R107" s="114"/>
    </row>
    <row r="108" spans="1:18" s="2" customFormat="1" hidden="1">
      <c r="A108" s="288" t="s">
        <v>205</v>
      </c>
      <c r="B108" s="53"/>
      <c r="C108" s="185"/>
      <c r="D108" s="334">
        <f>CRAT!D102</f>
        <v>0</v>
      </c>
      <c r="E108" s="321"/>
      <c r="F108" s="321"/>
      <c r="G108" s="113"/>
      <c r="H108" s="113"/>
      <c r="I108" s="113"/>
      <c r="J108" s="113"/>
      <c r="K108" s="113"/>
      <c r="L108" s="113"/>
      <c r="M108" s="113"/>
      <c r="N108" s="113"/>
      <c r="O108" s="114"/>
      <c r="P108" s="114"/>
      <c r="Q108" s="114"/>
      <c r="R108" s="114"/>
    </row>
    <row r="109" spans="1:18" s="2" customFormat="1" hidden="1">
      <c r="A109" s="288" t="s">
        <v>206</v>
      </c>
      <c r="B109" s="53"/>
      <c r="C109" s="185"/>
      <c r="D109" s="334">
        <f>CRAT!D103</f>
        <v>0</v>
      </c>
      <c r="E109" s="174"/>
      <c r="F109" s="174"/>
      <c r="G109" s="113"/>
      <c r="H109" s="113"/>
      <c r="I109" s="113"/>
      <c r="J109" s="113"/>
      <c r="K109" s="113"/>
      <c r="L109" s="113"/>
      <c r="M109" s="113"/>
      <c r="N109" s="113"/>
      <c r="O109" s="114"/>
      <c r="P109" s="114"/>
      <c r="Q109" s="114"/>
      <c r="R109" s="114"/>
    </row>
    <row r="110" spans="1:18" s="2" customFormat="1" hidden="1">
      <c r="A110" s="288" t="s">
        <v>207</v>
      </c>
      <c r="B110" s="53"/>
      <c r="C110" s="185"/>
      <c r="D110" s="334">
        <f>CRAT!D104</f>
        <v>0</v>
      </c>
      <c r="E110" s="173"/>
      <c r="F110" s="173"/>
      <c r="G110" s="113"/>
      <c r="H110" s="113"/>
      <c r="I110" s="113"/>
      <c r="J110" s="113"/>
      <c r="K110" s="113"/>
      <c r="L110" s="113"/>
      <c r="M110" s="113"/>
      <c r="N110" s="113"/>
      <c r="O110" s="114"/>
      <c r="P110" s="114"/>
      <c r="Q110" s="114"/>
      <c r="R110" s="114"/>
    </row>
    <row r="111" spans="1:18" s="2" customFormat="1" hidden="1">
      <c r="A111" s="288" t="s">
        <v>208</v>
      </c>
      <c r="B111" s="53"/>
      <c r="C111" s="185"/>
      <c r="D111" s="334">
        <f>CRAT!D105</f>
        <v>0</v>
      </c>
      <c r="E111" s="174"/>
      <c r="F111" s="174"/>
      <c r="G111" s="113"/>
      <c r="H111" s="113"/>
      <c r="I111" s="113"/>
      <c r="J111" s="113"/>
      <c r="K111" s="113"/>
      <c r="L111" s="113"/>
      <c r="M111" s="113"/>
      <c r="N111" s="113"/>
      <c r="O111" s="114"/>
      <c r="P111" s="114"/>
      <c r="Q111" s="114"/>
      <c r="R111" s="114"/>
    </row>
    <row r="112" spans="1:18" s="2" customFormat="1" hidden="1">
      <c r="A112" s="288" t="s">
        <v>209</v>
      </c>
      <c r="B112" s="53"/>
      <c r="C112" s="185"/>
      <c r="D112" s="334">
        <f>CRAT!D106</f>
        <v>0</v>
      </c>
      <c r="E112" s="174"/>
      <c r="F112" s="174"/>
      <c r="G112" s="113"/>
      <c r="H112" s="113"/>
      <c r="I112" s="113"/>
      <c r="J112" s="113"/>
      <c r="K112" s="113"/>
      <c r="L112" s="113"/>
      <c r="M112" s="113"/>
      <c r="N112" s="113"/>
      <c r="O112" s="114"/>
      <c r="P112" s="114"/>
      <c r="Q112" s="114"/>
      <c r="R112" s="114"/>
    </row>
    <row r="113" spans="1:22" s="2" customFormat="1" hidden="1">
      <c r="A113" s="288" t="s">
        <v>210</v>
      </c>
      <c r="B113" s="53"/>
      <c r="C113" s="185"/>
      <c r="D113" s="334">
        <f>CRAT!D107</f>
        <v>0</v>
      </c>
      <c r="E113" s="173"/>
      <c r="F113" s="173"/>
      <c r="G113" s="113"/>
      <c r="H113" s="113"/>
      <c r="I113" s="113"/>
      <c r="J113" s="113"/>
      <c r="K113" s="113"/>
      <c r="L113" s="113"/>
      <c r="M113" s="113"/>
      <c r="N113" s="113"/>
      <c r="O113" s="114"/>
      <c r="P113" s="114"/>
      <c r="Q113" s="114"/>
      <c r="R113" s="114"/>
    </row>
    <row r="114" spans="1:22" s="2" customFormat="1" hidden="1">
      <c r="A114" s="288" t="s">
        <v>211</v>
      </c>
      <c r="B114" s="53"/>
      <c r="C114" s="185"/>
      <c r="D114" s="334">
        <f>CRAT!D108</f>
        <v>0</v>
      </c>
      <c r="E114" s="173"/>
      <c r="F114" s="173"/>
      <c r="G114" s="113"/>
      <c r="H114" s="113"/>
      <c r="I114" s="113"/>
      <c r="J114" s="113"/>
      <c r="K114" s="113"/>
      <c r="L114" s="113"/>
      <c r="M114" s="113"/>
      <c r="N114" s="113"/>
      <c r="O114" s="114"/>
      <c r="P114" s="114"/>
      <c r="Q114" s="114"/>
      <c r="R114" s="114"/>
    </row>
    <row r="115" spans="1:22" s="2" customFormat="1" hidden="1">
      <c r="A115" s="288" t="s">
        <v>212</v>
      </c>
      <c r="B115" s="53"/>
      <c r="C115" s="185"/>
      <c r="D115" s="334">
        <f>CRAT!D109</f>
        <v>0</v>
      </c>
      <c r="E115" s="182"/>
      <c r="F115" s="182"/>
      <c r="G115" s="113"/>
      <c r="H115" s="113"/>
      <c r="I115" s="113"/>
      <c r="J115" s="113"/>
      <c r="K115" s="113"/>
      <c r="L115" s="113"/>
      <c r="M115" s="113"/>
      <c r="N115" s="113"/>
      <c r="O115" s="114"/>
      <c r="P115" s="114"/>
      <c r="Q115" s="114"/>
      <c r="R115" s="114"/>
    </row>
    <row r="116" spans="1:22" s="2" customFormat="1" hidden="1">
      <c r="A116" s="293" t="s">
        <v>213</v>
      </c>
      <c r="B116" s="53"/>
      <c r="C116" s="185"/>
      <c r="D116" s="334">
        <f>CRAT!D110</f>
        <v>0</v>
      </c>
      <c r="E116" s="321"/>
      <c r="F116" s="321"/>
      <c r="G116" s="113"/>
      <c r="H116" s="113"/>
      <c r="I116" s="113"/>
      <c r="J116" s="113"/>
      <c r="K116" s="113"/>
      <c r="L116" s="113"/>
      <c r="M116" s="113"/>
      <c r="N116" s="113"/>
      <c r="O116" s="114"/>
      <c r="P116" s="114"/>
      <c r="Q116" s="114"/>
      <c r="R116" s="114"/>
    </row>
    <row r="117" spans="1:22" ht="47.25">
      <c r="A117" s="287">
        <v>15</v>
      </c>
      <c r="B117" s="283" t="s">
        <v>101</v>
      </c>
      <c r="C117" s="47"/>
      <c r="D117" s="186"/>
      <c r="E117" s="321"/>
      <c r="F117" s="321"/>
      <c r="G117" s="68">
        <f t="shared" ref="G117:R117" si="4">SUM(G103:G116)</f>
        <v>0</v>
      </c>
      <c r="H117" s="68">
        <f t="shared" si="4"/>
        <v>0</v>
      </c>
      <c r="I117" s="68">
        <f t="shared" si="4"/>
        <v>0</v>
      </c>
      <c r="J117" s="68">
        <f t="shared" si="4"/>
        <v>0</v>
      </c>
      <c r="K117" s="68">
        <f t="shared" si="4"/>
        <v>0</v>
      </c>
      <c r="L117" s="68">
        <f t="shared" si="4"/>
        <v>0</v>
      </c>
      <c r="M117" s="68">
        <f t="shared" si="4"/>
        <v>0</v>
      </c>
      <c r="N117" s="68">
        <f t="shared" si="4"/>
        <v>0</v>
      </c>
      <c r="O117" s="68">
        <f t="shared" si="4"/>
        <v>0</v>
      </c>
      <c r="P117" s="68">
        <f t="shared" si="4"/>
        <v>0</v>
      </c>
      <c r="Q117" s="68">
        <f t="shared" si="4"/>
        <v>0</v>
      </c>
      <c r="R117" s="68">
        <f t="shared" si="4"/>
        <v>0</v>
      </c>
    </row>
    <row r="118" spans="1:22">
      <c r="A118" s="287"/>
      <c r="B118" s="280"/>
      <c r="C118" s="32"/>
      <c r="D118" s="156"/>
      <c r="E118" s="161"/>
      <c r="F118" s="245"/>
      <c r="G118" s="162"/>
      <c r="H118" s="162"/>
      <c r="I118" s="162"/>
      <c r="J118" s="162"/>
      <c r="K118" s="162"/>
      <c r="L118" s="162"/>
      <c r="M118" s="162"/>
      <c r="N118" s="162"/>
      <c r="O118" s="163"/>
      <c r="P118" s="163"/>
      <c r="Q118" s="163"/>
      <c r="R118" s="164"/>
    </row>
    <row r="119" spans="1:22">
      <c r="A119" s="287"/>
      <c r="B119" s="27" t="s">
        <v>275</v>
      </c>
      <c r="C119" s="280"/>
      <c r="D119" s="281"/>
      <c r="E119" s="103"/>
      <c r="F119" s="104"/>
      <c r="G119" s="104"/>
      <c r="H119" s="104"/>
      <c r="I119" s="104"/>
      <c r="J119" s="104"/>
      <c r="K119" s="104"/>
      <c r="L119" s="104"/>
      <c r="M119" s="104"/>
      <c r="N119" s="104"/>
      <c r="O119" s="101"/>
      <c r="P119" s="101"/>
      <c r="Q119" s="101"/>
      <c r="R119" s="102"/>
    </row>
    <row r="120" spans="1:22" ht="31.5">
      <c r="A120" s="287"/>
      <c r="B120" s="281" t="s">
        <v>39</v>
      </c>
      <c r="D120" s="79" t="s">
        <v>317</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22" ht="31.5">
      <c r="A121" s="288" t="s">
        <v>74</v>
      </c>
      <c r="B121" s="53" t="s">
        <v>422</v>
      </c>
      <c r="C121" s="282"/>
      <c r="D121" s="369" t="s">
        <v>425</v>
      </c>
      <c r="E121" s="174"/>
      <c r="F121" s="174"/>
      <c r="G121" s="159"/>
      <c r="H121" s="112"/>
      <c r="I121" s="112"/>
      <c r="J121" s="112"/>
      <c r="K121" s="112"/>
      <c r="L121" s="112"/>
      <c r="M121" s="112"/>
      <c r="N121" s="112"/>
      <c r="O121" s="109"/>
      <c r="P121" s="109"/>
      <c r="Q121" s="379"/>
      <c r="R121" s="379">
        <v>98464.039546467407</v>
      </c>
      <c r="V121" s="484"/>
    </row>
    <row r="122" spans="1:22" ht="31.5">
      <c r="A122" s="288" t="s">
        <v>75</v>
      </c>
      <c r="B122" s="53" t="s">
        <v>423</v>
      </c>
      <c r="C122" s="282"/>
      <c r="D122" s="369" t="s">
        <v>424</v>
      </c>
      <c r="E122" s="173"/>
      <c r="F122" s="173"/>
      <c r="G122" s="112"/>
      <c r="H122" s="112"/>
      <c r="I122" s="112"/>
      <c r="J122" s="112"/>
      <c r="K122" s="112"/>
      <c r="L122" s="112"/>
      <c r="M122" s="112"/>
      <c r="N122" s="112"/>
      <c r="O122" s="109"/>
      <c r="P122" s="109"/>
      <c r="Q122" s="379"/>
      <c r="R122" s="379">
        <v>886176.35591820662</v>
      </c>
      <c r="S122" s="484"/>
      <c r="V122" s="484"/>
    </row>
    <row r="123" spans="1:22">
      <c r="A123" s="288" t="s">
        <v>76</v>
      </c>
      <c r="B123" s="53"/>
      <c r="C123" s="282"/>
      <c r="D123" s="369">
        <f>CRAT!D117</f>
        <v>0</v>
      </c>
      <c r="E123" s="173"/>
      <c r="F123" s="173"/>
      <c r="G123" s="112"/>
      <c r="H123" s="112"/>
      <c r="I123" s="112"/>
      <c r="J123" s="112"/>
      <c r="K123" s="112"/>
      <c r="L123" s="112"/>
      <c r="M123" s="112"/>
      <c r="N123" s="112"/>
      <c r="O123" s="109"/>
      <c r="P123" s="109"/>
      <c r="Q123" s="109"/>
      <c r="R123" s="109"/>
    </row>
    <row r="124" spans="1:22" hidden="1">
      <c r="A124" s="288" t="s">
        <v>77</v>
      </c>
      <c r="B124" s="53"/>
      <c r="C124" s="282"/>
      <c r="D124" s="369">
        <f>CRAT!D118</f>
        <v>0</v>
      </c>
      <c r="E124" s="182"/>
      <c r="F124" s="182"/>
      <c r="G124" s="112"/>
      <c r="H124" s="112"/>
      <c r="I124" s="112"/>
      <c r="J124" s="112"/>
      <c r="K124" s="112"/>
      <c r="L124" s="112"/>
      <c r="M124" s="112"/>
      <c r="N124" s="112"/>
      <c r="O124" s="109"/>
      <c r="P124" s="109"/>
      <c r="Q124" s="109"/>
      <c r="R124" s="109"/>
    </row>
    <row r="125" spans="1:22" hidden="1">
      <c r="A125" s="287" t="s">
        <v>78</v>
      </c>
      <c r="B125" s="53"/>
      <c r="C125" s="282"/>
      <c r="D125" s="369">
        <f>CRAT!D119</f>
        <v>0</v>
      </c>
      <c r="E125" s="321"/>
      <c r="F125" s="321"/>
      <c r="G125" s="112"/>
      <c r="H125" s="112"/>
      <c r="I125" s="112"/>
      <c r="J125" s="112"/>
      <c r="K125" s="112"/>
      <c r="L125" s="112"/>
      <c r="M125" s="112"/>
      <c r="N125" s="112"/>
      <c r="O125" s="109"/>
      <c r="P125" s="109"/>
      <c r="Q125" s="109"/>
      <c r="R125" s="109"/>
    </row>
    <row r="126" spans="1:22" hidden="1">
      <c r="A126" s="288" t="s">
        <v>217</v>
      </c>
      <c r="B126" s="53"/>
      <c r="C126" s="282"/>
      <c r="D126" s="369">
        <f>CRAT!D120</f>
        <v>0</v>
      </c>
      <c r="E126" s="321"/>
      <c r="F126" s="321"/>
      <c r="G126" s="159"/>
      <c r="H126" s="159"/>
      <c r="I126" s="159"/>
      <c r="J126" s="159"/>
      <c r="K126" s="159"/>
      <c r="L126" s="159"/>
      <c r="M126" s="159"/>
      <c r="N126" s="159"/>
      <c r="O126" s="258"/>
      <c r="P126" s="258"/>
      <c r="Q126" s="258"/>
      <c r="R126" s="258"/>
    </row>
    <row r="127" spans="1:22" hidden="1">
      <c r="A127" s="288" t="s">
        <v>218</v>
      </c>
      <c r="B127" s="53"/>
      <c r="C127" s="282"/>
      <c r="D127" s="369">
        <f>CRAT!D121</f>
        <v>0</v>
      </c>
      <c r="E127" s="174"/>
      <c r="F127" s="174"/>
      <c r="G127" s="159"/>
      <c r="H127" s="159"/>
      <c r="I127" s="159"/>
      <c r="J127" s="159"/>
      <c r="K127" s="159"/>
      <c r="L127" s="159"/>
      <c r="M127" s="159"/>
      <c r="N127" s="159"/>
      <c r="O127" s="258"/>
      <c r="P127" s="258"/>
      <c r="Q127" s="258"/>
      <c r="R127" s="258"/>
    </row>
    <row r="128" spans="1:22" hidden="1">
      <c r="A128" s="288" t="s">
        <v>219</v>
      </c>
      <c r="B128" s="53"/>
      <c r="C128" s="282"/>
      <c r="D128" s="369">
        <f>CRAT!D122</f>
        <v>0</v>
      </c>
      <c r="E128" s="173"/>
      <c r="F128" s="173"/>
      <c r="G128" s="159"/>
      <c r="H128" s="159"/>
      <c r="I128" s="159"/>
      <c r="J128" s="159"/>
      <c r="K128" s="159"/>
      <c r="L128" s="159"/>
      <c r="M128" s="159"/>
      <c r="N128" s="159"/>
      <c r="O128" s="258"/>
      <c r="P128" s="258"/>
      <c r="Q128" s="258"/>
      <c r="R128" s="258"/>
    </row>
    <row r="129" spans="1:18" hidden="1">
      <c r="A129" s="288" t="s">
        <v>220</v>
      </c>
      <c r="B129" s="53"/>
      <c r="C129" s="282"/>
      <c r="D129" s="369">
        <f>CRAT!D123</f>
        <v>0</v>
      </c>
      <c r="E129" s="174"/>
      <c r="F129" s="174"/>
      <c r="G129" s="159"/>
      <c r="H129" s="159"/>
      <c r="I129" s="159"/>
      <c r="J129" s="159"/>
      <c r="K129" s="159"/>
      <c r="L129" s="159"/>
      <c r="M129" s="159"/>
      <c r="N129" s="159"/>
      <c r="O129" s="258"/>
      <c r="P129" s="258"/>
      <c r="Q129" s="258"/>
      <c r="R129" s="258"/>
    </row>
    <row r="130" spans="1:18" hidden="1">
      <c r="A130" s="288" t="s">
        <v>221</v>
      </c>
      <c r="B130" s="53"/>
      <c r="C130" s="282"/>
      <c r="D130" s="369">
        <f>CRAT!D124</f>
        <v>0</v>
      </c>
      <c r="E130" s="174"/>
      <c r="F130" s="174"/>
      <c r="G130" s="159"/>
      <c r="H130" s="159"/>
      <c r="I130" s="159"/>
      <c r="J130" s="159"/>
      <c r="K130" s="159"/>
      <c r="L130" s="159"/>
      <c r="M130" s="159"/>
      <c r="N130" s="159"/>
      <c r="O130" s="258"/>
      <c r="P130" s="258"/>
      <c r="Q130" s="258"/>
      <c r="R130" s="258"/>
    </row>
    <row r="131" spans="1:18" hidden="1">
      <c r="A131" s="288" t="s">
        <v>222</v>
      </c>
      <c r="B131" s="53"/>
      <c r="C131" s="282"/>
      <c r="D131" s="369">
        <f>CRAT!D125</f>
        <v>0</v>
      </c>
      <c r="E131" s="173"/>
      <c r="F131" s="173"/>
      <c r="G131" s="159"/>
      <c r="H131" s="159"/>
      <c r="I131" s="159"/>
      <c r="J131" s="159"/>
      <c r="K131" s="159"/>
      <c r="L131" s="159"/>
      <c r="M131" s="159"/>
      <c r="N131" s="159"/>
      <c r="O131" s="258"/>
      <c r="P131" s="258"/>
      <c r="Q131" s="258"/>
      <c r="R131" s="258"/>
    </row>
    <row r="132" spans="1:18" hidden="1">
      <c r="A132" s="288" t="s">
        <v>223</v>
      </c>
      <c r="B132" s="53"/>
      <c r="C132" s="282"/>
      <c r="D132" s="369">
        <f>CRAT!D126</f>
        <v>0</v>
      </c>
      <c r="E132" s="173"/>
      <c r="F132" s="173"/>
      <c r="G132" s="159"/>
      <c r="H132" s="159"/>
      <c r="I132" s="159"/>
      <c r="J132" s="159"/>
      <c r="K132" s="159"/>
      <c r="L132" s="159"/>
      <c r="M132" s="159"/>
      <c r="N132" s="159"/>
      <c r="O132" s="258"/>
      <c r="P132" s="258"/>
      <c r="Q132" s="258"/>
      <c r="R132" s="258"/>
    </row>
    <row r="133" spans="1:18" hidden="1">
      <c r="A133" s="288" t="s">
        <v>224</v>
      </c>
      <c r="B133" s="53"/>
      <c r="C133" s="282"/>
      <c r="D133" s="369">
        <f>CRAT!D127</f>
        <v>0</v>
      </c>
      <c r="E133" s="182"/>
      <c r="F133" s="182"/>
      <c r="G133" s="159"/>
      <c r="H133" s="159"/>
      <c r="I133" s="159"/>
      <c r="J133" s="159"/>
      <c r="K133" s="159"/>
      <c r="L133" s="159"/>
      <c r="M133" s="159"/>
      <c r="N133" s="159"/>
      <c r="O133" s="258"/>
      <c r="P133" s="258"/>
      <c r="Q133" s="258"/>
      <c r="R133" s="258"/>
    </row>
    <row r="134" spans="1:18" hidden="1">
      <c r="A134" s="293" t="s">
        <v>225</v>
      </c>
      <c r="B134" s="53"/>
      <c r="C134" s="282"/>
      <c r="D134" s="369">
        <f>CRAT!D128</f>
        <v>0</v>
      </c>
      <c r="E134" s="321"/>
      <c r="F134" s="321"/>
      <c r="G134" s="159"/>
      <c r="H134" s="159"/>
      <c r="I134" s="159"/>
      <c r="J134" s="159"/>
      <c r="K134" s="159"/>
      <c r="L134" s="159"/>
      <c r="M134" s="159"/>
      <c r="N134" s="159"/>
      <c r="O134" s="258"/>
      <c r="P134" s="258"/>
      <c r="Q134" s="258"/>
      <c r="R134" s="258"/>
    </row>
    <row r="135" spans="1:18" ht="31.5">
      <c r="A135" s="287">
        <v>16</v>
      </c>
      <c r="B135" s="49" t="s">
        <v>102</v>
      </c>
      <c r="C135" s="47"/>
      <c r="D135" s="88"/>
      <c r="E135" s="321"/>
      <c r="F135" s="321"/>
      <c r="G135" s="68">
        <f>SUM(G121:G134)</f>
        <v>0</v>
      </c>
      <c r="H135" s="68">
        <f t="shared" ref="H135:R135" si="5">SUM(H121:H134)</f>
        <v>0</v>
      </c>
      <c r="I135" s="68">
        <f t="shared" si="5"/>
        <v>0</v>
      </c>
      <c r="J135" s="68">
        <f t="shared" si="5"/>
        <v>0</v>
      </c>
      <c r="K135" s="68">
        <f t="shared" si="5"/>
        <v>0</v>
      </c>
      <c r="L135" s="68">
        <f t="shared" si="5"/>
        <v>0</v>
      </c>
      <c r="M135" s="68">
        <f t="shared" si="5"/>
        <v>0</v>
      </c>
      <c r="N135" s="68">
        <f t="shared" si="5"/>
        <v>0</v>
      </c>
      <c r="O135" s="68">
        <f t="shared" si="5"/>
        <v>0</v>
      </c>
      <c r="P135" s="68">
        <f t="shared" si="5"/>
        <v>0</v>
      </c>
      <c r="Q135" s="68">
        <f t="shared" si="5"/>
        <v>0</v>
      </c>
      <c r="R135" s="68">
        <f t="shared" si="5"/>
        <v>984640.39546467399</v>
      </c>
    </row>
    <row r="136" spans="1:18">
      <c r="A136" s="287"/>
      <c r="B136" s="169"/>
      <c r="C136" s="167"/>
      <c r="D136" s="168"/>
      <c r="E136" s="104"/>
      <c r="F136" s="104"/>
      <c r="G136" s="104"/>
      <c r="H136" s="104"/>
      <c r="I136" s="104"/>
      <c r="J136" s="104"/>
      <c r="K136" s="104"/>
      <c r="L136" s="104"/>
      <c r="M136" s="104"/>
      <c r="N136" s="104"/>
      <c r="O136" s="104"/>
      <c r="P136" s="104"/>
      <c r="Q136" s="104"/>
      <c r="R136" s="170"/>
    </row>
    <row r="137" spans="1:18" ht="15" customHeight="1">
      <c r="A137" s="287">
        <v>17</v>
      </c>
      <c r="B137" s="50" t="s">
        <v>168</v>
      </c>
      <c r="C137" s="51"/>
      <c r="D137" s="87"/>
      <c r="E137" s="321"/>
      <c r="F137" s="321"/>
      <c r="G137" s="285">
        <f t="shared" ref="G137:R137" si="6">G135+G117</f>
        <v>0</v>
      </c>
      <c r="H137" s="285">
        <f t="shared" si="6"/>
        <v>0</v>
      </c>
      <c r="I137" s="285">
        <f t="shared" si="6"/>
        <v>0</v>
      </c>
      <c r="J137" s="285">
        <f t="shared" si="6"/>
        <v>0</v>
      </c>
      <c r="K137" s="285">
        <f t="shared" si="6"/>
        <v>0</v>
      </c>
      <c r="L137" s="285">
        <f t="shared" si="6"/>
        <v>0</v>
      </c>
      <c r="M137" s="285">
        <f t="shared" si="6"/>
        <v>0</v>
      </c>
      <c r="N137" s="285">
        <f t="shared" si="6"/>
        <v>0</v>
      </c>
      <c r="O137" s="285">
        <f t="shared" si="6"/>
        <v>0</v>
      </c>
      <c r="P137" s="285">
        <f t="shared" si="6"/>
        <v>0</v>
      </c>
      <c r="Q137" s="285">
        <f t="shared" si="6"/>
        <v>0</v>
      </c>
      <c r="R137" s="285">
        <f t="shared" si="6"/>
        <v>984640.39546467399</v>
      </c>
    </row>
    <row r="138" spans="1:18" ht="15" customHeight="1">
      <c r="A138" s="287"/>
      <c r="B138" s="118"/>
      <c r="C138" s="119"/>
      <c r="D138" s="89"/>
      <c r="E138" s="356"/>
      <c r="F138" s="356"/>
      <c r="G138" s="77"/>
      <c r="H138" s="77"/>
      <c r="I138" s="77"/>
      <c r="J138" s="77"/>
      <c r="K138" s="77"/>
      <c r="L138" s="77"/>
      <c r="M138" s="77"/>
      <c r="N138" s="77"/>
      <c r="O138" s="77"/>
      <c r="P138" s="77"/>
      <c r="Q138" s="77"/>
      <c r="R138" s="77"/>
    </row>
    <row r="139" spans="1:18" ht="15" customHeight="1">
      <c r="A139" s="287" t="s">
        <v>303</v>
      </c>
      <c r="B139" s="49" t="s">
        <v>309</v>
      </c>
      <c r="C139" s="315"/>
      <c r="D139" s="316"/>
      <c r="E139" s="321"/>
      <c r="F139" s="321"/>
      <c r="G139" s="317"/>
      <c r="H139" s="317"/>
      <c r="I139" s="317"/>
      <c r="J139" s="317"/>
      <c r="K139" s="317"/>
      <c r="L139" s="317"/>
      <c r="M139" s="317"/>
      <c r="N139" s="317"/>
      <c r="O139" s="317"/>
      <c r="P139" s="317"/>
      <c r="Q139" s="317"/>
      <c r="R139" s="317"/>
    </row>
    <row r="140" spans="1:18" ht="15" customHeight="1">
      <c r="A140" s="287"/>
      <c r="B140" s="179"/>
      <c r="C140" s="119"/>
      <c r="D140" s="89"/>
      <c r="E140" s="77"/>
      <c r="F140" s="77"/>
      <c r="G140" s="77"/>
      <c r="H140" s="77"/>
      <c r="I140" s="77"/>
      <c r="J140" s="77"/>
      <c r="K140" s="77"/>
      <c r="L140" s="77"/>
      <c r="M140" s="77"/>
      <c r="N140" s="77"/>
      <c r="O140" s="77"/>
      <c r="P140" s="77"/>
      <c r="Q140" s="77"/>
      <c r="R140" s="77"/>
    </row>
    <row r="141" spans="1:18" ht="37.5">
      <c r="A141" s="287"/>
      <c r="B141" s="295" t="s">
        <v>276</v>
      </c>
      <c r="C141" s="45"/>
      <c r="D141" s="89"/>
      <c r="E141" s="90"/>
      <c r="F141" s="90"/>
      <c r="G141" s="90"/>
      <c r="H141" s="90"/>
      <c r="I141" s="90"/>
      <c r="J141" s="90"/>
      <c r="K141" s="90"/>
      <c r="L141" s="90"/>
      <c r="M141" s="90"/>
      <c r="N141" s="90"/>
      <c r="O141" s="78"/>
      <c r="P141" s="78"/>
      <c r="Q141" s="78"/>
      <c r="R141" s="78"/>
    </row>
    <row r="142" spans="1:18">
      <c r="A142" s="287"/>
      <c r="B142" s="27"/>
      <c r="C142" s="33"/>
      <c r="D142" s="27"/>
    </row>
    <row r="143" spans="1:18">
      <c r="A143" s="287"/>
      <c r="B143" s="281"/>
      <c r="C143" s="74"/>
      <c r="D143" s="189"/>
      <c r="E143" s="187" t="s">
        <v>135</v>
      </c>
      <c r="F143" s="187" t="s">
        <v>80</v>
      </c>
      <c r="G143" s="284" t="s">
        <v>1</v>
      </c>
      <c r="H143" s="284" t="s">
        <v>2</v>
      </c>
      <c r="I143" s="284" t="s">
        <v>17</v>
      </c>
      <c r="J143" s="284" t="s">
        <v>18</v>
      </c>
      <c r="K143" s="284" t="s">
        <v>20</v>
      </c>
      <c r="L143" s="284" t="s">
        <v>21</v>
      </c>
      <c r="M143" s="284" t="s">
        <v>24</v>
      </c>
      <c r="N143" s="284" t="s">
        <v>25</v>
      </c>
      <c r="O143" s="284" t="s">
        <v>27</v>
      </c>
      <c r="P143" s="284" t="s">
        <v>28</v>
      </c>
      <c r="Q143" s="284" t="s">
        <v>29</v>
      </c>
      <c r="R143" s="284" t="s">
        <v>30</v>
      </c>
    </row>
    <row r="144" spans="1:18">
      <c r="A144" s="287">
        <v>18</v>
      </c>
      <c r="B144" s="50" t="s">
        <v>277</v>
      </c>
      <c r="C144" s="286"/>
      <c r="D144" s="188"/>
      <c r="E144" s="173">
        <v>686388</v>
      </c>
      <c r="F144" s="173">
        <v>1472900</v>
      </c>
      <c r="G144" s="378">
        <v>527379</v>
      </c>
      <c r="H144" s="378">
        <v>607297</v>
      </c>
      <c r="I144" s="378">
        <v>737892</v>
      </c>
      <c r="J144" s="378">
        <v>961921</v>
      </c>
      <c r="K144" s="378">
        <v>1077551</v>
      </c>
      <c r="L144" s="378">
        <v>1083169</v>
      </c>
      <c r="M144" s="378">
        <v>1072531</v>
      </c>
      <c r="N144" s="397">
        <v>1130505</v>
      </c>
      <c r="O144" s="379">
        <v>1166873</v>
      </c>
      <c r="P144" s="379">
        <v>1161392</v>
      </c>
      <c r="Q144" s="379">
        <v>1429348</v>
      </c>
      <c r="R144" s="379">
        <v>467148.16156942799</v>
      </c>
    </row>
    <row r="145" spans="1:18" ht="15" customHeight="1">
      <c r="A145" s="287" t="s">
        <v>372</v>
      </c>
      <c r="B145" s="50" t="s">
        <v>375</v>
      </c>
      <c r="C145" s="315"/>
      <c r="D145" s="316"/>
      <c r="E145" s="371">
        <v>99275</v>
      </c>
      <c r="F145" s="371">
        <v>91404</v>
      </c>
      <c r="G145" s="417">
        <v>43078</v>
      </c>
      <c r="H145" s="417">
        <v>37999</v>
      </c>
      <c r="I145" s="417">
        <v>31079</v>
      </c>
      <c r="J145" s="417">
        <v>20898</v>
      </c>
      <c r="K145" s="417">
        <v>17807</v>
      </c>
      <c r="L145" s="417">
        <v>21925</v>
      </c>
      <c r="M145" s="417">
        <v>18735</v>
      </c>
      <c r="N145" s="417">
        <v>24567</v>
      </c>
      <c r="O145" s="417">
        <v>36307</v>
      </c>
      <c r="P145" s="417">
        <v>53716</v>
      </c>
      <c r="Q145" s="417">
        <v>64141</v>
      </c>
      <c r="R145" s="417">
        <v>79164</v>
      </c>
    </row>
    <row r="146" spans="1:18" ht="15" customHeight="1">
      <c r="A146" s="287"/>
      <c r="C146" s="119"/>
      <c r="D146" s="89"/>
      <c r="E146" s="77"/>
      <c r="F146" s="77"/>
      <c r="G146" s="77"/>
      <c r="H146" s="77"/>
      <c r="I146" s="77"/>
      <c r="J146" s="77"/>
      <c r="K146" s="77"/>
      <c r="L146" s="77"/>
      <c r="M146" s="77"/>
      <c r="N146" s="77"/>
      <c r="O146" s="77"/>
      <c r="P146" s="77"/>
      <c r="Q146" s="77"/>
      <c r="R146" s="77"/>
    </row>
    <row r="147" spans="1:18" ht="37.5">
      <c r="A147" s="287"/>
      <c r="B147" s="297" t="s">
        <v>15</v>
      </c>
      <c r="C147" s="280"/>
      <c r="D147" s="281"/>
      <c r="E147" s="77"/>
      <c r="F147" s="77"/>
      <c r="G147" s="77"/>
      <c r="H147" s="77"/>
      <c r="I147" s="77"/>
      <c r="J147" s="77"/>
      <c r="K147" s="77"/>
      <c r="L147" s="77"/>
      <c r="M147" s="77"/>
      <c r="N147" s="77"/>
      <c r="O147" s="77"/>
      <c r="P147" s="77"/>
      <c r="Q147" s="77"/>
      <c r="R147" s="77"/>
    </row>
    <row r="148" spans="1:18">
      <c r="A148" s="287"/>
      <c r="B148" s="281"/>
      <c r="C148" s="280"/>
      <c r="D148" s="281"/>
      <c r="E148" s="284" t="s">
        <v>135</v>
      </c>
      <c r="F148" s="284" t="s">
        <v>80</v>
      </c>
      <c r="G148" s="284" t="s">
        <v>1</v>
      </c>
      <c r="H148" s="284" t="s">
        <v>2</v>
      </c>
      <c r="I148" s="284" t="s">
        <v>17</v>
      </c>
      <c r="J148" s="284" t="s">
        <v>18</v>
      </c>
      <c r="K148" s="284" t="s">
        <v>20</v>
      </c>
      <c r="L148" s="284" t="s">
        <v>21</v>
      </c>
      <c r="M148" s="284" t="s">
        <v>24</v>
      </c>
      <c r="N148" s="284" t="s">
        <v>25</v>
      </c>
      <c r="O148" s="284" t="s">
        <v>27</v>
      </c>
      <c r="P148" s="284" t="s">
        <v>28</v>
      </c>
      <c r="Q148" s="284" t="s">
        <v>29</v>
      </c>
      <c r="R148" s="284" t="s">
        <v>30</v>
      </c>
    </row>
    <row r="149" spans="1:18" ht="31.5">
      <c r="A149" s="287">
        <v>19</v>
      </c>
      <c r="B149" s="283" t="s">
        <v>304</v>
      </c>
      <c r="C149" s="282"/>
      <c r="D149" s="286"/>
      <c r="E149" s="289">
        <f>E93+E137+E139</f>
        <v>3184828</v>
      </c>
      <c r="F149" s="289">
        <f>F93+F137+F139</f>
        <v>2384539</v>
      </c>
      <c r="G149" s="314">
        <f>G93+G137+G139</f>
        <v>3238950</v>
      </c>
      <c r="H149" s="314">
        <f t="shared" ref="H149:R149" si="7">H93+H137+H139</f>
        <v>3140106</v>
      </c>
      <c r="I149" s="314">
        <f t="shared" si="7"/>
        <v>2986028</v>
      </c>
      <c r="J149" s="314">
        <f t="shared" si="7"/>
        <v>2743259</v>
      </c>
      <c r="K149" s="314">
        <f t="shared" si="7"/>
        <v>2623355</v>
      </c>
      <c r="L149" s="314">
        <f t="shared" si="7"/>
        <v>2619459</v>
      </c>
      <c r="M149" s="314">
        <f t="shared" si="7"/>
        <v>2625446</v>
      </c>
      <c r="N149" s="314">
        <f t="shared" si="7"/>
        <v>2572983</v>
      </c>
      <c r="O149" s="314">
        <f t="shared" si="7"/>
        <v>2552334</v>
      </c>
      <c r="P149" s="314">
        <f t="shared" si="7"/>
        <v>2578789</v>
      </c>
      <c r="Q149" s="314">
        <f t="shared" si="7"/>
        <v>2325585</v>
      </c>
      <c r="R149" s="314">
        <f t="shared" si="7"/>
        <v>3308189.3954646741</v>
      </c>
    </row>
    <row r="150" spans="1:18" ht="31.5">
      <c r="A150" s="287" t="s">
        <v>290</v>
      </c>
      <c r="B150" s="208" t="s">
        <v>308</v>
      </c>
      <c r="C150" s="282"/>
      <c r="D150" s="286"/>
      <c r="E150" s="289">
        <f>E90</f>
        <v>0</v>
      </c>
      <c r="F150" s="289">
        <f t="shared" ref="F150:R150" si="8">F90</f>
        <v>0</v>
      </c>
      <c r="G150" s="314">
        <f t="shared" si="8"/>
        <v>0</v>
      </c>
      <c r="H150" s="314">
        <f t="shared" si="8"/>
        <v>0</v>
      </c>
      <c r="I150" s="314">
        <f t="shared" si="8"/>
        <v>0</v>
      </c>
      <c r="J150" s="314">
        <f t="shared" si="8"/>
        <v>0</v>
      </c>
      <c r="K150" s="314">
        <f t="shared" si="8"/>
        <v>0</v>
      </c>
      <c r="L150" s="314">
        <f t="shared" si="8"/>
        <v>0</v>
      </c>
      <c r="M150" s="314">
        <f t="shared" si="8"/>
        <v>0</v>
      </c>
      <c r="N150" s="314">
        <f t="shared" si="8"/>
        <v>0</v>
      </c>
      <c r="O150" s="314">
        <f t="shared" si="8"/>
        <v>0</v>
      </c>
      <c r="P150" s="314">
        <f t="shared" si="8"/>
        <v>0</v>
      </c>
      <c r="Q150" s="314">
        <f t="shared" si="8"/>
        <v>0</v>
      </c>
      <c r="R150" s="314">
        <f t="shared" si="8"/>
        <v>0</v>
      </c>
    </row>
    <row r="151" spans="1:18" ht="28.5" customHeight="1">
      <c r="A151" s="287">
        <v>20</v>
      </c>
      <c r="B151" s="283" t="s">
        <v>373</v>
      </c>
      <c r="C151" s="282"/>
      <c r="D151" s="286"/>
      <c r="E151" s="289">
        <f>E144-E145</f>
        <v>587113</v>
      </c>
      <c r="F151" s="289">
        <f>F144-F145</f>
        <v>1381496</v>
      </c>
      <c r="G151" s="314">
        <f>G144-G145</f>
        <v>484301</v>
      </c>
      <c r="H151" s="314">
        <f>H144-H145</f>
        <v>569298</v>
      </c>
      <c r="I151" s="314">
        <f t="shared" ref="I151:R151" si="9">I144-I145</f>
        <v>706813</v>
      </c>
      <c r="J151" s="314">
        <f t="shared" si="9"/>
        <v>941023</v>
      </c>
      <c r="K151" s="314">
        <f t="shared" si="9"/>
        <v>1059744</v>
      </c>
      <c r="L151" s="314">
        <f t="shared" si="9"/>
        <v>1061244</v>
      </c>
      <c r="M151" s="314">
        <f t="shared" si="9"/>
        <v>1053796</v>
      </c>
      <c r="N151" s="314">
        <f t="shared" si="9"/>
        <v>1105938</v>
      </c>
      <c r="O151" s="314">
        <f t="shared" si="9"/>
        <v>1130566</v>
      </c>
      <c r="P151" s="314">
        <f t="shared" si="9"/>
        <v>1107676</v>
      </c>
      <c r="Q151" s="314">
        <f t="shared" si="9"/>
        <v>1365207</v>
      </c>
      <c r="R151" s="314">
        <f t="shared" si="9"/>
        <v>387984.16156942799</v>
      </c>
    </row>
    <row r="152" spans="1:18" ht="31.5">
      <c r="A152" s="307">
        <v>21</v>
      </c>
      <c r="B152" s="283" t="s">
        <v>291</v>
      </c>
      <c r="C152" s="282"/>
      <c r="D152" s="80"/>
      <c r="E152" s="289">
        <f t="shared" ref="E152:Q152" si="10">E149-E150+E151</f>
        <v>3771941</v>
      </c>
      <c r="F152" s="289">
        <f t="shared" si="10"/>
        <v>3766035</v>
      </c>
      <c r="G152" s="314">
        <f>G149-G150+G151</f>
        <v>3723251</v>
      </c>
      <c r="H152" s="314">
        <f>H149-H150+H151</f>
        <v>3709404</v>
      </c>
      <c r="I152" s="314">
        <f t="shared" si="10"/>
        <v>3692841</v>
      </c>
      <c r="J152" s="314">
        <f t="shared" si="10"/>
        <v>3684282</v>
      </c>
      <c r="K152" s="314">
        <f t="shared" si="10"/>
        <v>3683099</v>
      </c>
      <c r="L152" s="314">
        <f t="shared" si="10"/>
        <v>3680703</v>
      </c>
      <c r="M152" s="314">
        <f t="shared" si="10"/>
        <v>3679242</v>
      </c>
      <c r="N152" s="314">
        <f t="shared" si="10"/>
        <v>3678921</v>
      </c>
      <c r="O152" s="314">
        <f t="shared" si="10"/>
        <v>3682900</v>
      </c>
      <c r="P152" s="314">
        <f t="shared" si="10"/>
        <v>3686465</v>
      </c>
      <c r="Q152" s="314">
        <f t="shared" si="10"/>
        <v>3690792</v>
      </c>
      <c r="R152" s="314">
        <f>R149-R150+R151</f>
        <v>3696173.5570341023</v>
      </c>
    </row>
    <row r="153" spans="1:18" ht="31.5">
      <c r="A153" s="287">
        <v>22</v>
      </c>
      <c r="B153" s="283" t="s">
        <v>95</v>
      </c>
      <c r="C153" s="282"/>
      <c r="D153" s="80"/>
      <c r="E153" s="289">
        <f t="shared" ref="E153:R153" si="11">E17</f>
        <v>3771941</v>
      </c>
      <c r="F153" s="289">
        <f t="shared" si="11"/>
        <v>3766035</v>
      </c>
      <c r="G153" s="285">
        <f t="shared" si="11"/>
        <v>3723251.5906051123</v>
      </c>
      <c r="H153" s="285">
        <f t="shared" si="11"/>
        <v>3709404.024722924</v>
      </c>
      <c r="I153" s="285">
        <f t="shared" si="11"/>
        <v>3692841.3138987669</v>
      </c>
      <c r="J153" s="285">
        <f t="shared" si="11"/>
        <v>3684282.3223297531</v>
      </c>
      <c r="K153" s="285">
        <f t="shared" si="11"/>
        <v>3683098.9728438188</v>
      </c>
      <c r="L153" s="285">
        <f t="shared" si="11"/>
        <v>3680703.2057562899</v>
      </c>
      <c r="M153" s="285">
        <f t="shared" si="11"/>
        <v>3679242.894558961</v>
      </c>
      <c r="N153" s="285">
        <f t="shared" si="11"/>
        <v>3678920.6824744884</v>
      </c>
      <c r="O153" s="285">
        <f t="shared" si="11"/>
        <v>3682900.0433104294</v>
      </c>
      <c r="P153" s="285">
        <f t="shared" si="11"/>
        <v>3686464.9246269325</v>
      </c>
      <c r="Q153" s="285">
        <f t="shared" si="11"/>
        <v>3690792.1121551786</v>
      </c>
      <c r="R153" s="285">
        <f t="shared" si="11"/>
        <v>3696173.5570341023</v>
      </c>
    </row>
    <row r="154" spans="1:18">
      <c r="A154" s="287">
        <v>23</v>
      </c>
      <c r="B154" s="283" t="s">
        <v>292</v>
      </c>
      <c r="C154" s="282"/>
      <c r="D154" s="286"/>
      <c r="E154" s="289">
        <f>E152-E153</f>
        <v>0</v>
      </c>
      <c r="F154" s="289">
        <f>F152-F153</f>
        <v>0</v>
      </c>
      <c r="G154" s="285">
        <f>G152-G153</f>
        <v>-0.59060511225834489</v>
      </c>
      <c r="H154" s="285">
        <f>H152-H153</f>
        <v>-2.4722923990339041E-2</v>
      </c>
      <c r="I154" s="285">
        <f t="shared" ref="I154:R154" si="12">I152-I153</f>
        <v>-0.31389876687899232</v>
      </c>
      <c r="J154" s="285">
        <f t="shared" si="12"/>
        <v>-0.3223297530785203</v>
      </c>
      <c r="K154" s="285">
        <f t="shared" si="12"/>
        <v>2.7156181167811155E-2</v>
      </c>
      <c r="L154" s="285">
        <f t="shared" si="12"/>
        <v>-0.20575628988444805</v>
      </c>
      <c r="M154" s="285">
        <f t="shared" si="12"/>
        <v>-0.8945589610375464</v>
      </c>
      <c r="N154" s="285">
        <f t="shared" si="12"/>
        <v>0.31752551160752773</v>
      </c>
      <c r="O154" s="285">
        <f t="shared" si="12"/>
        <v>-4.3310429435223341E-2</v>
      </c>
      <c r="P154" s="285">
        <f t="shared" si="12"/>
        <v>7.5373067520558834E-2</v>
      </c>
      <c r="Q154" s="285">
        <f t="shared" si="12"/>
        <v>-0.11215517856180668</v>
      </c>
      <c r="R154" s="285">
        <f t="shared" si="12"/>
        <v>0</v>
      </c>
    </row>
    <row r="155" spans="1:18" s="2" customFormat="1">
      <c r="A155" s="288"/>
      <c r="B155" s="279"/>
      <c r="C155" s="279"/>
      <c r="D155" s="279"/>
      <c r="E155" s="278"/>
      <c r="F155" s="278"/>
      <c r="G155" s="278"/>
      <c r="H155" s="278"/>
      <c r="I155" s="278"/>
      <c r="J155" s="278"/>
      <c r="K155" s="278"/>
      <c r="L155" s="278"/>
      <c r="M155" s="278"/>
      <c r="N155" s="278"/>
      <c r="O155" s="278"/>
      <c r="P155" s="277"/>
      <c r="Q155" s="277"/>
      <c r="R155" s="277"/>
    </row>
    <row r="156" spans="1:18">
      <c r="A156" s="287"/>
    </row>
    <row r="157" spans="1:18">
      <c r="A157" s="287"/>
    </row>
    <row r="158" spans="1:18">
      <c r="A158" s="287"/>
    </row>
    <row r="159" spans="1:18" ht="78.75">
      <c r="A159" s="287"/>
      <c r="B159" s="279" t="s">
        <v>457</v>
      </c>
    </row>
    <row r="160" spans="1:18">
      <c r="A160" s="287"/>
    </row>
    <row r="161" spans="1:1">
      <c r="A161" s="287"/>
    </row>
    <row r="162" spans="1:1">
      <c r="A162" s="287"/>
    </row>
    <row r="163" spans="1:1">
      <c r="A163" s="287"/>
    </row>
    <row r="164" spans="1:1">
      <c r="A164" s="287"/>
    </row>
    <row r="165" spans="1:1">
      <c r="A165" s="287"/>
    </row>
  </sheetData>
  <dataConsolidate/>
  <mergeCells count="1">
    <mergeCell ref="E9:F9"/>
  </mergeCells>
  <printOptions horizontalCentered="1"/>
  <pageMargins left="0.44" right="0.5" top="0.52" bottom="0.42" header="0.52" footer="0.4"/>
  <pageSetup scale="28" pageOrder="overThenDown"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42"/>
    <pageSetUpPr fitToPage="1"/>
  </sheetPr>
  <dimension ref="A1:R183"/>
  <sheetViews>
    <sheetView showGridLines="0" topLeftCell="A97" zoomScale="70" zoomScaleNormal="70" zoomScaleSheetLayoutView="55" workbookViewId="0">
      <selection activeCell="D18" sqref="D18"/>
    </sheetView>
  </sheetViews>
  <sheetFormatPr defaultColWidth="9" defaultRowHeight="15.75"/>
  <cols>
    <col min="1" max="1" width="9" style="149"/>
    <col min="2" max="2" width="72.375" style="35" customWidth="1"/>
    <col min="3" max="3" width="15" style="35" customWidth="1"/>
    <col min="4" max="4" width="19.125" style="35" customWidth="1"/>
    <col min="5" max="15" width="14" style="5" customWidth="1"/>
    <col min="16" max="18" width="14" style="1" customWidth="1"/>
    <col min="19" max="131" width="7.125" style="1" customWidth="1"/>
    <col min="132" max="16384" width="9" style="1"/>
  </cols>
  <sheetData>
    <row r="1" spans="1:18" s="2" customFormat="1">
      <c r="A1" s="146"/>
      <c r="B1" s="21" t="s">
        <v>22</v>
      </c>
      <c r="C1" s="21"/>
      <c r="D1" s="12"/>
      <c r="E1" s="4"/>
      <c r="F1" s="4"/>
      <c r="G1" s="4"/>
      <c r="H1" s="4"/>
      <c r="I1" s="4"/>
      <c r="J1" s="4"/>
      <c r="K1" s="4"/>
      <c r="L1" s="4"/>
      <c r="M1" s="4"/>
      <c r="N1" s="4"/>
    </row>
    <row r="2" spans="1:18" s="2" customFormat="1">
      <c r="A2" s="146"/>
      <c r="B2" s="21" t="s">
        <v>23</v>
      </c>
      <c r="C2" s="21"/>
      <c r="D2" s="12"/>
      <c r="E2" s="4"/>
      <c r="F2" s="4"/>
      <c r="G2" s="4"/>
      <c r="H2" s="4"/>
      <c r="I2" s="4"/>
      <c r="J2" s="4"/>
      <c r="K2" s="4"/>
      <c r="L2" s="4"/>
      <c r="M2" s="4"/>
      <c r="N2" s="4"/>
    </row>
    <row r="3" spans="1:18" s="3" customFormat="1">
      <c r="A3" s="146"/>
      <c r="B3" s="129" t="s">
        <v>257</v>
      </c>
      <c r="C3" s="22"/>
      <c r="D3" s="17"/>
    </row>
    <row r="4" spans="1:18" s="3" customFormat="1">
      <c r="A4" s="146"/>
      <c r="B4" s="26" t="s">
        <v>176</v>
      </c>
      <c r="C4" s="22"/>
      <c r="D4" s="16"/>
    </row>
    <row r="5" spans="1:18" s="3" customFormat="1">
      <c r="A5" s="146"/>
      <c r="B5" s="290" t="s">
        <v>182</v>
      </c>
      <c r="C5" s="22"/>
      <c r="D5" s="16"/>
    </row>
    <row r="6" spans="1:18" s="3" customFormat="1">
      <c r="A6" s="146"/>
      <c r="B6" s="16"/>
      <c r="D6" s="16"/>
    </row>
    <row r="7" spans="1:18" s="3" customFormat="1" ht="15.75" customHeight="1">
      <c r="A7" s="146"/>
      <c r="B7" s="145" t="s">
        <v>429</v>
      </c>
      <c r="C7" s="12"/>
      <c r="D7" s="12"/>
      <c r="E7" s="11"/>
      <c r="F7" s="11"/>
      <c r="G7" s="11"/>
      <c r="I7" s="8"/>
      <c r="J7" s="6"/>
      <c r="K7" s="6"/>
      <c r="L7" s="6"/>
      <c r="M7" s="6"/>
      <c r="N7" s="6"/>
      <c r="O7" s="6"/>
    </row>
    <row r="8" spans="1:18" s="3" customFormat="1">
      <c r="A8" s="146"/>
      <c r="B8" s="21"/>
      <c r="C8" s="13"/>
      <c r="D8" s="21"/>
      <c r="E8" s="55"/>
      <c r="F8" s="55"/>
      <c r="G8" s="55"/>
      <c r="H8" s="55"/>
      <c r="I8" s="55"/>
      <c r="J8" s="56" t="s">
        <v>3</v>
      </c>
      <c r="K8" s="57"/>
      <c r="L8" s="57"/>
      <c r="M8" s="57"/>
      <c r="N8" s="57"/>
      <c r="O8" s="58"/>
      <c r="P8" s="59"/>
      <c r="Q8" s="59"/>
      <c r="R8" s="59"/>
    </row>
    <row r="9" spans="1:18" s="3" customFormat="1">
      <c r="A9" s="146"/>
      <c r="B9" s="13"/>
      <c r="C9" s="13"/>
      <c r="D9" s="21"/>
      <c r="E9" s="77" t="s">
        <v>81</v>
      </c>
      <c r="F9" s="77"/>
      <c r="G9" s="60"/>
      <c r="H9" s="61"/>
      <c r="I9" s="61"/>
      <c r="J9" s="62"/>
      <c r="K9" s="63"/>
      <c r="L9" s="63"/>
      <c r="M9" s="63"/>
      <c r="N9" s="63"/>
      <c r="O9" s="58"/>
      <c r="P9" s="59"/>
      <c r="Q9" s="59"/>
      <c r="R9" s="59"/>
    </row>
    <row r="10" spans="1:18" ht="15.75" customHeight="1">
      <c r="B10" s="295" t="s">
        <v>278</v>
      </c>
      <c r="C10" s="30"/>
      <c r="D10" s="74"/>
      <c r="E10" s="77" t="s">
        <v>279</v>
      </c>
      <c r="F10" s="77"/>
      <c r="G10" s="75"/>
      <c r="H10" s="75"/>
      <c r="I10" s="75"/>
      <c r="J10" s="75"/>
      <c r="K10" s="75"/>
      <c r="L10" s="75"/>
      <c r="M10" s="75"/>
      <c r="N10" s="75"/>
      <c r="O10" s="75"/>
      <c r="P10" s="75"/>
      <c r="Q10" s="75"/>
      <c r="R10" s="75"/>
    </row>
    <row r="11" spans="1:18" ht="15.75" customHeight="1">
      <c r="B11" s="27" t="s">
        <v>268</v>
      </c>
      <c r="C11" s="32"/>
      <c r="D11" s="76"/>
      <c r="G11" s="77"/>
      <c r="H11" s="77"/>
      <c r="I11" s="77"/>
      <c r="J11" s="77"/>
      <c r="K11" s="77"/>
      <c r="L11" s="77"/>
      <c r="M11" s="77"/>
      <c r="N11" s="77"/>
      <c r="O11" s="78"/>
      <c r="P11" s="78"/>
      <c r="Q11" s="78"/>
      <c r="R11" s="78"/>
    </row>
    <row r="12" spans="1:18">
      <c r="A12" s="140"/>
      <c r="B12" s="34" t="s">
        <v>42</v>
      </c>
      <c r="C12" s="74"/>
      <c r="D12" s="79" t="s">
        <v>96</v>
      </c>
      <c r="E12" s="64" t="s">
        <v>135</v>
      </c>
      <c r="F12" s="64" t="s">
        <v>80</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40" t="s">
        <v>83</v>
      </c>
      <c r="B13" s="14" t="s">
        <v>391</v>
      </c>
      <c r="C13" s="190"/>
      <c r="D13" s="412">
        <v>0.80900000000000005</v>
      </c>
      <c r="E13" s="440">
        <f>EBT!E27*$D13/1000000</f>
        <v>2.1357600000000002E-4</v>
      </c>
      <c r="F13" s="440">
        <f>EBT!F27*$D13/1000000</f>
        <v>2.4512699999999999E-4</v>
      </c>
      <c r="G13" s="418">
        <f>EBT!G27*$D13/1000000</f>
        <v>0</v>
      </c>
      <c r="H13" s="418">
        <f>EBT!H27*$D13/1000000</f>
        <v>0</v>
      </c>
      <c r="I13" s="418">
        <f>EBT!I27*$D13/1000000</f>
        <v>2.4270000000000002E-6</v>
      </c>
      <c r="J13" s="418">
        <f>EBT!J27*$D13/1000000</f>
        <v>0</v>
      </c>
      <c r="K13" s="418">
        <f>EBT!K27*$D13/1000000</f>
        <v>0</v>
      </c>
      <c r="L13" s="418">
        <f>EBT!L27*$D13/1000000</f>
        <v>0</v>
      </c>
      <c r="M13" s="418">
        <f>EBT!M27*$D13/1000000</f>
        <v>0</v>
      </c>
      <c r="N13" s="418">
        <f>EBT!N27*$D13/1000000</f>
        <v>0</v>
      </c>
      <c r="O13" s="418">
        <f>EBT!O27*$D13/1000000</f>
        <v>0</v>
      </c>
      <c r="P13" s="418">
        <f>EBT!P27*$D13/1000000</f>
        <v>0</v>
      </c>
      <c r="Q13" s="418">
        <f>EBT!Q27*$D13/1000000</f>
        <v>2.1843000000000001E-4</v>
      </c>
      <c r="R13" s="418">
        <f>EBT!R27*$D13/1000000</f>
        <v>2.6211600000000006E-4</v>
      </c>
    </row>
    <row r="14" spans="1:18" s="277" customFormat="1">
      <c r="A14" s="287"/>
      <c r="B14" s="14" t="s">
        <v>392</v>
      </c>
      <c r="C14" s="410"/>
      <c r="D14" s="411">
        <v>0.84699999999999998</v>
      </c>
      <c r="E14" s="440">
        <f>EBT!E28*$D14/1000000</f>
        <v>5.0989399999999999E-4</v>
      </c>
      <c r="F14" s="440">
        <f>EBT!F28*$D14/1000000</f>
        <v>1.5779610000000001E-3</v>
      </c>
      <c r="G14" s="418">
        <f>EBT!G28*$D14/1000000</f>
        <v>2.5409999999999999E-6</v>
      </c>
      <c r="H14" s="418">
        <f>EBT!H28*$D14/1000000</f>
        <v>0</v>
      </c>
      <c r="I14" s="418">
        <f>EBT!I28*$D14/1000000</f>
        <v>0</v>
      </c>
      <c r="J14" s="418">
        <f>EBT!J28*$D14/1000000</f>
        <v>0</v>
      </c>
      <c r="K14" s="418">
        <f>EBT!K28*$D14/1000000</f>
        <v>0</v>
      </c>
      <c r="L14" s="418">
        <f>EBT!L28*$D14/1000000</f>
        <v>0</v>
      </c>
      <c r="M14" s="418">
        <f>EBT!M28*$D14/1000000</f>
        <v>0</v>
      </c>
      <c r="N14" s="418">
        <f>EBT!N28*$D14/1000000</f>
        <v>0</v>
      </c>
      <c r="O14" s="418">
        <f>EBT!O28*$D14/1000000</f>
        <v>0</v>
      </c>
      <c r="P14" s="418">
        <f>EBT!P28*$D14/1000000</f>
        <v>0</v>
      </c>
      <c r="Q14" s="418">
        <f>EBT!Q28*$D14/1000000</f>
        <v>0</v>
      </c>
      <c r="R14" s="418">
        <f>EBT!R28*$D14/1000000</f>
        <v>0</v>
      </c>
    </row>
    <row r="15" spans="1:18" s="277" customFormat="1">
      <c r="A15" s="287"/>
      <c r="B15" s="14" t="s">
        <v>393</v>
      </c>
      <c r="C15" s="410"/>
      <c r="D15" s="411">
        <v>0.81699999999999995</v>
      </c>
      <c r="E15" s="440">
        <f>EBT!E29*$D15/1000000</f>
        <v>2.5245299999999998E-4</v>
      </c>
      <c r="F15" s="440">
        <f>EBT!F29*$D15/1000000</f>
        <v>3.00656E-4</v>
      </c>
      <c r="G15" s="418">
        <f>EBT!G29*$D15/1000000</f>
        <v>0</v>
      </c>
      <c r="H15" s="418">
        <f>EBT!H29*$D15/1000000</f>
        <v>0</v>
      </c>
      <c r="I15" s="418">
        <f>EBT!I29*$D15/1000000</f>
        <v>7.3529999999999997E-6</v>
      </c>
      <c r="J15" s="418">
        <f>EBT!J29*$D15/1000000</f>
        <v>0</v>
      </c>
      <c r="K15" s="418">
        <f>EBT!K29*$D15/1000000</f>
        <v>0</v>
      </c>
      <c r="L15" s="418">
        <f>EBT!L29*$D15/1000000</f>
        <v>0</v>
      </c>
      <c r="M15" s="418">
        <f>EBT!M29*$D15/1000000</f>
        <v>0</v>
      </c>
      <c r="N15" s="418">
        <f>EBT!N29*$D15/1000000</f>
        <v>0</v>
      </c>
      <c r="O15" s="418">
        <f>EBT!O29*$D15/1000000</f>
        <v>0</v>
      </c>
      <c r="P15" s="418">
        <f>EBT!P29*$D15/1000000</f>
        <v>0</v>
      </c>
      <c r="Q15" s="418">
        <f>EBT!Q29*$D15/1000000</f>
        <v>9.7794899999999988E-4</v>
      </c>
      <c r="R15" s="418">
        <f>EBT!R29*$D15/1000000</f>
        <v>1.3627559999999999E-3</v>
      </c>
    </row>
    <row r="16" spans="1:18" s="277" customFormat="1">
      <c r="A16" s="287"/>
      <c r="B16" s="14" t="s">
        <v>394</v>
      </c>
      <c r="C16" s="410"/>
      <c r="D16" s="411">
        <v>0.81699999999999995</v>
      </c>
      <c r="E16" s="440">
        <f>EBT!E30*$D16/1000000</f>
        <v>7.3856799999999999E-4</v>
      </c>
      <c r="F16" s="440">
        <f>EBT!F30*$D16/1000000</f>
        <v>2.2304099999999999E-4</v>
      </c>
      <c r="G16" s="418">
        <f>EBT!G30*$D16/1000000</f>
        <v>0</v>
      </c>
      <c r="H16" s="418">
        <f>EBT!H30*$D16/1000000</f>
        <v>0</v>
      </c>
      <c r="I16" s="418">
        <f>EBT!I30*$D16/1000000</f>
        <v>0</v>
      </c>
      <c r="J16" s="418">
        <f>EBT!J30*$D16/1000000</f>
        <v>0</v>
      </c>
      <c r="K16" s="418">
        <f>EBT!K30*$D16/1000000</f>
        <v>0</v>
      </c>
      <c r="L16" s="418">
        <f>EBT!L30*$D16/1000000</f>
        <v>0</v>
      </c>
      <c r="M16" s="418">
        <f>EBT!M30*$D16/1000000</f>
        <v>0</v>
      </c>
      <c r="N16" s="418">
        <f>EBT!N30*$D16/1000000</f>
        <v>0</v>
      </c>
      <c r="O16" s="418">
        <f>EBT!O30*$D16/1000000</f>
        <v>0</v>
      </c>
      <c r="P16" s="418">
        <f>EBT!P30*$D16/1000000</f>
        <v>0</v>
      </c>
      <c r="Q16" s="418">
        <f>EBT!Q30*$D16/1000000</f>
        <v>5.3921999999999996E-5</v>
      </c>
      <c r="R16" s="418">
        <f>EBT!R30*$D16/1000000</f>
        <v>6.8627999999999994E-5</v>
      </c>
    </row>
    <row r="17" spans="1:18" s="277" customFormat="1">
      <c r="A17" s="287"/>
      <c r="B17" s="14" t="s">
        <v>395</v>
      </c>
      <c r="C17" s="410"/>
      <c r="D17" s="411">
        <v>0.44400000000000001</v>
      </c>
      <c r="E17" s="440">
        <f>EBT!E31*$D17/1000000</f>
        <v>0.18069645600000001</v>
      </c>
      <c r="F17" s="440">
        <f>EBT!F31*$D17/1000000</f>
        <v>6.6159551999999996E-2</v>
      </c>
      <c r="G17" s="418">
        <f>EBT!G31*$D17/1000000</f>
        <v>0.113477076</v>
      </c>
      <c r="H17" s="418">
        <f>EBT!H31*$D17/1000000</f>
        <v>0.107209128</v>
      </c>
      <c r="I17" s="418">
        <f>EBT!I31*$D17/1000000</f>
        <v>7.4508084000000002E-2</v>
      </c>
      <c r="J17" s="418">
        <f>EBT!J31*$D17/1000000</f>
        <v>7.5032448000000002E-2</v>
      </c>
      <c r="K17" s="418">
        <f>EBT!K31*$D17/1000000</f>
        <v>7.4816664000000005E-2</v>
      </c>
      <c r="L17" s="418">
        <f>EBT!L31*$D17/1000000</f>
        <v>8.1518843999999993E-2</v>
      </c>
      <c r="M17" s="418">
        <f>EBT!M31*$D17/1000000</f>
        <v>8.3603867999999998E-2</v>
      </c>
      <c r="N17" s="418">
        <f>EBT!N31*$D17/1000000</f>
        <v>8.6266979999999993E-2</v>
      </c>
      <c r="O17" s="418">
        <f>EBT!O31*$D17/1000000</f>
        <v>8.3737512E-2</v>
      </c>
      <c r="P17" s="418">
        <f>EBT!P31*$D17/1000000</f>
        <v>8.3517731999999997E-2</v>
      </c>
      <c r="Q17" s="418">
        <f>EBT!Q31*$D17/1000000</f>
        <v>8.2089384000000001E-2</v>
      </c>
      <c r="R17" s="418">
        <f>EBT!R31*$D17/1000000</f>
        <v>7.4272320000000003E-2</v>
      </c>
    </row>
    <row r="18" spans="1:18" s="277" customFormat="1">
      <c r="A18" s="287"/>
      <c r="B18" s="14" t="s">
        <v>396</v>
      </c>
      <c r="C18" s="410"/>
      <c r="D18" s="411">
        <v>0.41282400000000002</v>
      </c>
      <c r="E18" s="440">
        <f>EBT!E32*$D18/1000000</f>
        <v>0.258707305848</v>
      </c>
      <c r="F18" s="440">
        <f>EBT!F32*$D18/1000000</f>
        <v>0.23448898588800002</v>
      </c>
      <c r="G18" s="418">
        <f>EBT!G32*$D18/1000000</f>
        <v>0.26499874360799996</v>
      </c>
      <c r="H18" s="418">
        <f>EBT!H32*$D18/1000000</f>
        <v>0.26580705300000002</v>
      </c>
      <c r="I18" s="418">
        <f>EBT!I32*$D18/1000000</f>
        <v>0.25215042225600004</v>
      </c>
      <c r="J18" s="418">
        <f>EBT!J32*$D18/1000000</f>
        <v>0.24979484851200004</v>
      </c>
      <c r="K18" s="418">
        <f>EBT!K32*$D18/1000000</f>
        <v>0.281884896504</v>
      </c>
      <c r="L18" s="418">
        <f>EBT!L32*$D18/1000000</f>
        <v>0.28381443587999999</v>
      </c>
      <c r="M18" s="418">
        <f>EBT!M32*$D18/1000000</f>
        <v>0.28650315859200004</v>
      </c>
      <c r="N18" s="418">
        <f>EBT!N32*$D18/1000000</f>
        <v>0.29750574384</v>
      </c>
      <c r="O18" s="418">
        <f>EBT!O32*$D18/1000000</f>
        <v>0.29278386292800007</v>
      </c>
      <c r="P18" s="418">
        <f>EBT!P32*$D18/1000000</f>
        <v>0.29841065404799999</v>
      </c>
      <c r="Q18" s="418">
        <f>EBT!Q32*$D18/1000000</f>
        <v>0.28231918735200001</v>
      </c>
      <c r="R18" s="418">
        <f>EBT!R32*$D18/1000000</f>
        <v>0.27850758335999998</v>
      </c>
    </row>
    <row r="19" spans="1:18" s="277" customFormat="1">
      <c r="A19" s="287"/>
      <c r="B19" s="14" t="s">
        <v>397</v>
      </c>
      <c r="C19" s="410"/>
      <c r="D19" s="411">
        <v>0.69481599999999999</v>
      </c>
      <c r="E19" s="440">
        <f>EBT!E33*$D19/1000000</f>
        <v>1.1802144576E-2</v>
      </c>
      <c r="F19" s="440">
        <f>EBT!F33*$D19/1000000</f>
        <v>8.7039600319999983E-3</v>
      </c>
      <c r="G19" s="418">
        <f>EBT!G33*$D19/1000000</f>
        <v>1.6925022944000001E-2</v>
      </c>
      <c r="H19" s="418">
        <f>EBT!H33*$D19/1000000</f>
        <v>9.1284926080000012E-3</v>
      </c>
      <c r="I19" s="418">
        <f>EBT!I33*$D19/1000000</f>
        <v>2.2880290879999997E-3</v>
      </c>
      <c r="J19" s="418">
        <f>EBT!J33*$D19/1000000</f>
        <v>2.899467168E-3</v>
      </c>
      <c r="K19" s="418">
        <f>EBT!K33*$D19/1000000</f>
        <v>2.4332456320000002E-3</v>
      </c>
      <c r="L19" s="418">
        <f>EBT!L33*$D19/1000000</f>
        <v>4.277982112E-3</v>
      </c>
      <c r="M19" s="418">
        <f>EBT!M33*$D19/1000000</f>
        <v>8.829721728000001E-3</v>
      </c>
      <c r="N19" s="418">
        <f>EBT!N33*$D19/1000000</f>
        <v>1.2245437184000001E-2</v>
      </c>
      <c r="O19" s="418">
        <f>EBT!O33*$D19/1000000</f>
        <v>1.3801130208000001E-2</v>
      </c>
      <c r="P19" s="418">
        <f>EBT!P33*$D19/1000000</f>
        <v>2.0196216672E-2</v>
      </c>
      <c r="Q19" s="418">
        <f>EBT!Q33*$D19/1000000</f>
        <v>1.0836350336E-2</v>
      </c>
      <c r="R19" s="418">
        <f>EBT!R33*$D19/1000000</f>
        <v>2.1974945632E-2</v>
      </c>
    </row>
    <row r="20" spans="1:18">
      <c r="A20" s="140" t="s">
        <v>84</v>
      </c>
      <c r="B20" s="36" t="s">
        <v>398</v>
      </c>
      <c r="C20" s="190"/>
      <c r="D20" s="412">
        <v>0.78700000000000003</v>
      </c>
      <c r="E20" s="440">
        <f>EBT!E34*$D20/1000000</f>
        <v>8.8930999999999993E-5</v>
      </c>
      <c r="F20" s="440">
        <f>EBT!F34*$D20/1000000</f>
        <v>3.3841000000000003E-5</v>
      </c>
      <c r="G20" s="418">
        <f>EBT!G34*$D20/1000000</f>
        <v>0</v>
      </c>
      <c r="H20" s="418">
        <f>EBT!H34*$D20/1000000</f>
        <v>0</v>
      </c>
      <c r="I20" s="418">
        <f>EBT!I34*$D20/1000000</f>
        <v>0</v>
      </c>
      <c r="J20" s="418">
        <f>EBT!J34*$D20/1000000</f>
        <v>0</v>
      </c>
      <c r="K20" s="418">
        <f>EBT!K34*$D20/1000000</f>
        <v>0</v>
      </c>
      <c r="L20" s="418">
        <f>EBT!L34*$D20/1000000</f>
        <v>0</v>
      </c>
      <c r="M20" s="418">
        <f>EBT!M34*$D20/1000000</f>
        <v>0</v>
      </c>
      <c r="N20" s="418">
        <f>EBT!N34*$D20/1000000</f>
        <v>0</v>
      </c>
      <c r="O20" s="418">
        <f>EBT!O34*$D20/1000000</f>
        <v>0</v>
      </c>
      <c r="P20" s="418">
        <f>EBT!P34*$D20/1000000</f>
        <v>0</v>
      </c>
      <c r="Q20" s="418">
        <f>EBT!Q34*$D20/1000000</f>
        <v>0</v>
      </c>
      <c r="R20" s="418">
        <f>EBT!R34*$D20/1000000</f>
        <v>0</v>
      </c>
    </row>
    <row r="21" spans="1:18">
      <c r="A21" s="140" t="s">
        <v>85</v>
      </c>
      <c r="B21" s="36" t="s">
        <v>386</v>
      </c>
      <c r="C21" s="190"/>
      <c r="D21" s="412">
        <v>0.57413599999999998</v>
      </c>
      <c r="E21" s="440">
        <f>EBT!E35*$D21/1000000</f>
        <v>2.3005629519999998E-2</v>
      </c>
      <c r="F21" s="440">
        <f>EBT!F35*$D21/1000000</f>
        <v>2.6400495688E-2</v>
      </c>
      <c r="G21" s="418">
        <f>EBT!G35*$D21/1000000</f>
        <v>1.4155323080000001E-2</v>
      </c>
      <c r="H21" s="418">
        <f>EBT!H35*$D21/1000000</f>
        <v>1.4645635224E-2</v>
      </c>
      <c r="I21" s="418">
        <f>EBT!I35*$D21/1000000</f>
        <v>1.8926393239999999E-2</v>
      </c>
      <c r="J21" s="418">
        <f>EBT!J35*$D21/1000000</f>
        <v>2.0151025327999998E-2</v>
      </c>
      <c r="K21" s="418">
        <f>EBT!K35*$D21/1000000</f>
        <v>1.9719849191999997E-2</v>
      </c>
      <c r="L21" s="418">
        <f>EBT!L35*$D21/1000000</f>
        <v>2.1171264999999998E-2</v>
      </c>
      <c r="M21" s="418">
        <f>EBT!M35*$D21/1000000</f>
        <v>2.3512017472000001E-2</v>
      </c>
      <c r="N21" s="418">
        <f>EBT!N35*$D21/1000000</f>
        <v>2.6366621663999997E-2</v>
      </c>
      <c r="O21" s="418">
        <f>EBT!O35*$D21/1000000</f>
        <v>2.8875595984E-2</v>
      </c>
      <c r="P21" s="418">
        <f>EBT!P35*$D21/1000000</f>
        <v>3.3267162247999998E-2</v>
      </c>
      <c r="Q21" s="418">
        <f>EBT!Q35*$D21/1000000</f>
        <v>2.9267730871999999E-2</v>
      </c>
      <c r="R21" s="418">
        <f>EBT!R35*$D21/1000000</f>
        <v>3.3678243623999994E-2</v>
      </c>
    </row>
    <row r="22" spans="1:18">
      <c r="A22" s="140" t="s">
        <v>86</v>
      </c>
      <c r="B22" s="14" t="s">
        <v>387</v>
      </c>
      <c r="C22" s="190"/>
      <c r="D22" s="412">
        <v>0.54200400000000004</v>
      </c>
      <c r="E22" s="440">
        <f>EBT!E36*$D22/1000000</f>
        <v>1.6072586616000001E-2</v>
      </c>
      <c r="F22" s="440">
        <f>EBT!F36*$D22/1000000</f>
        <v>1.1012979276E-2</v>
      </c>
      <c r="G22" s="418">
        <f>EBT!G36*$D22/1000000</f>
        <v>3.0140300436000002E-2</v>
      </c>
      <c r="H22" s="418">
        <f>EBT!H36*$D22/1000000</f>
        <v>2.7037869540000002E-2</v>
      </c>
      <c r="I22" s="418">
        <f>EBT!I36*$D22/1000000</f>
        <v>2.4575003364000002E-2</v>
      </c>
      <c r="J22" s="418">
        <f>EBT!J36*$D22/1000000</f>
        <v>2.4541941120000004E-2</v>
      </c>
      <c r="K22" s="418">
        <f>EBT!K36*$D22/1000000</f>
        <v>2.6114836728000003E-2</v>
      </c>
      <c r="L22" s="418">
        <f>EBT!L36*$D22/1000000</f>
        <v>3.0182034744E-2</v>
      </c>
      <c r="M22" s="418">
        <f>EBT!M36*$D22/1000000</f>
        <v>3.3384194376000001E-2</v>
      </c>
      <c r="N22" s="418">
        <f>EBT!N36*$D22/1000000</f>
        <v>3.5628632940000002E-2</v>
      </c>
      <c r="O22" s="418">
        <f>EBT!O36*$D22/1000000</f>
        <v>4.4912619456000002E-2</v>
      </c>
      <c r="P22" s="418">
        <f>EBT!P36*$D22/1000000</f>
        <v>5.1592818755999997E-2</v>
      </c>
      <c r="Q22" s="418">
        <f>EBT!Q36*$D22/1000000</f>
        <v>4.2276312000000003E-2</v>
      </c>
      <c r="R22" s="418">
        <f>EBT!R36*$D22/1000000</f>
        <v>4.6676842476000006E-2</v>
      </c>
    </row>
    <row r="23" spans="1:18" s="277" customFormat="1">
      <c r="A23" s="287" t="s">
        <v>87</v>
      </c>
      <c r="B23" s="39" t="s">
        <v>388</v>
      </c>
      <c r="C23" s="190"/>
      <c r="D23" s="412">
        <v>0.71155188466331976</v>
      </c>
      <c r="E23" s="440">
        <f>EBT!E37*$D23/1000000</f>
        <v>1.3782760005928503E-3</v>
      </c>
      <c r="F23" s="440">
        <f>EBT!F37*$D23/1000000</f>
        <v>5.7991478600060559E-4</v>
      </c>
      <c r="G23" s="418">
        <f>EBT!G37*$D23/1000000</f>
        <v>5.070518730110816E-3</v>
      </c>
      <c r="H23" s="418">
        <f>EBT!H37*$D23/1000000</f>
        <v>6.5071419852460594E-3</v>
      </c>
      <c r="I23" s="418">
        <f>EBT!I37*$D23/1000000</f>
        <v>6.1378465571057961E-3</v>
      </c>
      <c r="J23" s="418">
        <f>EBT!J37*$D23/1000000</f>
        <v>4.4749498026476174E-3</v>
      </c>
      <c r="K23" s="418">
        <f>EBT!K37*$D23/1000000</f>
        <v>4.2472531995553552E-3</v>
      </c>
      <c r="L23" s="418">
        <f>EBT!L37*$D23/1000000</f>
        <v>4.2991964871357778E-3</v>
      </c>
      <c r="M23" s="418">
        <f>EBT!M37*$D23/1000000</f>
        <v>4.3546975341395176E-3</v>
      </c>
      <c r="N23" s="418">
        <f>EBT!N37*$D23/1000000</f>
        <v>3.8665729412604797E-3</v>
      </c>
      <c r="O23" s="418">
        <f>EBT!O37*$D23/1000000</f>
        <v>3.6374532343988906E-3</v>
      </c>
      <c r="P23" s="418">
        <f>EBT!P37*$D23/1000000</f>
        <v>3.3343321315323165E-3</v>
      </c>
      <c r="Q23" s="418">
        <f>EBT!Q37*$D23/1000000</f>
        <v>3.0119991277798327E-3</v>
      </c>
      <c r="R23" s="418">
        <f>EBT!R37*$D23/1000000</f>
        <v>2.7665137275709874E-3</v>
      </c>
    </row>
    <row r="24" spans="1:18" s="277" customFormat="1">
      <c r="A24" s="287" t="s">
        <v>88</v>
      </c>
      <c r="B24" s="39" t="s">
        <v>399</v>
      </c>
      <c r="C24" s="190"/>
      <c r="D24" s="412">
        <v>0.58663884476722761</v>
      </c>
      <c r="E24" s="440">
        <f>EBT!E38*$D24/1000000</f>
        <v>9.5767031491715601E-2</v>
      </c>
      <c r="F24" s="440">
        <f>EBT!F38*$D24/1000000</f>
        <v>0.16884404574552436</v>
      </c>
      <c r="G24" s="418">
        <f>EBT!G38*$D24/1000000</f>
        <v>0.17809299377212448</v>
      </c>
      <c r="H24" s="418">
        <f>EBT!H38*$D24/1000000</f>
        <v>0.13778034563741015</v>
      </c>
      <c r="I24" s="418">
        <f>EBT!I38*$D24/1000000</f>
        <v>0.12825567735376944</v>
      </c>
      <c r="J24" s="418">
        <f>EBT!J38*$D24/1000000</f>
        <v>0.13442770463956544</v>
      </c>
      <c r="K24" s="418">
        <f>EBT!K38*$D24/1000000</f>
        <v>0.11605945577105876</v>
      </c>
      <c r="L24" s="418">
        <f>EBT!L38*$D24/1000000</f>
        <v>0.10699529898056034</v>
      </c>
      <c r="M24" s="418">
        <f>EBT!M38*$D24/1000000</f>
        <v>0.1166783597522882</v>
      </c>
      <c r="N24" s="418">
        <f>EBT!N38*$D24/1000000</f>
        <v>0.12024629720616248</v>
      </c>
      <c r="O24" s="418">
        <f>EBT!O38*$D24/1000000</f>
        <v>0.11796779193308657</v>
      </c>
      <c r="P24" s="418">
        <f>EBT!P38*$D24/1000000</f>
        <v>0.11433767076166695</v>
      </c>
      <c r="Q24" s="418">
        <f>EBT!Q38*$D24/1000000</f>
        <v>8.2405745163297225E-2</v>
      </c>
      <c r="R24" s="418">
        <f>EBT!R38*$D24/1000000</f>
        <v>7.6880193884434719E-2</v>
      </c>
    </row>
    <row r="25" spans="1:18" s="277" customFormat="1">
      <c r="A25" s="287" t="s">
        <v>89</v>
      </c>
      <c r="B25" s="39" t="s">
        <v>389</v>
      </c>
      <c r="C25" s="190"/>
      <c r="D25" s="412">
        <v>0.8652646643708245</v>
      </c>
      <c r="E25" s="440">
        <f>EBT!E39*$D25/1000000</f>
        <v>1.1854125901880296E-4</v>
      </c>
      <c r="F25" s="440">
        <f>EBT!F39*$D25/1000000</f>
        <v>1.8776243216846891E-4</v>
      </c>
      <c r="G25" s="418">
        <f>EBT!G39*$D25/1000000</f>
        <v>0</v>
      </c>
      <c r="H25" s="418">
        <f>EBT!H39*$D25/1000000</f>
        <v>0</v>
      </c>
      <c r="I25" s="418">
        <f>EBT!I39*$D25/1000000</f>
        <v>0</v>
      </c>
      <c r="J25" s="418">
        <f>EBT!J39*$D25/1000000</f>
        <v>0</v>
      </c>
      <c r="K25" s="418">
        <f>EBT!K39*$D25/1000000</f>
        <v>0</v>
      </c>
      <c r="L25" s="418">
        <f>EBT!L39*$D25/1000000</f>
        <v>0</v>
      </c>
      <c r="M25" s="418">
        <f>EBT!M39*$D25/1000000</f>
        <v>0</v>
      </c>
      <c r="N25" s="418">
        <f>EBT!N39*$D25/1000000</f>
        <v>0</v>
      </c>
      <c r="O25" s="418">
        <f>EBT!O39*$D25/1000000</f>
        <v>0</v>
      </c>
      <c r="P25" s="418">
        <f>EBT!P39*$D25/1000000</f>
        <v>0</v>
      </c>
      <c r="Q25" s="418">
        <f>EBT!Q39*$D25/1000000</f>
        <v>0</v>
      </c>
      <c r="R25" s="418">
        <f>EBT!R39*$D25/1000000</f>
        <v>0</v>
      </c>
    </row>
    <row r="26" spans="1:18">
      <c r="A26" s="140"/>
      <c r="B26" s="43"/>
      <c r="C26" s="12"/>
      <c r="D26" s="21"/>
      <c r="E26" s="95"/>
      <c r="F26" s="96"/>
      <c r="G26" s="96"/>
      <c r="H26" s="96"/>
      <c r="I26" s="96"/>
      <c r="J26" s="96"/>
      <c r="K26" s="96"/>
      <c r="L26" s="96"/>
      <c r="M26" s="96"/>
      <c r="N26" s="96"/>
      <c r="O26" s="97"/>
      <c r="P26" s="97"/>
      <c r="Q26" s="97"/>
      <c r="R26" s="98"/>
    </row>
    <row r="27" spans="1:18">
      <c r="A27" s="140"/>
      <c r="B27" s="27" t="s">
        <v>267</v>
      </c>
      <c r="C27" s="33"/>
      <c r="D27" s="27"/>
      <c r="E27" s="103"/>
      <c r="F27" s="104"/>
      <c r="G27" s="104"/>
      <c r="H27" s="104"/>
      <c r="I27" s="104"/>
      <c r="J27" s="104"/>
      <c r="K27" s="104"/>
      <c r="L27" s="104"/>
      <c r="M27" s="104"/>
      <c r="N27" s="104"/>
      <c r="O27" s="101"/>
      <c r="P27" s="101"/>
      <c r="Q27" s="101"/>
      <c r="R27" s="102"/>
    </row>
    <row r="28" spans="1:18">
      <c r="A28" s="140"/>
      <c r="B28" s="34" t="s">
        <v>35</v>
      </c>
      <c r="C28" s="74"/>
      <c r="D28" s="79" t="s">
        <v>97</v>
      </c>
      <c r="E28" s="284" t="s">
        <v>135</v>
      </c>
      <c r="F28" s="284" t="s">
        <v>80</v>
      </c>
      <c r="G28" s="284" t="s">
        <v>1</v>
      </c>
      <c r="H28" s="284" t="s">
        <v>2</v>
      </c>
      <c r="I28" s="284" t="s">
        <v>17</v>
      </c>
      <c r="J28" s="284" t="s">
        <v>18</v>
      </c>
      <c r="K28" s="284" t="s">
        <v>20</v>
      </c>
      <c r="L28" s="284" t="s">
        <v>21</v>
      </c>
      <c r="M28" s="284" t="s">
        <v>24</v>
      </c>
      <c r="N28" s="284" t="s">
        <v>25</v>
      </c>
      <c r="O28" s="284" t="s">
        <v>27</v>
      </c>
      <c r="P28" s="284" t="s">
        <v>28</v>
      </c>
      <c r="Q28" s="284" t="s">
        <v>29</v>
      </c>
      <c r="R28" s="284" t="s">
        <v>30</v>
      </c>
    </row>
    <row r="29" spans="1:18">
      <c r="A29" s="287" t="s">
        <v>90</v>
      </c>
      <c r="B29" s="14" t="s">
        <v>401</v>
      </c>
      <c r="C29" s="190"/>
      <c r="D29" s="412">
        <v>0</v>
      </c>
      <c r="E29" s="441">
        <f>EBT!E43*$D29/1000000</f>
        <v>0</v>
      </c>
      <c r="F29" s="441">
        <f>EBT!F43*$D29/1000000</f>
        <v>0</v>
      </c>
      <c r="G29" s="418">
        <f>EBT!G43*$D29/1000000</f>
        <v>0</v>
      </c>
      <c r="H29" s="418">
        <f>EBT!H43*$D29/1000000</f>
        <v>0</v>
      </c>
      <c r="I29" s="418">
        <f>EBT!I43*$D29/1000000</f>
        <v>0</v>
      </c>
      <c r="J29" s="418">
        <f>EBT!J43*$D29/1000000</f>
        <v>0</v>
      </c>
      <c r="K29" s="418">
        <f>EBT!K43*$D29/1000000</f>
        <v>0</v>
      </c>
      <c r="L29" s="418">
        <f>EBT!L43*$D29/1000000</f>
        <v>0</v>
      </c>
      <c r="M29" s="418">
        <f>EBT!M43*$D29/1000000</f>
        <v>0</v>
      </c>
      <c r="N29" s="418">
        <f>EBT!N43*$D29/1000000</f>
        <v>0</v>
      </c>
      <c r="O29" s="418">
        <f>EBT!O43*$D29/1000000</f>
        <v>0</v>
      </c>
      <c r="P29" s="418">
        <f>EBT!P43*$D29/1000000</f>
        <v>0</v>
      </c>
      <c r="Q29" s="418">
        <f>EBT!Q43*$D29/1000000</f>
        <v>0</v>
      </c>
      <c r="R29" s="418">
        <f>EBT!R43*$D29/1000000</f>
        <v>0</v>
      </c>
    </row>
    <row r="30" spans="1:18" s="277" customFormat="1">
      <c r="A30" s="287" t="s">
        <v>79</v>
      </c>
      <c r="B30" s="14" t="s">
        <v>402</v>
      </c>
      <c r="C30" s="190"/>
      <c r="D30" s="412">
        <v>0</v>
      </c>
      <c r="E30" s="441">
        <f>EBT!E44*$D30/1000000</f>
        <v>0</v>
      </c>
      <c r="F30" s="441">
        <f>EBT!F44*$D30/1000000</f>
        <v>0</v>
      </c>
      <c r="G30" s="418">
        <f>EBT!G44*$D30/1000000</f>
        <v>0</v>
      </c>
      <c r="H30" s="418">
        <f>EBT!H44*$D30/1000000</f>
        <v>0</v>
      </c>
      <c r="I30" s="418">
        <f>EBT!I44*$D30/1000000</f>
        <v>0</v>
      </c>
      <c r="J30" s="418">
        <f>EBT!J44*$D30/1000000</f>
        <v>0</v>
      </c>
      <c r="K30" s="418">
        <f>EBT!K44*$D30/1000000</f>
        <v>0</v>
      </c>
      <c r="L30" s="418">
        <f>EBT!L44*$D30/1000000</f>
        <v>0</v>
      </c>
      <c r="M30" s="418">
        <f>EBT!M44*$D30/1000000</f>
        <v>0</v>
      </c>
      <c r="N30" s="418">
        <f>EBT!N44*$D30/1000000</f>
        <v>0</v>
      </c>
      <c r="O30" s="418">
        <f>EBT!O44*$D30/1000000</f>
        <v>0</v>
      </c>
      <c r="P30" s="418">
        <f>EBT!P44*$D30/1000000</f>
        <v>0</v>
      </c>
      <c r="Q30" s="418">
        <f>EBT!Q44*$D30/1000000</f>
        <v>0</v>
      </c>
      <c r="R30" s="418">
        <f>EBT!R44*$D30/1000000</f>
        <v>0</v>
      </c>
    </row>
    <row r="31" spans="1:18">
      <c r="A31" s="140" t="s">
        <v>91</v>
      </c>
      <c r="B31" s="36" t="s">
        <v>403</v>
      </c>
      <c r="C31" s="190"/>
      <c r="D31" s="412">
        <v>0</v>
      </c>
      <c r="E31" s="441">
        <f>EBT!E45*$D31/1000000</f>
        <v>0</v>
      </c>
      <c r="F31" s="441">
        <f>EBT!F45*$D31/1000000</f>
        <v>0</v>
      </c>
      <c r="G31" s="418">
        <f>EBT!G45*$D31/1000000</f>
        <v>0</v>
      </c>
      <c r="H31" s="418">
        <f>EBT!H45*$D31/1000000</f>
        <v>0</v>
      </c>
      <c r="I31" s="418">
        <f>EBT!I45*$D31/1000000</f>
        <v>0</v>
      </c>
      <c r="J31" s="418">
        <f>EBT!J45*$D31/1000000</f>
        <v>0</v>
      </c>
      <c r="K31" s="418">
        <f>EBT!K45*$D31/1000000</f>
        <v>0</v>
      </c>
      <c r="L31" s="418">
        <f>EBT!L45*$D31/1000000</f>
        <v>0</v>
      </c>
      <c r="M31" s="418">
        <f>EBT!M45*$D31/1000000</f>
        <v>0</v>
      </c>
      <c r="N31" s="418">
        <f>EBT!N45*$D31/1000000</f>
        <v>0</v>
      </c>
      <c r="O31" s="418">
        <f>EBT!O45*$D31/1000000</f>
        <v>0</v>
      </c>
      <c r="P31" s="418">
        <f>EBT!P45*$D31/1000000</f>
        <v>0</v>
      </c>
      <c r="Q31" s="418">
        <f>EBT!Q45*$D31/1000000</f>
        <v>0</v>
      </c>
      <c r="R31" s="418">
        <f>EBT!R45*$D31/1000000</f>
        <v>0</v>
      </c>
    </row>
    <row r="32" spans="1:18">
      <c r="A32" s="140" t="s">
        <v>226</v>
      </c>
      <c r="B32" s="14" t="s">
        <v>404</v>
      </c>
      <c r="C32" s="190"/>
      <c r="D32" s="412">
        <v>0</v>
      </c>
      <c r="E32" s="441">
        <f>EBT!E46*$D32/1000000</f>
        <v>0</v>
      </c>
      <c r="F32" s="441">
        <f>EBT!F46*$D32/1000000</f>
        <v>0</v>
      </c>
      <c r="G32" s="418">
        <f>EBT!G46*$D32/1000000</f>
        <v>0</v>
      </c>
      <c r="H32" s="418">
        <f>EBT!H46*$D32/1000000</f>
        <v>0</v>
      </c>
      <c r="I32" s="418">
        <f>EBT!I46*$D32/1000000</f>
        <v>0</v>
      </c>
      <c r="J32" s="418">
        <f>EBT!J46*$D32/1000000</f>
        <v>0</v>
      </c>
      <c r="K32" s="418">
        <f>EBT!K46*$D32/1000000</f>
        <v>0</v>
      </c>
      <c r="L32" s="418">
        <f>EBT!L46*$D32/1000000</f>
        <v>0</v>
      </c>
      <c r="M32" s="418">
        <f>EBT!M46*$D32/1000000</f>
        <v>0</v>
      </c>
      <c r="N32" s="418">
        <f>EBT!N46*$D32/1000000</f>
        <v>0</v>
      </c>
      <c r="O32" s="418">
        <f>EBT!O46*$D32/1000000</f>
        <v>0</v>
      </c>
      <c r="P32" s="418">
        <f>EBT!P46*$D32/1000000</f>
        <v>0</v>
      </c>
      <c r="Q32" s="418">
        <f>EBT!Q46*$D32/1000000</f>
        <v>0</v>
      </c>
      <c r="R32" s="418">
        <f>EBT!R46*$D32/1000000</f>
        <v>0</v>
      </c>
    </row>
    <row r="33" spans="1:18">
      <c r="A33" s="287" t="s">
        <v>227</v>
      </c>
      <c r="B33" s="14" t="s">
        <v>453</v>
      </c>
      <c r="C33" s="190"/>
      <c r="D33" s="412">
        <v>1.105</v>
      </c>
      <c r="E33" s="441">
        <f>EBT!E47*$D33/1000000</f>
        <v>0.67850093999999994</v>
      </c>
      <c r="F33" s="441">
        <f>EBT!F47*$D33/1000000</f>
        <v>0</v>
      </c>
      <c r="G33" s="418">
        <f>EBT!G47*$D33/1000000</f>
        <v>0</v>
      </c>
      <c r="H33" s="418">
        <f>EBT!H47*$D33/1000000</f>
        <v>0</v>
      </c>
      <c r="I33" s="418">
        <f>EBT!I47*$D33/1000000</f>
        <v>0</v>
      </c>
      <c r="J33" s="418">
        <f>EBT!J47*$D33/1000000</f>
        <v>0</v>
      </c>
      <c r="K33" s="418">
        <f>EBT!K47*$D33/1000000</f>
        <v>0</v>
      </c>
      <c r="L33" s="418">
        <f>EBT!L47*$D33/1000000</f>
        <v>0</v>
      </c>
      <c r="M33" s="418">
        <f>EBT!M47*$D33/1000000</f>
        <v>0</v>
      </c>
      <c r="N33" s="418">
        <f>EBT!N47*$D33/1000000</f>
        <v>0</v>
      </c>
      <c r="O33" s="418">
        <f>EBT!O47*$D33/1000000</f>
        <v>0</v>
      </c>
      <c r="P33" s="418">
        <f>EBT!P47*$D33/1000000</f>
        <v>0</v>
      </c>
      <c r="Q33" s="418">
        <f>EBT!Q47*$D33/1000000</f>
        <v>0</v>
      </c>
      <c r="R33" s="418">
        <f>EBT!R47*$D33/1000000</f>
        <v>0</v>
      </c>
    </row>
    <row r="34" spans="1:18" s="277" customFormat="1" hidden="1">
      <c r="A34" s="287" t="s">
        <v>228</v>
      </c>
      <c r="B34" s="39"/>
      <c r="C34" s="218"/>
      <c r="D34" s="84"/>
      <c r="E34" s="441">
        <f>EBT!E48*$D34/1000000</f>
        <v>0</v>
      </c>
      <c r="F34" s="441">
        <f>EBT!F48*$D34/1000000</f>
        <v>0</v>
      </c>
      <c r="G34" s="84"/>
      <c r="H34" s="84"/>
      <c r="I34" s="84"/>
      <c r="J34" s="84"/>
      <c r="K34" s="84"/>
      <c r="L34" s="84"/>
      <c r="M34" s="84"/>
      <c r="N34" s="84"/>
      <c r="O34" s="85"/>
      <c r="P34" s="85"/>
      <c r="Q34" s="85"/>
      <c r="R34" s="85"/>
    </row>
    <row r="35" spans="1:18" s="277" customFormat="1" hidden="1">
      <c r="A35" s="287" t="s">
        <v>229</v>
      </c>
      <c r="B35" s="39"/>
      <c r="C35" s="218"/>
      <c r="D35" s="84"/>
      <c r="E35" s="441">
        <f>EBT!E49*$D35/1000000</f>
        <v>0</v>
      </c>
      <c r="F35" s="441">
        <f>EBT!F49*$D35/1000000</f>
        <v>0</v>
      </c>
      <c r="G35" s="84"/>
      <c r="H35" s="84"/>
      <c r="I35" s="84"/>
      <c r="J35" s="84"/>
      <c r="K35" s="84"/>
      <c r="L35" s="84"/>
      <c r="M35" s="84"/>
      <c r="N35" s="84"/>
      <c r="O35" s="85"/>
      <c r="P35" s="85"/>
      <c r="Q35" s="85"/>
      <c r="R35" s="85"/>
    </row>
    <row r="36" spans="1:18" s="277" customFormat="1">
      <c r="B36" s="191"/>
      <c r="C36" s="350"/>
      <c r="D36" s="327"/>
      <c r="E36" s="328"/>
      <c r="F36" s="328"/>
      <c r="G36" s="328"/>
      <c r="H36" s="328"/>
      <c r="I36" s="328"/>
      <c r="J36" s="328"/>
      <c r="K36" s="328"/>
      <c r="L36" s="328"/>
      <c r="M36" s="328"/>
      <c r="N36" s="328"/>
      <c r="O36" s="329"/>
      <c r="P36" s="329"/>
      <c r="Q36" s="329"/>
      <c r="R36" s="329"/>
    </row>
    <row r="37" spans="1:18" ht="31.5">
      <c r="A37" s="140">
        <v>1</v>
      </c>
      <c r="B37" s="219" t="s">
        <v>113</v>
      </c>
      <c r="C37" s="319"/>
      <c r="D37" s="320"/>
      <c r="E37" s="420">
        <f t="shared" ref="E37:R37" si="0">SUM(E13:E25,E29:E36)</f>
        <v>1.2678523333113272</v>
      </c>
      <c r="F37" s="419">
        <f>SUM(F13:F25,F29:F36)</f>
        <v>0.51875832184769344</v>
      </c>
      <c r="G37" s="419">
        <f>SUM(G13:G25,G29:G36)</f>
        <v>0.62286251957023531</v>
      </c>
      <c r="H37" s="420">
        <f t="shared" si="0"/>
        <v>0.56811566599465624</v>
      </c>
      <c r="I37" s="420">
        <f t="shared" si="0"/>
        <v>0.50685123585887526</v>
      </c>
      <c r="J37" s="420">
        <f t="shared" si="0"/>
        <v>0.51132238457021306</v>
      </c>
      <c r="K37" s="420">
        <f t="shared" si="0"/>
        <v>0.52527620102661421</v>
      </c>
      <c r="L37" s="420">
        <f t="shared" si="0"/>
        <v>0.53225905720369604</v>
      </c>
      <c r="M37" s="420">
        <f t="shared" si="0"/>
        <v>0.55686601745442776</v>
      </c>
      <c r="N37" s="420">
        <f t="shared" si="0"/>
        <v>0.58212628577542302</v>
      </c>
      <c r="O37" s="420">
        <f t="shared" si="0"/>
        <v>0.58571596574348561</v>
      </c>
      <c r="P37" s="420">
        <f t="shared" si="0"/>
        <v>0.60465658661719934</v>
      </c>
      <c r="Q37" s="420">
        <f t="shared" si="0"/>
        <v>0.53345700985107702</v>
      </c>
      <c r="R37" s="420">
        <f t="shared" si="0"/>
        <v>0.53645014270400571</v>
      </c>
    </row>
    <row r="38" spans="1:18">
      <c r="A38" s="140"/>
      <c r="B38" s="33"/>
      <c r="C38" s="33"/>
      <c r="D38" s="27"/>
      <c r="E38" s="105"/>
      <c r="F38" s="106"/>
      <c r="G38" s="106"/>
      <c r="H38" s="106"/>
      <c r="I38" s="106"/>
      <c r="J38" s="106"/>
      <c r="K38" s="106"/>
      <c r="L38" s="106"/>
      <c r="M38" s="106"/>
      <c r="N38" s="106"/>
      <c r="O38" s="106"/>
      <c r="P38" s="106"/>
      <c r="Q38" s="106"/>
      <c r="R38" s="122"/>
    </row>
    <row r="39" spans="1:18">
      <c r="A39" s="140"/>
      <c r="B39" s="27" t="s">
        <v>271</v>
      </c>
      <c r="C39" s="33"/>
      <c r="D39" s="21"/>
      <c r="E39" s="99"/>
      <c r="F39" s="100"/>
      <c r="G39" s="100"/>
      <c r="H39" s="100"/>
      <c r="I39" s="100"/>
      <c r="J39" s="100"/>
      <c r="K39" s="100"/>
      <c r="L39" s="100"/>
      <c r="M39" s="100"/>
      <c r="N39" s="100"/>
      <c r="O39" s="101"/>
      <c r="P39" s="101"/>
      <c r="Q39" s="101"/>
      <c r="R39" s="102"/>
    </row>
    <row r="40" spans="1:18">
      <c r="A40" s="140"/>
      <c r="B40" s="21" t="s">
        <v>34</v>
      </c>
      <c r="C40" s="12"/>
      <c r="D40" s="79" t="s">
        <v>97</v>
      </c>
      <c r="E40" s="284" t="s">
        <v>135</v>
      </c>
      <c r="F40" s="284" t="s">
        <v>80</v>
      </c>
      <c r="G40" s="284" t="s">
        <v>1</v>
      </c>
      <c r="H40" s="284" t="s">
        <v>2</v>
      </c>
      <c r="I40" s="284" t="s">
        <v>17</v>
      </c>
      <c r="J40" s="284" t="s">
        <v>18</v>
      </c>
      <c r="K40" s="284" t="s">
        <v>20</v>
      </c>
      <c r="L40" s="284" t="s">
        <v>21</v>
      </c>
      <c r="M40" s="284" t="s">
        <v>24</v>
      </c>
      <c r="N40" s="284" t="s">
        <v>25</v>
      </c>
      <c r="O40" s="284" t="s">
        <v>27</v>
      </c>
      <c r="P40" s="284" t="s">
        <v>28</v>
      </c>
      <c r="Q40" s="284" t="s">
        <v>29</v>
      </c>
      <c r="R40" s="284" t="s">
        <v>30</v>
      </c>
    </row>
    <row r="41" spans="1:18">
      <c r="A41" s="287" t="s">
        <v>103</v>
      </c>
      <c r="B41" s="14" t="s">
        <v>407</v>
      </c>
      <c r="C41" s="40"/>
      <c r="D41" s="94">
        <v>0</v>
      </c>
      <c r="E41" s="443">
        <f>EBT!E54*$D41/1000000</f>
        <v>0</v>
      </c>
      <c r="F41" s="443">
        <f>EBT!F54*$D41/1000000</f>
        <v>0</v>
      </c>
      <c r="G41" s="418">
        <f>EBT!G54*$D41/1000000</f>
        <v>0</v>
      </c>
      <c r="H41" s="418">
        <f>EBT!H54*$D41/1000000</f>
        <v>0</v>
      </c>
      <c r="I41" s="418">
        <f>EBT!I54*$D41/1000000</f>
        <v>0</v>
      </c>
      <c r="J41" s="418">
        <f>EBT!J54*$D41/1000000</f>
        <v>0</v>
      </c>
      <c r="K41" s="418">
        <f>EBT!K54*$D41/1000000</f>
        <v>0</v>
      </c>
      <c r="L41" s="418">
        <f>EBT!L54*$D41/1000000</f>
        <v>0</v>
      </c>
      <c r="M41" s="418">
        <f>EBT!M54*$D41/1000000</f>
        <v>0</v>
      </c>
      <c r="N41" s="418">
        <f>EBT!N54*$D41/1000000</f>
        <v>0</v>
      </c>
      <c r="O41" s="418">
        <f>EBT!O54*$D41/1000000</f>
        <v>0</v>
      </c>
      <c r="P41" s="418">
        <f>EBT!P54*$D41/1000000</f>
        <v>0</v>
      </c>
      <c r="Q41" s="418">
        <f>EBT!Q54*$D41/1000000</f>
        <v>0</v>
      </c>
      <c r="R41" s="418">
        <f>EBT!R54*$D41/1000000</f>
        <v>0</v>
      </c>
    </row>
    <row r="42" spans="1:18">
      <c r="A42" s="287" t="s">
        <v>104</v>
      </c>
      <c r="B42" s="14" t="s">
        <v>408</v>
      </c>
      <c r="C42" s="40"/>
      <c r="D42" s="94">
        <v>0</v>
      </c>
      <c r="E42" s="443">
        <f>EBT!E55*$D42/1000000</f>
        <v>0</v>
      </c>
      <c r="F42" s="443">
        <f>EBT!F55*$D42/1000000</f>
        <v>0</v>
      </c>
      <c r="G42" s="418">
        <f>EBT!G55*$D42/1000000</f>
        <v>0</v>
      </c>
      <c r="H42" s="418">
        <f>EBT!H55*$D42/1000000</f>
        <v>0</v>
      </c>
      <c r="I42" s="418">
        <f>EBT!I55*$D42/1000000</f>
        <v>0</v>
      </c>
      <c r="J42" s="418">
        <f>EBT!J55*$D42/1000000</f>
        <v>0</v>
      </c>
      <c r="K42" s="418">
        <f>EBT!K55*$D42/1000000</f>
        <v>0</v>
      </c>
      <c r="L42" s="418">
        <f>EBT!L55*$D42/1000000</f>
        <v>0</v>
      </c>
      <c r="M42" s="418">
        <f>EBT!M55*$D42/1000000</f>
        <v>0</v>
      </c>
      <c r="N42" s="418">
        <f>EBT!N55*$D42/1000000</f>
        <v>0</v>
      </c>
      <c r="O42" s="418">
        <f>EBT!O55*$D42/1000000</f>
        <v>0</v>
      </c>
      <c r="P42" s="418">
        <f>EBT!P55*$D42/1000000</f>
        <v>0</v>
      </c>
      <c r="Q42" s="418">
        <f>EBT!Q55*$D42/1000000</f>
        <v>0</v>
      </c>
      <c r="R42" s="418">
        <f>EBT!R55*$D42/1000000</f>
        <v>0</v>
      </c>
    </row>
    <row r="43" spans="1:18" hidden="1">
      <c r="A43" s="287" t="s">
        <v>105</v>
      </c>
      <c r="B43" s="14"/>
      <c r="C43" s="40"/>
      <c r="D43" s="94"/>
      <c r="E43" s="173"/>
      <c r="F43" s="173"/>
      <c r="G43" s="108"/>
      <c r="H43" s="108"/>
      <c r="I43" s="108"/>
      <c r="J43" s="108"/>
      <c r="K43" s="108"/>
      <c r="L43" s="108"/>
      <c r="M43" s="108"/>
      <c r="N43" s="117"/>
      <c r="O43" s="109"/>
      <c r="P43" s="109"/>
      <c r="Q43" s="109"/>
      <c r="R43" s="109"/>
    </row>
    <row r="44" spans="1:18" s="277" customFormat="1" hidden="1">
      <c r="A44" s="287" t="s">
        <v>106</v>
      </c>
      <c r="B44" s="14"/>
      <c r="C44" s="324"/>
      <c r="D44" s="323"/>
      <c r="E44" s="321"/>
      <c r="F44" s="182"/>
      <c r="G44" s="325"/>
      <c r="H44" s="325"/>
      <c r="I44" s="325"/>
      <c r="J44" s="325"/>
      <c r="K44" s="325"/>
      <c r="L44" s="325"/>
      <c r="M44" s="325"/>
      <c r="N44" s="117"/>
      <c r="O44" s="326"/>
      <c r="P44" s="326"/>
      <c r="Q44" s="326"/>
      <c r="R44" s="326"/>
    </row>
    <row r="45" spans="1:18" s="277" customFormat="1" hidden="1">
      <c r="A45" s="287" t="s">
        <v>230</v>
      </c>
      <c r="B45" s="14"/>
      <c r="C45" s="324"/>
      <c r="D45" s="323"/>
      <c r="E45" s="321"/>
      <c r="F45" s="182"/>
      <c r="G45" s="325"/>
      <c r="H45" s="325"/>
      <c r="I45" s="325"/>
      <c r="J45" s="325"/>
      <c r="K45" s="325"/>
      <c r="L45" s="325"/>
      <c r="M45" s="325"/>
      <c r="N45" s="117"/>
      <c r="O45" s="326"/>
      <c r="P45" s="326"/>
      <c r="Q45" s="326"/>
      <c r="R45" s="326"/>
    </row>
    <row r="46" spans="1:18" s="277" customFormat="1" hidden="1">
      <c r="A46" s="287" t="s">
        <v>231</v>
      </c>
      <c r="B46" s="14"/>
      <c r="C46" s="324"/>
      <c r="D46" s="323"/>
      <c r="E46" s="321"/>
      <c r="F46" s="182"/>
      <c r="G46" s="325"/>
      <c r="H46" s="325"/>
      <c r="I46" s="325"/>
      <c r="J46" s="325"/>
      <c r="K46" s="325"/>
      <c r="L46" s="325"/>
      <c r="M46" s="325"/>
      <c r="N46" s="117"/>
      <c r="O46" s="326"/>
      <c r="P46" s="326"/>
      <c r="Q46" s="326"/>
      <c r="R46" s="326"/>
    </row>
    <row r="47" spans="1:18" s="277" customFormat="1" hidden="1">
      <c r="A47" s="287" t="s">
        <v>232</v>
      </c>
      <c r="B47" s="14"/>
      <c r="C47" s="324"/>
      <c r="D47" s="323"/>
      <c r="E47" s="321"/>
      <c r="F47" s="182"/>
      <c r="G47" s="325"/>
      <c r="H47" s="325"/>
      <c r="I47" s="325"/>
      <c r="J47" s="325"/>
      <c r="K47" s="325"/>
      <c r="L47" s="325"/>
      <c r="M47" s="325"/>
      <c r="N47" s="117"/>
      <c r="O47" s="326"/>
      <c r="P47" s="326"/>
      <c r="Q47" s="326"/>
      <c r="R47" s="326"/>
    </row>
    <row r="48" spans="1:18" s="277" customFormat="1" hidden="1">
      <c r="A48" s="287" t="s">
        <v>233</v>
      </c>
      <c r="B48" s="14"/>
      <c r="C48" s="324"/>
      <c r="D48" s="323"/>
      <c r="E48" s="321"/>
      <c r="F48" s="182"/>
      <c r="G48" s="325"/>
      <c r="H48" s="325"/>
      <c r="I48" s="325"/>
      <c r="J48" s="325"/>
      <c r="K48" s="325"/>
      <c r="L48" s="325"/>
      <c r="M48" s="325"/>
      <c r="N48" s="117"/>
      <c r="O48" s="326"/>
      <c r="P48" s="326"/>
      <c r="Q48" s="326"/>
      <c r="R48" s="326"/>
    </row>
    <row r="49" spans="1:18" s="277" customFormat="1" hidden="1">
      <c r="A49" s="287" t="s">
        <v>107</v>
      </c>
      <c r="B49" s="14"/>
      <c r="C49" s="324"/>
      <c r="D49" s="323"/>
      <c r="E49" s="321"/>
      <c r="F49" s="182"/>
      <c r="G49" s="325"/>
      <c r="H49" s="325"/>
      <c r="I49" s="325"/>
      <c r="J49" s="325"/>
      <c r="K49" s="325"/>
      <c r="L49" s="325"/>
      <c r="M49" s="325"/>
      <c r="N49" s="117"/>
      <c r="O49" s="326"/>
      <c r="P49" s="326"/>
      <c r="Q49" s="326"/>
      <c r="R49" s="326"/>
    </row>
    <row r="50" spans="1:18" s="277" customFormat="1" hidden="1">
      <c r="A50" s="287" t="s">
        <v>108</v>
      </c>
      <c r="B50" s="14"/>
      <c r="C50" s="282"/>
      <c r="D50" s="94"/>
      <c r="E50" s="173"/>
      <c r="F50" s="182"/>
      <c r="G50" s="108"/>
      <c r="H50" s="108"/>
      <c r="I50" s="108"/>
      <c r="J50" s="108"/>
      <c r="K50" s="108"/>
      <c r="L50" s="108"/>
      <c r="M50" s="108"/>
      <c r="N50" s="117"/>
      <c r="O50" s="109"/>
      <c r="P50" s="109"/>
      <c r="Q50" s="109"/>
      <c r="R50" s="109"/>
    </row>
    <row r="51" spans="1:18" s="277" customFormat="1" hidden="1">
      <c r="A51" s="287" t="s">
        <v>109</v>
      </c>
      <c r="B51" s="14"/>
      <c r="C51" s="282"/>
      <c r="D51" s="94"/>
      <c r="E51" s="173"/>
      <c r="F51" s="182"/>
      <c r="G51" s="108"/>
      <c r="H51" s="108"/>
      <c r="I51" s="108"/>
      <c r="J51" s="108"/>
      <c r="K51" s="108"/>
      <c r="L51" s="108"/>
      <c r="M51" s="108"/>
      <c r="N51" s="117"/>
      <c r="O51" s="109"/>
      <c r="P51" s="109"/>
      <c r="Q51" s="109"/>
      <c r="R51" s="109"/>
    </row>
    <row r="52" spans="1:18" s="277" customFormat="1" hidden="1">
      <c r="A52" s="287" t="s">
        <v>110</v>
      </c>
      <c r="B52" s="14"/>
      <c r="C52" s="324"/>
      <c r="D52" s="323"/>
      <c r="E52" s="321"/>
      <c r="F52" s="182"/>
      <c r="G52" s="325"/>
      <c r="H52" s="325"/>
      <c r="I52" s="325"/>
      <c r="J52" s="325"/>
      <c r="K52" s="325"/>
      <c r="L52" s="325"/>
      <c r="M52" s="325"/>
      <c r="N52" s="117"/>
      <c r="O52" s="326"/>
      <c r="P52" s="326"/>
      <c r="Q52" s="326"/>
      <c r="R52" s="326"/>
    </row>
    <row r="53" spans="1:18" s="277" customFormat="1" hidden="1">
      <c r="A53" s="287" t="s">
        <v>234</v>
      </c>
      <c r="B53" s="14"/>
      <c r="C53" s="282"/>
      <c r="D53" s="94"/>
      <c r="E53" s="173"/>
      <c r="F53" s="182"/>
      <c r="G53" s="108"/>
      <c r="H53" s="108"/>
      <c r="I53" s="108"/>
      <c r="J53" s="108"/>
      <c r="K53" s="108"/>
      <c r="L53" s="108"/>
      <c r="M53" s="108"/>
      <c r="N53" s="117"/>
      <c r="O53" s="109"/>
      <c r="P53" s="109"/>
      <c r="Q53" s="109"/>
      <c r="R53" s="109"/>
    </row>
    <row r="54" spans="1:18" s="277" customFormat="1" hidden="1">
      <c r="A54" s="293" t="s">
        <v>235</v>
      </c>
      <c r="B54" s="14"/>
      <c r="C54" s="282"/>
      <c r="D54" s="94"/>
      <c r="E54" s="173"/>
      <c r="F54" s="182"/>
      <c r="G54" s="108"/>
      <c r="H54" s="108"/>
      <c r="I54" s="108"/>
      <c r="J54" s="108"/>
      <c r="K54" s="108"/>
      <c r="L54" s="108"/>
      <c r="M54" s="108"/>
      <c r="N54" s="117"/>
      <c r="O54" s="109"/>
      <c r="P54" s="109"/>
      <c r="Q54" s="109"/>
      <c r="R54" s="109"/>
    </row>
    <row r="55" spans="1:18">
      <c r="A55" s="351"/>
      <c r="B55" s="43"/>
      <c r="C55" s="43"/>
      <c r="D55" s="86"/>
      <c r="E55" s="95"/>
      <c r="F55" s="96"/>
      <c r="G55" s="96"/>
      <c r="H55" s="96"/>
      <c r="I55" s="96"/>
      <c r="J55" s="96"/>
      <c r="K55" s="96"/>
      <c r="L55" s="96"/>
      <c r="M55" s="96"/>
      <c r="N55" s="96"/>
      <c r="O55" s="97"/>
      <c r="P55" s="97"/>
      <c r="Q55" s="97"/>
      <c r="R55" s="98"/>
    </row>
    <row r="56" spans="1:18">
      <c r="A56" s="140"/>
      <c r="B56" s="27" t="s">
        <v>273</v>
      </c>
      <c r="C56" s="12"/>
      <c r="D56" s="27"/>
      <c r="E56" s="103"/>
      <c r="F56" s="104"/>
      <c r="G56" s="104"/>
      <c r="H56" s="104"/>
      <c r="I56" s="104"/>
      <c r="J56" s="104"/>
      <c r="K56" s="104"/>
      <c r="L56" s="104"/>
      <c r="M56" s="104"/>
      <c r="N56" s="104"/>
      <c r="O56" s="101"/>
      <c r="P56" s="101"/>
      <c r="Q56" s="101"/>
      <c r="R56" s="102"/>
    </row>
    <row r="57" spans="1:18">
      <c r="A57" s="140"/>
      <c r="B57" s="21" t="s">
        <v>35</v>
      </c>
      <c r="C57" s="12"/>
      <c r="D57" s="79" t="s">
        <v>97</v>
      </c>
      <c r="E57" s="284" t="s">
        <v>135</v>
      </c>
      <c r="F57" s="284" t="s">
        <v>80</v>
      </c>
      <c r="G57" s="284" t="s">
        <v>1</v>
      </c>
      <c r="H57" s="284" t="s">
        <v>2</v>
      </c>
      <c r="I57" s="284" t="s">
        <v>17</v>
      </c>
      <c r="J57" s="284" t="s">
        <v>18</v>
      </c>
      <c r="K57" s="284" t="s">
        <v>20</v>
      </c>
      <c r="L57" s="284" t="s">
        <v>21</v>
      </c>
      <c r="M57" s="284" t="s">
        <v>24</v>
      </c>
      <c r="N57" s="284" t="s">
        <v>25</v>
      </c>
      <c r="O57" s="284" t="s">
        <v>27</v>
      </c>
      <c r="P57" s="284" t="s">
        <v>28</v>
      </c>
      <c r="Q57" s="284" t="s">
        <v>29</v>
      </c>
      <c r="R57" s="284" t="s">
        <v>30</v>
      </c>
    </row>
    <row r="58" spans="1:18">
      <c r="A58" s="287" t="s">
        <v>347</v>
      </c>
      <c r="B58" s="44" t="s">
        <v>410</v>
      </c>
      <c r="C58" s="40"/>
      <c r="D58" s="223">
        <v>0</v>
      </c>
      <c r="E58" s="443">
        <f>EBT!E73*$D58/1000000</f>
        <v>0</v>
      </c>
      <c r="F58" s="443">
        <f>EBT!F73*$D58/1000000</f>
        <v>0</v>
      </c>
      <c r="G58" s="418">
        <f>EBT!G73*$D58/1000000</f>
        <v>0</v>
      </c>
      <c r="H58" s="418">
        <f>EBT!H73*$D58/1000000</f>
        <v>0</v>
      </c>
      <c r="I58" s="418">
        <f>EBT!I73*$D58/1000000</f>
        <v>0</v>
      </c>
      <c r="J58" s="418">
        <f>EBT!J73*$D58/1000000</f>
        <v>0</v>
      </c>
      <c r="K58" s="418">
        <f>EBT!K73*$D58/1000000</f>
        <v>0</v>
      </c>
      <c r="L58" s="418">
        <f>EBT!L73*$D58/1000000</f>
        <v>0</v>
      </c>
      <c r="M58" s="418">
        <f>EBT!M73*$D58/1000000</f>
        <v>0</v>
      </c>
      <c r="N58" s="418">
        <f>EBT!N73*$D58/1000000</f>
        <v>0</v>
      </c>
      <c r="O58" s="418">
        <f>EBT!O73*$D58/1000000</f>
        <v>0</v>
      </c>
      <c r="P58" s="418">
        <f>EBT!P73*$D58/1000000</f>
        <v>0</v>
      </c>
      <c r="Q58" s="418">
        <f>EBT!Q73*$D58/1000000</f>
        <v>0</v>
      </c>
      <c r="R58" s="418">
        <f>EBT!R73*$D58/1000000</f>
        <v>0</v>
      </c>
    </row>
    <row r="59" spans="1:18" s="277" customFormat="1">
      <c r="A59" s="287"/>
      <c r="B59" s="44" t="s">
        <v>454</v>
      </c>
      <c r="C59" s="324"/>
      <c r="D59" s="330">
        <v>0</v>
      </c>
      <c r="E59" s="443">
        <f>EBT!E74*$D59/1000000</f>
        <v>0</v>
      </c>
      <c r="F59" s="443">
        <f>EBT!F74*$D59/1000000</f>
        <v>0</v>
      </c>
      <c r="G59" s="418">
        <f>EBT!G74*$D59/1000000</f>
        <v>0</v>
      </c>
      <c r="H59" s="418">
        <f>EBT!H74*$D59/1000000</f>
        <v>0</v>
      </c>
      <c r="I59" s="418">
        <f>EBT!I74*$D59/1000000</f>
        <v>0</v>
      </c>
      <c r="J59" s="418">
        <f>EBT!J74*$D59/1000000</f>
        <v>0</v>
      </c>
      <c r="K59" s="418">
        <f>EBT!K74*$D59/1000000</f>
        <v>0</v>
      </c>
      <c r="L59" s="418">
        <f>EBT!L74*$D59/1000000</f>
        <v>0</v>
      </c>
      <c r="M59" s="418">
        <f>EBT!M74*$D59/1000000</f>
        <v>0</v>
      </c>
      <c r="N59" s="418">
        <f>EBT!N74*$D59/1000000</f>
        <v>0</v>
      </c>
      <c r="O59" s="418">
        <f>EBT!O74*$D59/1000000</f>
        <v>0</v>
      </c>
      <c r="P59" s="418">
        <f>EBT!P74*$D59/1000000</f>
        <v>0</v>
      </c>
      <c r="Q59" s="418">
        <f>EBT!Q74*$D59/1000000</f>
        <v>0</v>
      </c>
      <c r="R59" s="418">
        <f>EBT!R74*$D59/1000000</f>
        <v>0</v>
      </c>
    </row>
    <row r="60" spans="1:18" s="277" customFormat="1">
      <c r="A60" s="287"/>
      <c r="B60" s="44" t="s">
        <v>411</v>
      </c>
      <c r="C60" s="324"/>
      <c r="D60" s="330">
        <v>0</v>
      </c>
      <c r="E60" s="443">
        <f>EBT!E75*$D60/1000000</f>
        <v>0</v>
      </c>
      <c r="F60" s="443">
        <f>EBT!F75*$D60/1000000</f>
        <v>0</v>
      </c>
      <c r="G60" s="418">
        <f>EBT!G75*$D60/1000000</f>
        <v>0</v>
      </c>
      <c r="H60" s="418">
        <f>EBT!H75*$D60/1000000</f>
        <v>0</v>
      </c>
      <c r="I60" s="418">
        <f>EBT!I75*$D60/1000000</f>
        <v>0</v>
      </c>
      <c r="J60" s="418">
        <f>EBT!J75*$D60/1000000</f>
        <v>0</v>
      </c>
      <c r="K60" s="418">
        <f>EBT!K75*$D60/1000000</f>
        <v>0</v>
      </c>
      <c r="L60" s="418">
        <f>EBT!L75*$D60/1000000</f>
        <v>0</v>
      </c>
      <c r="M60" s="418">
        <f>EBT!M75*$D60/1000000</f>
        <v>0</v>
      </c>
      <c r="N60" s="418">
        <f>EBT!N75*$D60/1000000</f>
        <v>0</v>
      </c>
      <c r="O60" s="418">
        <f>EBT!O75*$D60/1000000</f>
        <v>0</v>
      </c>
      <c r="P60" s="418">
        <f>EBT!P75*$D60/1000000</f>
        <v>0</v>
      </c>
      <c r="Q60" s="418">
        <f>EBT!Q75*$D60/1000000</f>
        <v>0</v>
      </c>
      <c r="R60" s="418">
        <f>EBT!R75*$D60/1000000</f>
        <v>0</v>
      </c>
    </row>
    <row r="61" spans="1:18" s="277" customFormat="1">
      <c r="A61" s="287"/>
      <c r="B61" s="44" t="s">
        <v>412</v>
      </c>
      <c r="C61" s="324"/>
      <c r="D61" s="330">
        <v>0</v>
      </c>
      <c r="E61" s="443">
        <f>EBT!E76*$D61/1000000</f>
        <v>0</v>
      </c>
      <c r="F61" s="443">
        <f>EBT!F76*$D61/1000000</f>
        <v>0</v>
      </c>
      <c r="G61" s="418">
        <f>EBT!G76*$D61/1000000</f>
        <v>0</v>
      </c>
      <c r="H61" s="418">
        <f>EBT!H76*$D61/1000000</f>
        <v>0</v>
      </c>
      <c r="I61" s="418">
        <f>EBT!I76*$D61/1000000</f>
        <v>0</v>
      </c>
      <c r="J61" s="418">
        <f>EBT!J76*$D61/1000000</f>
        <v>0</v>
      </c>
      <c r="K61" s="418">
        <f>EBT!K76*$D61/1000000</f>
        <v>0</v>
      </c>
      <c r="L61" s="418">
        <f>EBT!L76*$D61/1000000</f>
        <v>0</v>
      </c>
      <c r="M61" s="418">
        <f>EBT!M76*$D61/1000000</f>
        <v>0</v>
      </c>
      <c r="N61" s="418">
        <f>EBT!N76*$D61/1000000</f>
        <v>0</v>
      </c>
      <c r="O61" s="418">
        <f>EBT!O76*$D61/1000000</f>
        <v>0</v>
      </c>
      <c r="P61" s="418">
        <f>EBT!P76*$D61/1000000</f>
        <v>0</v>
      </c>
      <c r="Q61" s="418">
        <f>EBT!Q76*$D61/1000000</f>
        <v>0</v>
      </c>
      <c r="R61" s="418">
        <f>EBT!R76*$D61/1000000</f>
        <v>0</v>
      </c>
    </row>
    <row r="62" spans="1:18" s="277" customFormat="1">
      <c r="A62" s="287"/>
      <c r="B62" s="44" t="s">
        <v>420</v>
      </c>
      <c r="C62" s="324"/>
      <c r="D62" s="330">
        <v>0</v>
      </c>
      <c r="E62" s="443">
        <f>EBT!E77*$D62/1000000</f>
        <v>0</v>
      </c>
      <c r="F62" s="443">
        <f>EBT!F77*$D62/1000000</f>
        <v>0</v>
      </c>
      <c r="G62" s="418">
        <f>EBT!G77*$D62/1000000</f>
        <v>0</v>
      </c>
      <c r="H62" s="418">
        <f>EBT!H77*$D62/1000000</f>
        <v>0</v>
      </c>
      <c r="I62" s="418">
        <f>EBT!I77*$D62/1000000</f>
        <v>0</v>
      </c>
      <c r="J62" s="418">
        <f>EBT!J77*$D62/1000000</f>
        <v>0</v>
      </c>
      <c r="K62" s="418">
        <f>EBT!K77*$D62/1000000</f>
        <v>0</v>
      </c>
      <c r="L62" s="418">
        <f>EBT!L77*$D62/1000000</f>
        <v>0</v>
      </c>
      <c r="M62" s="418">
        <f>EBT!M77*$D62/1000000</f>
        <v>0</v>
      </c>
      <c r="N62" s="418">
        <f>EBT!N77*$D62/1000000</f>
        <v>0</v>
      </c>
      <c r="O62" s="418">
        <f>EBT!O77*$D62/1000000</f>
        <v>0</v>
      </c>
      <c r="P62" s="418">
        <f>EBT!P77*$D62/1000000</f>
        <v>0</v>
      </c>
      <c r="Q62" s="418">
        <f>EBT!Q77*$D62/1000000</f>
        <v>0</v>
      </c>
      <c r="R62" s="418">
        <f>EBT!R77*$D62/1000000</f>
        <v>0</v>
      </c>
    </row>
    <row r="63" spans="1:18" s="277" customFormat="1">
      <c r="A63" s="287"/>
      <c r="B63" s="44" t="s">
        <v>421</v>
      </c>
      <c r="C63" s="324"/>
      <c r="D63" s="330">
        <v>0</v>
      </c>
      <c r="E63" s="443">
        <f>EBT!E78*$D63/1000000</f>
        <v>0</v>
      </c>
      <c r="F63" s="443">
        <f>EBT!F78*$D63/1000000</f>
        <v>0</v>
      </c>
      <c r="G63" s="418">
        <f>EBT!G78*$D63/1000000</f>
        <v>0</v>
      </c>
      <c r="H63" s="418">
        <f>EBT!H78*$D63/1000000</f>
        <v>0</v>
      </c>
      <c r="I63" s="418">
        <f>EBT!I78*$D63/1000000</f>
        <v>0</v>
      </c>
      <c r="J63" s="418">
        <f>EBT!J78*$D63/1000000</f>
        <v>0</v>
      </c>
      <c r="K63" s="418">
        <f>EBT!K78*$D63/1000000</f>
        <v>0</v>
      </c>
      <c r="L63" s="418">
        <f>EBT!L78*$D63/1000000</f>
        <v>0</v>
      </c>
      <c r="M63" s="418">
        <f>EBT!M78*$D63/1000000</f>
        <v>0</v>
      </c>
      <c r="N63" s="418">
        <f>EBT!N78*$D63/1000000</f>
        <v>0</v>
      </c>
      <c r="O63" s="418">
        <f>EBT!O78*$D63/1000000</f>
        <v>0</v>
      </c>
      <c r="P63" s="418">
        <f>EBT!P78*$D63/1000000</f>
        <v>0</v>
      </c>
      <c r="Q63" s="418">
        <f>EBT!Q78*$D63/1000000</f>
        <v>0</v>
      </c>
      <c r="R63" s="418">
        <f>EBT!R78*$D63/1000000</f>
        <v>0</v>
      </c>
    </row>
    <row r="64" spans="1:18" s="277" customFormat="1">
      <c r="A64" s="287"/>
      <c r="B64" s="44" t="s">
        <v>413</v>
      </c>
      <c r="C64" s="324"/>
      <c r="D64" s="330">
        <v>0</v>
      </c>
      <c r="E64" s="443">
        <f>EBT!E79*$D64/1000000</f>
        <v>0</v>
      </c>
      <c r="F64" s="443">
        <f>EBT!F79*$D64/1000000</f>
        <v>0</v>
      </c>
      <c r="G64" s="418">
        <f>EBT!G79*$D64/1000000</f>
        <v>0</v>
      </c>
      <c r="H64" s="418">
        <f>EBT!H79*$D64/1000000</f>
        <v>0</v>
      </c>
      <c r="I64" s="418">
        <f>EBT!I79*$D64/1000000</f>
        <v>0</v>
      </c>
      <c r="J64" s="418">
        <f>EBT!J79*$D64/1000000</f>
        <v>0</v>
      </c>
      <c r="K64" s="418">
        <f>EBT!K79*$D64/1000000</f>
        <v>0</v>
      </c>
      <c r="L64" s="418">
        <f>EBT!L79*$D64/1000000</f>
        <v>0</v>
      </c>
      <c r="M64" s="418">
        <f>EBT!M79*$D64/1000000</f>
        <v>0</v>
      </c>
      <c r="N64" s="418">
        <f>EBT!N79*$D64/1000000</f>
        <v>0</v>
      </c>
      <c r="O64" s="418">
        <f>EBT!O79*$D64/1000000</f>
        <v>0</v>
      </c>
      <c r="P64" s="418">
        <f>EBT!P79*$D64/1000000</f>
        <v>0</v>
      </c>
      <c r="Q64" s="418">
        <f>EBT!Q79*$D64/1000000</f>
        <v>0</v>
      </c>
      <c r="R64" s="418">
        <f>EBT!R79*$D64/1000000</f>
        <v>0</v>
      </c>
    </row>
    <row r="65" spans="1:18" s="277" customFormat="1">
      <c r="A65" s="287"/>
      <c r="B65" s="44" t="s">
        <v>414</v>
      </c>
      <c r="C65" s="324"/>
      <c r="D65" s="330">
        <v>0</v>
      </c>
      <c r="E65" s="443">
        <f>EBT!E80*$D65/1000000</f>
        <v>0</v>
      </c>
      <c r="F65" s="443">
        <f>EBT!F80*$D65/1000000</f>
        <v>0</v>
      </c>
      <c r="G65" s="418">
        <f>EBT!G80*$D65/1000000</f>
        <v>0</v>
      </c>
      <c r="H65" s="418">
        <f>EBT!H80*$D65/1000000</f>
        <v>0</v>
      </c>
      <c r="I65" s="418">
        <f>EBT!I80*$D65/1000000</f>
        <v>0</v>
      </c>
      <c r="J65" s="418">
        <f>EBT!J80*$D65/1000000</f>
        <v>0</v>
      </c>
      <c r="K65" s="418">
        <f>EBT!K80*$D65/1000000</f>
        <v>0</v>
      </c>
      <c r="L65" s="418">
        <f>EBT!L80*$D65/1000000</f>
        <v>0</v>
      </c>
      <c r="M65" s="418">
        <f>EBT!M80*$D65/1000000</f>
        <v>0</v>
      </c>
      <c r="N65" s="418">
        <f>EBT!N80*$D65/1000000</f>
        <v>0</v>
      </c>
      <c r="O65" s="418">
        <f>EBT!O80*$D65/1000000</f>
        <v>0</v>
      </c>
      <c r="P65" s="418">
        <f>EBT!P80*$D65/1000000</f>
        <v>0</v>
      </c>
      <c r="Q65" s="418">
        <f>EBT!Q80*$D65/1000000</f>
        <v>0</v>
      </c>
      <c r="R65" s="418">
        <f>EBT!R80*$D65/1000000</f>
        <v>0</v>
      </c>
    </row>
    <row r="66" spans="1:18" s="277" customFormat="1">
      <c r="A66" s="287"/>
      <c r="B66" s="44" t="s">
        <v>415</v>
      </c>
      <c r="C66" s="324"/>
      <c r="D66" s="330">
        <v>0</v>
      </c>
      <c r="E66" s="443">
        <f>EBT!E81*$D66/1000000</f>
        <v>0</v>
      </c>
      <c r="F66" s="443">
        <f>EBT!F81*$D66/1000000</f>
        <v>0</v>
      </c>
      <c r="G66" s="418">
        <f>EBT!G81*$D66/1000000</f>
        <v>0</v>
      </c>
      <c r="H66" s="418">
        <f>EBT!H81*$D66/1000000</f>
        <v>0</v>
      </c>
      <c r="I66" s="418">
        <f>EBT!I81*$D66/1000000</f>
        <v>0</v>
      </c>
      <c r="J66" s="418">
        <f>EBT!J81*$D66/1000000</f>
        <v>0</v>
      </c>
      <c r="K66" s="418">
        <f>EBT!K81*$D66/1000000</f>
        <v>0</v>
      </c>
      <c r="L66" s="418">
        <f>EBT!L81*$D66/1000000</f>
        <v>0</v>
      </c>
      <c r="M66" s="418">
        <f>EBT!M81*$D66/1000000</f>
        <v>0</v>
      </c>
      <c r="N66" s="418">
        <f>EBT!N81*$D66/1000000</f>
        <v>0</v>
      </c>
      <c r="O66" s="418">
        <f>EBT!O81*$D66/1000000</f>
        <v>0</v>
      </c>
      <c r="P66" s="418">
        <f>EBT!P81*$D66/1000000</f>
        <v>0</v>
      </c>
      <c r="Q66" s="418">
        <f>EBT!Q81*$D66/1000000</f>
        <v>0</v>
      </c>
      <c r="R66" s="418">
        <f>EBT!R81*$D66/1000000</f>
        <v>0</v>
      </c>
    </row>
    <row r="67" spans="1:18" s="277" customFormat="1">
      <c r="A67" s="287"/>
      <c r="B67" s="44" t="s">
        <v>416</v>
      </c>
      <c r="C67" s="324"/>
      <c r="D67" s="330">
        <v>0</v>
      </c>
      <c r="E67" s="443">
        <f>EBT!E82*$D67/1000000</f>
        <v>0</v>
      </c>
      <c r="F67" s="443">
        <f>EBT!F82*$D67/1000000</f>
        <v>0</v>
      </c>
      <c r="G67" s="418">
        <f>EBT!G82*$D67/1000000</f>
        <v>0</v>
      </c>
      <c r="H67" s="418">
        <f>EBT!H82*$D67/1000000</f>
        <v>0</v>
      </c>
      <c r="I67" s="418">
        <f>EBT!I82*$D67/1000000</f>
        <v>0</v>
      </c>
      <c r="J67" s="418">
        <f>EBT!J82*$D67/1000000</f>
        <v>0</v>
      </c>
      <c r="K67" s="418">
        <f>EBT!K82*$D67/1000000</f>
        <v>0</v>
      </c>
      <c r="L67" s="418">
        <f>EBT!L82*$D67/1000000</f>
        <v>0</v>
      </c>
      <c r="M67" s="418">
        <f>EBT!M82*$D67/1000000</f>
        <v>0</v>
      </c>
      <c r="N67" s="418">
        <f>EBT!N82*$D67/1000000</f>
        <v>0</v>
      </c>
      <c r="O67" s="418">
        <f>EBT!O82*$D67/1000000</f>
        <v>0</v>
      </c>
      <c r="P67" s="418">
        <f>EBT!P82*$D67/1000000</f>
        <v>0</v>
      </c>
      <c r="Q67" s="418">
        <f>EBT!Q82*$D67/1000000</f>
        <v>0</v>
      </c>
      <c r="R67" s="418">
        <f>EBT!R82*$D67/1000000</f>
        <v>0</v>
      </c>
    </row>
    <row r="68" spans="1:18" s="277" customFormat="1">
      <c r="A68" s="287" t="s">
        <v>348</v>
      </c>
      <c r="B68" s="44" t="s">
        <v>417</v>
      </c>
      <c r="C68" s="324"/>
      <c r="D68" s="330">
        <v>0</v>
      </c>
      <c r="E68" s="443">
        <f>EBT!E83*$D68/1000000</f>
        <v>0</v>
      </c>
      <c r="F68" s="443">
        <f>EBT!F83*$D68/1000000</f>
        <v>0</v>
      </c>
      <c r="G68" s="418">
        <f>EBT!G83*$D68/1000000</f>
        <v>0</v>
      </c>
      <c r="H68" s="418">
        <f>EBT!H83*$D68/1000000</f>
        <v>0</v>
      </c>
      <c r="I68" s="418">
        <f>EBT!I83*$D68/1000000</f>
        <v>0</v>
      </c>
      <c r="J68" s="418">
        <f>EBT!J83*$D68/1000000</f>
        <v>0</v>
      </c>
      <c r="K68" s="418">
        <f>EBT!K83*$D68/1000000</f>
        <v>0</v>
      </c>
      <c r="L68" s="418">
        <f>EBT!L83*$D68/1000000</f>
        <v>0</v>
      </c>
      <c r="M68" s="418">
        <f>EBT!M83*$D68/1000000</f>
        <v>0</v>
      </c>
      <c r="N68" s="418">
        <f>EBT!N83*$D68/1000000</f>
        <v>0</v>
      </c>
      <c r="O68" s="418">
        <f>EBT!O83*$D68/1000000</f>
        <v>0</v>
      </c>
      <c r="P68" s="418">
        <f>EBT!P83*$D68/1000000</f>
        <v>0</v>
      </c>
      <c r="Q68" s="418">
        <f>EBT!Q83*$D68/1000000</f>
        <v>0</v>
      </c>
      <c r="R68" s="418">
        <f>EBT!R83*$D68/1000000</f>
        <v>0</v>
      </c>
    </row>
    <row r="69" spans="1:18" s="277" customFormat="1">
      <c r="A69" s="287" t="s">
        <v>349</v>
      </c>
      <c r="B69" s="44" t="s">
        <v>418</v>
      </c>
      <c r="C69" s="282"/>
      <c r="D69" s="330">
        <v>0</v>
      </c>
      <c r="E69" s="443">
        <f>EBT!E84*$D69/1000000</f>
        <v>0</v>
      </c>
      <c r="F69" s="443">
        <f>EBT!F84*$D69/1000000</f>
        <v>0</v>
      </c>
      <c r="G69" s="418">
        <f>EBT!G84*$D69/1000000</f>
        <v>0</v>
      </c>
      <c r="H69" s="418">
        <f>EBT!H84*$D69/1000000</f>
        <v>0</v>
      </c>
      <c r="I69" s="418">
        <f>EBT!I84*$D69/1000000</f>
        <v>0</v>
      </c>
      <c r="J69" s="418">
        <f>EBT!J84*$D69/1000000</f>
        <v>0</v>
      </c>
      <c r="K69" s="418">
        <f>EBT!K84*$D69/1000000</f>
        <v>0</v>
      </c>
      <c r="L69" s="418">
        <f>EBT!L84*$D69/1000000</f>
        <v>0</v>
      </c>
      <c r="M69" s="418">
        <f>EBT!M84*$D69/1000000</f>
        <v>0</v>
      </c>
      <c r="N69" s="418">
        <f>EBT!N84*$D69/1000000</f>
        <v>0</v>
      </c>
      <c r="O69" s="418">
        <f>EBT!O84*$D69/1000000</f>
        <v>0</v>
      </c>
      <c r="P69" s="418">
        <f>EBT!P84*$D69/1000000</f>
        <v>0</v>
      </c>
      <c r="Q69" s="418">
        <f>EBT!Q84*$D69/1000000</f>
        <v>0</v>
      </c>
      <c r="R69" s="418">
        <f>EBT!R84*$D69/1000000</f>
        <v>0</v>
      </c>
    </row>
    <row r="70" spans="1:18" s="277" customFormat="1">
      <c r="A70" s="287" t="s">
        <v>351</v>
      </c>
      <c r="B70" s="44" t="s">
        <v>426</v>
      </c>
      <c r="C70" s="282"/>
      <c r="D70" s="330">
        <v>0</v>
      </c>
      <c r="E70" s="443">
        <f>EBT!E85*$D70/1000000</f>
        <v>0</v>
      </c>
      <c r="F70" s="443">
        <f>EBT!F85*$D70/1000000</f>
        <v>0</v>
      </c>
      <c r="G70" s="418">
        <f>EBT!G85*$D70/1000000</f>
        <v>0</v>
      </c>
      <c r="H70" s="418">
        <f>EBT!H85*$D70/1000000</f>
        <v>0</v>
      </c>
      <c r="I70" s="418">
        <f>EBT!I85*$D70/1000000</f>
        <v>0</v>
      </c>
      <c r="J70" s="418">
        <f>EBT!J85*$D70/1000000</f>
        <v>0</v>
      </c>
      <c r="K70" s="418">
        <f>EBT!K85*$D70/1000000</f>
        <v>0</v>
      </c>
      <c r="L70" s="418">
        <f>EBT!L85*$D70/1000000</f>
        <v>0</v>
      </c>
      <c r="M70" s="418">
        <f>EBT!M85*$D70/1000000</f>
        <v>0</v>
      </c>
      <c r="N70" s="418">
        <f>EBT!N85*$D70/1000000</f>
        <v>0</v>
      </c>
      <c r="O70" s="418">
        <f>EBT!O85*$D70/1000000</f>
        <v>0</v>
      </c>
      <c r="P70" s="418">
        <f>EBT!P85*$D70/1000000</f>
        <v>0</v>
      </c>
      <c r="Q70" s="418">
        <f>EBT!Q85*$D70/1000000</f>
        <v>0</v>
      </c>
      <c r="R70" s="418">
        <f>EBT!R85*$D70/1000000</f>
        <v>0</v>
      </c>
    </row>
    <row r="71" spans="1:18" s="277" customFormat="1">
      <c r="A71" s="287" t="s">
        <v>352</v>
      </c>
      <c r="B71" s="44" t="s">
        <v>427</v>
      </c>
      <c r="C71" s="282"/>
      <c r="D71" s="330">
        <v>0</v>
      </c>
      <c r="E71" s="443">
        <f>EBT!E86*$D71/1000000</f>
        <v>0</v>
      </c>
      <c r="F71" s="443">
        <f>EBT!F86*$D71/1000000</f>
        <v>0</v>
      </c>
      <c r="G71" s="418">
        <f>EBT!G86*$D71/1000000</f>
        <v>0</v>
      </c>
      <c r="H71" s="418">
        <f>EBT!H86*$D71/1000000</f>
        <v>0</v>
      </c>
      <c r="I71" s="418">
        <f>EBT!I86*$D71/1000000</f>
        <v>0</v>
      </c>
      <c r="J71" s="418">
        <f>EBT!J86*$D71/1000000</f>
        <v>0</v>
      </c>
      <c r="K71" s="418">
        <f>EBT!K86*$D71/1000000</f>
        <v>0</v>
      </c>
      <c r="L71" s="418">
        <f>EBT!L86*$D71/1000000</f>
        <v>0</v>
      </c>
      <c r="M71" s="418">
        <f>EBT!M86*$D71/1000000</f>
        <v>0</v>
      </c>
      <c r="N71" s="418">
        <f>EBT!N86*$D71/1000000</f>
        <v>0</v>
      </c>
      <c r="O71" s="418">
        <f>EBT!O86*$D71/1000000</f>
        <v>0</v>
      </c>
      <c r="P71" s="418">
        <f>EBT!P86*$D71/1000000</f>
        <v>0</v>
      </c>
      <c r="Q71" s="418">
        <f>EBT!Q86*$D71/1000000</f>
        <v>0</v>
      </c>
      <c r="R71" s="418">
        <f>EBT!R86*$D71/1000000</f>
        <v>0</v>
      </c>
    </row>
    <row r="72" spans="1:18" s="277" customFormat="1">
      <c r="A72" s="287" t="s">
        <v>350</v>
      </c>
      <c r="B72" s="44" t="s">
        <v>428</v>
      </c>
      <c r="C72" s="282"/>
      <c r="D72" s="330">
        <v>0</v>
      </c>
      <c r="E72" s="443">
        <f>EBT!E87*$D72/1000000</f>
        <v>0</v>
      </c>
      <c r="F72" s="443">
        <f>EBT!F87*$D72/1000000</f>
        <v>0</v>
      </c>
      <c r="G72" s="418">
        <f>EBT!G87*$D72/1000000</f>
        <v>0</v>
      </c>
      <c r="H72" s="418">
        <f>EBT!H87*$D72/1000000</f>
        <v>0</v>
      </c>
      <c r="I72" s="418">
        <f>EBT!I87*$D72/1000000</f>
        <v>0</v>
      </c>
      <c r="J72" s="418">
        <f>EBT!J87*$D72/1000000</f>
        <v>0</v>
      </c>
      <c r="K72" s="418">
        <f>EBT!K87*$D72/1000000</f>
        <v>0</v>
      </c>
      <c r="L72" s="418">
        <f>EBT!L87*$D72/1000000</f>
        <v>0</v>
      </c>
      <c r="M72" s="418">
        <f>EBT!M87*$D72/1000000</f>
        <v>0</v>
      </c>
      <c r="N72" s="418">
        <f>EBT!N87*$D72/1000000</f>
        <v>0</v>
      </c>
      <c r="O72" s="418">
        <f>EBT!O87*$D72/1000000</f>
        <v>0</v>
      </c>
      <c r="P72" s="418">
        <f>EBT!P87*$D72/1000000</f>
        <v>0</v>
      </c>
      <c r="Q72" s="418">
        <f>EBT!Q87*$D72/1000000</f>
        <v>0</v>
      </c>
      <c r="R72" s="418">
        <f>EBT!R87*$D72/1000000</f>
        <v>0</v>
      </c>
    </row>
    <row r="73" spans="1:18">
      <c r="A73" s="140"/>
      <c r="B73" s="197"/>
      <c r="C73" s="198"/>
      <c r="D73" s="199"/>
      <c r="E73" s="200"/>
      <c r="F73" s="200"/>
      <c r="G73" s="200"/>
      <c r="H73" s="200"/>
      <c r="I73" s="200"/>
      <c r="J73" s="200"/>
      <c r="K73" s="200"/>
      <c r="L73" s="200"/>
      <c r="M73" s="200"/>
      <c r="N73" s="194"/>
      <c r="O73" s="196"/>
      <c r="P73" s="196"/>
      <c r="Q73" s="196"/>
      <c r="R73" s="196"/>
    </row>
    <row r="74" spans="1:18">
      <c r="A74" s="140">
        <v>2</v>
      </c>
      <c r="B74" s="220" t="s">
        <v>353</v>
      </c>
      <c r="C74" s="221"/>
      <c r="D74" s="222"/>
      <c r="E74" s="430">
        <f t="shared" ref="E74:R74" si="1">SUM(E41:E54,E58:E72)</f>
        <v>0</v>
      </c>
      <c r="F74" s="430">
        <f t="shared" si="1"/>
        <v>0</v>
      </c>
      <c r="G74" s="421">
        <f t="shared" si="1"/>
        <v>0</v>
      </c>
      <c r="H74" s="421">
        <f t="shared" si="1"/>
        <v>0</v>
      </c>
      <c r="I74" s="421">
        <f t="shared" si="1"/>
        <v>0</v>
      </c>
      <c r="J74" s="421">
        <f t="shared" si="1"/>
        <v>0</v>
      </c>
      <c r="K74" s="421">
        <f t="shared" si="1"/>
        <v>0</v>
      </c>
      <c r="L74" s="421">
        <f t="shared" si="1"/>
        <v>0</v>
      </c>
      <c r="M74" s="421">
        <f t="shared" si="1"/>
        <v>0</v>
      </c>
      <c r="N74" s="421">
        <f t="shared" si="1"/>
        <v>0</v>
      </c>
      <c r="O74" s="421">
        <f t="shared" si="1"/>
        <v>0</v>
      </c>
      <c r="P74" s="421">
        <f t="shared" si="1"/>
        <v>0</v>
      </c>
      <c r="Q74" s="421">
        <f t="shared" si="1"/>
        <v>0</v>
      </c>
      <c r="R74" s="421">
        <f t="shared" si="1"/>
        <v>0</v>
      </c>
    </row>
    <row r="75" spans="1:18">
      <c r="A75" s="140"/>
      <c r="B75" s="205"/>
      <c r="C75" s="206"/>
      <c r="D75" s="214"/>
      <c r="E75" s="215"/>
      <c r="F75" s="215"/>
      <c r="G75" s="215"/>
      <c r="H75" s="215"/>
      <c r="I75" s="215"/>
      <c r="J75" s="215"/>
      <c r="K75" s="215"/>
      <c r="L75" s="215"/>
      <c r="M75" s="215"/>
      <c r="N75" s="215"/>
      <c r="O75" s="215"/>
      <c r="P75" s="215"/>
      <c r="Q75" s="215"/>
      <c r="R75" s="207"/>
    </row>
    <row r="76" spans="1:18" ht="15" customHeight="1">
      <c r="A76" s="140">
        <v>3</v>
      </c>
      <c r="B76" s="210" t="s">
        <v>114</v>
      </c>
      <c r="C76" s="211"/>
      <c r="D76" s="212"/>
      <c r="E76" s="431">
        <f>E37+E74</f>
        <v>1.2678523333113272</v>
      </c>
      <c r="F76" s="431">
        <f>F37+F74</f>
        <v>0.51875832184769344</v>
      </c>
      <c r="G76" s="422">
        <f>G37+G74</f>
        <v>0.62286251957023531</v>
      </c>
      <c r="H76" s="422">
        <f t="shared" ref="H76:R76" si="2">H37+H74</f>
        <v>0.56811566599465624</v>
      </c>
      <c r="I76" s="422">
        <f t="shared" si="2"/>
        <v>0.50685123585887526</v>
      </c>
      <c r="J76" s="422">
        <f t="shared" si="2"/>
        <v>0.51132238457021306</v>
      </c>
      <c r="K76" s="422">
        <f t="shared" si="2"/>
        <v>0.52527620102661421</v>
      </c>
      <c r="L76" s="422">
        <f t="shared" si="2"/>
        <v>0.53225905720369604</v>
      </c>
      <c r="M76" s="422">
        <f t="shared" si="2"/>
        <v>0.55686601745442776</v>
      </c>
      <c r="N76" s="422">
        <f t="shared" si="2"/>
        <v>0.58212628577542302</v>
      </c>
      <c r="O76" s="422">
        <f t="shared" si="2"/>
        <v>0.58571596574348561</v>
      </c>
      <c r="P76" s="422">
        <f t="shared" si="2"/>
        <v>0.60465658661719934</v>
      </c>
      <c r="Q76" s="422">
        <f t="shared" si="2"/>
        <v>0.53345700985107702</v>
      </c>
      <c r="R76" s="422">
        <f t="shared" si="2"/>
        <v>0.53645014270400571</v>
      </c>
    </row>
    <row r="77" spans="1:18">
      <c r="A77" s="140"/>
      <c r="B77" s="27"/>
      <c r="C77" s="33"/>
      <c r="D77" s="27"/>
      <c r="E77" s="77"/>
      <c r="F77" s="77"/>
      <c r="G77" s="77"/>
      <c r="H77" s="77"/>
      <c r="I77" s="77"/>
      <c r="J77" s="77"/>
      <c r="K77" s="77"/>
      <c r="L77" s="77"/>
      <c r="M77" s="77"/>
      <c r="N77" s="77"/>
      <c r="O77" s="77"/>
      <c r="P77" s="77"/>
      <c r="Q77" s="77"/>
      <c r="R77" s="77"/>
    </row>
    <row r="78" spans="1:18" ht="15" customHeight="1">
      <c r="A78" s="140"/>
      <c r="B78" s="118"/>
      <c r="C78" s="119"/>
      <c r="D78" s="89"/>
      <c r="E78" s="77"/>
      <c r="F78" s="77"/>
      <c r="G78" s="77"/>
      <c r="H78" s="77"/>
      <c r="I78" s="77"/>
      <c r="J78" s="77"/>
      <c r="K78" s="77"/>
      <c r="L78" s="77"/>
      <c r="M78" s="77"/>
      <c r="N78" s="77"/>
      <c r="O78" s="77"/>
      <c r="P78" s="77"/>
      <c r="Q78" s="77"/>
      <c r="R78" s="77"/>
    </row>
    <row r="79" spans="1:18" s="48" customFormat="1" ht="15" customHeight="1">
      <c r="A79" s="141"/>
      <c r="B79" s="295" t="s">
        <v>130</v>
      </c>
      <c r="C79" s="45"/>
      <c r="D79" s="89"/>
      <c r="E79" s="89"/>
      <c r="F79" s="89"/>
      <c r="G79" s="90"/>
      <c r="H79" s="90"/>
      <c r="I79" s="90"/>
      <c r="J79" s="90"/>
      <c r="K79" s="90"/>
      <c r="L79" s="90"/>
      <c r="M79" s="90"/>
      <c r="N79" s="90"/>
      <c r="O79" s="78"/>
      <c r="P79" s="78"/>
      <c r="Q79" s="78"/>
      <c r="R79" s="78"/>
    </row>
    <row r="80" spans="1:18" ht="15" customHeight="1">
      <c r="A80" s="140"/>
      <c r="B80" s="27" t="s">
        <v>274</v>
      </c>
      <c r="C80" s="33"/>
      <c r="D80" s="89"/>
      <c r="E80" s="89"/>
      <c r="F80" s="89"/>
      <c r="G80" s="90"/>
      <c r="H80" s="90"/>
      <c r="I80" s="90"/>
      <c r="J80" s="90"/>
      <c r="K80" s="90"/>
      <c r="L80" s="90"/>
      <c r="M80" s="90"/>
      <c r="N80" s="90"/>
      <c r="O80" s="78"/>
      <c r="P80" s="78"/>
      <c r="Q80" s="78"/>
      <c r="R80" s="78"/>
    </row>
    <row r="81" spans="1:18">
      <c r="A81" s="140"/>
      <c r="B81" s="21" t="s">
        <v>39</v>
      </c>
      <c r="C81" s="32"/>
      <c r="D81" s="79" t="s">
        <v>97</v>
      </c>
      <c r="E81" s="284" t="s">
        <v>135</v>
      </c>
      <c r="F81" s="284" t="s">
        <v>80</v>
      </c>
      <c r="G81" s="64" t="s">
        <v>1</v>
      </c>
      <c r="H81" s="64" t="s">
        <v>2</v>
      </c>
      <c r="I81" s="64" t="s">
        <v>17</v>
      </c>
      <c r="J81" s="64" t="s">
        <v>18</v>
      </c>
      <c r="K81" s="64" t="s">
        <v>20</v>
      </c>
      <c r="L81" s="64" t="s">
        <v>21</v>
      </c>
      <c r="M81" s="64" t="s">
        <v>24</v>
      </c>
      <c r="N81" s="64" t="s">
        <v>25</v>
      </c>
      <c r="O81" s="64" t="s">
        <v>27</v>
      </c>
      <c r="P81" s="64" t="s">
        <v>28</v>
      </c>
      <c r="Q81" s="64" t="s">
        <v>29</v>
      </c>
      <c r="R81" s="64" t="s">
        <v>30</v>
      </c>
    </row>
    <row r="82" spans="1:18" s="2" customFormat="1">
      <c r="A82" s="288" t="s">
        <v>115</v>
      </c>
      <c r="B82" s="120"/>
      <c r="C82" s="185"/>
      <c r="D82" s="224"/>
      <c r="E82" s="171"/>
      <c r="F82" s="171"/>
      <c r="G82" s="108"/>
      <c r="H82" s="108"/>
      <c r="I82" s="108"/>
      <c r="J82" s="108"/>
      <c r="K82" s="108"/>
      <c r="L82" s="108"/>
      <c r="M82" s="108"/>
      <c r="N82" s="117"/>
      <c r="O82" s="109"/>
      <c r="P82" s="109"/>
      <c r="Q82" s="109"/>
      <c r="R82" s="109"/>
    </row>
    <row r="83" spans="1:18" s="2" customFormat="1">
      <c r="A83" s="288" t="s">
        <v>116</v>
      </c>
      <c r="B83" s="53"/>
      <c r="C83" s="185"/>
      <c r="D83" s="224"/>
      <c r="E83" s="171"/>
      <c r="F83" s="171"/>
      <c r="G83" s="108"/>
      <c r="H83" s="108"/>
      <c r="I83" s="108"/>
      <c r="J83" s="108"/>
      <c r="K83" s="108"/>
      <c r="L83" s="108"/>
      <c r="M83" s="108"/>
      <c r="N83" s="117"/>
      <c r="O83" s="109"/>
      <c r="P83" s="109"/>
      <c r="Q83" s="109"/>
      <c r="R83" s="109"/>
    </row>
    <row r="84" spans="1:18" s="2" customFormat="1">
      <c r="A84" s="288" t="s">
        <v>117</v>
      </c>
      <c r="B84" s="53"/>
      <c r="C84" s="185"/>
      <c r="D84" s="224"/>
      <c r="E84" s="171"/>
      <c r="F84" s="171"/>
      <c r="G84" s="108"/>
      <c r="H84" s="108"/>
      <c r="I84" s="108"/>
      <c r="J84" s="108"/>
      <c r="K84" s="108"/>
      <c r="L84" s="108"/>
      <c r="M84" s="108"/>
      <c r="N84" s="117"/>
      <c r="O84" s="109"/>
      <c r="P84" s="109"/>
      <c r="Q84" s="109"/>
      <c r="R84" s="109"/>
    </row>
    <row r="85" spans="1:18" s="2" customFormat="1">
      <c r="A85" s="288" t="s">
        <v>118</v>
      </c>
      <c r="B85" s="53"/>
      <c r="C85" s="185"/>
      <c r="D85" s="224"/>
      <c r="E85" s="171"/>
      <c r="F85" s="171"/>
      <c r="G85" s="108"/>
      <c r="H85" s="108"/>
      <c r="I85" s="108"/>
      <c r="J85" s="108"/>
      <c r="K85" s="108"/>
      <c r="L85" s="108"/>
      <c r="M85" s="108"/>
      <c r="N85" s="117"/>
      <c r="O85" s="109"/>
      <c r="P85" s="109"/>
      <c r="Q85" s="109"/>
      <c r="R85" s="109"/>
    </row>
    <row r="86" spans="1:18" s="2" customFormat="1">
      <c r="A86" s="287" t="s">
        <v>119</v>
      </c>
      <c r="B86" s="53"/>
      <c r="C86" s="185"/>
      <c r="D86" s="224"/>
      <c r="E86" s="171"/>
      <c r="F86" s="171"/>
      <c r="G86" s="108"/>
      <c r="H86" s="108"/>
      <c r="I86" s="108"/>
      <c r="J86" s="108"/>
      <c r="K86" s="108"/>
      <c r="L86" s="108"/>
      <c r="M86" s="108"/>
      <c r="N86" s="117"/>
      <c r="O86" s="109"/>
      <c r="P86" s="109"/>
      <c r="Q86" s="109"/>
      <c r="R86" s="109"/>
    </row>
    <row r="87" spans="1:18" s="2" customFormat="1">
      <c r="A87" s="288" t="s">
        <v>236</v>
      </c>
      <c r="B87" s="53"/>
      <c r="C87" s="185"/>
      <c r="D87" s="224"/>
      <c r="E87" s="171"/>
      <c r="F87" s="171"/>
      <c r="G87" s="108"/>
      <c r="H87" s="108"/>
      <c r="I87" s="108"/>
      <c r="J87" s="108"/>
      <c r="K87" s="108"/>
      <c r="L87" s="108"/>
      <c r="M87" s="108"/>
      <c r="N87" s="117"/>
      <c r="O87" s="109"/>
      <c r="P87" s="109"/>
      <c r="Q87" s="109"/>
      <c r="R87" s="109"/>
    </row>
    <row r="88" spans="1:18" s="2" customFormat="1">
      <c r="A88" s="288" t="s">
        <v>237</v>
      </c>
      <c r="B88" s="53"/>
      <c r="C88" s="185"/>
      <c r="D88" s="224"/>
      <c r="E88" s="171"/>
      <c r="F88" s="171"/>
      <c r="G88" s="108"/>
      <c r="H88" s="108"/>
      <c r="I88" s="108"/>
      <c r="J88" s="108"/>
      <c r="K88" s="108"/>
      <c r="L88" s="108"/>
      <c r="M88" s="108"/>
      <c r="N88" s="117"/>
      <c r="O88" s="109"/>
      <c r="P88" s="109"/>
      <c r="Q88" s="109"/>
      <c r="R88" s="109"/>
    </row>
    <row r="89" spans="1:18" s="2" customFormat="1">
      <c r="A89" s="288" t="s">
        <v>238</v>
      </c>
      <c r="B89" s="53"/>
      <c r="C89" s="185"/>
      <c r="D89" s="224"/>
      <c r="E89" s="171"/>
      <c r="F89" s="171"/>
      <c r="G89" s="108"/>
      <c r="H89" s="108"/>
      <c r="I89" s="108"/>
      <c r="J89" s="108"/>
      <c r="K89" s="108"/>
      <c r="L89" s="108"/>
      <c r="M89" s="108"/>
      <c r="N89" s="117"/>
      <c r="O89" s="109"/>
      <c r="P89" s="109"/>
      <c r="Q89" s="109"/>
      <c r="R89" s="109"/>
    </row>
    <row r="90" spans="1:18" s="2" customFormat="1">
      <c r="A90" s="288" t="s">
        <v>239</v>
      </c>
      <c r="B90" s="53"/>
      <c r="C90" s="185"/>
      <c r="D90" s="224"/>
      <c r="E90" s="171"/>
      <c r="F90" s="171"/>
      <c r="G90" s="108"/>
      <c r="H90" s="108"/>
      <c r="I90" s="108"/>
      <c r="J90" s="108"/>
      <c r="K90" s="108"/>
      <c r="L90" s="108"/>
      <c r="M90" s="108"/>
      <c r="N90" s="117"/>
      <c r="O90" s="109"/>
      <c r="P90" s="109"/>
      <c r="Q90" s="109"/>
      <c r="R90" s="109"/>
    </row>
    <row r="91" spans="1:18" s="2" customFormat="1">
      <c r="A91" s="288" t="s">
        <v>240</v>
      </c>
      <c r="B91" s="53"/>
      <c r="C91" s="185"/>
      <c r="D91" s="224"/>
      <c r="E91" s="171"/>
      <c r="F91" s="171"/>
      <c r="G91" s="108"/>
      <c r="H91" s="108"/>
      <c r="I91" s="108"/>
      <c r="J91" s="108"/>
      <c r="K91" s="108"/>
      <c r="L91" s="108"/>
      <c r="M91" s="108"/>
      <c r="N91" s="117"/>
      <c r="O91" s="109"/>
      <c r="P91" s="109"/>
      <c r="Q91" s="109"/>
      <c r="R91" s="109"/>
    </row>
    <row r="92" spans="1:18" s="2" customFormat="1">
      <c r="A92" s="288" t="s">
        <v>241</v>
      </c>
      <c r="B92" s="53"/>
      <c r="C92" s="185"/>
      <c r="D92" s="224"/>
      <c r="E92" s="171"/>
      <c r="F92" s="171"/>
      <c r="G92" s="108"/>
      <c r="H92" s="108"/>
      <c r="I92" s="108"/>
      <c r="J92" s="108"/>
      <c r="K92" s="108"/>
      <c r="L92" s="108"/>
      <c r="M92" s="108"/>
      <c r="N92" s="117"/>
      <c r="O92" s="109"/>
      <c r="P92" s="109"/>
      <c r="Q92" s="109"/>
      <c r="R92" s="109"/>
    </row>
    <row r="93" spans="1:18" s="2" customFormat="1">
      <c r="A93" s="288" t="s">
        <v>242</v>
      </c>
      <c r="B93" s="53"/>
      <c r="C93" s="185"/>
      <c r="D93" s="224"/>
      <c r="E93" s="171"/>
      <c r="F93" s="171"/>
      <c r="G93" s="108"/>
      <c r="H93" s="108"/>
      <c r="I93" s="108"/>
      <c r="J93" s="108"/>
      <c r="K93" s="108"/>
      <c r="L93" s="108"/>
      <c r="M93" s="108"/>
      <c r="N93" s="117"/>
      <c r="O93" s="109"/>
      <c r="P93" s="109"/>
      <c r="Q93" s="109"/>
      <c r="R93" s="109"/>
    </row>
    <row r="94" spans="1:18" s="2" customFormat="1">
      <c r="A94" s="288" t="s">
        <v>243</v>
      </c>
      <c r="B94" s="53"/>
      <c r="C94" s="185"/>
      <c r="D94" s="224"/>
      <c r="E94" s="171"/>
      <c r="F94" s="171"/>
      <c r="G94" s="108"/>
      <c r="H94" s="108"/>
      <c r="I94" s="108"/>
      <c r="J94" s="108"/>
      <c r="K94" s="108"/>
      <c r="L94" s="108"/>
      <c r="M94" s="108"/>
      <c r="N94" s="117"/>
      <c r="O94" s="109"/>
      <c r="P94" s="109"/>
      <c r="Q94" s="109"/>
      <c r="R94" s="109"/>
    </row>
    <row r="95" spans="1:18" s="2" customFormat="1">
      <c r="A95" s="293" t="s">
        <v>244</v>
      </c>
      <c r="B95" s="53"/>
      <c r="C95" s="185"/>
      <c r="D95" s="224"/>
      <c r="E95" s="171"/>
      <c r="F95" s="171"/>
      <c r="G95" s="108"/>
      <c r="H95" s="108"/>
      <c r="I95" s="108"/>
      <c r="J95" s="108"/>
      <c r="K95" s="108"/>
      <c r="L95" s="108"/>
      <c r="M95" s="108"/>
      <c r="N95" s="108"/>
      <c r="O95" s="109"/>
      <c r="P95" s="109"/>
      <c r="Q95" s="109"/>
      <c r="R95" s="109"/>
    </row>
    <row r="96" spans="1:18">
      <c r="A96" s="140">
        <v>4</v>
      </c>
      <c r="B96" s="52" t="s">
        <v>111</v>
      </c>
      <c r="C96" s="47"/>
      <c r="D96" s="186"/>
      <c r="E96" s="432">
        <f>SUM(E82:E95)</f>
        <v>0</v>
      </c>
      <c r="F96" s="432">
        <f>SUM(F82:F95)</f>
        <v>0</v>
      </c>
      <c r="G96" s="423">
        <f>SUM(G82:G95)</f>
        <v>0</v>
      </c>
      <c r="H96" s="423">
        <f t="shared" ref="H96:R96" si="3">SUM(H82:H95)</f>
        <v>0</v>
      </c>
      <c r="I96" s="423">
        <f t="shared" si="3"/>
        <v>0</v>
      </c>
      <c r="J96" s="423">
        <f t="shared" si="3"/>
        <v>0</v>
      </c>
      <c r="K96" s="423">
        <f t="shared" si="3"/>
        <v>0</v>
      </c>
      <c r="L96" s="423">
        <f t="shared" si="3"/>
        <v>0</v>
      </c>
      <c r="M96" s="423">
        <f t="shared" si="3"/>
        <v>0</v>
      </c>
      <c r="N96" s="423">
        <f t="shared" si="3"/>
        <v>0</v>
      </c>
      <c r="O96" s="423">
        <f t="shared" si="3"/>
        <v>0</v>
      </c>
      <c r="P96" s="423">
        <f t="shared" si="3"/>
        <v>0</v>
      </c>
      <c r="Q96" s="423">
        <f t="shared" si="3"/>
        <v>0</v>
      </c>
      <c r="R96" s="423">
        <f t="shared" si="3"/>
        <v>0</v>
      </c>
    </row>
    <row r="97" spans="1:18">
      <c r="A97" s="140"/>
      <c r="B97" s="12"/>
      <c r="C97" s="32"/>
      <c r="D97" s="156"/>
      <c r="E97" s="161"/>
      <c r="F97" s="245"/>
      <c r="G97" s="162"/>
      <c r="H97" s="162"/>
      <c r="I97" s="162"/>
      <c r="J97" s="162"/>
      <c r="K97" s="162"/>
      <c r="L97" s="162"/>
      <c r="M97" s="162"/>
      <c r="N97" s="162"/>
      <c r="O97" s="163"/>
      <c r="P97" s="163"/>
      <c r="Q97" s="163"/>
      <c r="R97" s="164"/>
    </row>
    <row r="98" spans="1:18">
      <c r="A98" s="140"/>
      <c r="B98" s="27" t="s">
        <v>275</v>
      </c>
      <c r="C98" s="12"/>
      <c r="D98" s="21"/>
      <c r="E98" s="103"/>
      <c r="F98" s="104"/>
      <c r="G98" s="104"/>
      <c r="H98" s="104"/>
      <c r="I98" s="104"/>
      <c r="J98" s="104"/>
      <c r="K98" s="104"/>
      <c r="L98" s="104"/>
      <c r="M98" s="104"/>
      <c r="N98" s="104"/>
      <c r="O98" s="101"/>
      <c r="P98" s="101"/>
      <c r="Q98" s="101"/>
      <c r="R98" s="102"/>
    </row>
    <row r="99" spans="1:18">
      <c r="A99" s="140"/>
      <c r="B99" s="21" t="s">
        <v>39</v>
      </c>
      <c r="C99" s="125"/>
      <c r="D99" s="79" t="s">
        <v>97</v>
      </c>
      <c r="E99" s="284" t="s">
        <v>135</v>
      </c>
      <c r="F99" s="284" t="s">
        <v>80</v>
      </c>
      <c r="G99" s="284" t="s">
        <v>1</v>
      </c>
      <c r="H99" s="284" t="s">
        <v>2</v>
      </c>
      <c r="I99" s="284" t="s">
        <v>17</v>
      </c>
      <c r="J99" s="284" t="s">
        <v>18</v>
      </c>
      <c r="K99" s="284" t="s">
        <v>20</v>
      </c>
      <c r="L99" s="284" t="s">
        <v>21</v>
      </c>
      <c r="M99" s="284" t="s">
        <v>24</v>
      </c>
      <c r="N99" s="284" t="s">
        <v>25</v>
      </c>
      <c r="O99" s="284" t="s">
        <v>27</v>
      </c>
      <c r="P99" s="284" t="s">
        <v>28</v>
      </c>
      <c r="Q99" s="284" t="s">
        <v>29</v>
      </c>
      <c r="R99" s="284" t="s">
        <v>30</v>
      </c>
    </row>
    <row r="100" spans="1:18">
      <c r="A100" s="288" t="s">
        <v>120</v>
      </c>
      <c r="B100" s="53" t="s">
        <v>422</v>
      </c>
      <c r="C100" s="40"/>
      <c r="D100" s="94">
        <v>0</v>
      </c>
      <c r="E100" s="362"/>
      <c r="F100" s="178"/>
      <c r="G100" s="418">
        <f>EBT!G121*$D100/1000000</f>
        <v>0</v>
      </c>
      <c r="H100" s="418">
        <f>EBT!H121*$D100/1000000</f>
        <v>0</v>
      </c>
      <c r="I100" s="418">
        <f>EBT!I121*$D100/1000000</f>
        <v>0</v>
      </c>
      <c r="J100" s="418">
        <f>EBT!J121*$D100/1000000</f>
        <v>0</v>
      </c>
      <c r="K100" s="418">
        <f>EBT!K121*$D100/1000000</f>
        <v>0</v>
      </c>
      <c r="L100" s="418">
        <f>EBT!L121*$D100/1000000</f>
        <v>0</v>
      </c>
      <c r="M100" s="418">
        <f>EBT!M121*$D100/1000000</f>
        <v>0</v>
      </c>
      <c r="N100" s="418">
        <f>EBT!N121*$D100/1000000</f>
        <v>0</v>
      </c>
      <c r="O100" s="418">
        <f>EBT!O121*$D100/1000000</f>
        <v>0</v>
      </c>
      <c r="P100" s="418">
        <f>EBT!P121*$D100/1000000</f>
        <v>0</v>
      </c>
      <c r="Q100" s="418">
        <f>EBT!Q121*$D100/1000000</f>
        <v>0</v>
      </c>
      <c r="R100" s="418">
        <f>EBT!R121*$D100/1000000</f>
        <v>0</v>
      </c>
    </row>
    <row r="101" spans="1:18" s="277" customFormat="1">
      <c r="A101" s="288" t="s">
        <v>121</v>
      </c>
      <c r="B101" s="53" t="s">
        <v>423</v>
      </c>
      <c r="C101" s="282"/>
      <c r="D101" s="94">
        <v>0</v>
      </c>
      <c r="E101" s="178"/>
      <c r="F101" s="178"/>
      <c r="G101" s="418">
        <f>EBT!G122*$D101/1000000</f>
        <v>0</v>
      </c>
      <c r="H101" s="418">
        <f>EBT!H122*$D101/1000000</f>
        <v>0</v>
      </c>
      <c r="I101" s="418">
        <f>EBT!I122*$D101/1000000</f>
        <v>0</v>
      </c>
      <c r="J101" s="418">
        <f>EBT!J122*$D101/1000000</f>
        <v>0</v>
      </c>
      <c r="K101" s="418">
        <f>EBT!K122*$D101/1000000</f>
        <v>0</v>
      </c>
      <c r="L101" s="418">
        <f>EBT!L122*$D101/1000000</f>
        <v>0</v>
      </c>
      <c r="M101" s="418">
        <f>EBT!M122*$D101/1000000</f>
        <v>0</v>
      </c>
      <c r="N101" s="418">
        <f>EBT!N122*$D101/1000000</f>
        <v>0</v>
      </c>
      <c r="O101" s="418">
        <f>EBT!O122*$D101/1000000</f>
        <v>0</v>
      </c>
      <c r="P101" s="418">
        <f>EBT!P122*$D101/1000000</f>
        <v>0</v>
      </c>
      <c r="Q101" s="418">
        <f>EBT!Q122*$D101/1000000</f>
        <v>0</v>
      </c>
      <c r="R101" s="418">
        <f>EBT!R122*$D101/1000000</f>
        <v>0</v>
      </c>
    </row>
    <row r="102" spans="1:18" s="277" customFormat="1" hidden="1">
      <c r="A102" s="288" t="s">
        <v>122</v>
      </c>
      <c r="B102" s="53"/>
      <c r="C102" s="282"/>
      <c r="D102" s="94"/>
      <c r="E102" s="178"/>
      <c r="F102" s="178"/>
      <c r="G102" s="418">
        <f>EBT!G123*$D102/1000000</f>
        <v>0</v>
      </c>
      <c r="H102" s="418">
        <f>EBT!H123*$D102/1000000</f>
        <v>0</v>
      </c>
      <c r="I102" s="418">
        <f>EBT!I123*$D102/1000000</f>
        <v>0</v>
      </c>
      <c r="J102" s="418">
        <f>EBT!J123*$D102/1000000</f>
        <v>0</v>
      </c>
      <c r="K102" s="418">
        <f>EBT!K123*$D102/1000000</f>
        <v>0</v>
      </c>
      <c r="L102" s="418">
        <f>EBT!L123*$D102/1000000</f>
        <v>0</v>
      </c>
      <c r="M102" s="418">
        <f>EBT!M123*$D102/1000000</f>
        <v>0</v>
      </c>
      <c r="N102" s="418">
        <f>EBT!N123*$D102/1000000</f>
        <v>0</v>
      </c>
      <c r="O102" s="418">
        <f>EBT!O123*$D102/1000000</f>
        <v>0</v>
      </c>
      <c r="P102" s="418">
        <f>EBT!P123*$D102/1000000</f>
        <v>0</v>
      </c>
      <c r="Q102" s="418">
        <f>EBT!Q123*$D102/1000000</f>
        <v>0</v>
      </c>
      <c r="R102" s="418">
        <f>EBT!R123*$D102/1000000</f>
        <v>0</v>
      </c>
    </row>
    <row r="103" spans="1:18" s="277" customFormat="1" hidden="1">
      <c r="A103" s="288" t="s">
        <v>123</v>
      </c>
      <c r="B103" s="53"/>
      <c r="C103" s="282"/>
      <c r="D103" s="94"/>
      <c r="E103" s="178"/>
      <c r="F103" s="178"/>
      <c r="G103" s="418">
        <f>EBT!G124*$D103/1000000</f>
        <v>0</v>
      </c>
      <c r="H103" s="418">
        <f>EBT!H124*$D103/1000000</f>
        <v>0</v>
      </c>
      <c r="I103" s="418">
        <f>EBT!I124*$D103/1000000</f>
        <v>0</v>
      </c>
      <c r="J103" s="418">
        <f>EBT!J124*$D103/1000000</f>
        <v>0</v>
      </c>
      <c r="K103" s="418">
        <f>EBT!K124*$D103/1000000</f>
        <v>0</v>
      </c>
      <c r="L103" s="418">
        <f>EBT!L124*$D103/1000000</f>
        <v>0</v>
      </c>
      <c r="M103" s="418">
        <f>EBT!M124*$D103/1000000</f>
        <v>0</v>
      </c>
      <c r="N103" s="418">
        <f>EBT!N124*$D103/1000000</f>
        <v>0</v>
      </c>
      <c r="O103" s="418">
        <f>EBT!O124*$D103/1000000</f>
        <v>0</v>
      </c>
      <c r="P103" s="418">
        <f>EBT!P124*$D103/1000000</f>
        <v>0</v>
      </c>
      <c r="Q103" s="418">
        <f>EBT!Q124*$D103/1000000</f>
        <v>0</v>
      </c>
      <c r="R103" s="418">
        <f>EBT!R124*$D103/1000000</f>
        <v>0</v>
      </c>
    </row>
    <row r="104" spans="1:18" s="277" customFormat="1" hidden="1">
      <c r="A104" s="287" t="s">
        <v>124</v>
      </c>
      <c r="B104" s="53"/>
      <c r="C104" s="282"/>
      <c r="D104" s="94"/>
      <c r="E104" s="178"/>
      <c r="F104" s="178"/>
      <c r="G104" s="418">
        <f>EBT!G125*$D104/1000000</f>
        <v>0</v>
      </c>
      <c r="H104" s="418">
        <f>EBT!H125*$D104/1000000</f>
        <v>0</v>
      </c>
      <c r="I104" s="418">
        <f>EBT!I125*$D104/1000000</f>
        <v>0</v>
      </c>
      <c r="J104" s="418">
        <f>EBT!J125*$D104/1000000</f>
        <v>0</v>
      </c>
      <c r="K104" s="418">
        <f>EBT!K125*$D104/1000000</f>
        <v>0</v>
      </c>
      <c r="L104" s="418">
        <f>EBT!L125*$D104/1000000</f>
        <v>0</v>
      </c>
      <c r="M104" s="418">
        <f>EBT!M125*$D104/1000000</f>
        <v>0</v>
      </c>
      <c r="N104" s="418">
        <f>EBT!N125*$D104/1000000</f>
        <v>0</v>
      </c>
      <c r="O104" s="418">
        <f>EBT!O125*$D104/1000000</f>
        <v>0</v>
      </c>
      <c r="P104" s="418">
        <f>EBT!P125*$D104/1000000</f>
        <v>0</v>
      </c>
      <c r="Q104" s="418">
        <f>EBT!Q125*$D104/1000000</f>
        <v>0</v>
      </c>
      <c r="R104" s="418">
        <f>EBT!R125*$D104/1000000</f>
        <v>0</v>
      </c>
    </row>
    <row r="105" spans="1:18" s="277" customFormat="1" hidden="1">
      <c r="A105" s="288" t="s">
        <v>245</v>
      </c>
      <c r="B105" s="53"/>
      <c r="C105" s="282"/>
      <c r="D105" s="94"/>
      <c r="E105" s="178"/>
      <c r="F105" s="178"/>
      <c r="G105" s="418">
        <f>EBT!G126*$D105/1000000</f>
        <v>0</v>
      </c>
      <c r="H105" s="418">
        <f>EBT!H126*$D105/1000000</f>
        <v>0</v>
      </c>
      <c r="I105" s="418">
        <f>EBT!I126*$D105/1000000</f>
        <v>0</v>
      </c>
      <c r="J105" s="418">
        <f>EBT!J126*$D105/1000000</f>
        <v>0</v>
      </c>
      <c r="K105" s="418">
        <f>EBT!K126*$D105/1000000</f>
        <v>0</v>
      </c>
      <c r="L105" s="418">
        <f>EBT!L126*$D105/1000000</f>
        <v>0</v>
      </c>
      <c r="M105" s="418">
        <f>EBT!M126*$D105/1000000</f>
        <v>0</v>
      </c>
      <c r="N105" s="418">
        <f>EBT!N126*$D105/1000000</f>
        <v>0</v>
      </c>
      <c r="O105" s="418">
        <f>EBT!O126*$D105/1000000</f>
        <v>0</v>
      </c>
      <c r="P105" s="418">
        <f>EBT!P126*$D105/1000000</f>
        <v>0</v>
      </c>
      <c r="Q105" s="418">
        <f>EBT!Q126*$D105/1000000</f>
        <v>0</v>
      </c>
      <c r="R105" s="418">
        <f>EBT!R126*$D105/1000000</f>
        <v>0</v>
      </c>
    </row>
    <row r="106" spans="1:18" s="277" customFormat="1" hidden="1">
      <c r="A106" s="288" t="s">
        <v>246</v>
      </c>
      <c r="B106" s="53"/>
      <c r="C106" s="282"/>
      <c r="D106" s="94"/>
      <c r="E106" s="178"/>
      <c r="F106" s="178"/>
      <c r="G106" s="418">
        <f>EBT!G127*$D106/1000000</f>
        <v>0</v>
      </c>
      <c r="H106" s="418">
        <f>EBT!H127*$D106/1000000</f>
        <v>0</v>
      </c>
      <c r="I106" s="418">
        <f>EBT!I127*$D106/1000000</f>
        <v>0</v>
      </c>
      <c r="J106" s="418">
        <f>EBT!J127*$D106/1000000</f>
        <v>0</v>
      </c>
      <c r="K106" s="418">
        <f>EBT!K127*$D106/1000000</f>
        <v>0</v>
      </c>
      <c r="L106" s="418">
        <f>EBT!L127*$D106/1000000</f>
        <v>0</v>
      </c>
      <c r="M106" s="418">
        <f>EBT!M127*$D106/1000000</f>
        <v>0</v>
      </c>
      <c r="N106" s="418">
        <f>EBT!N127*$D106/1000000</f>
        <v>0</v>
      </c>
      <c r="O106" s="418">
        <f>EBT!O127*$D106/1000000</f>
        <v>0</v>
      </c>
      <c r="P106" s="418">
        <f>EBT!P127*$D106/1000000</f>
        <v>0</v>
      </c>
      <c r="Q106" s="418">
        <f>EBT!Q127*$D106/1000000</f>
        <v>0</v>
      </c>
      <c r="R106" s="418">
        <f>EBT!R127*$D106/1000000</f>
        <v>0</v>
      </c>
    </row>
    <row r="107" spans="1:18" s="277" customFormat="1" hidden="1">
      <c r="A107" s="288" t="s">
        <v>247</v>
      </c>
      <c r="B107" s="53"/>
      <c r="C107" s="282"/>
      <c r="D107" s="94"/>
      <c r="E107" s="178"/>
      <c r="F107" s="178"/>
      <c r="G107" s="418">
        <f>EBT!G128*$D107/1000000</f>
        <v>0</v>
      </c>
      <c r="H107" s="418">
        <f>EBT!H128*$D107/1000000</f>
        <v>0</v>
      </c>
      <c r="I107" s="418">
        <f>EBT!I128*$D107/1000000</f>
        <v>0</v>
      </c>
      <c r="J107" s="418">
        <f>EBT!J128*$D107/1000000</f>
        <v>0</v>
      </c>
      <c r="K107" s="418">
        <f>EBT!K128*$D107/1000000</f>
        <v>0</v>
      </c>
      <c r="L107" s="418">
        <f>EBT!L128*$D107/1000000</f>
        <v>0</v>
      </c>
      <c r="M107" s="418">
        <f>EBT!M128*$D107/1000000</f>
        <v>0</v>
      </c>
      <c r="N107" s="418">
        <f>EBT!N128*$D107/1000000</f>
        <v>0</v>
      </c>
      <c r="O107" s="418">
        <f>EBT!O128*$D107/1000000</f>
        <v>0</v>
      </c>
      <c r="P107" s="418">
        <f>EBT!P128*$D107/1000000</f>
        <v>0</v>
      </c>
      <c r="Q107" s="418">
        <f>EBT!Q128*$D107/1000000</f>
        <v>0</v>
      </c>
      <c r="R107" s="418">
        <f>EBT!R128*$D107/1000000</f>
        <v>0</v>
      </c>
    </row>
    <row r="108" spans="1:18" s="277" customFormat="1" hidden="1">
      <c r="A108" s="288" t="s">
        <v>248</v>
      </c>
      <c r="B108" s="53"/>
      <c r="C108" s="282"/>
      <c r="D108" s="94"/>
      <c r="E108" s="178"/>
      <c r="F108" s="178"/>
      <c r="G108" s="418">
        <f>EBT!G129*$D108/1000000</f>
        <v>0</v>
      </c>
      <c r="H108" s="418">
        <f>EBT!H129*$D108/1000000</f>
        <v>0</v>
      </c>
      <c r="I108" s="418">
        <f>EBT!I129*$D108/1000000</f>
        <v>0</v>
      </c>
      <c r="J108" s="418">
        <f>EBT!J129*$D108/1000000</f>
        <v>0</v>
      </c>
      <c r="K108" s="418">
        <f>EBT!K129*$D108/1000000</f>
        <v>0</v>
      </c>
      <c r="L108" s="418">
        <f>EBT!L129*$D108/1000000</f>
        <v>0</v>
      </c>
      <c r="M108" s="418">
        <f>EBT!M129*$D108/1000000</f>
        <v>0</v>
      </c>
      <c r="N108" s="418">
        <f>EBT!N129*$D108/1000000</f>
        <v>0</v>
      </c>
      <c r="O108" s="418">
        <f>EBT!O129*$D108/1000000</f>
        <v>0</v>
      </c>
      <c r="P108" s="418">
        <f>EBT!P129*$D108/1000000</f>
        <v>0</v>
      </c>
      <c r="Q108" s="418">
        <f>EBT!Q129*$D108/1000000</f>
        <v>0</v>
      </c>
      <c r="R108" s="418">
        <f>EBT!R129*$D108/1000000</f>
        <v>0</v>
      </c>
    </row>
    <row r="109" spans="1:18" s="277" customFormat="1" hidden="1">
      <c r="A109" s="288" t="s">
        <v>249</v>
      </c>
      <c r="B109" s="53"/>
      <c r="C109" s="282"/>
      <c r="D109" s="94"/>
      <c r="E109" s="178"/>
      <c r="F109" s="178"/>
      <c r="G109" s="418">
        <f>EBT!G130*$D109/1000000</f>
        <v>0</v>
      </c>
      <c r="H109" s="418">
        <f>EBT!H130*$D109/1000000</f>
        <v>0</v>
      </c>
      <c r="I109" s="418">
        <f>EBT!I130*$D109/1000000</f>
        <v>0</v>
      </c>
      <c r="J109" s="418">
        <f>EBT!J130*$D109/1000000</f>
        <v>0</v>
      </c>
      <c r="K109" s="418">
        <f>EBT!K130*$D109/1000000</f>
        <v>0</v>
      </c>
      <c r="L109" s="418">
        <f>EBT!L130*$D109/1000000</f>
        <v>0</v>
      </c>
      <c r="M109" s="418">
        <f>EBT!M130*$D109/1000000</f>
        <v>0</v>
      </c>
      <c r="N109" s="418">
        <f>EBT!N130*$D109/1000000</f>
        <v>0</v>
      </c>
      <c r="O109" s="418">
        <f>EBT!O130*$D109/1000000</f>
        <v>0</v>
      </c>
      <c r="P109" s="418">
        <f>EBT!P130*$D109/1000000</f>
        <v>0</v>
      </c>
      <c r="Q109" s="418">
        <f>EBT!Q130*$D109/1000000</f>
        <v>0</v>
      </c>
      <c r="R109" s="418">
        <f>EBT!R130*$D109/1000000</f>
        <v>0</v>
      </c>
    </row>
    <row r="110" spans="1:18" hidden="1">
      <c r="A110" s="288" t="s">
        <v>250</v>
      </c>
      <c r="B110" s="53"/>
      <c r="C110" s="40"/>
      <c r="D110" s="94"/>
      <c r="E110" s="178"/>
      <c r="F110" s="178"/>
      <c r="G110" s="418">
        <f>EBT!G131*$D110/1000000</f>
        <v>0</v>
      </c>
      <c r="H110" s="418">
        <f>EBT!H131*$D110/1000000</f>
        <v>0</v>
      </c>
      <c r="I110" s="418">
        <f>EBT!I131*$D110/1000000</f>
        <v>0</v>
      </c>
      <c r="J110" s="418">
        <f>EBT!J131*$D110/1000000</f>
        <v>0</v>
      </c>
      <c r="K110" s="418">
        <f>EBT!K131*$D110/1000000</f>
        <v>0</v>
      </c>
      <c r="L110" s="418">
        <f>EBT!L131*$D110/1000000</f>
        <v>0</v>
      </c>
      <c r="M110" s="418">
        <f>EBT!M131*$D110/1000000</f>
        <v>0</v>
      </c>
      <c r="N110" s="418">
        <f>EBT!N131*$D110/1000000</f>
        <v>0</v>
      </c>
      <c r="O110" s="418">
        <f>EBT!O131*$D110/1000000</f>
        <v>0</v>
      </c>
      <c r="P110" s="418">
        <f>EBT!P131*$D110/1000000</f>
        <v>0</v>
      </c>
      <c r="Q110" s="418">
        <f>EBT!Q131*$D110/1000000</f>
        <v>0</v>
      </c>
      <c r="R110" s="418">
        <f>EBT!R131*$D110/1000000</f>
        <v>0</v>
      </c>
    </row>
    <row r="111" spans="1:18" hidden="1">
      <c r="A111" s="288" t="s">
        <v>251</v>
      </c>
      <c r="B111" s="53"/>
      <c r="C111" s="40"/>
      <c r="D111" s="94"/>
      <c r="E111" s="362"/>
      <c r="F111" s="362"/>
      <c r="G111" s="418">
        <f>EBT!G132*$D111/1000000</f>
        <v>0</v>
      </c>
      <c r="H111" s="418">
        <f>EBT!H132*$D111/1000000</f>
        <v>0</v>
      </c>
      <c r="I111" s="418">
        <f>EBT!I132*$D111/1000000</f>
        <v>0</v>
      </c>
      <c r="J111" s="418">
        <f>EBT!J132*$D111/1000000</f>
        <v>0</v>
      </c>
      <c r="K111" s="418">
        <f>EBT!K132*$D111/1000000</f>
        <v>0</v>
      </c>
      <c r="L111" s="418">
        <f>EBT!L132*$D111/1000000</f>
        <v>0</v>
      </c>
      <c r="M111" s="418">
        <f>EBT!M132*$D111/1000000</f>
        <v>0</v>
      </c>
      <c r="N111" s="418">
        <f>EBT!N132*$D111/1000000</f>
        <v>0</v>
      </c>
      <c r="O111" s="418">
        <f>EBT!O132*$D111/1000000</f>
        <v>0</v>
      </c>
      <c r="P111" s="418">
        <f>EBT!P132*$D111/1000000</f>
        <v>0</v>
      </c>
      <c r="Q111" s="418">
        <f>EBT!Q132*$D111/1000000</f>
        <v>0</v>
      </c>
      <c r="R111" s="418">
        <f>EBT!R132*$D111/1000000</f>
        <v>0</v>
      </c>
    </row>
    <row r="112" spans="1:18" hidden="1">
      <c r="A112" s="288" t="s">
        <v>252</v>
      </c>
      <c r="B112" s="53"/>
      <c r="C112" s="40"/>
      <c r="D112" s="94"/>
      <c r="E112" s="362"/>
      <c r="F112" s="362"/>
      <c r="G112" s="418">
        <f>EBT!G133*$D112/1000000</f>
        <v>0</v>
      </c>
      <c r="H112" s="418">
        <f>EBT!H133*$D112/1000000</f>
        <v>0</v>
      </c>
      <c r="I112" s="418">
        <f>EBT!I133*$D112/1000000</f>
        <v>0</v>
      </c>
      <c r="J112" s="418">
        <f>EBT!J133*$D112/1000000</f>
        <v>0</v>
      </c>
      <c r="K112" s="418">
        <f>EBT!K133*$D112/1000000</f>
        <v>0</v>
      </c>
      <c r="L112" s="418">
        <f>EBT!L133*$D112/1000000</f>
        <v>0</v>
      </c>
      <c r="M112" s="418">
        <f>EBT!M133*$D112/1000000</f>
        <v>0</v>
      </c>
      <c r="N112" s="418">
        <f>EBT!N133*$D112/1000000</f>
        <v>0</v>
      </c>
      <c r="O112" s="418">
        <f>EBT!O133*$D112/1000000</f>
        <v>0</v>
      </c>
      <c r="P112" s="418">
        <f>EBT!P133*$D112/1000000</f>
        <v>0</v>
      </c>
      <c r="Q112" s="418">
        <f>EBT!Q133*$D112/1000000</f>
        <v>0</v>
      </c>
      <c r="R112" s="418">
        <f>EBT!R133*$D112/1000000</f>
        <v>0</v>
      </c>
    </row>
    <row r="113" spans="1:18" hidden="1">
      <c r="A113" s="293" t="s">
        <v>253</v>
      </c>
      <c r="B113" s="53"/>
      <c r="C113" s="40"/>
      <c r="D113" s="94"/>
      <c r="E113" s="362"/>
      <c r="F113" s="362"/>
      <c r="G113" s="418">
        <f>EBT!G134*$D113/1000000</f>
        <v>0</v>
      </c>
      <c r="H113" s="418">
        <f>EBT!H134*$D113/1000000</f>
        <v>0</v>
      </c>
      <c r="I113" s="418">
        <f>EBT!I134*$D113/1000000</f>
        <v>0</v>
      </c>
      <c r="J113" s="418">
        <f>EBT!J134*$D113/1000000</f>
        <v>0</v>
      </c>
      <c r="K113" s="418">
        <f>EBT!K134*$D113/1000000</f>
        <v>0</v>
      </c>
      <c r="L113" s="418">
        <f>EBT!L134*$D113/1000000</f>
        <v>0</v>
      </c>
      <c r="M113" s="418">
        <f>EBT!M134*$D113/1000000</f>
        <v>0</v>
      </c>
      <c r="N113" s="418">
        <f>EBT!N134*$D113/1000000</f>
        <v>0</v>
      </c>
      <c r="O113" s="418">
        <f>EBT!O134*$D113/1000000</f>
        <v>0</v>
      </c>
      <c r="P113" s="418">
        <f>EBT!P134*$D113/1000000</f>
        <v>0</v>
      </c>
      <c r="Q113" s="418">
        <f>EBT!Q134*$D113/1000000</f>
        <v>0</v>
      </c>
      <c r="R113" s="418">
        <f>EBT!R134*$D113/1000000</f>
        <v>0</v>
      </c>
    </row>
    <row r="114" spans="1:18">
      <c r="A114" s="140">
        <v>5</v>
      </c>
      <c r="B114" s="49" t="s">
        <v>112</v>
      </c>
      <c r="C114" s="47"/>
      <c r="D114" s="225"/>
      <c r="E114" s="432">
        <f>SUM(E100:E113)</f>
        <v>0</v>
      </c>
      <c r="F114" s="432">
        <f>SUM(F100:F113)</f>
        <v>0</v>
      </c>
      <c r="G114" s="418">
        <f>EBT!G135*$D114/1000000</f>
        <v>0</v>
      </c>
      <c r="H114" s="418">
        <f>EBT!H135*$D114/1000000</f>
        <v>0</v>
      </c>
      <c r="I114" s="418">
        <f>EBT!I135*$D114/1000000</f>
        <v>0</v>
      </c>
      <c r="J114" s="418">
        <f>EBT!J135*$D114/1000000</f>
        <v>0</v>
      </c>
      <c r="K114" s="418">
        <f>EBT!K135*$D114/1000000</f>
        <v>0</v>
      </c>
      <c r="L114" s="418">
        <f>EBT!L135*$D114/1000000</f>
        <v>0</v>
      </c>
      <c r="M114" s="418">
        <f>EBT!M135*$D114/1000000</f>
        <v>0</v>
      </c>
      <c r="N114" s="418">
        <f>EBT!N135*$D114/1000000</f>
        <v>0</v>
      </c>
      <c r="O114" s="418">
        <f>EBT!O135*$D114/1000000</f>
        <v>0</v>
      </c>
      <c r="P114" s="418">
        <f>EBT!P135*$D114/1000000</f>
        <v>0</v>
      </c>
      <c r="Q114" s="418">
        <f>EBT!Q135*$D114/1000000</f>
        <v>0</v>
      </c>
      <c r="R114" s="418">
        <f>EBT!R135*$D114/1000000</f>
        <v>0</v>
      </c>
    </row>
    <row r="115" spans="1:18">
      <c r="A115" s="140"/>
      <c r="B115" s="169"/>
      <c r="C115" s="167"/>
      <c r="D115" s="168"/>
      <c r="E115" s="424"/>
      <c r="F115" s="424"/>
      <c r="G115" s="104"/>
      <c r="H115" s="104"/>
      <c r="I115" s="104"/>
      <c r="J115" s="104"/>
      <c r="K115" s="104"/>
      <c r="L115" s="104"/>
      <c r="M115" s="104"/>
      <c r="N115" s="104"/>
      <c r="O115" s="104"/>
      <c r="P115" s="104"/>
      <c r="Q115" s="104"/>
      <c r="R115" s="170"/>
    </row>
    <row r="116" spans="1:18" ht="15" customHeight="1">
      <c r="A116" s="140">
        <v>6</v>
      </c>
      <c r="B116" s="50" t="s">
        <v>169</v>
      </c>
      <c r="C116" s="51"/>
      <c r="D116" s="87"/>
      <c r="E116" s="427">
        <f>E114+E96</f>
        <v>0</v>
      </c>
      <c r="F116" s="427">
        <f>F114+F96</f>
        <v>0</v>
      </c>
      <c r="G116" s="426">
        <f>G114+G96</f>
        <v>0</v>
      </c>
      <c r="H116" s="426">
        <f t="shared" ref="H116:R116" si="4">H114+H96</f>
        <v>0</v>
      </c>
      <c r="I116" s="426">
        <f t="shared" si="4"/>
        <v>0</v>
      </c>
      <c r="J116" s="426">
        <f t="shared" si="4"/>
        <v>0</v>
      </c>
      <c r="K116" s="426">
        <f t="shared" si="4"/>
        <v>0</v>
      </c>
      <c r="L116" s="426">
        <f t="shared" si="4"/>
        <v>0</v>
      </c>
      <c r="M116" s="426">
        <f t="shared" si="4"/>
        <v>0</v>
      </c>
      <c r="N116" s="426">
        <f t="shared" si="4"/>
        <v>0</v>
      </c>
      <c r="O116" s="426">
        <f t="shared" si="4"/>
        <v>0</v>
      </c>
      <c r="P116" s="426">
        <f t="shared" si="4"/>
        <v>0</v>
      </c>
      <c r="Q116" s="426">
        <f t="shared" si="4"/>
        <v>0</v>
      </c>
      <c r="R116" s="426">
        <f t="shared" si="4"/>
        <v>0</v>
      </c>
    </row>
    <row r="117" spans="1:18">
      <c r="A117" s="140"/>
      <c r="B117" s="33"/>
      <c r="C117" s="33"/>
      <c r="D117" s="27"/>
      <c r="E117" s="77"/>
      <c r="F117" s="77"/>
      <c r="G117" s="77"/>
      <c r="H117" s="77"/>
      <c r="I117" s="77"/>
      <c r="J117" s="77"/>
      <c r="K117" s="77"/>
      <c r="L117" s="77"/>
      <c r="M117" s="77"/>
      <c r="N117" s="77"/>
      <c r="O117" s="77"/>
      <c r="P117" s="77"/>
      <c r="Q117" s="77"/>
      <c r="R117" s="77"/>
    </row>
    <row r="118" spans="1:18" ht="18.75">
      <c r="A118" s="140"/>
      <c r="B118" s="295" t="s">
        <v>44</v>
      </c>
      <c r="C118" s="45"/>
      <c r="D118" s="89"/>
      <c r="E118" s="90"/>
      <c r="F118" s="90"/>
      <c r="G118" s="90"/>
      <c r="H118" s="90"/>
      <c r="I118" s="90"/>
      <c r="J118" s="90"/>
      <c r="K118" s="90"/>
      <c r="L118" s="90"/>
      <c r="M118" s="90"/>
      <c r="N118" s="90"/>
      <c r="O118" s="78"/>
      <c r="P118" s="78"/>
      <c r="Q118" s="78"/>
      <c r="R118" s="78"/>
    </row>
    <row r="119" spans="1:18">
      <c r="A119" s="140"/>
      <c r="B119" s="27"/>
      <c r="C119" s="33"/>
      <c r="D119" s="27"/>
    </row>
    <row r="120" spans="1:18">
      <c r="A120" s="140"/>
      <c r="B120" s="34"/>
      <c r="C120" s="74"/>
      <c r="D120" s="79" t="s">
        <v>96</v>
      </c>
      <c r="E120" s="64" t="s">
        <v>135</v>
      </c>
      <c r="F120" s="64" t="s">
        <v>80</v>
      </c>
      <c r="G120" s="64" t="s">
        <v>1</v>
      </c>
      <c r="H120" s="64" t="s">
        <v>2</v>
      </c>
      <c r="I120" s="64" t="s">
        <v>17</v>
      </c>
      <c r="J120" s="64" t="s">
        <v>18</v>
      </c>
      <c r="K120" s="64" t="s">
        <v>20</v>
      </c>
      <c r="L120" s="64" t="s">
        <v>21</v>
      </c>
      <c r="M120" s="64" t="s">
        <v>24</v>
      </c>
      <c r="N120" s="64" t="s">
        <v>25</v>
      </c>
      <c r="O120" s="64" t="s">
        <v>27</v>
      </c>
      <c r="P120" s="64" t="s">
        <v>28</v>
      </c>
      <c r="Q120" s="64" t="s">
        <v>29</v>
      </c>
      <c r="R120" s="64" t="s">
        <v>30</v>
      </c>
    </row>
    <row r="121" spans="1:18">
      <c r="A121" s="140">
        <v>7</v>
      </c>
      <c r="B121" s="52" t="s">
        <v>374</v>
      </c>
      <c r="C121" s="276"/>
      <c r="D121" s="180">
        <v>0.42799999999999999</v>
      </c>
      <c r="E121" s="427">
        <f>EBT!E151*$D$121/1000000</f>
        <v>0.25128436399999998</v>
      </c>
      <c r="F121" s="427">
        <f>EBT!F151*$D$121/1000000</f>
        <v>0.59128028799999999</v>
      </c>
      <c r="G121" s="418">
        <f>EBT!G151*$D$121/1000000</f>
        <v>0.21624913999999998</v>
      </c>
      <c r="H121" s="418">
        <f>EBT!H151*$D$121/1000000</f>
        <v>0.27133573599999999</v>
      </c>
      <c r="I121" s="418">
        <f>EBT!I151*$D$121/1000000</f>
        <v>0.33996082799999999</v>
      </c>
      <c r="J121" s="418">
        <f>EBT!J151*$D$121/1000000</f>
        <v>0.46036878399999998</v>
      </c>
      <c r="K121" s="418">
        <f>EBT!K151*$D$121/1000000</f>
        <v>0.52323299599999995</v>
      </c>
      <c r="L121" s="418">
        <f>EBT!L151*$D$121/1000000</f>
        <v>0.53910366399999998</v>
      </c>
      <c r="M121" s="418">
        <f>EBT!M151*$D$121/1000000</f>
        <v>0.54734351999999997</v>
      </c>
      <c r="N121" s="418">
        <f>EBT!N151*$D$121/1000000</f>
        <v>0.58006369200000008</v>
      </c>
      <c r="O121" s="418">
        <f>EBT!O151*$D$121/1000000</f>
        <v>0.608504292</v>
      </c>
      <c r="P121" s="418">
        <f>EBT!P151*$D$121/1000000</f>
        <v>0.61979236399999993</v>
      </c>
      <c r="Q121" s="418">
        <f>EBT!Q151*$D$121/1000000</f>
        <v>0.43344929599999998</v>
      </c>
      <c r="R121" s="418">
        <f>EBT!R151*$D$121/1000000</f>
        <v>0.36258490799999998</v>
      </c>
    </row>
    <row r="122" spans="1:18" ht="18.75">
      <c r="A122" s="140"/>
      <c r="B122" s="295" t="s">
        <v>98</v>
      </c>
      <c r="C122" s="12"/>
      <c r="D122" s="21"/>
      <c r="E122" s="77"/>
      <c r="F122" s="77"/>
      <c r="G122" s="77"/>
      <c r="H122" s="77"/>
      <c r="I122" s="77"/>
      <c r="J122" s="77"/>
      <c r="K122" s="77"/>
      <c r="L122" s="77"/>
      <c r="M122" s="77"/>
      <c r="N122" s="77"/>
      <c r="O122" s="82"/>
      <c r="P122" s="82"/>
      <c r="Q122" s="82"/>
      <c r="R122" s="82"/>
    </row>
    <row r="123" spans="1:18" s="2" customFormat="1">
      <c r="A123" s="142"/>
      <c r="B123" s="21"/>
      <c r="C123" s="12"/>
      <c r="D123" s="21"/>
      <c r="E123" s="64" t="s">
        <v>135</v>
      </c>
      <c r="F123" s="64" t="s">
        <v>80</v>
      </c>
      <c r="G123" s="64" t="s">
        <v>1</v>
      </c>
      <c r="H123" s="64" t="s">
        <v>2</v>
      </c>
      <c r="I123" s="64" t="s">
        <v>17</v>
      </c>
      <c r="J123" s="64" t="s">
        <v>18</v>
      </c>
      <c r="K123" s="64" t="s">
        <v>20</v>
      </c>
      <c r="L123" s="64" t="s">
        <v>21</v>
      </c>
      <c r="M123" s="64" t="s">
        <v>24</v>
      </c>
      <c r="N123" s="64" t="s">
        <v>25</v>
      </c>
      <c r="O123" s="64" t="s">
        <v>27</v>
      </c>
      <c r="P123" s="64" t="s">
        <v>28</v>
      </c>
      <c r="Q123" s="64" t="s">
        <v>29</v>
      </c>
      <c r="R123" s="64" t="s">
        <v>30</v>
      </c>
    </row>
    <row r="124" spans="1:18">
      <c r="A124" s="140">
        <v>8</v>
      </c>
      <c r="B124" s="52" t="s">
        <v>310</v>
      </c>
      <c r="C124" s="40"/>
      <c r="D124" s="91"/>
      <c r="E124" s="427">
        <f>E76+E121+E116</f>
        <v>1.5191366973113272</v>
      </c>
      <c r="F124" s="427">
        <f t="shared" ref="F124:R124" si="5">F76+F121+F116</f>
        <v>1.1100386098476935</v>
      </c>
      <c r="G124" s="426">
        <f t="shared" si="5"/>
        <v>0.83911165957023526</v>
      </c>
      <c r="H124" s="426">
        <f t="shared" si="5"/>
        <v>0.83945140199465618</v>
      </c>
      <c r="I124" s="426">
        <f t="shared" si="5"/>
        <v>0.8468120638588752</v>
      </c>
      <c r="J124" s="426">
        <f t="shared" si="5"/>
        <v>0.97169116857021298</v>
      </c>
      <c r="K124" s="426">
        <f t="shared" si="5"/>
        <v>1.0485091970266143</v>
      </c>
      <c r="L124" s="426">
        <f t="shared" si="5"/>
        <v>1.071362721203696</v>
      </c>
      <c r="M124" s="426">
        <f t="shared" si="5"/>
        <v>1.1042095374544276</v>
      </c>
      <c r="N124" s="426">
        <f t="shared" si="5"/>
        <v>1.162189977775423</v>
      </c>
      <c r="O124" s="426">
        <f t="shared" si="5"/>
        <v>1.1942202577434857</v>
      </c>
      <c r="P124" s="426">
        <f t="shared" si="5"/>
        <v>1.2244489506171994</v>
      </c>
      <c r="Q124" s="426">
        <f t="shared" si="5"/>
        <v>0.96690630585107695</v>
      </c>
      <c r="R124" s="426">
        <f t="shared" si="5"/>
        <v>0.89903505070400569</v>
      </c>
    </row>
    <row r="125" spans="1:18" ht="15" customHeight="1">
      <c r="A125" s="140"/>
      <c r="B125" s="12"/>
      <c r="C125" s="12"/>
      <c r="D125" s="12"/>
      <c r="E125" s="9"/>
      <c r="F125" s="9"/>
      <c r="G125" s="9"/>
      <c r="H125" s="9"/>
      <c r="I125" s="9"/>
      <c r="J125" s="9"/>
      <c r="K125" s="9"/>
      <c r="L125" s="9"/>
      <c r="M125" s="9"/>
      <c r="N125" s="2"/>
      <c r="O125" s="2"/>
      <c r="P125" s="2"/>
      <c r="Q125" s="2"/>
      <c r="R125" s="2"/>
    </row>
    <row r="126" spans="1:18" ht="18.75">
      <c r="A126" s="140"/>
      <c r="B126" s="295" t="s">
        <v>305</v>
      </c>
    </row>
    <row r="127" spans="1:18" s="277" customFormat="1">
      <c r="A127" s="287"/>
      <c r="B127" s="279"/>
      <c r="C127" s="279"/>
      <c r="D127" s="279"/>
      <c r="E127" s="278"/>
      <c r="F127" s="278"/>
      <c r="G127" s="278"/>
      <c r="H127" s="278"/>
      <c r="I127" s="278"/>
      <c r="J127" s="278"/>
      <c r="K127" s="278"/>
      <c r="L127" s="278"/>
      <c r="M127" s="278"/>
      <c r="N127" s="278"/>
      <c r="O127" s="278"/>
    </row>
    <row r="128" spans="1:18" s="277" customFormat="1">
      <c r="A128" s="287" t="s">
        <v>294</v>
      </c>
      <c r="B128" s="308" t="s">
        <v>315</v>
      </c>
      <c r="C128" s="279"/>
      <c r="D128" s="279"/>
      <c r="E128" s="428">
        <f>EBT!E90/1000000</f>
        <v>0</v>
      </c>
      <c r="F128" s="428">
        <f>EBT!F90/1000000</f>
        <v>0</v>
      </c>
      <c r="G128" s="429">
        <f>EBT!G90/1000000</f>
        <v>0</v>
      </c>
      <c r="H128" s="429">
        <f>EBT!H90/1000000</f>
        <v>0</v>
      </c>
      <c r="I128" s="429">
        <f>EBT!I90/1000000</f>
        <v>0</v>
      </c>
      <c r="J128" s="429">
        <f>EBT!J90/1000000</f>
        <v>0</v>
      </c>
      <c r="K128" s="429">
        <f>EBT!K90/1000000</f>
        <v>0</v>
      </c>
      <c r="L128" s="429">
        <f>EBT!L90/1000000</f>
        <v>0</v>
      </c>
      <c r="M128" s="429">
        <f>EBT!M90/1000000</f>
        <v>0</v>
      </c>
      <c r="N128" s="429">
        <f>EBT!N90/1000000</f>
        <v>0</v>
      </c>
      <c r="O128" s="429">
        <f>EBT!O90/1000000</f>
        <v>0</v>
      </c>
      <c r="P128" s="429">
        <f>EBT!P90/1000000</f>
        <v>0</v>
      </c>
      <c r="Q128" s="429">
        <f>EBT!Q90/1000000</f>
        <v>0</v>
      </c>
      <c r="R128" s="429">
        <f>EBT!R90/1000000</f>
        <v>0</v>
      </c>
    </row>
    <row r="129" spans="1:18" s="277" customFormat="1">
      <c r="A129" s="287" t="s">
        <v>295</v>
      </c>
      <c r="B129" s="308" t="s">
        <v>299</v>
      </c>
      <c r="C129" s="279"/>
      <c r="D129" s="279"/>
      <c r="E129" s="428">
        <f>EBT!E91/1000000</f>
        <v>0</v>
      </c>
      <c r="F129" s="428">
        <f>EBT!F91/1000000</f>
        <v>0</v>
      </c>
      <c r="G129" s="429">
        <f>EBT!G91/1000000</f>
        <v>0</v>
      </c>
      <c r="H129" s="429">
        <f>EBT!H91/1000000</f>
        <v>0</v>
      </c>
      <c r="I129" s="429">
        <f>EBT!I91/1000000</f>
        <v>0</v>
      </c>
      <c r="J129" s="429">
        <f>EBT!J91/1000000</f>
        <v>0</v>
      </c>
      <c r="K129" s="429">
        <f>EBT!K91/1000000</f>
        <v>0</v>
      </c>
      <c r="L129" s="429">
        <f>EBT!L91/1000000</f>
        <v>0</v>
      </c>
      <c r="M129" s="429">
        <f>EBT!M91/1000000</f>
        <v>0</v>
      </c>
      <c r="N129" s="429">
        <f>EBT!N91/1000000</f>
        <v>0</v>
      </c>
      <c r="O129" s="429">
        <f>EBT!O91/1000000</f>
        <v>0</v>
      </c>
      <c r="P129" s="429">
        <f>EBT!P91/1000000</f>
        <v>0</v>
      </c>
      <c r="Q129" s="429">
        <f>EBT!Q91/1000000</f>
        <v>0</v>
      </c>
      <c r="R129" s="429">
        <f>EBT!R91/1000000</f>
        <v>0</v>
      </c>
    </row>
    <row r="130" spans="1:18" s="277" customFormat="1">
      <c r="A130" s="287" t="s">
        <v>296</v>
      </c>
      <c r="B130" s="308" t="s">
        <v>306</v>
      </c>
      <c r="C130" s="279"/>
      <c r="D130" s="279"/>
      <c r="E130" s="366">
        <v>0</v>
      </c>
      <c r="F130" s="366">
        <f t="shared" ref="F130" si="6">F128+F129</f>
        <v>0</v>
      </c>
      <c r="G130" s="309">
        <v>0</v>
      </c>
      <c r="H130" s="309">
        <v>0</v>
      </c>
      <c r="I130" s="309">
        <v>0</v>
      </c>
      <c r="J130" s="309">
        <v>0</v>
      </c>
      <c r="K130" s="309">
        <v>0</v>
      </c>
      <c r="L130" s="309">
        <v>0</v>
      </c>
      <c r="M130" s="309">
        <v>0</v>
      </c>
      <c r="N130" s="309">
        <v>0</v>
      </c>
      <c r="O130" s="309">
        <v>0</v>
      </c>
      <c r="P130" s="309">
        <v>0</v>
      </c>
      <c r="Q130" s="309">
        <v>0</v>
      </c>
      <c r="R130" s="309">
        <v>0</v>
      </c>
    </row>
    <row r="131" spans="1:18" s="277" customFormat="1">
      <c r="A131" s="293" t="s">
        <v>297</v>
      </c>
      <c r="B131" s="308" t="s">
        <v>293</v>
      </c>
      <c r="C131" s="279"/>
      <c r="D131" s="279"/>
      <c r="E131" s="449">
        <v>0.42799999999999999</v>
      </c>
      <c r="F131" s="449">
        <v>0.42799999999999999</v>
      </c>
      <c r="G131" s="414">
        <v>0.42799999999999999</v>
      </c>
      <c r="H131" s="414">
        <v>0.42799999999999999</v>
      </c>
      <c r="I131" s="414">
        <v>0.42799999999999999</v>
      </c>
      <c r="J131" s="414">
        <v>0.42799999999999999</v>
      </c>
      <c r="K131" s="414">
        <v>0.42799999999999999</v>
      </c>
      <c r="L131" s="414">
        <v>0.42799999999999999</v>
      </c>
      <c r="M131" s="414">
        <v>0.42799999999999999</v>
      </c>
      <c r="N131" s="414">
        <v>0.42799999999999999</v>
      </c>
      <c r="O131" s="414">
        <v>0.42799999999999999</v>
      </c>
      <c r="P131" s="414">
        <v>0.42799999999999999</v>
      </c>
      <c r="Q131" s="414">
        <v>0.42799999999999999</v>
      </c>
      <c r="R131" s="414">
        <v>0.42799999999999999</v>
      </c>
    </row>
    <row r="132" spans="1:18" s="277" customFormat="1">
      <c r="A132" s="287" t="s">
        <v>300</v>
      </c>
      <c r="B132" s="308" t="s">
        <v>301</v>
      </c>
      <c r="C132" s="279"/>
      <c r="D132" s="279"/>
      <c r="E132" s="428">
        <f>E130*E131/1000000</f>
        <v>0</v>
      </c>
      <c r="F132" s="366">
        <f t="shared" ref="F132:R132" si="7">F130*F131/1000000</f>
        <v>0</v>
      </c>
      <c r="G132" s="414">
        <f>G130*G131/1000000</f>
        <v>0</v>
      </c>
      <c r="H132" s="414">
        <f t="shared" si="7"/>
        <v>0</v>
      </c>
      <c r="I132" s="414">
        <f t="shared" si="7"/>
        <v>0</v>
      </c>
      <c r="J132" s="414">
        <f t="shared" si="7"/>
        <v>0</v>
      </c>
      <c r="K132" s="414">
        <f t="shared" si="7"/>
        <v>0</v>
      </c>
      <c r="L132" s="414">
        <f t="shared" si="7"/>
        <v>0</v>
      </c>
      <c r="M132" s="414">
        <f t="shared" si="7"/>
        <v>0</v>
      </c>
      <c r="N132" s="414">
        <f t="shared" si="7"/>
        <v>0</v>
      </c>
      <c r="O132" s="414">
        <f t="shared" si="7"/>
        <v>0</v>
      </c>
      <c r="P132" s="414">
        <f t="shared" si="7"/>
        <v>0</v>
      </c>
      <c r="Q132" s="414">
        <f t="shared" si="7"/>
        <v>0</v>
      </c>
      <c r="R132" s="414">
        <f t="shared" si="7"/>
        <v>0</v>
      </c>
    </row>
    <row r="133" spans="1:18" s="277" customFormat="1">
      <c r="A133" s="287"/>
      <c r="B133" s="279"/>
      <c r="C133" s="279"/>
      <c r="D133" s="279"/>
      <c r="E133" s="278"/>
      <c r="F133" s="278"/>
      <c r="G133" s="278"/>
      <c r="H133" s="278"/>
      <c r="I133" s="278"/>
      <c r="J133" s="278"/>
      <c r="K133" s="278"/>
      <c r="L133" s="278"/>
      <c r="M133" s="278"/>
      <c r="N133" s="278"/>
      <c r="O133" s="278"/>
    </row>
    <row r="134" spans="1:18" s="277" customFormat="1" ht="18.75">
      <c r="A134" s="287"/>
      <c r="B134" s="295" t="s">
        <v>298</v>
      </c>
      <c r="C134" s="279"/>
      <c r="D134" s="279"/>
      <c r="E134" s="278"/>
      <c r="F134" s="278"/>
      <c r="G134" s="278"/>
      <c r="H134" s="278"/>
      <c r="I134" s="278"/>
      <c r="J134" s="278"/>
      <c r="K134" s="278"/>
      <c r="L134" s="278"/>
      <c r="M134" s="278"/>
      <c r="N134" s="278"/>
      <c r="O134" s="278"/>
    </row>
    <row r="135" spans="1:18" s="277" customFormat="1">
      <c r="A135" s="287"/>
      <c r="B135" s="279"/>
      <c r="C135" s="279"/>
      <c r="D135" s="279"/>
      <c r="E135" s="278"/>
      <c r="F135" s="278"/>
      <c r="G135" s="278"/>
      <c r="H135" s="278"/>
      <c r="I135" s="278"/>
      <c r="J135" s="278"/>
      <c r="K135" s="278"/>
      <c r="L135" s="278"/>
      <c r="M135" s="278"/>
      <c r="N135" s="278"/>
      <c r="O135" s="278"/>
    </row>
    <row r="136" spans="1:18" s="277" customFormat="1">
      <c r="A136" s="287" t="s">
        <v>302</v>
      </c>
      <c r="B136" s="308" t="s">
        <v>356</v>
      </c>
      <c r="C136" s="279"/>
      <c r="D136" s="279"/>
      <c r="E136" s="428">
        <f>E124-E132</f>
        <v>1.5191366973113272</v>
      </c>
      <c r="F136" s="428">
        <f>F124-F132</f>
        <v>1.1100386098476935</v>
      </c>
      <c r="G136" s="429">
        <f>G124-G132</f>
        <v>0.83911165957023526</v>
      </c>
      <c r="H136" s="429">
        <f>H124-H132</f>
        <v>0.83945140199465618</v>
      </c>
      <c r="I136" s="429">
        <f t="shared" ref="I136:Q136" si="8">I124-I132</f>
        <v>0.8468120638588752</v>
      </c>
      <c r="J136" s="429">
        <f t="shared" si="8"/>
        <v>0.97169116857021298</v>
      </c>
      <c r="K136" s="429">
        <f t="shared" si="8"/>
        <v>1.0485091970266143</v>
      </c>
      <c r="L136" s="429">
        <f t="shared" si="8"/>
        <v>1.071362721203696</v>
      </c>
      <c r="M136" s="429">
        <f t="shared" si="8"/>
        <v>1.1042095374544276</v>
      </c>
      <c r="N136" s="429">
        <f t="shared" si="8"/>
        <v>1.162189977775423</v>
      </c>
      <c r="O136" s="429">
        <f t="shared" si="8"/>
        <v>1.1942202577434857</v>
      </c>
      <c r="P136" s="429">
        <f t="shared" si="8"/>
        <v>1.2244489506171994</v>
      </c>
      <c r="Q136" s="429">
        <f t="shared" si="8"/>
        <v>0.96690630585107695</v>
      </c>
      <c r="R136" s="429">
        <f>R124-R132</f>
        <v>0.89903505070400569</v>
      </c>
    </row>
    <row r="137" spans="1:18" s="277" customFormat="1">
      <c r="A137" s="287"/>
      <c r="B137" s="279"/>
      <c r="C137" s="279"/>
      <c r="D137" s="279"/>
      <c r="E137" s="278"/>
      <c r="F137" s="278"/>
      <c r="G137" s="278"/>
      <c r="H137" s="278"/>
      <c r="I137" s="278"/>
      <c r="J137" s="278"/>
      <c r="K137" s="278"/>
      <c r="L137" s="278"/>
      <c r="M137" s="278"/>
      <c r="N137" s="278"/>
      <c r="O137" s="278"/>
    </row>
    <row r="138" spans="1:18" s="2" customFormat="1" ht="18.75">
      <c r="A138" s="288"/>
      <c r="B138" s="295" t="s">
        <v>174</v>
      </c>
      <c r="C138" s="279"/>
      <c r="D138" s="279"/>
      <c r="E138" s="278"/>
      <c r="F138" s="278"/>
      <c r="G138" s="278"/>
      <c r="H138" s="278"/>
      <c r="I138" s="278"/>
      <c r="J138" s="278"/>
      <c r="K138" s="278"/>
      <c r="L138" s="278"/>
      <c r="M138" s="278"/>
      <c r="N138" s="278"/>
      <c r="O138" s="278"/>
      <c r="P138" s="277"/>
      <c r="Q138" s="277"/>
      <c r="R138" s="277"/>
    </row>
    <row r="139" spans="1:18" s="2" customFormat="1">
      <c r="A139" s="288"/>
      <c r="B139" s="279"/>
      <c r="C139" s="279"/>
      <c r="D139" s="279"/>
      <c r="E139" s="278"/>
      <c r="F139" s="278"/>
      <c r="G139" s="278"/>
      <c r="H139" s="278"/>
      <c r="I139" s="278"/>
      <c r="J139" s="278"/>
      <c r="K139" s="278"/>
      <c r="L139" s="278"/>
      <c r="M139" s="278"/>
      <c r="N139" s="278"/>
      <c r="O139" s="278"/>
      <c r="P139" s="277"/>
      <c r="Q139" s="277"/>
      <c r="R139" s="277"/>
    </row>
    <row r="140" spans="1:18" s="2" customFormat="1">
      <c r="A140" s="288"/>
      <c r="B140" s="413" t="s">
        <v>455</v>
      </c>
      <c r="C140" s="280"/>
      <c r="D140" s="281"/>
      <c r="E140" s="284" t="s">
        <v>135</v>
      </c>
      <c r="F140" s="284" t="s">
        <v>80</v>
      </c>
      <c r="G140" s="284" t="s">
        <v>1</v>
      </c>
      <c r="H140" s="284" t="s">
        <v>2</v>
      </c>
      <c r="I140" s="284" t="s">
        <v>17</v>
      </c>
      <c r="J140" s="284" t="s">
        <v>18</v>
      </c>
      <c r="K140" s="284" t="s">
        <v>20</v>
      </c>
      <c r="L140" s="284" t="s">
        <v>21</v>
      </c>
      <c r="M140" s="284" t="s">
        <v>24</v>
      </c>
      <c r="N140" s="284" t="s">
        <v>25</v>
      </c>
      <c r="O140" s="284" t="s">
        <v>27</v>
      </c>
      <c r="P140" s="284" t="s">
        <v>28</v>
      </c>
      <c r="Q140" s="284" t="s">
        <v>29</v>
      </c>
      <c r="R140" s="284" t="s">
        <v>30</v>
      </c>
    </row>
    <row r="141" spans="1:18" s="2" customFormat="1">
      <c r="A141" s="288">
        <v>9</v>
      </c>
      <c r="B141" s="283" t="s">
        <v>264</v>
      </c>
      <c r="C141" s="282"/>
      <c r="D141" s="286"/>
      <c r="E141" s="453">
        <v>3.4727689196451307E-3</v>
      </c>
      <c r="F141" s="453">
        <v>4.4859924977919173E-3</v>
      </c>
      <c r="G141" s="426">
        <v>5.5592277367557579E-3</v>
      </c>
      <c r="H141" s="426">
        <v>6.6858587931772672E-3</v>
      </c>
      <c r="I141" s="426">
        <v>7.8394287782010217E-3</v>
      </c>
      <c r="J141" s="426">
        <v>9.0082412204848424E-3</v>
      </c>
      <c r="K141" s="426">
        <v>1.0182111504384051E-2</v>
      </c>
      <c r="L141" s="426">
        <v>1.1347605649355613E-2</v>
      </c>
      <c r="M141" s="426">
        <v>1.2501990058463452E-2</v>
      </c>
      <c r="N141" s="426">
        <v>1.3638116667108681E-2</v>
      </c>
      <c r="O141" s="426">
        <v>1.4756135707363102E-2</v>
      </c>
      <c r="P141" s="426">
        <v>1.5854249333015383E-2</v>
      </c>
      <c r="Q141" s="426">
        <v>1.6933721751139091E-2</v>
      </c>
      <c r="R141" s="426">
        <v>1.7995196977551309E-2</v>
      </c>
    </row>
    <row r="142" spans="1:18">
      <c r="A142" s="287">
        <v>10</v>
      </c>
      <c r="B142" s="283" t="s">
        <v>265</v>
      </c>
      <c r="C142" s="282"/>
      <c r="D142" s="286"/>
      <c r="E142" s="289"/>
      <c r="F142" s="289"/>
      <c r="G142" s="426">
        <v>1.5582714129527807E-3</v>
      </c>
      <c r="H142" s="426">
        <v>1.8508364084045441E-3</v>
      </c>
      <c r="I142" s="426">
        <v>2.1495569237231873E-3</v>
      </c>
      <c r="J142" s="426">
        <v>2.7167239362276652E-3</v>
      </c>
      <c r="K142" s="426">
        <v>3.2249657711129753E-3</v>
      </c>
      <c r="L142" s="426">
        <v>3.6057913410603628E-3</v>
      </c>
      <c r="M142" s="426">
        <v>4.0969370888335665E-3</v>
      </c>
      <c r="N142" s="426">
        <v>4.601239632439932E-3</v>
      </c>
      <c r="O142" s="426">
        <v>4.9829441348248496E-3</v>
      </c>
      <c r="P142" s="426">
        <v>5.3116968345328424E-3</v>
      </c>
      <c r="Q142" s="426">
        <v>4.7296104525187867E-3</v>
      </c>
      <c r="R142" s="426">
        <v>4.839334863575997E-3</v>
      </c>
    </row>
    <row r="143" spans="1:18">
      <c r="A143" s="287"/>
      <c r="B143" s="352"/>
      <c r="C143" s="352"/>
      <c r="D143" s="352"/>
      <c r="E143" s="352"/>
      <c r="F143" s="352"/>
      <c r="G143" s="352"/>
      <c r="H143" s="352"/>
      <c r="I143" s="352"/>
      <c r="J143" s="352"/>
      <c r="K143" s="352"/>
      <c r="L143" s="352"/>
      <c r="M143" s="352"/>
      <c r="N143" s="352"/>
      <c r="O143" s="352"/>
      <c r="P143" s="352"/>
      <c r="Q143" s="352"/>
      <c r="R143" s="352"/>
    </row>
    <row r="144" spans="1:18">
      <c r="A144" s="287">
        <v>11</v>
      </c>
      <c r="B144" s="459" t="s">
        <v>313</v>
      </c>
      <c r="C144" s="460"/>
      <c r="D144" s="461"/>
      <c r="E144" s="289"/>
      <c r="F144" s="289"/>
      <c r="G144" s="426"/>
      <c r="H144" s="426"/>
      <c r="I144" s="426"/>
      <c r="J144" s="426"/>
      <c r="K144" s="426"/>
      <c r="L144" s="426"/>
      <c r="M144" s="426"/>
      <c r="N144" s="426"/>
      <c r="O144" s="426"/>
      <c r="P144" s="426"/>
      <c r="Q144" s="426"/>
      <c r="R144" s="426"/>
    </row>
    <row r="145" spans="1:18">
      <c r="A145" s="287">
        <v>12</v>
      </c>
      <c r="B145" s="459" t="s">
        <v>314</v>
      </c>
      <c r="C145" s="460"/>
      <c r="D145" s="461"/>
      <c r="E145" s="289"/>
      <c r="F145" s="289"/>
      <c r="G145" s="285"/>
      <c r="H145" s="285"/>
      <c r="I145" s="285"/>
      <c r="J145" s="285"/>
      <c r="K145" s="285"/>
      <c r="L145" s="285"/>
      <c r="M145" s="285"/>
      <c r="N145" s="285"/>
      <c r="O145" s="285"/>
      <c r="P145" s="285"/>
      <c r="Q145" s="285"/>
      <c r="R145" s="285"/>
    </row>
    <row r="146" spans="1:18">
      <c r="A146" s="140"/>
      <c r="G146" s="435"/>
      <c r="H146" s="435"/>
      <c r="I146" s="435"/>
      <c r="J146" s="435"/>
      <c r="K146" s="435"/>
      <c r="L146" s="435"/>
      <c r="M146" s="435"/>
      <c r="N146" s="435"/>
      <c r="O146" s="435"/>
      <c r="P146" s="435"/>
      <c r="Q146" s="435"/>
      <c r="R146" s="435"/>
    </row>
    <row r="147" spans="1:18">
      <c r="A147" s="140"/>
      <c r="G147" s="435"/>
      <c r="H147" s="435"/>
      <c r="I147" s="435"/>
      <c r="J147" s="435"/>
      <c r="K147" s="435"/>
      <c r="L147" s="435"/>
      <c r="M147" s="435"/>
      <c r="N147" s="435"/>
      <c r="O147" s="435"/>
      <c r="P147" s="435"/>
      <c r="Q147" s="435"/>
      <c r="R147" s="435"/>
    </row>
    <row r="148" spans="1:18">
      <c r="A148" s="140"/>
      <c r="G148" s="434"/>
    </row>
    <row r="149" spans="1:18">
      <c r="A149" s="140"/>
    </row>
    <row r="150" spans="1:18" ht="63">
      <c r="A150" s="140"/>
      <c r="B150" s="279" t="s">
        <v>459</v>
      </c>
    </row>
    <row r="151" spans="1:18">
      <c r="A151" s="140"/>
    </row>
    <row r="152" spans="1:18">
      <c r="A152" s="140"/>
    </row>
    <row r="153" spans="1:18">
      <c r="A153" s="140"/>
    </row>
    <row r="154" spans="1:18">
      <c r="A154" s="140"/>
    </row>
    <row r="155" spans="1:18">
      <c r="A155" s="140"/>
    </row>
    <row r="156" spans="1:18" s="2" customFormat="1">
      <c r="A156" s="142"/>
      <c r="B156" s="35"/>
      <c r="C156" s="35"/>
      <c r="D156" s="35"/>
      <c r="E156" s="5"/>
      <c r="F156" s="5"/>
      <c r="G156" s="5"/>
      <c r="H156" s="5"/>
      <c r="I156" s="5"/>
      <c r="J156" s="5"/>
      <c r="K156" s="5"/>
      <c r="L156" s="5"/>
      <c r="M156" s="5"/>
      <c r="N156" s="5"/>
      <c r="O156" s="5"/>
      <c r="P156" s="1"/>
      <c r="Q156" s="1"/>
      <c r="R156" s="1"/>
    </row>
    <row r="157" spans="1:18">
      <c r="A157" s="140"/>
    </row>
    <row r="158" spans="1:18">
      <c r="A158" s="140"/>
    </row>
    <row r="159" spans="1:18">
      <c r="A159" s="140"/>
    </row>
    <row r="160" spans="1:18">
      <c r="A160" s="140"/>
    </row>
    <row r="161" spans="1:1">
      <c r="A161" s="140"/>
    </row>
    <row r="162" spans="1:1">
      <c r="A162" s="140"/>
    </row>
    <row r="163" spans="1:1">
      <c r="A163" s="140"/>
    </row>
    <row r="164" spans="1:1">
      <c r="A164" s="140"/>
    </row>
    <row r="165" spans="1:1">
      <c r="A165" s="140"/>
    </row>
    <row r="166" spans="1:1">
      <c r="A166" s="140"/>
    </row>
    <row r="167" spans="1:1">
      <c r="A167" s="140"/>
    </row>
    <row r="168" spans="1:1">
      <c r="A168" s="140"/>
    </row>
    <row r="169" spans="1:1">
      <c r="A169" s="140"/>
    </row>
    <row r="170" spans="1:1">
      <c r="A170" s="140"/>
    </row>
    <row r="171" spans="1:1">
      <c r="A171" s="140"/>
    </row>
    <row r="172" spans="1:1">
      <c r="A172" s="140"/>
    </row>
    <row r="173" spans="1:1">
      <c r="A173" s="140"/>
    </row>
    <row r="174" spans="1:1">
      <c r="A174" s="140"/>
    </row>
    <row r="175" spans="1:1">
      <c r="A175" s="140"/>
    </row>
    <row r="176" spans="1:1">
      <c r="A176" s="140"/>
    </row>
    <row r="177" spans="1:1">
      <c r="A177" s="140"/>
    </row>
    <row r="178" spans="1:1">
      <c r="A178" s="140"/>
    </row>
    <row r="179" spans="1:1">
      <c r="A179" s="140"/>
    </row>
    <row r="180" spans="1:1">
      <c r="A180" s="140"/>
    </row>
    <row r="181" spans="1:1">
      <c r="A181" s="140"/>
    </row>
    <row r="182" spans="1:1">
      <c r="A182" s="140"/>
    </row>
    <row r="183" spans="1:1">
      <c r="A183" s="140"/>
    </row>
  </sheetData>
  <dataConsolidate/>
  <mergeCells count="2">
    <mergeCell ref="B144:D144"/>
    <mergeCell ref="B145:D145"/>
  </mergeCells>
  <printOptions horizontalCentered="1"/>
  <pageMargins left="0.25" right="0.25" top="0.75" bottom="0.75" header="0.3" footer="0.3"/>
  <pageSetup scale="31" pageOrder="overThenDown"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Props1.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5CC46F0A-D228-46DD-BAB0-21CF8307FB81}">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dcmitype/"/>
    <ds:schemaRef ds:uri="8eef3743-c7b3-4cbe-8837-b6e805be353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Cover sheet</vt:lpstr>
      <vt:lpstr>Admin Info</vt:lpstr>
      <vt:lpstr>CRAT</vt:lpstr>
      <vt:lpstr>CRAT_high case</vt:lpstr>
      <vt:lpstr>CRAT_low case</vt:lpstr>
      <vt:lpstr>EBT</vt:lpstr>
      <vt:lpstr>EBT_high case</vt:lpstr>
      <vt:lpstr>EBT_low case</vt:lpstr>
      <vt:lpstr>GEAT</vt:lpstr>
      <vt:lpstr>GEAT_high case</vt:lpstr>
      <vt:lpstr>GEAT_low case</vt:lpstr>
      <vt:lpstr>RPT</vt:lpstr>
      <vt:lpstr>RPT_low case</vt:lpstr>
      <vt:lpstr>RPT_high case</vt:lpstr>
      <vt:lpstr>Lists</vt:lpstr>
      <vt:lpstr>'Cover sheet'!Print_Area</vt:lpstr>
      <vt:lpstr>CRAT!Print_Titles</vt:lpstr>
      <vt:lpstr>'CRAT_high case'!Print_Titles</vt:lpstr>
      <vt:lpstr>'CRAT_low case'!Print_Titles</vt:lpstr>
      <vt:lpstr>EBT!Print_Titles</vt:lpstr>
      <vt:lpstr>'EBT_high case'!Print_Titles</vt:lpstr>
      <vt:lpstr>'EBT_low case'!Print_Titles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sdharding</cp:lastModifiedBy>
  <cp:lastPrinted>2018-07-20T16:34:29Z</cp:lastPrinted>
  <dcterms:created xsi:type="dcterms:W3CDTF">2004-11-07T17:37:25Z</dcterms:created>
  <dcterms:modified xsi:type="dcterms:W3CDTF">2019-06-06T00:21:12Z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