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epartment\RP\IRP\2019 TID IRP\REAL FINAL RUNS\Solar in CAISO\SB100 Case\"/>
    </mc:Choice>
  </mc:AlternateContent>
  <bookViews>
    <workbookView xWindow="1068" yWindow="0" windowWidth="28800" windowHeight="14028" activeTab="5"/>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iterate="1"/>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D106" i="9" l="1"/>
  <c r="D70" i="9"/>
  <c r="D69" i="9"/>
  <c r="D68" i="9"/>
  <c r="D67" i="9"/>
  <c r="D51" i="9"/>
  <c r="D50" i="9"/>
  <c r="D49" i="9"/>
  <c r="D48" i="9"/>
  <c r="D38" i="9"/>
  <c r="D37" i="9"/>
  <c r="D30" i="9"/>
  <c r="D29" i="9"/>
  <c r="D28" i="9"/>
  <c r="D27" i="9"/>
  <c r="H73" i="9" l="1"/>
  <c r="P73" i="9"/>
  <c r="N73" i="9"/>
  <c r="F73" i="9"/>
  <c r="G73" i="9"/>
  <c r="O73" i="9"/>
  <c r="K73" i="9"/>
  <c r="I73" i="9"/>
  <c r="Q73" i="9"/>
  <c r="J73" i="9"/>
  <c r="R73" i="9"/>
  <c r="L73" i="9"/>
  <c r="M73" i="9"/>
  <c r="E18" i="2" l="1"/>
  <c r="F18" i="2"/>
  <c r="E73" i="9"/>
  <c r="F19" i="2"/>
  <c r="E19" i="2" l="1"/>
  <c r="E17" i="9"/>
  <c r="E136" i="9"/>
  <c r="E106" i="10" l="1"/>
  <c r="F99" i="10"/>
  <c r="E99" i="10"/>
  <c r="F81" i="10"/>
  <c r="E81" i="10"/>
  <c r="H120" i="9"/>
  <c r="I120" i="9"/>
  <c r="J120" i="9"/>
  <c r="K120" i="9"/>
  <c r="L120" i="9"/>
  <c r="M120" i="9"/>
  <c r="N120" i="9"/>
  <c r="O120" i="9"/>
  <c r="P120" i="9"/>
  <c r="Q120" i="9"/>
  <c r="R120" i="9"/>
  <c r="G120" i="9"/>
  <c r="D107" i="9"/>
  <c r="D108" i="9"/>
  <c r="D109" i="9"/>
  <c r="D110" i="9"/>
  <c r="D111" i="9"/>
  <c r="D112" i="9"/>
  <c r="D113" i="9"/>
  <c r="D114" i="9"/>
  <c r="D115" i="9"/>
  <c r="D116" i="9"/>
  <c r="D117" i="9"/>
  <c r="D118" i="9"/>
  <c r="D119" i="9"/>
  <c r="D89" i="9"/>
  <c r="D91" i="9"/>
  <c r="D92" i="9"/>
  <c r="D93" i="9"/>
  <c r="D94" i="9"/>
  <c r="D95" i="9"/>
  <c r="D96" i="9"/>
  <c r="D97" i="9"/>
  <c r="D98" i="9"/>
  <c r="D99" i="9"/>
  <c r="D100" i="9"/>
  <c r="D101" i="9"/>
  <c r="D88" i="9"/>
  <c r="D71" i="9"/>
  <c r="D72" i="9"/>
  <c r="F44" i="9"/>
  <c r="G44" i="9"/>
  <c r="H44" i="9"/>
  <c r="I44" i="9"/>
  <c r="J44" i="9"/>
  <c r="K44" i="9"/>
  <c r="L44" i="9"/>
  <c r="M44" i="9"/>
  <c r="N44" i="9"/>
  <c r="O44" i="9"/>
  <c r="P44" i="9"/>
  <c r="Q44" i="9"/>
  <c r="R44" i="9"/>
  <c r="E44"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D56" i="9"/>
  <c r="D57" i="9"/>
  <c r="D58" i="9"/>
  <c r="D59" i="9"/>
  <c r="D60" i="9"/>
  <c r="D61" i="9"/>
  <c r="D52" i="9"/>
  <c r="D53" i="9"/>
  <c r="D54" i="9"/>
  <c r="D55" i="9"/>
  <c r="D39" i="9"/>
  <c r="D40" i="9"/>
  <c r="D41" i="9"/>
  <c r="D42" i="9"/>
  <c r="D43" i="9"/>
  <c r="D31" i="9"/>
  <c r="D32" i="9"/>
  <c r="D33" i="9"/>
  <c r="E101" i="10" l="1"/>
  <c r="F101" i="10"/>
  <c r="E115" i="2"/>
  <c r="F115" i="2"/>
  <c r="O18" i="18"/>
  <c r="N18" i="18"/>
  <c r="L18" i="18"/>
  <c r="P18" i="18"/>
  <c r="D18" i="18"/>
  <c r="F18" i="18"/>
  <c r="E18" i="18"/>
  <c r="K18" i="18"/>
  <c r="T18" i="18"/>
  <c r="J18" i="18"/>
  <c r="S18" i="18"/>
  <c r="I18" i="18"/>
  <c r="R18" i="18"/>
  <c r="G18" i="18"/>
  <c r="F113" i="10"/>
  <c r="G113" i="10"/>
  <c r="H113" i="10"/>
  <c r="I113" i="10"/>
  <c r="J113" i="10"/>
  <c r="K113" i="10"/>
  <c r="L113" i="10"/>
  <c r="M113" i="10"/>
  <c r="N113" i="10"/>
  <c r="O113" i="10"/>
  <c r="P113" i="10"/>
  <c r="Q113" i="10"/>
  <c r="R113" i="10"/>
  <c r="E113" i="10"/>
  <c r="E122" i="2" l="1"/>
  <c r="F122" i="2"/>
  <c r="F114" i="10"/>
  <c r="G114" i="10"/>
  <c r="H114" i="10"/>
  <c r="I114" i="10"/>
  <c r="J114" i="10"/>
  <c r="K114" i="10"/>
  <c r="L114" i="10"/>
  <c r="M114" i="10"/>
  <c r="N114" i="10"/>
  <c r="O114" i="10"/>
  <c r="P114" i="10"/>
  <c r="Q114" i="10"/>
  <c r="R114" i="10"/>
  <c r="E114" i="10"/>
  <c r="H135" i="9" l="1"/>
  <c r="I135" i="9"/>
  <c r="J135" i="9"/>
  <c r="K135" i="9"/>
  <c r="L135" i="9"/>
  <c r="M135" i="9"/>
  <c r="N135" i="9"/>
  <c r="O135" i="9"/>
  <c r="P135" i="9"/>
  <c r="Q135" i="9"/>
  <c r="R135" i="9"/>
  <c r="F135" i="9"/>
  <c r="G135" i="9"/>
  <c r="E135" i="9"/>
  <c r="Q115" i="10" l="1"/>
  <c r="R115" i="10"/>
  <c r="P115" i="10"/>
  <c r="N115" i="10"/>
  <c r="O115" i="10"/>
  <c r="M115" i="10"/>
  <c r="J115" i="10"/>
  <c r="K115" i="10"/>
  <c r="L115" i="10"/>
  <c r="I115" i="10"/>
  <c r="F115" i="10"/>
  <c r="H115" i="10"/>
  <c r="E115" i="10"/>
  <c r="G115" i="10"/>
  <c r="M117" i="10" l="1"/>
  <c r="E117" i="10"/>
  <c r="O117" i="10"/>
  <c r="H117" i="10"/>
  <c r="N117" i="10"/>
  <c r="F117" i="10"/>
  <c r="P117" i="10"/>
  <c r="I117" i="10"/>
  <c r="R117" i="10"/>
  <c r="G117" i="10"/>
  <c r="L117" i="10"/>
  <c r="Q117" i="10"/>
  <c r="K117" i="10"/>
  <c r="J117" i="10"/>
  <c r="T11" i="18"/>
  <c r="S11" i="18"/>
  <c r="R11" i="18"/>
  <c r="P11" i="18"/>
  <c r="O11" i="18"/>
  <c r="N11" i="18"/>
  <c r="L11" i="18"/>
  <c r="K11" i="18"/>
  <c r="J11" i="18"/>
  <c r="I11" i="18"/>
  <c r="G11" i="18"/>
  <c r="E11" i="18"/>
  <c r="F11" i="18"/>
  <c r="D11" i="18"/>
  <c r="D28" i="18"/>
  <c r="G31" i="10" l="1"/>
  <c r="E31" i="10" l="1"/>
  <c r="E59" i="10"/>
  <c r="E138" i="9"/>
  <c r="E21" i="2"/>
  <c r="E76" i="2"/>
  <c r="E119" i="2" l="1"/>
  <c r="E120" i="2"/>
  <c r="E78" i="9"/>
  <c r="E61" i="10"/>
  <c r="D14" i="18"/>
  <c r="R14" i="18"/>
  <c r="I14" i="18"/>
  <c r="N14" i="18"/>
  <c r="D22" i="18"/>
  <c r="E121" i="2" l="1"/>
  <c r="E109" i="10"/>
  <c r="E134" i="9"/>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F59" i="10"/>
  <c r="E123" i="2" l="1"/>
  <c r="E28" i="18"/>
  <c r="E121" i="10"/>
  <c r="E137" i="9"/>
  <c r="K101" i="10"/>
  <c r="G61" i="10"/>
  <c r="I101" i="10"/>
  <c r="O101" i="10"/>
  <c r="G101" i="10"/>
  <c r="M101" i="10"/>
  <c r="Q101" i="10"/>
  <c r="H101" i="10"/>
  <c r="J101" i="10"/>
  <c r="L101" i="10"/>
  <c r="N101" i="10"/>
  <c r="P101" i="10"/>
  <c r="R101" i="10"/>
  <c r="R102" i="9"/>
  <c r="Q102" i="9"/>
  <c r="P102" i="9"/>
  <c r="O102" i="9"/>
  <c r="N102" i="9"/>
  <c r="M102" i="9"/>
  <c r="L102" i="9"/>
  <c r="K102" i="9"/>
  <c r="J102" i="9"/>
  <c r="I102" i="9"/>
  <c r="H102" i="9"/>
  <c r="G102" i="9"/>
  <c r="E139" i="9" l="1"/>
  <c r="G122" i="9"/>
  <c r="I122" i="9"/>
  <c r="K122" i="9"/>
  <c r="M122" i="9"/>
  <c r="G78" i="9"/>
  <c r="O122" i="9"/>
  <c r="Q122" i="9"/>
  <c r="H122" i="9"/>
  <c r="J122" i="9"/>
  <c r="L122" i="9"/>
  <c r="N122" i="9"/>
  <c r="P122" i="9"/>
  <c r="R122" i="9"/>
  <c r="G113" i="2"/>
  <c r="H113" i="2"/>
  <c r="I113" i="2"/>
  <c r="J113" i="2"/>
  <c r="K113" i="2"/>
  <c r="L113" i="2"/>
  <c r="M113" i="2"/>
  <c r="N113" i="2"/>
  <c r="O113" i="2"/>
  <c r="P113" i="2"/>
  <c r="Q113" i="2"/>
  <c r="R113" i="2"/>
  <c r="G134" i="9" l="1"/>
  <c r="F21" i="2"/>
  <c r="F119" i="2" l="1"/>
  <c r="F76" i="2"/>
  <c r="F120" i="2" l="1"/>
  <c r="F28" i="18" l="1"/>
  <c r="F121" i="2"/>
  <c r="R31" i="10"/>
  <c r="Q31" i="10"/>
  <c r="P31" i="10"/>
  <c r="O31" i="10"/>
  <c r="N31" i="10"/>
  <c r="M31" i="10"/>
  <c r="L31" i="10"/>
  <c r="K31" i="10"/>
  <c r="J31" i="10"/>
  <c r="I31" i="10"/>
  <c r="H31" i="10"/>
  <c r="F31" i="10"/>
  <c r="E22" i="18"/>
  <c r="F123" i="2" l="1"/>
  <c r="N61" i="10"/>
  <c r="L61" i="10"/>
  <c r="F61" i="10"/>
  <c r="O61" i="10"/>
  <c r="H61" i="10"/>
  <c r="P61" i="10"/>
  <c r="M61" i="10"/>
  <c r="I61" i="10"/>
  <c r="Q61" i="10"/>
  <c r="J61" i="10"/>
  <c r="R61" i="10"/>
  <c r="K61" i="10"/>
  <c r="H78" i="9"/>
  <c r="J78" i="9"/>
  <c r="L78" i="9"/>
  <c r="N78" i="9"/>
  <c r="P78" i="9"/>
  <c r="R78" i="9"/>
  <c r="F78" i="9"/>
  <c r="I78" i="9"/>
  <c r="K78" i="9"/>
  <c r="M78" i="9"/>
  <c r="O78" i="9"/>
  <c r="Q78" i="9"/>
  <c r="N134" i="9" l="1"/>
  <c r="F134" i="9"/>
  <c r="Q134" i="9"/>
  <c r="O134" i="9"/>
  <c r="M134" i="9"/>
  <c r="P134" i="9"/>
  <c r="J134" i="9"/>
  <c r="K134" i="9"/>
  <c r="H134" i="9"/>
  <c r="R134" i="9"/>
  <c r="L134" i="9"/>
  <c r="I134" i="9"/>
  <c r="H76" i="2"/>
  <c r="I76" i="2"/>
  <c r="J76" i="2"/>
  <c r="K76" i="2"/>
  <c r="L76" i="2"/>
  <c r="M76" i="2"/>
  <c r="N76" i="2"/>
  <c r="O76" i="2"/>
  <c r="P76" i="2"/>
  <c r="Q76" i="2"/>
  <c r="R76" i="2"/>
  <c r="G76" i="2"/>
  <c r="F22" i="18" l="1"/>
  <c r="P120" i="2"/>
  <c r="H120" i="2"/>
  <c r="O120" i="2"/>
  <c r="N120" i="2"/>
  <c r="M120" i="2"/>
  <c r="L120" i="2"/>
  <c r="G120" i="2"/>
  <c r="K120" i="2"/>
  <c r="R120" i="2"/>
  <c r="J120" i="2"/>
  <c r="Q120" i="2"/>
  <c r="I120" i="2"/>
  <c r="G28" i="18" l="1"/>
  <c r="H25" i="18" l="1"/>
  <c r="D30" i="18" l="1"/>
  <c r="G22" i="18"/>
  <c r="H17" i="18" l="1"/>
  <c r="D32" i="18"/>
  <c r="I28" i="18" l="1"/>
  <c r="I22" i="18" l="1"/>
  <c r="J28" i="18" l="1"/>
  <c r="J22" i="18" l="1"/>
  <c r="K28" i="18" l="1"/>
  <c r="K22" i="18" l="1"/>
  <c r="L28" i="18" l="1"/>
  <c r="M25" i="18" l="1"/>
  <c r="L22" i="18"/>
  <c r="I30" i="18"/>
  <c r="M17" i="18" l="1"/>
  <c r="I32" i="18"/>
  <c r="N28" i="18" l="1"/>
  <c r="N22" i="18" l="1"/>
  <c r="O28" i="18" l="1"/>
  <c r="L95" i="2" l="1"/>
  <c r="I95" i="2"/>
  <c r="J95" i="2"/>
  <c r="L115" i="2" l="1"/>
  <c r="I115" i="2"/>
  <c r="G95" i="2"/>
  <c r="Q18" i="2"/>
  <c r="O95" i="2"/>
  <c r="R95" i="2"/>
  <c r="K18" i="2"/>
  <c r="N18" i="2"/>
  <c r="Q95" i="2"/>
  <c r="H95" i="2"/>
  <c r="I18" i="2"/>
  <c r="P95" i="2"/>
  <c r="R18" i="2"/>
  <c r="P18" i="2"/>
  <c r="K95" i="2"/>
  <c r="J115" i="2"/>
  <c r="M18" i="2"/>
  <c r="N95" i="2"/>
  <c r="L18" i="2"/>
  <c r="H18" i="2"/>
  <c r="H19" i="2" s="1"/>
  <c r="O18" i="2"/>
  <c r="J18" i="2"/>
  <c r="M95" i="2"/>
  <c r="O22" i="18"/>
  <c r="G18" i="2"/>
  <c r="G5" i="2"/>
  <c r="Q19" i="2"/>
  <c r="L122" i="2"/>
  <c r="G115" i="2"/>
  <c r="P115" i="2"/>
  <c r="K19" i="2"/>
  <c r="J122" i="2"/>
  <c r="I122" i="2" l="1"/>
  <c r="I19" i="2"/>
  <c r="N19" i="2"/>
  <c r="K115" i="2"/>
  <c r="J19" i="2"/>
  <c r="P19" i="2"/>
  <c r="M19" i="2"/>
  <c r="H115" i="2"/>
  <c r="O115" i="2"/>
  <c r="L19" i="2"/>
  <c r="M115" i="2"/>
  <c r="N115" i="2"/>
  <c r="R115" i="2"/>
  <c r="G19" i="2"/>
  <c r="R19" i="2"/>
  <c r="Q115" i="2"/>
  <c r="O19" i="2"/>
  <c r="H21" i="2"/>
  <c r="P122" i="2"/>
  <c r="K21" i="2"/>
  <c r="G122" i="2"/>
  <c r="Q21" i="2"/>
  <c r="I21" i="2" l="1"/>
  <c r="K122" i="2"/>
  <c r="N21" i="2"/>
  <c r="M122" i="2"/>
  <c r="M21" i="2"/>
  <c r="G21" i="2"/>
  <c r="J21" i="2"/>
  <c r="R21" i="2"/>
  <c r="P21" i="2"/>
  <c r="H122" i="2"/>
  <c r="H119" i="2"/>
  <c r="N122" i="2"/>
  <c r="P28" i="18"/>
  <c r="L21" i="2"/>
  <c r="O21" i="2"/>
  <c r="O122" i="2"/>
  <c r="R122" i="2"/>
  <c r="Q122" i="2"/>
  <c r="Q119" i="2"/>
  <c r="K119" i="2"/>
  <c r="I119" i="2"/>
  <c r="N119" i="2" l="1"/>
  <c r="G119" i="2"/>
  <c r="G121" i="2" s="1"/>
  <c r="J119" i="2"/>
  <c r="M119" i="2"/>
  <c r="H121" i="2"/>
  <c r="P119" i="2"/>
  <c r="R119" i="2"/>
  <c r="Q25" i="18"/>
  <c r="O119" i="2"/>
  <c r="L119" i="2"/>
  <c r="N121" i="2"/>
  <c r="I121" i="2"/>
  <c r="K121" i="2"/>
  <c r="Q121" i="2"/>
  <c r="L136" i="9"/>
  <c r="L17" i="9"/>
  <c r="F17" i="9"/>
  <c r="G17" i="9"/>
  <c r="H136" i="9"/>
  <c r="N136" i="9"/>
  <c r="M136" i="9"/>
  <c r="G136" i="9"/>
  <c r="Q136" i="9"/>
  <c r="J136" i="9"/>
  <c r="J17" i="9"/>
  <c r="M17" i="9"/>
  <c r="O136" i="9"/>
  <c r="I136" i="9"/>
  <c r="K136" i="9"/>
  <c r="H17" i="9"/>
  <c r="Q17" i="9"/>
  <c r="K17" i="9"/>
  <c r="N17" i="9"/>
  <c r="P136" i="9"/>
  <c r="R136" i="9"/>
  <c r="P17" i="9"/>
  <c r="O17" i="9"/>
  <c r="I17" i="9"/>
  <c r="R17" i="9"/>
  <c r="J121" i="2" l="1"/>
  <c r="P121" i="2"/>
  <c r="M121" i="2"/>
  <c r="H123" i="2"/>
  <c r="R121" i="2"/>
  <c r="O121" i="2"/>
  <c r="P22" i="18"/>
  <c r="N30" i="18"/>
  <c r="L121" i="2"/>
  <c r="P106" i="10"/>
  <c r="G106" i="10"/>
  <c r="K106" i="10"/>
  <c r="M106" i="10"/>
  <c r="I106" i="10"/>
  <c r="N106" i="10"/>
  <c r="R106" i="10"/>
  <c r="O106" i="10"/>
  <c r="Q106" i="10"/>
  <c r="H106" i="10"/>
  <c r="L106" i="10"/>
  <c r="J106" i="10"/>
  <c r="R137" i="9"/>
  <c r="P137" i="9"/>
  <c r="J137" i="9"/>
  <c r="H137" i="9"/>
  <c r="L137" i="9"/>
  <c r="Q137" i="9"/>
  <c r="I137" i="9"/>
  <c r="K137" i="9"/>
  <c r="Q123" i="2"/>
  <c r="I123" i="2"/>
  <c r="G137" i="9"/>
  <c r="R123" i="2"/>
  <c r="G123" i="2"/>
  <c r="N123" i="2"/>
  <c r="K123" i="2"/>
  <c r="J123" i="2"/>
  <c r="M138" i="9"/>
  <c r="F138" i="9"/>
  <c r="J138" i="9"/>
  <c r="L138" i="9"/>
  <c r="G138" i="9"/>
  <c r="N138" i="9"/>
  <c r="K138" i="9"/>
  <c r="I138" i="9"/>
  <c r="Q138" i="9"/>
  <c r="P138" i="9"/>
  <c r="R138" i="9"/>
  <c r="O137" i="9"/>
  <c r="N137" i="9"/>
  <c r="M137" i="9"/>
  <c r="O138" i="9"/>
  <c r="H138" i="9"/>
  <c r="P123" i="2" l="1"/>
  <c r="L123" i="2"/>
  <c r="M123" i="2"/>
  <c r="L109" i="10"/>
  <c r="R109" i="10"/>
  <c r="I109" i="10"/>
  <c r="O123" i="2"/>
  <c r="J109" i="10"/>
  <c r="Q17" i="18"/>
  <c r="N32" i="18"/>
  <c r="P109" i="10"/>
  <c r="H109" i="10"/>
  <c r="Q139" i="9"/>
  <c r="G109" i="10"/>
  <c r="Q109" i="10"/>
  <c r="K109" i="10"/>
  <c r="M109" i="10"/>
  <c r="O109" i="10"/>
  <c r="I139" i="9"/>
  <c r="P139" i="9"/>
  <c r="N109" i="10"/>
  <c r="O139" i="9"/>
  <c r="M139" i="9"/>
  <c r="J139" i="9"/>
  <c r="R139" i="9"/>
  <c r="N139" i="9"/>
  <c r="L139" i="9"/>
  <c r="K139" i="9"/>
  <c r="H139" i="9"/>
  <c r="G139" i="9"/>
  <c r="L121" i="10" l="1"/>
  <c r="I121" i="10"/>
  <c r="R121" i="10"/>
  <c r="J121" i="10"/>
  <c r="P121" i="10"/>
  <c r="H121" i="10"/>
  <c r="G121" i="10"/>
  <c r="Q121" i="10"/>
  <c r="K121" i="10"/>
  <c r="O121" i="10"/>
  <c r="M121" i="10"/>
  <c r="N121" i="10"/>
  <c r="R28" i="18" l="1"/>
  <c r="R22" i="18" l="1"/>
  <c r="F136" i="9" l="1"/>
  <c r="F137" i="9" l="1"/>
  <c r="F106" i="10"/>
  <c r="F139" i="9" l="1"/>
  <c r="S28" i="18"/>
  <c r="F109" i="10"/>
  <c r="F121" i="10" l="1"/>
  <c r="S22" i="18" l="1"/>
  <c r="T28" i="18" l="1"/>
  <c r="U25" i="18" l="1"/>
  <c r="R30" i="18" l="1"/>
  <c r="T22" i="18"/>
  <c r="U17" i="18" l="1"/>
  <c r="R32" i="18"/>
</calcChain>
</file>

<file path=xl/comments1.xml><?xml version="1.0" encoding="utf-8"?>
<comments xmlns="http://schemas.openxmlformats.org/spreadsheetml/2006/main">
  <authors>
    <author>Cory R. Sobotta</author>
  </authors>
  <commentList>
    <comment ref="F11" authorId="0" shapeId="0">
      <text>
        <r>
          <rPr>
            <b/>
            <sz val="10"/>
            <color indexed="81"/>
            <rFont val="Tahoma"/>
            <family val="2"/>
          </rPr>
          <t>Cory R. Sobotta:</t>
        </r>
        <r>
          <rPr>
            <sz val="10"/>
            <color indexed="81"/>
            <rFont val="Tahoma"/>
            <family val="2"/>
          </rPr>
          <t xml:space="preserve">
According to the guidelines this is system load (ie including losses).</t>
        </r>
      </text>
    </comment>
    <comment ref="G11" authorId="0" shapeId="0">
      <text>
        <r>
          <rPr>
            <b/>
            <sz val="10"/>
            <color indexed="81"/>
            <rFont val="Tahoma"/>
            <family val="2"/>
          </rPr>
          <t>Cory R. Sobotta:</t>
        </r>
        <r>
          <rPr>
            <sz val="10"/>
            <color indexed="81"/>
            <rFont val="Tahoma"/>
            <family val="2"/>
          </rPr>
          <t xml:space="preserve">
The formula below that calculates "Managed Peak Demand" does not add up customer solar and EV effects, so in rows 12-15 these data are just for their knowledge. In other words, do not try to add them to the number above to come up with a net load.</t>
        </r>
      </text>
    </comment>
    <comment ref="E20" authorId="0" shapeId="0">
      <text>
        <r>
          <rPr>
            <b/>
            <sz val="10"/>
            <color indexed="81"/>
            <rFont val="Tahoma"/>
            <family val="2"/>
          </rPr>
          <t>Cory R. Sobotta:</t>
        </r>
        <r>
          <rPr>
            <sz val="10"/>
            <color indexed="81"/>
            <rFont val="Tahoma"/>
            <family val="2"/>
          </rPr>
          <t xml:space="preserve">
This is MeID's load during TID's system peak for 2017 * 1.15</t>
        </r>
      </text>
    </comment>
    <comment ref="F20" authorId="0" shapeId="0">
      <text>
        <r>
          <rPr>
            <b/>
            <sz val="8"/>
            <color indexed="81"/>
            <rFont val="Tahoma"/>
            <family val="2"/>
          </rPr>
          <t>Cory R. Sobotta:</t>
        </r>
        <r>
          <rPr>
            <sz val="8"/>
            <color indexed="81"/>
            <rFont val="Tahoma"/>
            <family val="2"/>
          </rPr>
          <t xml:space="preserve">
This is MeID's load during TID's system peak for 2018 (so far) * 1.15</t>
        </r>
      </text>
    </comment>
    <comment ref="G68" authorId="0" shapeId="0">
      <text>
        <r>
          <rPr>
            <b/>
            <sz val="9"/>
            <color indexed="81"/>
            <rFont val="Tahoma"/>
            <family val="2"/>
          </rPr>
          <t>Cory R. Sobotta:</t>
        </r>
        <r>
          <rPr>
            <sz val="9"/>
            <color indexed="81"/>
            <rFont val="Tahoma"/>
            <family val="2"/>
          </rPr>
          <t xml:space="preserve">
CAISO July NQC for our solar project for the 2018 Compliance Year is 22.52 MW.</t>
        </r>
      </text>
    </comment>
  </commentList>
</comments>
</file>

<file path=xl/comments2.xml><?xml version="1.0" encoding="utf-8"?>
<comments xmlns="http://schemas.openxmlformats.org/spreadsheetml/2006/main">
  <authors>
    <author>Cory R. Sobotta</author>
  </authors>
  <commentList>
    <comment ref="F11" authorId="0" shapeId="0">
      <text>
        <r>
          <rPr>
            <b/>
            <sz val="10"/>
            <color indexed="81"/>
            <rFont val="Tahoma"/>
            <family val="2"/>
          </rPr>
          <t>Cory R. Sobotta:</t>
        </r>
        <r>
          <rPr>
            <sz val="10"/>
            <color indexed="81"/>
            <rFont val="Tahoma"/>
            <family val="2"/>
          </rPr>
          <t xml:space="preserve">
Using Load Forecast here as we do not have a full set of actuals yet.</t>
        </r>
      </text>
    </comment>
    <comment ref="G11" authorId="0" shapeId="0">
      <text>
        <r>
          <rPr>
            <b/>
            <sz val="10"/>
            <color indexed="81"/>
            <rFont val="Tahoma"/>
            <family val="2"/>
          </rPr>
          <t>Cory R. Sobotta:</t>
        </r>
        <r>
          <rPr>
            <sz val="10"/>
            <color indexed="81"/>
            <rFont val="Tahoma"/>
            <family val="2"/>
          </rPr>
          <t xml:space="preserve">
Includes the effects of EE, as per the guidelines.</t>
        </r>
      </text>
    </comment>
    <comment ref="G13" authorId="0" shapeId="0">
      <text>
        <r>
          <rPr>
            <b/>
            <sz val="10"/>
            <color indexed="81"/>
            <rFont val="Tahoma"/>
            <family val="2"/>
          </rPr>
          <t>Cory R. Sobotta:</t>
        </r>
        <r>
          <rPr>
            <sz val="10"/>
            <color indexed="81"/>
            <rFont val="Tahoma"/>
            <family val="2"/>
          </rPr>
          <t xml:space="preserve">
As per the guidelines, this is Line 1 + losses.
</t>
        </r>
      </text>
    </comment>
    <comment ref="G14" authorId="0" shapeId="0">
      <text>
        <r>
          <rPr>
            <b/>
            <sz val="10"/>
            <color indexed="81"/>
            <rFont val="Tahoma"/>
            <family val="2"/>
          </rPr>
          <t>Cory R. Sobotta:</t>
        </r>
        <r>
          <rPr>
            <sz val="10"/>
            <color indexed="81"/>
            <rFont val="Tahoma"/>
            <family val="2"/>
          </rPr>
          <t xml:space="preserve">
The last time we discussed this we said we would consider our EE goals to be AAEE, and therefore this line item is the same as the unmanaged values above.</t>
        </r>
      </text>
    </comment>
    <comment ref="G15" authorId="0" shapeId="0">
      <text>
        <r>
          <rPr>
            <b/>
            <sz val="10"/>
            <color indexed="81"/>
            <rFont val="Tahoma"/>
            <family val="2"/>
          </rPr>
          <t>Cory R. Sobotta:</t>
        </r>
        <r>
          <rPr>
            <sz val="10"/>
            <color indexed="81"/>
            <rFont val="Tahoma"/>
            <family val="2"/>
          </rPr>
          <t xml:space="preserve">
The last time we discussed this we said we would consider our EE goals to be AAEE, and therefore this line item is the same as the unmanaged values above.</t>
        </r>
      </text>
    </comment>
    <comment ref="E75" authorId="0" shapeId="0">
      <text>
        <r>
          <rPr>
            <b/>
            <sz val="10"/>
            <color indexed="81"/>
            <rFont val="Tahoma"/>
            <family val="2"/>
          </rPr>
          <t>Cory R. Sobotta:</t>
        </r>
        <r>
          <rPr>
            <sz val="10"/>
            <color indexed="81"/>
            <rFont val="Tahoma"/>
            <family val="2"/>
          </rPr>
          <t xml:space="preserve">
113,127 is the amount of TWP energy brought home.</t>
        </r>
      </text>
    </comment>
    <comment ref="B106" authorId="0" shapeId="0">
      <text>
        <r>
          <rPr>
            <b/>
            <sz val="9"/>
            <color indexed="81"/>
            <rFont val="Tahoma"/>
            <family val="2"/>
          </rPr>
          <t>Cory R. Sobotta:</t>
        </r>
        <r>
          <rPr>
            <sz val="9"/>
            <color indexed="81"/>
            <rFont val="Tahoma"/>
            <family val="2"/>
          </rPr>
          <t xml:space="preserve">
This resource is "Undelivered RPS energy" so it's energy is accounted for up above.</t>
        </r>
      </text>
    </comment>
    <comment ref="E129" authorId="0" shapeId="0">
      <text>
        <r>
          <rPr>
            <b/>
            <sz val="9"/>
            <color indexed="81"/>
            <rFont val="Tahoma"/>
            <family val="2"/>
          </rPr>
          <t>Cory R. Sobotta:</t>
        </r>
        <r>
          <rPr>
            <sz val="9"/>
            <color indexed="81"/>
            <rFont val="Tahoma"/>
            <family val="2"/>
          </rPr>
          <t xml:space="preserve">
I took 113,127 out of this number to represent the amount of TWP energy brought home, since in the generator section the CEC wants to see all of TWP's generation (if I quote all of TWP's generation and leave the purchases as is I will show a surplus here equal to the TWP generation brought home).</t>
        </r>
      </text>
    </comment>
    <comment ref="E130" authorId="0" shapeId="0">
      <text>
        <r>
          <rPr>
            <b/>
            <sz val="9"/>
            <color indexed="81"/>
            <rFont val="Tahoma"/>
            <family val="2"/>
          </rPr>
          <t>Cory R. Sobotta:</t>
        </r>
        <r>
          <rPr>
            <sz val="9"/>
            <color indexed="81"/>
            <rFont val="Tahoma"/>
            <family val="2"/>
          </rPr>
          <t xml:space="preserve">
</t>
        </r>
        <r>
          <rPr>
            <sz val="11"/>
            <color indexed="81"/>
            <rFont val="Tahoma"/>
            <family val="2"/>
          </rPr>
          <t xml:space="preserve">There were roughly 500k spot market sales combined at NP15 and TRY230 in 2017, likely the schedulers optimizing the system and selling during high price hours. </t>
        </r>
      </text>
    </comment>
    <comment ref="G130" authorId="0" shapeId="0">
      <text>
        <r>
          <rPr>
            <b/>
            <sz val="11"/>
            <color indexed="81"/>
            <rFont val="Tahoma"/>
            <family val="2"/>
          </rPr>
          <t>Cory R. Sobotta:</t>
        </r>
        <r>
          <rPr>
            <sz val="11"/>
            <color indexed="81"/>
            <rFont val="Tahoma"/>
            <family val="2"/>
          </rPr>
          <t xml:space="preserve">
Drop from 2018 is ~200k MWh, composed of 67k less COB Mkt. Sales, 52k less NP15 Mkt. Sales, and 80k less Slatt Sales (Boardman is gone).</t>
        </r>
      </text>
    </comment>
  </commentList>
</comments>
</file>

<file path=xl/comments3.xml><?xml version="1.0" encoding="utf-8"?>
<comments xmlns="http://schemas.openxmlformats.org/spreadsheetml/2006/main">
  <authors>
    <author>Cory R. Sobotta</author>
  </authors>
  <commentList>
    <comment ref="E14" authorId="0" shapeId="0">
      <text>
        <r>
          <rPr>
            <b/>
            <sz val="10"/>
            <color indexed="81"/>
            <rFont val="Tahoma"/>
            <family val="2"/>
          </rPr>
          <t>Cory R. Sobotta:</t>
        </r>
        <r>
          <rPr>
            <sz val="10"/>
            <color indexed="81"/>
            <rFont val="Tahoma"/>
            <family val="2"/>
          </rPr>
          <t xml:space="preserve">
From: N:\District\Green House Gas\C-CAR_TCR\2017 EMISSIONS YEAR REPORTING\TID TCR Reporting Package - 2017 Skeleton (1)</t>
        </r>
      </text>
    </comment>
  </commentList>
</comments>
</file>

<file path=xl/sharedStrings.xml><?xml version="1.0" encoding="utf-8"?>
<sst xmlns="http://schemas.openxmlformats.org/spreadsheetml/2006/main" count="771" uniqueCount="402">
  <si>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</si>
  <si>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</si>
  <si>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</si>
  <si>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</si>
  <si>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</si>
  <si>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</si>
  <si>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</si>
  <si>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</si>
  <si>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</si>
  <si>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</si>
  <si>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</si>
  <si>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</si>
  <si>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</si>
  <si>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</si>
  <si>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</si>
  <si>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</si>
  <si>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</si>
  <si>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</si>
  <si>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</si>
  <si>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</si>
  <si>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</si>
  <si>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</si>
  <si>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</si>
  <si>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</si>
  <si>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</si>
  <si>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</si>
  <si>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</si>
  <si>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</si>
  <si>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</si>
  <si>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</si>
  <si>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</si>
  <si>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</si>
  <si>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</si>
  <si>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</si>
  <si>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</si>
  <si>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</si>
  <si>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</si>
  <si>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</si>
  <si>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</si>
  <si>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</si>
  <si>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</si>
  <si>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</si>
  <si>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</si>
  <si>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</si>
  <si>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</si>
  <si>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</si>
  <si>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</si>
  <si>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</si>
  <si>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</si>
  <si>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</si>
  <si>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</si>
  <si>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</si>
  <si>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</si>
  <si>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</si>
  <si>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</si>
  <si>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</si>
  <si>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</si>
  <si>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</si>
  <si>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</si>
  <si>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</si>
  <si>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</si>
  <si>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</si>
  <si>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</si>
  <si>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</si>
  <si>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</si>
  <si>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</si>
  <si>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</si>
  <si>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</si>
  <si>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</si>
  <si>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</si>
  <si>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</si>
  <si>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</si>
  <si>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</si>
  <si>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</si>
  <si>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</si>
  <si>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</si>
  <si>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</si>
  <si>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</si>
  <si>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</si>
  <si>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</si>
  <si>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</si>
  <si>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</si>
  <si>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</si>
  <si>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</si>
  <si>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</si>
  <si>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</si>
  <si>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</si>
  <si>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</si>
  <si>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</si>
  <si>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</si>
  <si>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</si>
  <si>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</si>
  <si>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</si>
  <si>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</si>
  <si>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</si>
  <si>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</si>
  <si>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</si>
  <si>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</si>
  <si>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</si>
  <si>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</si>
  <si>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</si>
  <si>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</si>
  <si>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</si>
  <si>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</si>
  <si>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</si>
  <si>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</si>
  <si>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</si>
  <si>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</si>
  <si>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</si>
  <si>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</si>
  <si>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</si>
  <si>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</si>
  <si>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</si>
  <si>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</si>
  <si>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</si>
  <si>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</si>
  <si>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</si>
  <si>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</si>
  <si>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</si>
  <si>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</si>
  <si>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</si>
  <si>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</si>
  <si>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</si>
  <si>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</si>
  <si>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</si>
  <si>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</si>
  <si>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</si>
  <si>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</si>
  <si>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</si>
  <si>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</si>
  <si>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</si>
  <si>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</si>
  <si>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</si>
  <si>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</si>
  <si>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</si>
  <si>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</si>
  <si>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</si>
  <si>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</si>
  <si>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</si>
  <si>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</si>
  <si>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</si>
  <si>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</si>
  <si>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</si>
  <si>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</si>
  <si>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</si>
  <si>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</si>
  <si>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</si>
  <si>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</si>
  <si>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</si>
  <si>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</si>
  <si>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</si>
  <si>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</si>
  <si>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</si>
  <si>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</si>
  <si>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</si>
  <si>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</si>
  <si>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</si>
  <si>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</si>
  <si>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</si>
  <si>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</si>
  <si>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</si>
  <si>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</si>
  <si>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</si>
  <si>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</si>
  <si>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</si>
  <si>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</si>
  <si>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</si>
  <si>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</si>
  <si>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</si>
  <si>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</si>
  <si>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</si>
  <si>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</si>
  <si>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</si>
  <si>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</si>
  <si>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</si>
  <si>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</si>
  <si>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</si>
  <si>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</si>
  <si>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</si>
  <si>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</si>
  <si>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</si>
  <si>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</si>
  <si>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</si>
  <si>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</si>
  <si>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</si>
  <si>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</si>
  <si>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</si>
  <si>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</si>
  <si>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</si>
  <si>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</si>
  <si>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</si>
  <si>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</si>
  <si>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</si>
  <si>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</si>
  <si>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</si>
  <si>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</si>
  <si>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</si>
  <si>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</si>
  <si>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</si>
  <si>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</si>
  <si>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</si>
  <si>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</si>
  <si>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</si>
  <si>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</si>
  <si>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</si>
  <si>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</si>
  <si>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</si>
  <si>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</si>
  <si>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</si>
  <si>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</si>
  <si>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</si>
  <si>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</si>
  <si>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</si>
  <si>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</si>
  <si>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</si>
  <si>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</si>
  <si>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</si>
  <si>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</si>
  <si>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</si>
  <si>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</si>
  <si>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</si>
  <si>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</si>
  <si>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</si>
  <si>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</si>
  <si>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</si>
  <si>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</si>
  <si>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</si>
  <si>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</si>
  <si>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</si>
  <si>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</si>
  <si>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</si>
  <si>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</si>
  <si>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</si>
  <si>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</si>
  <si>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</si>
  <si>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</si>
  <si>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</si>
  <si>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</si>
  <si>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</si>
  <si>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</si>
  <si>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</si>
  <si>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</si>
  <si>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</si>
  <si>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</si>
  <si>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</si>
  <si>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</si>
  <si>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</si>
  <si>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</si>
  <si>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</si>
  <si>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</si>
  <si>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</si>
  <si>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</si>
  <si>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</si>
  <si>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</si>
  <si>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</si>
  <si>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</si>
  <si>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</si>
  <si>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</si>
  <si>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</si>
  <si>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</si>
  <si>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</si>
  <si>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</si>
  <si>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</si>
  <si>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</si>
  <si>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</si>
  <si>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</si>
  <si>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</si>
  <si>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</si>
  <si>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</si>
  <si>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</si>
  <si>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</si>
  <si>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</si>
  <si>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</si>
  <si>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</si>
  <si>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</si>
  <si>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</si>
  <si>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</si>
  <si>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</si>
  <si>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</si>
  <si>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</si>
  <si>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</si>
  <si>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</si>
  <si>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</si>
  <si>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</si>
  <si>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</si>
  <si>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</si>
  <si>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</si>
  <si>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</si>
  <si>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</si>
  <si>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</si>
  <si>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</si>
  <si>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</si>
  <si>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</si>
  <si>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</si>
  <si>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</si>
  <si>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</si>
  <si>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</si>
  <si>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</si>
  <si>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</si>
  <si>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</si>
  <si>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</si>
  <si>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</si>
  <si>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</si>
  <si>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</si>
  <si>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</si>
  <si>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</si>
  <si>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</si>
  <si>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</si>
  <si>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</si>
  <si>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</si>
  <si>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</si>
  <si>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</si>
  <si>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</si>
  <si>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</si>
  <si>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</si>
  <si>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</si>
  <si>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</si>
  <si>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</si>
  <si>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</si>
  <si>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</si>
  <si>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</si>
  <si>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</si>
  <si>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</si>
  <si>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</si>
  <si>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</si>
  <si>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</si>
  <si>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</si>
  <si>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</si>
  <si>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</si>
  <si>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</si>
  <si>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</si>
  <si>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</si>
  <si>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</si>
  <si>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</si>
  <si>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</si>
  <si>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</si>
  <si>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</si>
  <si>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</si>
  <si>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</si>
  <si>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</si>
  <si>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</si>
  <si>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</si>
  <si>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</si>
  <si>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</si>
  <si>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</si>
  <si>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</si>
  <si>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</si>
  <si>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</si>
  <si>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</si>
  <si>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</si>
  <si>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</si>
  <si>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</si>
  <si>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</si>
  <si>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</si>
  <si>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</si>
  <si>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</si>
  <si>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</si>
  <si>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</si>
  <si>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</si>
  <si>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</si>
  <si>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</si>
  <si>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</si>
  <si>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</si>
  <si>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</si>
  <si>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</si>
  <si>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</si>
  <si>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</si>
  <si>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</si>
  <si>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</si>
  <si>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</si>
  <si>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</si>
  <si>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</si>
  <si>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</si>
  <si>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</si>
  <si>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</si>
  <si>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</si>
  <si>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Cory Sobotta</t>
  </si>
  <si>
    <t>Utility Analyst</t>
  </si>
  <si>
    <t>crsobotta@tid.org</t>
  </si>
  <si>
    <t>209-883-8337</t>
  </si>
  <si>
    <t>333 East Canal Drive</t>
  </si>
  <si>
    <t>Turlock</t>
  </si>
  <si>
    <t>Walnut Energy Center</t>
  </si>
  <si>
    <t>Walnut CT</t>
  </si>
  <si>
    <t>Almond 1 &amp; 2</t>
  </si>
  <si>
    <t>Don Pedro</t>
  </si>
  <si>
    <t>Boardman</t>
  </si>
  <si>
    <t>WAPA</t>
  </si>
  <si>
    <t>Tuolumne Wind Project</t>
  </si>
  <si>
    <t>Small Hydro</t>
  </si>
  <si>
    <t>Minihydros</t>
  </si>
  <si>
    <t>NCPA Geothermal</t>
  </si>
  <si>
    <t>54 MW SunPower PPA</t>
  </si>
  <si>
    <t>Biomass</t>
  </si>
  <si>
    <t>Firm Sales Obligation Purchaser-Provided Capacity</t>
  </si>
  <si>
    <t>Generic Purchase</t>
  </si>
  <si>
    <t>Generic Solar</t>
  </si>
  <si>
    <t>Yearly Requirement</t>
  </si>
  <si>
    <t>Turlock Irrigation District</t>
  </si>
  <si>
    <t>Willie Manuel</t>
  </si>
  <si>
    <t>Total energy from RPS-eligible resources (sum of 13a…13t)</t>
  </si>
  <si>
    <t>Short term and spot market sales (only report sales of energy from resources already included in the 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</si>
</sst>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_(* #,##0.0000_);_(* \(#,##0.0000\);_(* &quot;-&quot;??_);_(@_)"/>
    <numFmt numFmtId="208" formatCode="_(* #,##0.000_);_(* \(#,##0.000\);_(* &quot;-&quot;??_);_(@_)"/>
    <numFmt numFmtId="210" formatCode="#,##0.0000_);[Red]\(#,##0.0000\)"/>
  </numFmts>
  <fonts count="190">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b/>
      <sz val="10"/>
      <color indexed="81"/>
      <name val="Tahoma"/>
      <family val="2"/>
    </font>
    <font>
      <sz val="10"/>
      <color indexed="81"/>
      <name val="Tahoma"/>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2"/>
      <color rgb="FF0070C0"/>
      <name val="Calibri"/>
      <family val="2"/>
      <scheme val="minor"/>
    </font>
    <font>
      <sz val="12"/>
      <color theme="1"/>
      <name val="Calibri"/>
      <family val="2"/>
      <scheme val="minor"/>
    </font>
    <font>
      <sz val="12"/>
      <color rgb="FF7030A0"/>
      <name val="Calibri"/>
      <family val="2"/>
      <scheme val="minor"/>
    </font>
    <font>
      <sz val="12"/>
      <color theme="1" tint="0.499984740745262"/>
      <name val="Times New Roman"/>
      <family val="1"/>
    </font>
    <font>
      <sz val="12"/>
      <color rgb="FFFFFF00"/>
      <name val="Calibri"/>
      <family val="2"/>
      <scheme val="minor"/>
    </font>
    <font>
      <b/>
      <sz val="11"/>
      <color indexed="81"/>
      <name val="Tahoma"/>
      <family val="2"/>
    </font>
    <font>
      <sz val="11"/>
      <color indexed="81"/>
      <name val="Tahoma"/>
      <family val="2"/>
    </font>
    <font>
      <b/>
      <sz val="12"/>
      <color rgb="FF00B050"/>
      <name val="Times New Roman"/>
      <family val="1"/>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5" fillId="0" borderId="0" applyFont="0" applyFill="0" applyBorder="0" applyAlignment="0" applyProtection="0"/>
  </cellStyleXfs>
  <cellXfs count="52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8" fontId="16" fillId="6" borderId="11" xfId="0" applyNumberFormat="1" applyFont="1" applyFill="1" applyBorder="1" applyAlignment="1">
      <alignment horizontal="right"/>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3" borderId="3"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11"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38" fontId="11" fillId="6" borderId="0"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 fontId="16" fillId="3" borderId="30" xfId="0" applyNumberFormat="1" applyFont="1" applyFill="1" applyBorder="1" applyAlignment="1">
      <alignment horizontal="right"/>
    </xf>
    <xf numFmtId="3"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12" fillId="0" borderId="53"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4" xfId="0" applyFont="1" applyFill="1" applyBorder="1" applyAlignment="1">
      <alignment horizontal="left" vertical="center" wrapText="1" indent="1"/>
    </xf>
    <xf numFmtId="0" fontId="5" fillId="0" borderId="55"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7" xfId="0" quotePrefix="1" applyFont="1" applyFill="1" applyBorder="1" applyAlignment="1">
      <alignment horizontal="left" vertical="center" wrapText="1" indent="1"/>
    </xf>
    <xf numFmtId="0" fontId="11" fillId="0" borderId="58" xfId="0" applyFont="1" applyFill="1" applyBorder="1" applyAlignment="1">
      <alignment horizontal="left" vertical="center" wrapText="1" indent="1"/>
    </xf>
    <xf numFmtId="38" fontId="12" fillId="0" borderId="56"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0" fontId="12" fillId="0" borderId="56" xfId="0" applyFont="1" applyBorder="1" applyAlignment="1">
      <alignment horizontal="left" vertical="center" wrapText="1" indent="1"/>
    </xf>
    <xf numFmtId="38" fontId="16" fillId="6" borderId="56" xfId="0" applyNumberFormat="1" applyFont="1" applyFill="1" applyBorder="1" applyAlignment="1">
      <alignment horizontal="right"/>
    </xf>
    <xf numFmtId="0" fontId="16" fillId="6" borderId="56" xfId="0" applyFont="1" applyFill="1" applyBorder="1" applyAlignment="1">
      <alignment horizontal="left" vertical="center" wrapText="1" indent="1"/>
    </xf>
    <xf numFmtId="0" fontId="11" fillId="0" borderId="56" xfId="0" applyFont="1" applyBorder="1" applyAlignment="1">
      <alignment horizontal="left" vertical="center" wrapText="1" indent="1"/>
    </xf>
    <xf numFmtId="0" fontId="3" fillId="0" borderId="57" xfId="0" applyFont="1" applyBorder="1" applyAlignment="1">
      <alignment horizontal="left" vertical="center" wrapText="1" indent="1"/>
    </xf>
    <xf numFmtId="38" fontId="16" fillId="0" borderId="56" xfId="0" applyNumberFormat="1" applyFont="1" applyFill="1" applyBorder="1" applyAlignment="1">
      <alignment horizontal="right"/>
    </xf>
    <xf numFmtId="0" fontId="16" fillId="0" borderId="56"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6"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3" fillId="0" borderId="56" xfId="0" applyFont="1" applyBorder="1" applyAlignment="1">
      <alignment vertical="center"/>
    </xf>
    <xf numFmtId="0" fontId="12" fillId="0" borderId="58"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59" xfId="0" applyFont="1" applyBorder="1" applyAlignment="1">
      <alignment horizontal="left" vertical="center" wrapText="1" indent="1"/>
    </xf>
    <xf numFmtId="0" fontId="11" fillId="6" borderId="58" xfId="0" applyFont="1" applyFill="1" applyBorder="1" applyAlignment="1">
      <alignment horizontal="left" vertical="center" wrapText="1" indent="1"/>
    </xf>
    <xf numFmtId="0" fontId="12" fillId="0" borderId="60"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1" xfId="0" applyFont="1" applyFill="1" applyBorder="1" applyAlignment="1">
      <alignment vertical="center"/>
    </xf>
    <xf numFmtId="38" fontId="16" fillId="3" borderId="0" xfId="0" applyNumberFormat="1" applyFont="1" applyFill="1" applyBorder="1" applyAlignment="1">
      <alignment horizontal="right"/>
    </xf>
    <xf numFmtId="0" fontId="16" fillId="3" borderId="62" xfId="0" applyFont="1" applyFill="1" applyBorder="1" applyAlignment="1">
      <alignment vertical="center"/>
    </xf>
    <xf numFmtId="0" fontId="11" fillId="0" borderId="63" xfId="0" applyFont="1" applyBorder="1" applyAlignment="1">
      <alignment horizontal="left" vertical="center" wrapText="1" indent="1"/>
    </xf>
    <xf numFmtId="0" fontId="11" fillId="0" borderId="64"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8"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38" fontId="11" fillId="6" borderId="56" xfId="0" applyNumberFormat="1" applyFont="1" applyFill="1" applyBorder="1" applyAlignment="1">
      <alignment horizontal="left" vertical="center" wrapText="1" indent="1"/>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0" fontId="11" fillId="0" borderId="56" xfId="0" applyFont="1" applyBorder="1" applyAlignment="1">
      <alignment horizontal="right" vertical="center" wrapText="1" indent="1"/>
    </xf>
    <xf numFmtId="0" fontId="11" fillId="0" borderId="56" xfId="0" applyFont="1" applyFill="1" applyBorder="1" applyAlignment="1">
      <alignment horizontal="right" vertical="center" wrapText="1" indent="1"/>
    </xf>
    <xf numFmtId="0" fontId="18" fillId="0" borderId="56" xfId="1" applyFont="1" applyFill="1" applyBorder="1" applyAlignment="1">
      <alignment horizontal="left" vertical="center" wrapText="1" indent="1"/>
    </xf>
    <xf numFmtId="0" fontId="8" fillId="0" borderId="56" xfId="2" applyFill="1" applyBorder="1" applyAlignment="1" applyProtection="1">
      <alignment horizontal="left" vertical="center" wrapText="1" indent="1"/>
    </xf>
    <xf numFmtId="0" fontId="20" fillId="0" borderId="56" xfId="2" applyFont="1" applyFill="1" applyBorder="1" applyAlignment="1" applyProtection="1">
      <alignment horizontal="left" vertical="center" wrapText="1" indent="1"/>
    </xf>
    <xf numFmtId="38" fontId="16" fillId="6" borderId="58" xfId="0" applyNumberFormat="1" applyFont="1" applyFill="1" applyBorder="1" applyAlignment="1">
      <alignment horizontal="right"/>
    </xf>
    <xf numFmtId="0" fontId="12" fillId="2" borderId="56" xfId="0" applyNumberFormat="1" applyFont="1" applyFill="1" applyBorder="1" applyAlignment="1">
      <alignment horizontal="center" vertical="center"/>
    </xf>
    <xf numFmtId="38" fontId="11" fillId="6" borderId="58" xfId="0" applyNumberFormat="1" applyFont="1" applyFill="1" applyBorder="1" applyAlignment="1">
      <alignment horizontal="right"/>
    </xf>
    <xf numFmtId="38" fontId="11" fillId="0" borderId="58" xfId="0" applyNumberFormat="1" applyFont="1" applyFill="1" applyBorder="1" applyAlignment="1">
      <alignment horizontal="right"/>
    </xf>
    <xf numFmtId="38" fontId="12" fillId="112" borderId="58" xfId="0" applyNumberFormat="1" applyFont="1" applyFill="1" applyBorder="1" applyAlignment="1">
      <alignment horizontal="right"/>
    </xf>
    <xf numFmtId="0" fontId="3" fillId="0" borderId="58" xfId="0" applyFont="1" applyBorder="1" applyAlignment="1">
      <alignment horizontal="left" vertical="center" wrapText="1" indent="1"/>
    </xf>
    <xf numFmtId="0" fontId="11" fillId="0" borderId="58" xfId="0" applyFont="1" applyBorder="1" applyAlignment="1" applyProtection="1">
      <alignment horizontal="left" vertical="center" wrapText="1" indent="1"/>
      <protection locked="0"/>
    </xf>
    <xf numFmtId="0" fontId="11" fillId="0" borderId="58" xfId="0" applyFont="1" applyBorder="1" applyAlignment="1">
      <alignment horizontal="left" vertical="center" wrapText="1" indent="1"/>
    </xf>
    <xf numFmtId="49" fontId="12" fillId="2" borderId="56" xfId="0" applyNumberFormat="1" applyFont="1" applyFill="1" applyBorder="1" applyAlignment="1">
      <alignment horizontal="center" vertical="center"/>
    </xf>
    <xf numFmtId="0" fontId="16" fillId="6" borderId="58" xfId="0" applyFont="1" applyFill="1" applyBorder="1" applyAlignment="1">
      <alignment horizontal="left" vertical="center" wrapText="1" indent="1"/>
    </xf>
    <xf numFmtId="0" fontId="3" fillId="0" borderId="58" xfId="0" applyFont="1" applyBorder="1" applyAlignment="1">
      <alignment vertical="center"/>
    </xf>
    <xf numFmtId="38" fontId="12" fillId="6" borderId="56" xfId="0" applyNumberFormat="1" applyFont="1" applyFill="1" applyBorder="1" applyAlignment="1">
      <alignment horizontal="right"/>
    </xf>
    <xf numFmtId="38" fontId="12" fillId="0" borderId="66" xfId="0" applyNumberFormat="1" applyFont="1" applyFill="1" applyBorder="1" applyAlignment="1">
      <alignment horizontal="right"/>
    </xf>
    <xf numFmtId="3" fontId="16" fillId="3" borderId="57" xfId="0" applyNumberFormat="1" applyFont="1" applyFill="1" applyBorder="1" applyAlignment="1">
      <alignment horizontal="right"/>
    </xf>
    <xf numFmtId="0" fontId="16" fillId="3" borderId="57" xfId="0" applyFont="1" applyFill="1" applyBorder="1" applyAlignment="1">
      <alignment vertical="center"/>
    </xf>
    <xf numFmtId="0" fontId="16" fillId="3" borderId="58" xfId="0" applyFont="1" applyFill="1" applyBorder="1" applyAlignment="1">
      <alignment vertical="center"/>
    </xf>
    <xf numFmtId="0" fontId="12" fillId="2" borderId="58" xfId="0" applyNumberFormat="1" applyFont="1" applyFill="1" applyBorder="1" applyAlignment="1">
      <alignment horizontal="center" vertical="center"/>
    </xf>
    <xf numFmtId="0" fontId="3" fillId="0" borderId="12" xfId="0" applyFont="1" applyBorder="1" applyAlignment="1">
      <alignment horizontal="left" vertical="center" wrapText="1" indent="1"/>
    </xf>
    <xf numFmtId="38" fontId="15" fillId="0" borderId="58" xfId="0" applyNumberFormat="1" applyFont="1" applyFill="1" applyBorder="1" applyAlignment="1">
      <alignment horizontal="right"/>
    </xf>
    <xf numFmtId="167" fontId="12" fillId="5" borderId="6" xfId="4397" applyNumberFormat="1" applyFont="1" applyFill="1" applyBorder="1" applyAlignment="1">
      <alignment horizontal="left" vertical="center" wrapText="1" indent="1"/>
    </xf>
    <xf numFmtId="167" fontId="12" fillId="5" borderId="0" xfId="4397" applyNumberFormat="1" applyFont="1" applyFill="1" applyBorder="1" applyAlignment="1">
      <alignment horizontal="left" vertical="center" wrapText="1" indent="1"/>
    </xf>
    <xf numFmtId="167" fontId="12" fillId="5" borderId="0" xfId="4397" applyNumberFormat="1" applyFont="1" applyFill="1" applyBorder="1" applyAlignment="1">
      <alignment horizontal="right"/>
    </xf>
    <xf numFmtId="167" fontId="12" fillId="5" borderId="8" xfId="4397" applyNumberFormat="1" applyFont="1" applyFill="1" applyBorder="1" applyAlignment="1">
      <alignment horizontal="left" vertical="center" wrapText="1" indent="1"/>
    </xf>
    <xf numFmtId="167" fontId="183" fillId="5" borderId="6" xfId="0" applyNumberFormat="1" applyFont="1" applyFill="1" applyBorder="1" applyAlignment="1">
      <alignment horizontal="left" vertical="center" wrapText="1" indent="1"/>
    </xf>
    <xf numFmtId="167" fontId="183" fillId="5" borderId="0" xfId="0" applyNumberFormat="1" applyFont="1" applyFill="1" applyBorder="1" applyAlignment="1">
      <alignment horizontal="left" vertical="center" wrapText="1" indent="1"/>
    </xf>
    <xf numFmtId="167" fontId="183" fillId="5" borderId="5" xfId="0" applyNumberFormat="1" applyFont="1" applyFill="1" applyBorder="1" applyAlignment="1">
      <alignment horizontal="left" vertical="center" wrapText="1" indent="1"/>
    </xf>
    <xf numFmtId="167" fontId="11" fillId="5" borderId="6" xfId="4397" applyNumberFormat="1" applyFont="1" applyFill="1" applyBorder="1" applyAlignment="1">
      <alignment horizontal="left" vertical="center" wrapText="1" indent="1"/>
    </xf>
    <xf numFmtId="167" fontId="11" fillId="5" borderId="0" xfId="4397" applyNumberFormat="1" applyFont="1" applyFill="1" applyBorder="1" applyAlignment="1">
      <alignment horizontal="left" vertical="center" wrapText="1" indent="1"/>
    </xf>
    <xf numFmtId="167" fontId="11" fillId="5" borderId="0" xfId="4397" applyNumberFormat="1" applyFont="1" applyFill="1" applyBorder="1" applyAlignment="1">
      <alignment horizontal="right"/>
    </xf>
    <xf numFmtId="167" fontId="11" fillId="5" borderId="5" xfId="4397" applyNumberFormat="1" applyFont="1" applyFill="1" applyBorder="1" applyAlignment="1">
      <alignment horizontal="right"/>
    </xf>
    <xf numFmtId="3" fontId="11" fillId="5" borderId="5" xfId="0" applyNumberFormat="1" applyFont="1" applyFill="1" applyBorder="1" applyAlignment="1">
      <alignment horizontal="left" vertical="center" wrapText="1" indent="1"/>
    </xf>
    <xf numFmtId="167" fontId="182" fillId="5" borderId="4" xfId="25573" applyNumberFormat="1" applyFont="1" applyFill="1" applyBorder="1" applyAlignment="1">
      <alignment horizontal="left" vertical="center" wrapText="1" indent="1"/>
    </xf>
    <xf numFmtId="38" fontId="184" fillId="0" borderId="1" xfId="0" applyNumberFormat="1" applyFont="1" applyFill="1" applyBorder="1" applyAlignment="1">
      <alignment horizontal="right"/>
    </xf>
    <xf numFmtId="0" fontId="184" fillId="0" borderId="1" xfId="0" applyFont="1" applyBorder="1" applyAlignment="1">
      <alignment vertical="center"/>
    </xf>
    <xf numFmtId="38" fontId="184" fillId="6" borderId="1" xfId="0" applyNumberFormat="1" applyFont="1" applyFill="1" applyBorder="1" applyAlignment="1">
      <alignment horizontal="right"/>
    </xf>
    <xf numFmtId="1" fontId="12" fillId="2" borderId="56"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185" fillId="0" borderId="0" xfId="0" applyFont="1" applyAlignment="1">
      <alignment horizontal="left" vertical="center" wrapText="1" indent="1"/>
    </xf>
    <xf numFmtId="38" fontId="21" fillId="0" borderId="0" xfId="0" applyNumberFormat="1" applyFont="1" applyFill="1" applyBorder="1" applyAlignment="1">
      <alignment horizontal="right"/>
    </xf>
    <xf numFmtId="0" fontId="184" fillId="0" borderId="1" xfId="0" applyFont="1" applyFill="1" applyBorder="1" applyAlignment="1">
      <alignment vertical="center"/>
    </xf>
    <xf numFmtId="0" fontId="11" fillId="0" borderId="3" xfId="0" applyFont="1" applyFill="1" applyBorder="1" applyAlignment="1">
      <alignment horizontal="left" vertical="center" wrapText="1" indent="1"/>
    </xf>
    <xf numFmtId="0" fontId="3" fillId="0" borderId="4" xfId="0" applyFont="1" applyFill="1" applyBorder="1" applyAlignment="1">
      <alignment vertical="center"/>
    </xf>
    <xf numFmtId="0" fontId="3" fillId="0" borderId="56" xfId="0" applyFont="1" applyFill="1" applyBorder="1" applyAlignment="1">
      <alignment vertical="center"/>
    </xf>
    <xf numFmtId="0" fontId="186" fillId="0" borderId="0" xfId="0" applyFont="1" applyBorder="1" applyAlignment="1">
      <alignment horizontal="left" vertical="center" wrapText="1" indent="1"/>
    </xf>
    <xf numFmtId="167" fontId="186" fillId="5" borderId="13" xfId="4397" applyNumberFormat="1" applyFont="1" applyFill="1" applyBorder="1" applyAlignment="1">
      <alignment horizontal="left" vertical="center" wrapText="1" indent="1"/>
    </xf>
    <xf numFmtId="167" fontId="186" fillId="5" borderId="67" xfId="4397" applyNumberFormat="1" applyFont="1" applyFill="1" applyBorder="1" applyAlignment="1">
      <alignment horizontal="left" vertical="center" wrapText="1" indent="1"/>
    </xf>
    <xf numFmtId="167" fontId="186" fillId="5" borderId="67" xfId="4397" applyNumberFormat="1" applyFont="1" applyFill="1" applyBorder="1" applyAlignment="1">
      <alignment horizontal="right"/>
    </xf>
    <xf numFmtId="167" fontId="186" fillId="5" borderId="0" xfId="4397" applyNumberFormat="1" applyFont="1" applyFill="1" applyBorder="1" applyAlignment="1">
      <alignment horizontal="left" vertical="center" wrapText="1" indent="1"/>
    </xf>
    <xf numFmtId="167" fontId="186" fillId="5" borderId="0" xfId="4397" applyNumberFormat="1" applyFont="1" applyFill="1" applyBorder="1" applyAlignment="1">
      <alignment horizontal="right"/>
    </xf>
    <xf numFmtId="0" fontId="5" fillId="0" borderId="57" xfId="0" applyFont="1" applyFill="1" applyBorder="1" applyAlignment="1">
      <alignment horizontal="left" vertical="center" wrapText="1" indent="1"/>
    </xf>
    <xf numFmtId="3" fontId="0" fillId="0" borderId="0" xfId="0" applyNumberFormat="1"/>
    <xf numFmtId="167" fontId="0" fillId="0" borderId="0" xfId="0" applyNumberFormat="1" applyBorder="1" applyAlignment="1">
      <alignment horizontal="left" vertical="center"/>
    </xf>
    <xf numFmtId="3" fontId="12" fillId="3" borderId="3" xfId="0" applyNumberFormat="1" applyFont="1" applyFill="1" applyBorder="1" applyAlignment="1">
      <alignment horizontal="right"/>
    </xf>
    <xf numFmtId="3" fontId="12" fillId="3" borderId="30" xfId="0" applyNumberFormat="1" applyFont="1" applyFill="1" applyBorder="1" applyAlignment="1">
      <alignment horizontal="right"/>
    </xf>
    <xf numFmtId="0" fontId="12" fillId="0" borderId="68" xfId="0" applyFont="1" applyFill="1" applyBorder="1" applyAlignment="1">
      <alignment horizontal="left" vertical="center" indent="1"/>
    </xf>
    <xf numFmtId="204" fontId="12" fillId="6" borderId="9" xfId="25573" applyNumberFormat="1" applyFont="1" applyFill="1" applyBorder="1" applyAlignment="1">
      <alignment horizontal="right"/>
    </xf>
    <xf numFmtId="204" fontId="12" fillId="0" borderId="9" xfId="25573" applyNumberFormat="1" applyFont="1" applyFill="1" applyBorder="1" applyAlignment="1">
      <alignment horizontal="right"/>
    </xf>
    <xf numFmtId="204" fontId="12" fillId="6" borderId="7" xfId="0" applyNumberFormat="1" applyFont="1" applyFill="1" applyBorder="1" applyAlignment="1">
      <alignment horizontal="right"/>
    </xf>
    <xf numFmtId="204" fontId="12" fillId="0" borderId="7" xfId="0" applyNumberFormat="1" applyFont="1" applyFill="1" applyBorder="1" applyAlignment="1">
      <alignment horizontal="right"/>
    </xf>
    <xf numFmtId="204" fontId="12" fillId="6" borderId="1" xfId="0" applyNumberFormat="1" applyFont="1" applyFill="1" applyBorder="1" applyAlignment="1">
      <alignment horizontal="right"/>
    </xf>
    <xf numFmtId="204" fontId="12" fillId="0" borderId="1" xfId="0" applyNumberFormat="1" applyFont="1" applyFill="1" applyBorder="1" applyAlignment="1">
      <alignment horizontal="right"/>
    </xf>
    <xf numFmtId="207" fontId="0" fillId="6" borderId="1" xfId="25573" applyNumberFormat="1" applyFont="1" applyFill="1" applyBorder="1" applyAlignment="1">
      <alignment vertical="center"/>
    </xf>
    <xf numFmtId="207" fontId="0" fillId="0" borderId="1" xfId="25573" applyNumberFormat="1" applyFont="1" applyBorder="1" applyAlignment="1">
      <alignment vertical="center"/>
    </xf>
    <xf numFmtId="204" fontId="0" fillId="6" borderId="1" xfId="0" applyNumberFormat="1" applyFill="1" applyBorder="1" applyAlignment="1">
      <alignment vertical="center"/>
    </xf>
    <xf numFmtId="204" fontId="0" fillId="0" borderId="1" xfId="0" applyNumberFormat="1" applyBorder="1" applyAlignment="1">
      <alignment vertical="center"/>
    </xf>
    <xf numFmtId="204" fontId="0" fillId="3" borderId="0" xfId="0" applyNumberFormat="1" applyFill="1"/>
    <xf numFmtId="204" fontId="5" fillId="0" borderId="1" xfId="0" applyNumberFormat="1" applyFont="1" applyFill="1" applyBorder="1" applyAlignment="1">
      <alignment vertical="center"/>
    </xf>
    <xf numFmtId="204" fontId="12" fillId="6" borderId="56" xfId="25573" applyNumberFormat="1" applyFont="1" applyFill="1" applyBorder="1" applyAlignment="1">
      <alignment horizontal="right"/>
    </xf>
    <xf numFmtId="204" fontId="12" fillId="6" borderId="58" xfId="25573" applyNumberFormat="1" applyFont="1" applyFill="1" applyBorder="1" applyAlignment="1">
      <alignment horizontal="right"/>
    </xf>
    <xf numFmtId="204" fontId="12" fillId="0" borderId="58" xfId="25573" applyNumberFormat="1" applyFont="1" applyFill="1" applyBorder="1" applyAlignment="1">
      <alignment horizontal="right"/>
    </xf>
    <xf numFmtId="0" fontId="185" fillId="0" borderId="0" xfId="0" applyFont="1" applyAlignment="1">
      <alignment horizontal="center" vertical="center"/>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xf numFmtId="38" fontId="17" fillId="6" borderId="56" xfId="0" applyNumberFormat="1" applyFont="1" applyFill="1" applyBorder="1" applyAlignment="1">
      <alignment horizontal="right"/>
    </xf>
    <xf numFmtId="38" fontId="17" fillId="0" borderId="11" xfId="0" applyNumberFormat="1" applyFont="1" applyFill="1" applyBorder="1" applyAlignment="1">
      <alignment horizontal="right"/>
    </xf>
    <xf numFmtId="38" fontId="17" fillId="6" borderId="58" xfId="0" applyNumberFormat="1" applyFont="1" applyFill="1" applyBorder="1" applyAlignment="1">
      <alignment horizontal="right"/>
    </xf>
    <xf numFmtId="167" fontId="17" fillId="0" borderId="58" xfId="4397" applyNumberFormat="1" applyFont="1" applyFill="1" applyBorder="1" applyAlignment="1">
      <alignment horizontal="right"/>
    </xf>
    <xf numFmtId="167" fontId="17" fillId="0" borderId="56" xfId="4397" applyNumberFormat="1" applyFont="1" applyFill="1" applyBorder="1" applyAlignment="1">
      <alignment horizontal="right"/>
    </xf>
    <xf numFmtId="167" fontId="17" fillId="0" borderId="56" xfId="4397" applyNumberFormat="1" applyFont="1" applyBorder="1" applyAlignment="1">
      <alignment vertical="center"/>
    </xf>
    <xf numFmtId="167" fontId="17" fillId="0" borderId="58" xfId="25573" applyNumberFormat="1" applyFont="1" applyFill="1" applyBorder="1" applyAlignment="1">
      <alignment horizontal="right"/>
    </xf>
    <xf numFmtId="167" fontId="17" fillId="0" borderId="56" xfId="25573" applyNumberFormat="1" applyFont="1" applyFill="1" applyBorder="1" applyAlignment="1">
      <alignment horizontal="right"/>
    </xf>
    <xf numFmtId="167" fontId="17" fillId="0" borderId="56" xfId="25573" applyNumberFormat="1" applyFont="1" applyFill="1" applyBorder="1" applyAlignment="1">
      <alignment vertical="center"/>
    </xf>
    <xf numFmtId="38" fontId="17" fillId="0" borderId="58" xfId="0" applyNumberFormat="1" applyFont="1" applyFill="1" applyBorder="1" applyAlignment="1">
      <alignment horizontal="right"/>
    </xf>
    <xf numFmtId="167" fontId="17" fillId="0" borderId="56" xfId="25573" applyNumberFormat="1" applyFont="1" applyBorder="1" applyAlignment="1">
      <alignment vertical="center"/>
    </xf>
    <xf numFmtId="3" fontId="17" fillId="6" borderId="58" xfId="0" applyNumberFormat="1" applyFont="1" applyFill="1" applyBorder="1" applyAlignment="1">
      <alignment horizontal="right"/>
    </xf>
    <xf numFmtId="3" fontId="17" fillId="0" borderId="58" xfId="0" applyNumberFormat="1" applyFont="1" applyFill="1" applyBorder="1" applyAlignment="1">
      <alignment horizontal="right"/>
    </xf>
    <xf numFmtId="38" fontId="17" fillId="0" borderId="56" xfId="0" applyNumberFormat="1" applyFont="1" applyFill="1" applyBorder="1" applyAlignment="1">
      <alignment horizontal="right"/>
    </xf>
    <xf numFmtId="0" fontId="17" fillId="0" borderId="56" xfId="4397" applyNumberFormat="1" applyFont="1" applyFill="1" applyBorder="1" applyAlignment="1">
      <alignment horizontal="right"/>
    </xf>
    <xf numFmtId="0" fontId="17" fillId="0" borderId="56" xfId="4397" applyNumberFormat="1" applyFont="1" applyFill="1" applyBorder="1" applyAlignment="1">
      <alignment vertical="center"/>
    </xf>
    <xf numFmtId="167" fontId="17" fillId="0" borderId="56" xfId="4397" applyNumberFormat="1" applyFont="1" applyFill="1" applyBorder="1" applyAlignment="1">
      <alignment vertical="center"/>
    </xf>
    <xf numFmtId="38" fontId="17" fillId="6" borderId="10" xfId="0" applyNumberFormat="1" applyFont="1" applyFill="1" applyBorder="1" applyAlignment="1">
      <alignment horizontal="right"/>
    </xf>
    <xf numFmtId="38" fontId="17" fillId="0" borderId="10" xfId="0" applyNumberFormat="1" applyFont="1" applyFill="1" applyBorder="1" applyAlignment="1">
      <alignment horizontal="right"/>
    </xf>
    <xf numFmtId="0" fontId="17" fillId="0" borderId="10" xfId="0" applyFont="1" applyBorder="1" applyAlignment="1">
      <alignment vertical="center"/>
    </xf>
    <xf numFmtId="38" fontId="17" fillId="0" borderId="13" xfId="0" applyNumberFormat="1" applyFont="1" applyFill="1" applyBorder="1" applyAlignment="1">
      <alignment horizontal="right"/>
    </xf>
    <xf numFmtId="0" fontId="17" fillId="0" borderId="11" xfId="0" applyFont="1" applyBorder="1" applyAlignment="1">
      <alignment vertical="center"/>
    </xf>
    <xf numFmtId="38" fontId="17" fillId="0" borderId="12" xfId="0" applyNumberFormat="1" applyFont="1" applyFill="1" applyBorder="1" applyAlignment="1">
      <alignment horizontal="right"/>
    </xf>
    <xf numFmtId="167" fontId="17" fillId="6" borderId="58" xfId="0" applyNumberFormat="1" applyFont="1" applyFill="1" applyBorder="1" applyAlignment="1">
      <alignment horizontal="left" vertical="center" wrapText="1" indent="1"/>
    </xf>
    <xf numFmtId="167" fontId="17" fillId="6" borderId="58" xfId="25573" applyNumberFormat="1" applyFont="1" applyFill="1" applyBorder="1" applyAlignment="1">
      <alignment horizontal="left" vertical="center" wrapText="1" indent="1"/>
    </xf>
    <xf numFmtId="167" fontId="17" fillId="0" borderId="3" xfId="4397" applyNumberFormat="1" applyFont="1" applyFill="1" applyBorder="1" applyAlignment="1">
      <alignment horizontal="right"/>
    </xf>
    <xf numFmtId="167" fontId="17" fillId="6" borderId="10" xfId="25573" applyNumberFormat="1" applyFont="1" applyFill="1" applyBorder="1" applyAlignment="1">
      <alignment horizontal="left" vertical="center" wrapText="1" indent="1"/>
    </xf>
    <xf numFmtId="167" fontId="17" fillId="6" borderId="10" xfId="4397" applyNumberFormat="1" applyFont="1" applyFill="1" applyBorder="1" applyAlignment="1">
      <alignment horizontal="left" vertical="center" wrapText="1" indent="1"/>
    </xf>
    <xf numFmtId="38" fontId="17" fillId="0" borderId="3" xfId="0" applyNumberFormat="1" applyFont="1" applyFill="1" applyBorder="1" applyAlignment="1">
      <alignment horizontal="right"/>
    </xf>
    <xf numFmtId="0" fontId="17" fillId="0" borderId="56" xfId="0" applyFont="1" applyFill="1" applyBorder="1" applyAlignment="1">
      <alignment vertical="center"/>
    </xf>
    <xf numFmtId="0" fontId="17" fillId="6" borderId="10" xfId="0" applyFont="1" applyFill="1" applyBorder="1" applyAlignment="1">
      <alignment horizontal="left" vertical="center" wrapText="1" indent="1"/>
    </xf>
    <xf numFmtId="3" fontId="17" fillId="6" borderId="8" xfId="0" applyNumberFormat="1" applyFont="1" applyFill="1" applyBorder="1" applyAlignment="1">
      <alignment horizontal="right"/>
    </xf>
    <xf numFmtId="3" fontId="17" fillId="6" borderId="52" xfId="0" applyNumberFormat="1" applyFont="1" applyFill="1" applyBorder="1" applyAlignment="1">
      <alignment horizontal="right"/>
    </xf>
    <xf numFmtId="167" fontId="17" fillId="0" borderId="8" xfId="4397" applyNumberFormat="1" applyFont="1" applyFill="1" applyBorder="1" applyAlignment="1">
      <alignment horizontal="right"/>
    </xf>
    <xf numFmtId="167" fontId="17" fillId="0" borderId="8" xfId="4397" applyNumberFormat="1" applyFont="1" applyFill="1" applyBorder="1" applyAlignment="1">
      <alignment vertical="center"/>
    </xf>
    <xf numFmtId="3" fontId="17" fillId="6" borderId="1" xfId="0" applyNumberFormat="1" applyFont="1" applyFill="1" applyBorder="1" applyAlignment="1">
      <alignment horizontal="right"/>
    </xf>
    <xf numFmtId="3" fontId="17" fillId="6" borderId="51" xfId="0" applyNumberFormat="1" applyFont="1" applyFill="1" applyBorder="1" applyAlignment="1">
      <alignment horizontal="right"/>
    </xf>
    <xf numFmtId="167" fontId="17" fillId="0" borderId="66" xfId="25573" applyNumberFormat="1" applyFont="1" applyFill="1" applyBorder="1" applyAlignment="1">
      <alignment horizontal="right"/>
    </xf>
    <xf numFmtId="167" fontId="17" fillId="0" borderId="66" xfId="25573" applyNumberFormat="1" applyFont="1" applyBorder="1" applyAlignment="1">
      <alignment vertical="center"/>
    </xf>
    <xf numFmtId="0" fontId="17" fillId="0" borderId="56" xfId="0" applyFont="1" applyBorder="1" applyAlignment="1">
      <alignment vertical="center"/>
    </xf>
    <xf numFmtId="38" fontId="17" fillId="6" borderId="51" xfId="0" applyNumberFormat="1" applyFont="1" applyFill="1" applyBorder="1" applyAlignment="1">
      <alignment horizontal="right"/>
    </xf>
    <xf numFmtId="38" fontId="17" fillId="6" borderId="30" xfId="0" applyNumberFormat="1" applyFont="1" applyFill="1" applyBorder="1" applyAlignment="1">
      <alignment horizontal="right"/>
    </xf>
    <xf numFmtId="167" fontId="17" fillId="0" borderId="56" xfId="4397" applyNumberFormat="1" applyFont="1" applyBorder="1" applyAlignment="1"/>
    <xf numFmtId="0" fontId="17" fillId="0" borderId="56" xfId="0" applyFont="1" applyBorder="1" applyAlignment="1"/>
    <xf numFmtId="38" fontId="17" fillId="6" borderId="66" xfId="0" applyNumberFormat="1" applyFont="1" applyFill="1" applyBorder="1" applyAlignment="1">
      <alignment horizontal="right"/>
    </xf>
    <xf numFmtId="167" fontId="17" fillId="0" borderId="11" xfId="4397" applyNumberFormat="1" applyFont="1" applyFill="1" applyBorder="1" applyAlignment="1">
      <alignment horizontal="right"/>
    </xf>
    <xf numFmtId="167" fontId="17" fillId="0" borderId="11" xfId="4397" applyNumberFormat="1" applyFont="1" applyBorder="1" applyAlignment="1"/>
    <xf numFmtId="0" fontId="17" fillId="0" borderId="10" xfId="0" applyFont="1" applyBorder="1" applyAlignment="1"/>
    <xf numFmtId="167" fontId="17" fillId="0" borderId="13" xfId="4397" applyNumberFormat="1" applyFont="1" applyFill="1" applyBorder="1" applyAlignment="1">
      <alignment horizontal="right"/>
    </xf>
    <xf numFmtId="167" fontId="17" fillId="0" borderId="11" xfId="4397" applyNumberFormat="1" applyFont="1" applyFill="1" applyBorder="1" applyAlignment="1"/>
    <xf numFmtId="167" fontId="17" fillId="0" borderId="10" xfId="4397" applyNumberFormat="1" applyFont="1" applyFill="1" applyBorder="1" applyAlignment="1">
      <alignment horizontal="right"/>
    </xf>
    <xf numFmtId="167" fontId="17" fillId="0" borderId="10" xfId="4397" applyNumberFormat="1" applyFont="1" applyFill="1" applyBorder="1" applyAlignment="1">
      <alignment vertical="center"/>
    </xf>
    <xf numFmtId="167" fontId="17" fillId="0" borderId="56" xfId="4397" applyNumberFormat="1" applyFont="1" applyFill="1" applyBorder="1" applyAlignment="1"/>
    <xf numFmtId="167" fontId="17" fillId="0" borderId="10" xfId="25573" applyNumberFormat="1" applyFont="1" applyFill="1" applyBorder="1" applyAlignment="1">
      <alignment horizontal="right"/>
    </xf>
    <xf numFmtId="167" fontId="17" fillId="0" borderId="12" xfId="25573" applyNumberFormat="1" applyFont="1" applyFill="1" applyBorder="1" applyAlignment="1">
      <alignment horizontal="right"/>
    </xf>
    <xf numFmtId="167" fontId="17" fillId="0" borderId="10" xfId="25573" applyNumberFormat="1" applyFont="1" applyBorder="1" applyAlignment="1">
      <alignment vertical="center"/>
    </xf>
    <xf numFmtId="167" fontId="17" fillId="0" borderId="3" xfId="25573" applyNumberFormat="1" applyFont="1" applyFill="1" applyBorder="1" applyAlignment="1">
      <alignment horizontal="right"/>
    </xf>
    <xf numFmtId="167" fontId="17" fillId="6" borderId="10" xfId="25573" applyNumberFormat="1" applyFont="1" applyFill="1" applyBorder="1" applyAlignment="1">
      <alignment horizontal="right"/>
    </xf>
    <xf numFmtId="38" fontId="17" fillId="113" borderId="56" xfId="0" applyNumberFormat="1" applyFont="1" applyFill="1" applyBorder="1" applyAlignment="1">
      <alignment horizontal="right"/>
    </xf>
    <xf numFmtId="207" fontId="17" fillId="0" borderId="56" xfId="4397" applyNumberFormat="1" applyFont="1" applyFill="1" applyBorder="1" applyAlignment="1">
      <alignment horizontal="right"/>
    </xf>
    <xf numFmtId="207" fontId="17" fillId="6" borderId="56" xfId="25573" applyNumberFormat="1" applyFont="1" applyFill="1" applyBorder="1" applyAlignment="1">
      <alignment horizontal="right"/>
    </xf>
    <xf numFmtId="210" fontId="17" fillId="6" borderId="56" xfId="0" applyNumberFormat="1" applyFont="1" applyFill="1" applyBorder="1" applyAlignment="1">
      <alignment horizontal="right"/>
    </xf>
    <xf numFmtId="210" fontId="17" fillId="0" borderId="56" xfId="0" applyNumberFormat="1" applyFont="1" applyFill="1" applyBorder="1" applyAlignment="1">
      <alignment horizontal="right"/>
    </xf>
    <xf numFmtId="207" fontId="17" fillId="0" borderId="56" xfId="25573" applyNumberFormat="1" applyFont="1" applyFill="1" applyBorder="1" applyAlignment="1">
      <alignment horizontal="right"/>
    </xf>
    <xf numFmtId="207" fontId="17" fillId="6" borderId="10" xfId="25573" applyNumberFormat="1" applyFont="1" applyFill="1" applyBorder="1" applyAlignment="1">
      <alignment horizontal="right"/>
    </xf>
    <xf numFmtId="207" fontId="17" fillId="6" borderId="1" xfId="25573" applyNumberFormat="1" applyFont="1" applyFill="1" applyBorder="1" applyAlignment="1">
      <alignment horizontal="right"/>
    </xf>
    <xf numFmtId="207" fontId="17" fillId="0" borderId="10" xfId="25573" applyNumberFormat="1" applyFont="1" applyFill="1" applyBorder="1" applyAlignment="1">
      <alignment horizontal="right"/>
    </xf>
    <xf numFmtId="43" fontId="17" fillId="0" borderId="56" xfId="25573" applyFont="1" applyFill="1" applyBorder="1" applyAlignment="1">
      <alignment horizontal="right"/>
    </xf>
    <xf numFmtId="43" fontId="17" fillId="6" borderId="10" xfId="25573" applyFont="1" applyFill="1" applyBorder="1" applyAlignment="1">
      <alignment horizontal="right"/>
    </xf>
    <xf numFmtId="43" fontId="17" fillId="0" borderId="10" xfId="25573" applyFont="1" applyFill="1" applyBorder="1" applyAlignment="1">
      <alignment horizontal="right"/>
    </xf>
    <xf numFmtId="207" fontId="17" fillId="0" borderId="12" xfId="25573" applyNumberFormat="1" applyFont="1" applyFill="1" applyBorder="1" applyAlignment="1">
      <alignment horizontal="right"/>
    </xf>
    <xf numFmtId="207" fontId="17" fillId="0" borderId="10" xfId="25573" applyNumberFormat="1" applyFont="1" applyBorder="1" applyAlignment="1">
      <alignment vertical="center"/>
    </xf>
    <xf numFmtId="207" fontId="17" fillId="0" borderId="3" xfId="25573" applyNumberFormat="1" applyFont="1" applyFill="1" applyBorder="1" applyAlignment="1">
      <alignment horizontal="right"/>
    </xf>
    <xf numFmtId="207" fontId="17" fillId="0" borderId="56" xfId="25573" applyNumberFormat="1" applyFont="1" applyBorder="1" applyAlignment="1">
      <alignment vertical="center"/>
    </xf>
    <xf numFmtId="0" fontId="17" fillId="6" borderId="56" xfId="0" applyFont="1" applyFill="1" applyBorder="1" applyAlignment="1">
      <alignment horizontal="left" vertical="center" wrapText="1" indent="1"/>
    </xf>
    <xf numFmtId="204" fontId="17" fillId="6" borderId="56" xfId="0" applyNumberFormat="1" applyFont="1" applyFill="1" applyBorder="1" applyAlignment="1">
      <alignment horizontal="right"/>
    </xf>
    <xf numFmtId="204" fontId="17" fillId="0" borderId="56" xfId="0" applyNumberFormat="1" applyFont="1" applyFill="1" applyBorder="1" applyAlignment="1">
      <alignment horizontal="right"/>
    </xf>
    <xf numFmtId="208" fontId="189" fillId="6" borderId="56" xfId="25573" applyNumberFormat="1" applyFont="1" applyFill="1" applyBorder="1" applyAlignment="1">
      <alignment vertical="center"/>
    </xf>
    <xf numFmtId="208" fontId="189" fillId="0" borderId="56" xfId="25573" applyNumberFormat="1" applyFont="1" applyBorder="1" applyAlignment="1">
      <alignment vertical="center"/>
    </xf>
    <xf numFmtId="10" fontId="17" fillId="6" borderId="1" xfId="0" applyNumberFormat="1" applyFont="1" applyFill="1" applyBorder="1" applyAlignment="1">
      <alignment horizontal="right" vertical="center" wrapText="1"/>
    </xf>
    <xf numFmtId="10" fontId="17" fillId="6" borderId="1" xfId="0" applyNumberFormat="1" applyFont="1" applyFill="1" applyBorder="1" applyAlignment="1">
      <alignment horizontal="right"/>
    </xf>
    <xf numFmtId="10" fontId="17" fillId="6" borderId="3" xfId="0" applyNumberFormat="1" applyFont="1" applyFill="1" applyBorder="1" applyAlignment="1">
      <alignment horizontal="right"/>
    </xf>
    <xf numFmtId="10" fontId="17" fillId="6" borderId="7" xfId="0" applyNumberFormat="1" applyFont="1" applyFill="1" applyBorder="1" applyAlignment="1">
      <alignment horizontal="right"/>
    </xf>
    <xf numFmtId="38" fontId="17" fillId="5" borderId="16" xfId="0" applyNumberFormat="1" applyFont="1" applyFill="1" applyBorder="1" applyAlignment="1">
      <alignment horizontal="right"/>
    </xf>
    <xf numFmtId="38" fontId="17" fillId="110" borderId="56" xfId="0" applyNumberFormat="1" applyFont="1" applyFill="1" applyBorder="1" applyAlignment="1">
      <alignment horizontal="left" vertical="center" wrapText="1" indent="1"/>
    </xf>
    <xf numFmtId="167" fontId="17" fillId="0" borderId="10" xfId="4397" applyNumberFormat="1" applyFont="1" applyBorder="1" applyAlignment="1">
      <alignment horizontal="left" vertical="center" wrapText="1" indent="1"/>
    </xf>
    <xf numFmtId="167" fontId="17" fillId="0" borderId="12" xfId="4397" applyNumberFormat="1" applyFont="1" applyFill="1" applyBorder="1" applyAlignment="1">
      <alignment horizontal="right"/>
    </xf>
    <xf numFmtId="3" fontId="17" fillId="0" borderId="65" xfId="0" applyNumberFormat="1" applyFont="1" applyFill="1" applyBorder="1" applyAlignment="1">
      <alignment horizontal="left" vertical="center" wrapText="1" indent="1"/>
    </xf>
  </cellXfs>
  <cellStyles count="25574">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150">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
      <font>
        <color theme="6" tint="-0.499984740745262"/>
      </font>
    </dxf>
    <dxf>
      <font>
        <color theme="9"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3E2F1"/>
      <color rgb="FFADE9F3"/>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08281" y="0"/>
          <a:ext cx="1097387" cy="97103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52281</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artment/RP/IRP/2019%20TID%20IRP/Final%20Runs/Templates/Standardized%20Reporting%20Tables%20(7_24_18%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RAT"/>
      <sheetName val="EBT"/>
      <sheetName val="GEAT"/>
      <sheetName val="RPT"/>
      <sheetName val="Lis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8EBD9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crsobotta@tid.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zoomScale="80" zoomScaleNormal="80" workbookViewId="0"/>
  </sheetViews>
  <sheetFormatPr defaultRowHeight="15"/>
  <cols>
    <col min="1" max="1" width="98" style="249" customWidth="1"/>
    <col min="2" max="2" width="14.59765625" style="249" customWidth="1"/>
    <col min="3" max="4" width="9" style="249"/>
    <col min="5" max="5" width="11.59765625" style="249" customWidth="1"/>
    <col min="6" max="6" width="9" style="249"/>
    <col min="7" max="7" width="14.09765625" style="249" bestFit="1" customWidth="1"/>
    <col min="8" max="8" width="15.3984375" style="249" bestFit="1" customWidth="1"/>
    <col min="9" max="256" width="9" style="249"/>
    <col min="257" max="257" width="93.69921875" style="249" bestFit="1" customWidth="1"/>
    <col min="258" max="512" width="9" style="249"/>
    <col min="513" max="513" width="93.69921875" style="249" bestFit="1" customWidth="1"/>
    <col min="514" max="768" width="9" style="249"/>
    <col min="769" max="769" width="93.69921875" style="249" bestFit="1" customWidth="1"/>
    <col min="770" max="1024" width="9" style="249"/>
    <col min="1025" max="1025" width="93.69921875" style="249" bestFit="1" customWidth="1"/>
    <col min="1026" max="1280" width="9" style="249"/>
    <col min="1281" max="1281" width="93.69921875" style="249" bestFit="1" customWidth="1"/>
    <col min="1282" max="1536" width="9" style="249"/>
    <col min="1537" max="1537" width="93.69921875" style="249" bestFit="1" customWidth="1"/>
    <col min="1538" max="1792" width="9" style="249"/>
    <col min="1793" max="1793" width="93.69921875" style="249" bestFit="1" customWidth="1"/>
    <col min="1794" max="2048" width="9" style="249"/>
    <col min="2049" max="2049" width="93.69921875" style="249" bestFit="1" customWidth="1"/>
    <col min="2050" max="2304" width="9" style="249"/>
    <col min="2305" max="2305" width="93.69921875" style="249" bestFit="1" customWidth="1"/>
    <col min="2306" max="2560" width="9" style="249"/>
    <col min="2561" max="2561" width="93.69921875" style="249" bestFit="1" customWidth="1"/>
    <col min="2562" max="2816" width="9" style="249"/>
    <col min="2817" max="2817" width="93.69921875" style="249" bestFit="1" customWidth="1"/>
    <col min="2818" max="3072" width="9" style="249"/>
    <col min="3073" max="3073" width="93.69921875" style="249" bestFit="1" customWidth="1"/>
    <col min="3074" max="3328" width="9" style="249"/>
    <col min="3329" max="3329" width="93.69921875" style="249" bestFit="1" customWidth="1"/>
    <col min="3330" max="3584" width="9" style="249"/>
    <col min="3585" max="3585" width="93.69921875" style="249" bestFit="1" customWidth="1"/>
    <col min="3586" max="3840" width="9" style="249"/>
    <col min="3841" max="3841" width="93.69921875" style="249" bestFit="1" customWidth="1"/>
    <col min="3842" max="4096" width="9" style="249"/>
    <col min="4097" max="4097" width="93.69921875" style="249" bestFit="1" customWidth="1"/>
    <col min="4098" max="4352" width="9" style="249"/>
    <col min="4353" max="4353" width="93.69921875" style="249" bestFit="1" customWidth="1"/>
    <col min="4354" max="4608" width="9" style="249"/>
    <col min="4609" max="4609" width="93.69921875" style="249" bestFit="1" customWidth="1"/>
    <col min="4610" max="4864" width="9" style="249"/>
    <col min="4865" max="4865" width="93.69921875" style="249" bestFit="1" customWidth="1"/>
    <col min="4866" max="5120" width="9" style="249"/>
    <col min="5121" max="5121" width="93.69921875" style="249" bestFit="1" customWidth="1"/>
    <col min="5122" max="5376" width="9" style="249"/>
    <col min="5377" max="5377" width="93.69921875" style="249" bestFit="1" customWidth="1"/>
    <col min="5378" max="5632" width="9" style="249"/>
    <col min="5633" max="5633" width="93.69921875" style="249" bestFit="1" customWidth="1"/>
    <col min="5634" max="5888" width="9" style="249"/>
    <col min="5889" max="5889" width="93.69921875" style="249" bestFit="1" customWidth="1"/>
    <col min="5890" max="6144" width="9" style="249"/>
    <col min="6145" max="6145" width="93.69921875" style="249" bestFit="1" customWidth="1"/>
    <col min="6146" max="6400" width="9" style="249"/>
    <col min="6401" max="6401" width="93.69921875" style="249" bestFit="1" customWidth="1"/>
    <col min="6402" max="6656" width="9" style="249"/>
    <col min="6657" max="6657" width="93.69921875" style="249" bestFit="1" customWidth="1"/>
    <col min="6658" max="6912" width="9" style="249"/>
    <col min="6913" max="6913" width="93.69921875" style="249" bestFit="1" customWidth="1"/>
    <col min="6914" max="7168" width="9" style="249"/>
    <col min="7169" max="7169" width="93.69921875" style="249" bestFit="1" customWidth="1"/>
    <col min="7170" max="7424" width="9" style="249"/>
    <col min="7425" max="7425" width="93.69921875" style="249" bestFit="1" customWidth="1"/>
    <col min="7426" max="7680" width="9" style="249"/>
    <col min="7681" max="7681" width="93.69921875" style="249" bestFit="1" customWidth="1"/>
    <col min="7682" max="7936" width="9" style="249"/>
    <col min="7937" max="7937" width="93.69921875" style="249" bestFit="1" customWidth="1"/>
    <col min="7938" max="8192" width="9" style="249"/>
    <col min="8193" max="8193" width="93.69921875" style="249" bestFit="1" customWidth="1"/>
    <col min="8194" max="8448" width="9" style="249"/>
    <col min="8449" max="8449" width="93.69921875" style="249" bestFit="1" customWidth="1"/>
    <col min="8450" max="8704" width="9" style="249"/>
    <col min="8705" max="8705" width="93.69921875" style="249" bestFit="1" customWidth="1"/>
    <col min="8706" max="8960" width="9" style="249"/>
    <col min="8961" max="8961" width="93.69921875" style="249" bestFit="1" customWidth="1"/>
    <col min="8962" max="9216" width="9" style="249"/>
    <col min="9217" max="9217" width="93.69921875" style="249" bestFit="1" customWidth="1"/>
    <col min="9218" max="9472" width="9" style="249"/>
    <col min="9473" max="9473" width="93.69921875" style="249" bestFit="1" customWidth="1"/>
    <col min="9474" max="9728" width="9" style="249"/>
    <col min="9729" max="9729" width="93.69921875" style="249" bestFit="1" customWidth="1"/>
    <col min="9730" max="9984" width="9" style="249"/>
    <col min="9985" max="9985" width="93.69921875" style="249" bestFit="1" customWidth="1"/>
    <col min="9986" max="10240" width="9" style="249"/>
    <col min="10241" max="10241" width="93.69921875" style="249" bestFit="1" customWidth="1"/>
    <col min="10242" max="10496" width="9" style="249"/>
    <col min="10497" max="10497" width="93.69921875" style="249" bestFit="1" customWidth="1"/>
    <col min="10498" max="10752" width="9" style="249"/>
    <col min="10753" max="10753" width="93.69921875" style="249" bestFit="1" customWidth="1"/>
    <col min="10754" max="11008" width="9" style="249"/>
    <col min="11009" max="11009" width="93.69921875" style="249" bestFit="1" customWidth="1"/>
    <col min="11010" max="11264" width="9" style="249"/>
    <col min="11265" max="11265" width="93.69921875" style="249" bestFit="1" customWidth="1"/>
    <col min="11266" max="11520" width="9" style="249"/>
    <col min="11521" max="11521" width="93.69921875" style="249" bestFit="1" customWidth="1"/>
    <col min="11522" max="11776" width="9" style="249"/>
    <col min="11777" max="11777" width="93.69921875" style="249" bestFit="1" customWidth="1"/>
    <col min="11778" max="12032" width="9" style="249"/>
    <col min="12033" max="12033" width="93.69921875" style="249" bestFit="1" customWidth="1"/>
    <col min="12034" max="12288" width="9" style="249"/>
    <col min="12289" max="12289" width="93.69921875" style="249" bestFit="1" customWidth="1"/>
    <col min="12290" max="12544" width="9" style="249"/>
    <col min="12545" max="12545" width="93.69921875" style="249" bestFit="1" customWidth="1"/>
    <col min="12546" max="12800" width="9" style="249"/>
    <col min="12801" max="12801" width="93.69921875" style="249" bestFit="1" customWidth="1"/>
    <col min="12802" max="13056" width="9" style="249"/>
    <col min="13057" max="13057" width="93.69921875" style="249" bestFit="1" customWidth="1"/>
    <col min="13058" max="13312" width="9" style="249"/>
    <col min="13313" max="13313" width="93.69921875" style="249" bestFit="1" customWidth="1"/>
    <col min="13314" max="13568" width="9" style="249"/>
    <col min="13569" max="13569" width="93.69921875" style="249" bestFit="1" customWidth="1"/>
    <col min="13570" max="13824" width="9" style="249"/>
    <col min="13825" max="13825" width="93.69921875" style="249" bestFit="1" customWidth="1"/>
    <col min="13826" max="14080" width="9" style="249"/>
    <col min="14081" max="14081" width="93.69921875" style="249" bestFit="1" customWidth="1"/>
    <col min="14082" max="14336" width="9" style="249"/>
    <col min="14337" max="14337" width="93.69921875" style="249" bestFit="1" customWidth="1"/>
    <col min="14338" max="14592" width="9" style="249"/>
    <col min="14593" max="14593" width="93.69921875" style="249" bestFit="1" customWidth="1"/>
    <col min="14594" max="14848" width="9" style="249"/>
    <col min="14849" max="14849" width="93.69921875" style="249" bestFit="1" customWidth="1"/>
    <col min="14850" max="15104" width="9" style="249"/>
    <col min="15105" max="15105" width="93.69921875" style="249" bestFit="1" customWidth="1"/>
    <col min="15106" max="15360" width="9" style="249"/>
    <col min="15361" max="15361" width="93.69921875" style="249" bestFit="1" customWidth="1"/>
    <col min="15362" max="15616" width="9" style="249"/>
    <col min="15617" max="15617" width="93.69921875" style="249" bestFit="1" customWidth="1"/>
    <col min="15618" max="15872" width="9" style="249"/>
    <col min="15873" max="15873" width="93.69921875" style="249" bestFit="1" customWidth="1"/>
    <col min="15874" max="16128" width="9" style="249"/>
    <col min="16129" max="16129" width="93.69921875" style="249" bestFit="1" customWidth="1"/>
    <col min="16130" max="16384" width="9" style="249"/>
  </cols>
  <sheetData>
    <row r="1" spans="1:1" ht="87" customHeight="1">
      <c r="A1" s="248" t="s">
        <v>318</v>
      </c>
    </row>
    <row r="2" spans="1:1" ht="29.25" customHeight="1">
      <c r="A2" s="250"/>
    </row>
    <row r="3" spans="1:1" ht="10.5" customHeight="1"/>
    <row r="4" spans="1:1" ht="11.25" customHeight="1"/>
    <row r="8" spans="1:1">
      <c r="A8" s="251"/>
    </row>
    <row r="11" spans="1:1" ht="30.75" customHeight="1"/>
    <row r="12" spans="1:1" ht="19.5" customHeight="1">
      <c r="A12" s="274" t="s">
        <v>157</v>
      </c>
    </row>
    <row r="13" spans="1:1" ht="58.5" customHeight="1">
      <c r="A13" s="252" t="s">
        <v>256</v>
      </c>
    </row>
    <row r="14" spans="1:1" ht="45.6">
      <c r="A14" s="253" t="s">
        <v>177</v>
      </c>
    </row>
    <row r="15" spans="1:1" ht="51" customHeight="1">
      <c r="A15" s="252" t="s">
        <v>257</v>
      </c>
    </row>
    <row r="16" spans="1:1" ht="65.25" customHeight="1">
      <c r="A16" s="253" t="s">
        <v>265</v>
      </c>
    </row>
    <row r="17" spans="1:1" ht="45" customHeight="1">
      <c r="A17" s="253" t="s">
        <v>258</v>
      </c>
    </row>
  </sheetData>
  <printOptions horizontalCentered="1"/>
  <pageMargins left="0.75" right="0.75" top="1" bottom="1" header="0.5" footer="0.5"/>
  <pageSetup scale="9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workbookViewId="0">
      <selection activeCell="A27" sqref="A27"/>
    </sheetView>
  </sheetViews>
  <sheetFormatPr defaultColWidth="9" defaultRowHeight="13.2"/>
  <cols>
    <col min="1" max="1" width="36.59765625" style="15" customWidth="1"/>
    <col min="2" max="6" width="23.59765625" style="15" customWidth="1"/>
    <col min="7" max="16384" width="9" style="15"/>
  </cols>
  <sheetData>
    <row r="1" spans="1:6" ht="15.6">
      <c r="A1" s="123" t="s">
        <v>22</v>
      </c>
      <c r="B1" s="124"/>
      <c r="C1" s="124"/>
      <c r="D1" s="124"/>
      <c r="E1" s="124"/>
      <c r="F1" s="124"/>
    </row>
    <row r="2" spans="1:6" ht="15.6">
      <c r="A2" s="123" t="s">
        <v>23</v>
      </c>
      <c r="B2" s="125"/>
      <c r="C2" s="124"/>
      <c r="D2" s="124"/>
      <c r="E2" s="124"/>
      <c r="F2" s="124"/>
    </row>
    <row r="3" spans="1:6" ht="15.6">
      <c r="A3" s="126" t="s">
        <v>259</v>
      </c>
      <c r="B3" s="125"/>
      <c r="C3" s="124"/>
      <c r="D3" s="124"/>
      <c r="E3" s="124"/>
      <c r="F3" s="124"/>
    </row>
    <row r="4" spans="1:6" ht="15.6">
      <c r="A4" s="127" t="s">
        <v>158</v>
      </c>
      <c r="B4" s="125"/>
      <c r="C4" s="124"/>
      <c r="D4" s="124"/>
      <c r="E4" s="124"/>
      <c r="F4" s="124"/>
    </row>
    <row r="5" spans="1:6" ht="13.8">
      <c r="A5" s="268" t="s">
        <v>181</v>
      </c>
      <c r="B5" s="125"/>
      <c r="C5" s="124"/>
      <c r="D5" s="124"/>
      <c r="E5" s="124"/>
      <c r="F5" s="124"/>
    </row>
    <row r="6" spans="1:6" ht="13.8">
      <c r="A6" s="128"/>
      <c r="B6" s="125"/>
      <c r="C6" s="124"/>
      <c r="D6" s="124"/>
      <c r="E6" s="124"/>
      <c r="F6" s="124"/>
    </row>
    <row r="7" spans="1:6" ht="13.8">
      <c r="A7" s="125" t="s">
        <v>159</v>
      </c>
      <c r="B7" s="129" t="s">
        <v>398</v>
      </c>
      <c r="C7" s="124"/>
      <c r="D7" s="124"/>
      <c r="E7" s="124"/>
      <c r="F7" s="124"/>
    </row>
    <row r="8" spans="1:6" ht="13.8">
      <c r="A8" s="125" t="s">
        <v>13</v>
      </c>
      <c r="B8" s="140" t="s">
        <v>399</v>
      </c>
      <c r="C8" s="124"/>
      <c r="D8" s="124"/>
      <c r="E8" s="124"/>
      <c r="F8" s="124"/>
    </row>
    <row r="9" spans="1:6" ht="13.8">
      <c r="A9" s="141" t="s">
        <v>174</v>
      </c>
      <c r="B9" s="129"/>
      <c r="C9" s="124"/>
      <c r="D9" s="124"/>
      <c r="E9" s="124"/>
      <c r="F9" s="124"/>
    </row>
    <row r="10" spans="1:6" ht="13.8">
      <c r="A10" s="125"/>
      <c r="B10" s="128"/>
      <c r="C10" s="124"/>
      <c r="D10" s="124"/>
      <c r="E10" s="124"/>
      <c r="F10" s="124"/>
    </row>
    <row r="11" spans="1:6" ht="13.8">
      <c r="A11" s="130"/>
      <c r="B11" s="130"/>
      <c r="C11" s="124"/>
      <c r="D11" s="124"/>
      <c r="E11" s="124"/>
      <c r="F11" s="124"/>
    </row>
    <row r="12" spans="1:6" s="19" customFormat="1" ht="27.6">
      <c r="A12" s="125" t="s">
        <v>261</v>
      </c>
      <c r="B12" s="131" t="s">
        <v>173</v>
      </c>
      <c r="C12" s="132" t="s">
        <v>48</v>
      </c>
      <c r="D12" s="132" t="s">
        <v>49</v>
      </c>
      <c r="E12" s="132" t="s">
        <v>50</v>
      </c>
      <c r="F12" s="133" t="s">
        <v>12</v>
      </c>
    </row>
    <row r="13" spans="1:6" ht="13.8">
      <c r="A13" s="128" t="s">
        <v>5</v>
      </c>
      <c r="B13" s="339" t="s">
        <v>376</v>
      </c>
      <c r="C13" s="339" t="s">
        <v>376</v>
      </c>
      <c r="D13" s="339" t="s">
        <v>376</v>
      </c>
      <c r="E13" s="339" t="s">
        <v>376</v>
      </c>
      <c r="F13" s="129"/>
    </row>
    <row r="14" spans="1:6" ht="13.8">
      <c r="A14" s="128" t="s">
        <v>4</v>
      </c>
      <c r="B14" s="339" t="s">
        <v>377</v>
      </c>
      <c r="C14" s="339" t="s">
        <v>377</v>
      </c>
      <c r="D14" s="339" t="s">
        <v>377</v>
      </c>
      <c r="E14" s="339" t="s">
        <v>377</v>
      </c>
      <c r="F14" s="129"/>
    </row>
    <row r="15" spans="1:6" ht="13.8">
      <c r="A15" s="128" t="s">
        <v>19</v>
      </c>
      <c r="B15" s="340" t="s">
        <v>378</v>
      </c>
      <c r="C15" s="341" t="s">
        <v>378</v>
      </c>
      <c r="D15" s="341" t="s">
        <v>378</v>
      </c>
      <c r="E15" s="341" t="s">
        <v>378</v>
      </c>
      <c r="F15" s="134"/>
    </row>
    <row r="16" spans="1:6" ht="13.8">
      <c r="A16" s="128" t="s">
        <v>6</v>
      </c>
      <c r="B16" s="339" t="s">
        <v>379</v>
      </c>
      <c r="C16" s="339" t="s">
        <v>379</v>
      </c>
      <c r="D16" s="339" t="s">
        <v>379</v>
      </c>
      <c r="E16" s="339" t="s">
        <v>379</v>
      </c>
      <c r="F16" s="129"/>
    </row>
    <row r="17" spans="1:6" ht="13.8">
      <c r="A17" s="128" t="s">
        <v>7</v>
      </c>
      <c r="B17" s="339" t="s">
        <v>380</v>
      </c>
      <c r="C17" s="339" t="s">
        <v>380</v>
      </c>
      <c r="D17" s="339" t="s">
        <v>380</v>
      </c>
      <c r="E17" s="339" t="s">
        <v>380</v>
      </c>
      <c r="F17" s="129"/>
    </row>
    <row r="18" spans="1:6" ht="13.8">
      <c r="A18" s="128" t="s">
        <v>8</v>
      </c>
      <c r="B18" s="339"/>
      <c r="C18" s="339"/>
      <c r="D18" s="339"/>
      <c r="E18" s="339"/>
      <c r="F18" s="129"/>
    </row>
    <row r="19" spans="1:6" ht="13.8">
      <c r="A19" s="128" t="s">
        <v>9</v>
      </c>
      <c r="B19" s="339" t="s">
        <v>381</v>
      </c>
      <c r="C19" s="339" t="s">
        <v>381</v>
      </c>
      <c r="D19" s="339" t="s">
        <v>381</v>
      </c>
      <c r="E19" s="339" t="s">
        <v>381</v>
      </c>
      <c r="F19" s="129"/>
    </row>
    <row r="20" spans="1:6" ht="13.8">
      <c r="A20" s="128" t="s">
        <v>10</v>
      </c>
      <c r="B20" s="339" t="s">
        <v>16</v>
      </c>
      <c r="C20" s="339" t="s">
        <v>16</v>
      </c>
      <c r="D20" s="339" t="s">
        <v>16</v>
      </c>
      <c r="E20" s="339" t="s">
        <v>16</v>
      </c>
      <c r="F20" s="129" t="s">
        <v>16</v>
      </c>
    </row>
    <row r="21" spans="1:6" ht="13.8">
      <c r="A21" s="128" t="s">
        <v>11</v>
      </c>
      <c r="B21" s="339">
        <v>95381</v>
      </c>
      <c r="C21" s="339">
        <v>95381</v>
      </c>
      <c r="D21" s="339">
        <v>95381</v>
      </c>
      <c r="E21" s="339">
        <v>95381</v>
      </c>
      <c r="F21" s="129"/>
    </row>
    <row r="22" spans="1:6" ht="13.8">
      <c r="A22" s="128" t="s">
        <v>14</v>
      </c>
      <c r="B22" s="135"/>
      <c r="C22" s="135"/>
      <c r="D22" s="135"/>
      <c r="E22" s="135"/>
      <c r="F22" s="135"/>
    </row>
    <row r="23" spans="1:6" ht="13.8">
      <c r="A23" s="128" t="s">
        <v>175</v>
      </c>
      <c r="B23" s="135"/>
      <c r="C23" s="135"/>
      <c r="D23" s="135"/>
      <c r="E23" s="135"/>
      <c r="F23" s="135"/>
    </row>
    <row r="24" spans="1:6" ht="13.8">
      <c r="A24" s="128"/>
      <c r="B24" s="136"/>
      <c r="C24" s="136"/>
      <c r="D24" s="136"/>
      <c r="E24" s="136"/>
      <c r="F24" s="136"/>
    </row>
    <row r="25" spans="1:6" ht="27.6">
      <c r="A25" s="125" t="s">
        <v>260</v>
      </c>
      <c r="B25" s="128"/>
      <c r="C25" s="128"/>
      <c r="D25" s="128"/>
      <c r="E25" s="128"/>
      <c r="F25" s="128"/>
    </row>
    <row r="26" spans="1:6" ht="13.8">
      <c r="A26" s="128" t="s">
        <v>5</v>
      </c>
      <c r="B26" s="129"/>
      <c r="C26" s="129"/>
      <c r="D26" s="129"/>
      <c r="E26" s="129"/>
      <c r="F26" s="129"/>
    </row>
    <row r="27" spans="1:6" ht="13.8">
      <c r="A27" s="128" t="s">
        <v>4</v>
      </c>
      <c r="B27" s="129"/>
      <c r="C27" s="129"/>
      <c r="D27" s="129"/>
      <c r="E27" s="129"/>
      <c r="F27" s="129"/>
    </row>
    <row r="28" spans="1:6" ht="13.8">
      <c r="A28" s="128" t="s">
        <v>19</v>
      </c>
      <c r="B28" s="134"/>
      <c r="C28" s="134"/>
      <c r="D28" s="134"/>
      <c r="E28" s="134"/>
      <c r="F28" s="134"/>
    </row>
    <row r="29" spans="1:6" ht="13.8">
      <c r="A29" s="128" t="s">
        <v>6</v>
      </c>
      <c r="B29" s="129"/>
      <c r="C29" s="129"/>
      <c r="D29" s="129"/>
      <c r="E29" s="129"/>
      <c r="F29" s="129"/>
    </row>
    <row r="30" spans="1:6" ht="13.8">
      <c r="A30" s="128" t="s">
        <v>7</v>
      </c>
      <c r="B30" s="129"/>
      <c r="C30" s="129"/>
      <c r="D30" s="129"/>
      <c r="E30" s="129"/>
      <c r="F30" s="129"/>
    </row>
    <row r="31" spans="1:6" ht="13.8">
      <c r="A31" s="128" t="s">
        <v>8</v>
      </c>
      <c r="B31" s="129"/>
      <c r="C31" s="129"/>
      <c r="D31" s="129"/>
      <c r="E31" s="129"/>
      <c r="F31" s="129"/>
    </row>
    <row r="32" spans="1:6" ht="13.8">
      <c r="A32" s="128" t="s">
        <v>9</v>
      </c>
      <c r="B32" s="129"/>
      <c r="C32" s="129"/>
      <c r="D32" s="129"/>
      <c r="E32" s="129"/>
      <c r="F32" s="129"/>
    </row>
    <row r="33" spans="1:6" ht="13.8">
      <c r="A33" s="128" t="s">
        <v>10</v>
      </c>
      <c r="B33" s="129"/>
      <c r="C33" s="129"/>
      <c r="D33" s="129"/>
      <c r="E33" s="129"/>
      <c r="F33" s="129"/>
    </row>
    <row r="34" spans="1:6" ht="13.8">
      <c r="A34" s="128" t="s">
        <v>11</v>
      </c>
      <c r="B34" s="129"/>
      <c r="C34" s="129"/>
      <c r="D34" s="129"/>
      <c r="E34" s="129"/>
      <c r="F34" s="129"/>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15" r:id="rId5"/>
  </hyperlinks>
  <pageMargins left="0.25" right="0.25" top="0.75" bottom="0.75" header="0.3" footer="0.3"/>
  <pageSetup scale="80" pageOrder="overThenDown" orientation="landscape"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pageSetUpPr fitToPage="1"/>
  </sheetPr>
  <dimension ref="A1:BE125"/>
  <sheetViews>
    <sheetView topLeftCell="A100" zoomScale="70" zoomScaleNormal="70" workbookViewId="0">
      <selection activeCell="G98" sqref="G98"/>
    </sheetView>
  </sheetViews>
  <sheetFormatPr defaultColWidth="9" defaultRowHeight="15.6"/>
  <cols>
    <col min="2" max="2" width="64.69921875" customWidth="1"/>
    <col min="3" max="3" width="16.8984375" customWidth="1"/>
    <col min="4" max="4" width="19.19921875" customWidth="1"/>
    <col min="5" max="14" width="9.69921875" customWidth="1"/>
    <col min="15" max="18" width="9.19921875" customWidth="1"/>
    <col min="19" max="19" width="15.59765625" customWidth="1"/>
    <col min="20" max="20" width="9" bestFit="1" customWidth="1"/>
    <col min="21" max="21" width="7.59765625" bestFit="1" customWidth="1"/>
    <col min="22" max="23" width="6.5" bestFit="1" customWidth="1"/>
    <col min="24" max="25" width="5.09765625" bestFit="1" customWidth="1"/>
    <col min="26" max="26" width="5.5" bestFit="1" customWidth="1"/>
    <col min="27" max="33" width="6.5" bestFit="1" customWidth="1"/>
    <col min="34" max="35" width="7.09765625" customWidth="1"/>
    <col min="36" max="36" width="8" customWidth="1"/>
    <col min="37" max="37" width="8.5" customWidth="1"/>
    <col min="38" max="38" width="7.69921875" customWidth="1"/>
    <col min="39" max="39" width="8" customWidth="1"/>
    <col min="40" max="40" width="6.5" customWidth="1"/>
    <col min="41" max="46" width="7.09765625" customWidth="1"/>
    <col min="47" max="47" width="5.69921875" customWidth="1"/>
    <col min="48" max="48" width="6.5" customWidth="1"/>
    <col min="49" max="57" width="7.09765625" customWidth="1"/>
    <col min="58" max="131" width="7.09765625" style="1" customWidth="1"/>
    <col min="132" max="16384" width="9" style="1"/>
  </cols>
  <sheetData>
    <row r="1" spans="1:57" s="2" customFormat="1">
      <c r="B1" s="21" t="s">
        <v>22</v>
      </c>
      <c r="C1" s="21"/>
      <c r="D1" s="12"/>
      <c r="E1" s="12"/>
      <c r="F1" s="12"/>
      <c r="G1" s="4"/>
      <c r="H1" s="4"/>
      <c r="I1" s="4"/>
      <c r="J1" s="4"/>
      <c r="K1" s="4"/>
      <c r="L1" s="4"/>
      <c r="M1" s="4"/>
      <c r="N1" s="4"/>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2" customFormat="1">
      <c r="B2" s="21" t="s">
        <v>23</v>
      </c>
      <c r="C2" s="21"/>
      <c r="D2" s="12"/>
      <c r="E2" s="12"/>
      <c r="F2" s="12"/>
      <c r="G2" s="4"/>
      <c r="H2" s="4"/>
      <c r="I2" s="4"/>
      <c r="J2" s="4"/>
      <c r="K2" s="4"/>
      <c r="L2" s="4"/>
      <c r="M2" s="4"/>
      <c r="N2" s="4"/>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3" customFormat="1">
      <c r="B3" s="126" t="s">
        <v>259</v>
      </c>
      <c r="C3" s="22"/>
      <c r="D3" s="17"/>
      <c r="E3" s="17"/>
      <c r="F3" s="17"/>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s="3" customFormat="1">
      <c r="B4" s="26" t="s">
        <v>180</v>
      </c>
      <c r="C4" s="22"/>
      <c r="D4" s="16"/>
      <c r="E4" s="16"/>
      <c r="F4" s="16"/>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3" customFormat="1">
      <c r="B5" s="268" t="s">
        <v>182</v>
      </c>
      <c r="C5" s="22"/>
      <c r="D5" s="16"/>
      <c r="E5" s="16"/>
      <c r="F5" s="16"/>
      <c r="G5" s="393">
        <f>G11+G13</f>
        <v>560.58808090321611</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3" customFormat="1">
      <c r="B6" s="142"/>
      <c r="C6" s="142"/>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3" customFormat="1" ht="15.75" customHeight="1">
      <c r="B7" s="27" t="s">
        <v>93</v>
      </c>
      <c r="C7" s="12"/>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3" customFormat="1">
      <c r="B8" s="21"/>
      <c r="C8" s="13"/>
      <c r="D8" s="21"/>
      <c r="E8" s="21"/>
      <c r="F8" s="21"/>
      <c r="G8" s="55"/>
      <c r="H8" s="56" t="s">
        <v>3</v>
      </c>
      <c r="I8" s="234"/>
      <c r="J8" s="235"/>
      <c r="K8" s="57"/>
      <c r="L8" s="57"/>
      <c r="M8" s="63"/>
      <c r="N8" s="63"/>
      <c r="O8" s="58"/>
      <c r="P8" s="59"/>
      <c r="Q8" s="59"/>
      <c r="R8" s="59"/>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3" customFormat="1">
      <c r="B9" s="13"/>
      <c r="C9" s="13"/>
      <c r="D9" s="21"/>
      <c r="E9" s="21"/>
      <c r="F9" s="121" t="s">
        <v>46</v>
      </c>
      <c r="H9" s="62" t="s">
        <v>26</v>
      </c>
      <c r="I9" s="61"/>
      <c r="K9" s="63"/>
      <c r="L9" s="63"/>
      <c r="M9" s="63"/>
      <c r="N9" s="63"/>
      <c r="O9" s="58"/>
      <c r="P9" s="59"/>
      <c r="Q9" s="59"/>
      <c r="R9" s="5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s="7" customFormat="1" ht="18">
      <c r="B10" s="275" t="s">
        <v>47</v>
      </c>
      <c r="C10" s="23"/>
      <c r="D10" s="23"/>
      <c r="E10" s="64">
        <v>2017</v>
      </c>
      <c r="F10" s="64">
        <v>2018</v>
      </c>
      <c r="G10" s="343">
        <v>2019</v>
      </c>
      <c r="H10" s="343">
        <v>2020</v>
      </c>
      <c r="I10" s="343">
        <v>2021</v>
      </c>
      <c r="J10" s="343">
        <v>2022</v>
      </c>
      <c r="K10" s="343">
        <v>2023</v>
      </c>
      <c r="L10" s="343">
        <v>2024</v>
      </c>
      <c r="M10" s="343">
        <v>2025</v>
      </c>
      <c r="N10" s="343">
        <v>2026</v>
      </c>
      <c r="O10" s="343">
        <v>2027</v>
      </c>
      <c r="P10" s="343">
        <v>2028</v>
      </c>
      <c r="Q10" s="343">
        <v>2029</v>
      </c>
      <c r="R10" s="343">
        <v>2030</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c r="A11" s="22">
        <v>1</v>
      </c>
      <c r="B11" s="21" t="s">
        <v>101</v>
      </c>
      <c r="C11" s="21"/>
      <c r="D11" s="65"/>
      <c r="E11" s="435">
        <v>548.75199999999995</v>
      </c>
      <c r="F11" s="435">
        <v>526.01300000000003</v>
      </c>
      <c r="G11" s="436">
        <v>538.47961160754664</v>
      </c>
      <c r="H11" s="437">
        <v>538.2209023629955</v>
      </c>
      <c r="I11" s="437">
        <v>538.23654285325119</v>
      </c>
      <c r="J11" s="437">
        <v>538.60801993360383</v>
      </c>
      <c r="K11" s="437">
        <v>539.33185980016674</v>
      </c>
      <c r="L11" s="437">
        <v>540.46521551576689</v>
      </c>
      <c r="M11" s="437">
        <v>540.71417006519357</v>
      </c>
      <c r="N11" s="437">
        <v>540.35492586644932</v>
      </c>
      <c r="O11" s="438">
        <v>540.57453977958789</v>
      </c>
      <c r="P11" s="438">
        <v>540.8719021436807</v>
      </c>
      <c r="Q11" s="438">
        <v>541.40321522663339</v>
      </c>
      <c r="R11" s="438">
        <v>541.82102545289831</v>
      </c>
      <c r="S11" s="1"/>
    </row>
    <row r="12" spans="1:57">
      <c r="A12" s="22">
        <v>2</v>
      </c>
      <c r="B12" s="21" t="s">
        <v>31</v>
      </c>
      <c r="C12" s="21"/>
      <c r="D12" s="65"/>
      <c r="E12" s="435">
        <v>33.905804000000025</v>
      </c>
      <c r="F12" s="435">
        <v>36.957326360000025</v>
      </c>
      <c r="G12" s="436">
        <v>40.283485732400031</v>
      </c>
      <c r="H12" s="437">
        <v>44.592684666293046</v>
      </c>
      <c r="I12" s="437">
        <v>48.284810036641275</v>
      </c>
      <c r="J12" s="437">
        <v>52.066282546878142</v>
      </c>
      <c r="K12" s="437">
        <v>55.992364393863639</v>
      </c>
      <c r="L12" s="437">
        <v>60.102694916776137</v>
      </c>
      <c r="M12" s="437">
        <v>64.315586178703114</v>
      </c>
      <c r="N12" s="437">
        <v>68.732409300435691</v>
      </c>
      <c r="O12" s="438">
        <v>73.060333779394071</v>
      </c>
      <c r="P12" s="438">
        <v>77.543942005434445</v>
      </c>
      <c r="Q12" s="438">
        <v>82.190697783447263</v>
      </c>
      <c r="R12" s="438">
        <v>87.046884004208124</v>
      </c>
      <c r="S12" s="1"/>
    </row>
    <row r="13" spans="1:57">
      <c r="A13" s="22" t="s">
        <v>105</v>
      </c>
      <c r="B13" s="21" t="s">
        <v>32</v>
      </c>
      <c r="C13" s="21"/>
      <c r="D13" s="65"/>
      <c r="E13" s="435">
        <v>12.4</v>
      </c>
      <c r="F13" s="435">
        <v>15.4</v>
      </c>
      <c r="G13" s="439">
        <v>22.108469295669465</v>
      </c>
      <c r="H13" s="440">
        <v>22.359787014423432</v>
      </c>
      <c r="I13" s="440">
        <v>25.473325220302968</v>
      </c>
      <c r="J13" s="440">
        <v>26.098863275568988</v>
      </c>
      <c r="K13" s="440">
        <v>29.297094481260729</v>
      </c>
      <c r="L13" s="440">
        <v>32.745488405991864</v>
      </c>
      <c r="M13" s="440">
        <v>30.882047116835338</v>
      </c>
      <c r="N13" s="440">
        <v>34.63494029056892</v>
      </c>
      <c r="O13" s="441">
        <v>36.9224570150609</v>
      </c>
      <c r="P13" s="441">
        <v>39.582611380641879</v>
      </c>
      <c r="Q13" s="441">
        <v>40.85980292112481</v>
      </c>
      <c r="R13" s="441">
        <v>41.352858159931088</v>
      </c>
      <c r="S13" s="1"/>
    </row>
    <row r="14" spans="1:57">
      <c r="A14" s="22">
        <v>3</v>
      </c>
      <c r="B14" s="21" t="s">
        <v>262</v>
      </c>
      <c r="C14" s="21"/>
      <c r="D14" s="65"/>
      <c r="E14" s="435">
        <v>0</v>
      </c>
      <c r="F14" s="435">
        <v>0</v>
      </c>
      <c r="G14" s="442">
        <v>0</v>
      </c>
      <c r="H14" s="442">
        <v>0</v>
      </c>
      <c r="I14" s="442">
        <v>0</v>
      </c>
      <c r="J14" s="442">
        <v>0</v>
      </c>
      <c r="K14" s="442">
        <v>0</v>
      </c>
      <c r="L14" s="442">
        <v>0</v>
      </c>
      <c r="M14" s="442">
        <v>0</v>
      </c>
      <c r="N14" s="442">
        <v>0</v>
      </c>
      <c r="O14" s="442">
        <v>0</v>
      </c>
      <c r="P14" s="442">
        <v>0</v>
      </c>
      <c r="Q14" s="442">
        <v>0</v>
      </c>
      <c r="R14" s="442">
        <v>0</v>
      </c>
      <c r="S14" s="1"/>
    </row>
    <row r="15" spans="1:57">
      <c r="A15" s="22">
        <v>4</v>
      </c>
      <c r="B15" s="21" t="s">
        <v>264</v>
      </c>
      <c r="C15" s="21"/>
      <c r="D15" s="65"/>
      <c r="E15" s="433">
        <v>0.3373057241318681</v>
      </c>
      <c r="F15" s="433">
        <v>0.50387221490448941</v>
      </c>
      <c r="G15" s="439">
        <v>0.70701685088621979</v>
      </c>
      <c r="H15" s="440">
        <v>0.94155189939317685</v>
      </c>
      <c r="I15" s="440">
        <v>1.2025988394769684</v>
      </c>
      <c r="J15" s="440">
        <v>1.485509584218585</v>
      </c>
      <c r="K15" s="440">
        <v>1.7857085024909951</v>
      </c>
      <c r="L15" s="440">
        <v>2.0988492818733704</v>
      </c>
      <c r="M15" s="440">
        <v>2.4209300716041682</v>
      </c>
      <c r="N15" s="440">
        <v>2.7485030556970544</v>
      </c>
      <c r="O15" s="443">
        <v>3.0787744989961077</v>
      </c>
      <c r="P15" s="443">
        <v>3.4096096785516172</v>
      </c>
      <c r="Q15" s="443">
        <v>3.7395155040410022</v>
      </c>
      <c r="R15" s="443">
        <v>4.0675508620839258</v>
      </c>
      <c r="S15" s="1"/>
    </row>
    <row r="16" spans="1:57">
      <c r="A16" s="22">
        <v>5</v>
      </c>
      <c r="B16" s="21" t="s">
        <v>36</v>
      </c>
      <c r="C16" s="21"/>
      <c r="D16" s="65"/>
      <c r="E16" s="342"/>
      <c r="F16" s="342"/>
      <c r="G16" s="104"/>
      <c r="H16" s="105"/>
      <c r="I16" s="105"/>
      <c r="J16" s="105"/>
      <c r="K16" s="105"/>
      <c r="L16" s="105"/>
      <c r="M16" s="105"/>
      <c r="N16" s="105"/>
      <c r="O16" s="106"/>
      <c r="P16" s="106"/>
      <c r="Q16" s="106"/>
      <c r="R16" s="106"/>
      <c r="S16" s="1"/>
    </row>
    <row r="17" spans="1:57">
      <c r="A17" s="22">
        <v>6</v>
      </c>
      <c r="B17" s="21" t="s">
        <v>37</v>
      </c>
      <c r="C17" s="21"/>
      <c r="D17" s="65"/>
      <c r="E17" s="169"/>
      <c r="F17" s="169"/>
      <c r="G17" s="104"/>
      <c r="H17" s="105"/>
      <c r="I17" s="105"/>
      <c r="J17" s="105"/>
      <c r="K17" s="105"/>
      <c r="L17" s="105"/>
      <c r="M17" s="105"/>
      <c r="N17" s="105"/>
      <c r="O17" s="106"/>
      <c r="P17" s="106"/>
      <c r="Q17" s="106"/>
      <c r="R17" s="106"/>
      <c r="S17" s="1"/>
    </row>
    <row r="18" spans="1:57">
      <c r="A18" s="22">
        <v>7</v>
      </c>
      <c r="B18" s="27" t="s">
        <v>364</v>
      </c>
      <c r="C18" s="24"/>
      <c r="D18" s="68"/>
      <c r="E18" s="346">
        <f t="shared" ref="E18:F18" si="0">E11-E16-E17</f>
        <v>548.75199999999995</v>
      </c>
      <c r="F18" s="346">
        <f t="shared" si="0"/>
        <v>526.01300000000003</v>
      </c>
      <c r="G18" s="69">
        <f>G11-G16-G17</f>
        <v>538.47961160754664</v>
      </c>
      <c r="H18" s="69">
        <f>H11-H16-H17</f>
        <v>538.2209023629955</v>
      </c>
      <c r="I18" s="69">
        <f t="shared" ref="I18:N18" si="1">I11-I16-I17</f>
        <v>538.23654285325119</v>
      </c>
      <c r="J18" s="69">
        <f t="shared" si="1"/>
        <v>538.60801993360383</v>
      </c>
      <c r="K18" s="69">
        <f t="shared" si="1"/>
        <v>539.33185980016674</v>
      </c>
      <c r="L18" s="69">
        <f t="shared" si="1"/>
        <v>540.46521551576689</v>
      </c>
      <c r="M18" s="69">
        <f t="shared" si="1"/>
        <v>540.71417006519357</v>
      </c>
      <c r="N18" s="69">
        <f t="shared" si="1"/>
        <v>540.35492586644932</v>
      </c>
      <c r="O18" s="69">
        <f t="shared" ref="O18" si="2">O11-O16-O17</f>
        <v>540.57453977958789</v>
      </c>
      <c r="P18" s="69">
        <f t="shared" ref="P18" si="3">P11-P16-P17</f>
        <v>540.8719021436807</v>
      </c>
      <c r="Q18" s="69">
        <f t="shared" ref="Q18" si="4">Q11-Q16-Q17</f>
        <v>541.40321522663339</v>
      </c>
      <c r="R18" s="69">
        <f t="shared" ref="R18" si="5">R11-R16-R17</f>
        <v>541.82102545289831</v>
      </c>
      <c r="S18" s="1"/>
    </row>
    <row r="19" spans="1:57">
      <c r="A19" s="22">
        <v>8</v>
      </c>
      <c r="B19" s="21" t="s">
        <v>33</v>
      </c>
      <c r="C19" s="21"/>
      <c r="D19" s="65"/>
      <c r="E19" s="344">
        <f>E18*0.15</f>
        <v>82.312799999999996</v>
      </c>
      <c r="F19" s="344">
        <f>F18*0.15</f>
        <v>78.901949999999999</v>
      </c>
      <c r="G19" s="345">
        <f>G18*0.15</f>
        <v>80.771941741131997</v>
      </c>
      <c r="H19" s="345">
        <f t="shared" ref="H19:R19" si="6">H18*0.15</f>
        <v>80.733135354449317</v>
      </c>
      <c r="I19" s="345">
        <f t="shared" si="6"/>
        <v>80.735481427987679</v>
      </c>
      <c r="J19" s="345">
        <f t="shared" si="6"/>
        <v>80.791202990040574</v>
      </c>
      <c r="K19" s="345">
        <f t="shared" si="6"/>
        <v>80.899778970025011</v>
      </c>
      <c r="L19" s="345">
        <f t="shared" si="6"/>
        <v>81.069782327365033</v>
      </c>
      <c r="M19" s="345">
        <f t="shared" si="6"/>
        <v>81.107125509779038</v>
      </c>
      <c r="N19" s="345">
        <f t="shared" si="6"/>
        <v>81.053238879967395</v>
      </c>
      <c r="O19" s="345">
        <f t="shared" si="6"/>
        <v>81.086180966938187</v>
      </c>
      <c r="P19" s="345">
        <f t="shared" si="6"/>
        <v>81.130785321552096</v>
      </c>
      <c r="Q19" s="345">
        <f t="shared" si="6"/>
        <v>81.210482283995006</v>
      </c>
      <c r="R19" s="345">
        <f t="shared" si="6"/>
        <v>81.273153817934741</v>
      </c>
      <c r="S19" s="1"/>
    </row>
    <row r="20" spans="1:57">
      <c r="A20" s="22">
        <v>9</v>
      </c>
      <c r="B20" s="21" t="s">
        <v>0</v>
      </c>
      <c r="C20" s="21"/>
      <c r="D20" s="65"/>
      <c r="E20" s="444">
        <v>120.86499999999998</v>
      </c>
      <c r="F20" s="444">
        <v>118.67999999999999</v>
      </c>
      <c r="G20" s="445">
        <v>128.79999999999998</v>
      </c>
      <c r="H20" s="445">
        <v>131.1</v>
      </c>
      <c r="I20" s="445">
        <v>132.25</v>
      </c>
      <c r="J20" s="445">
        <v>113.85</v>
      </c>
      <c r="K20" s="445">
        <v>113.85</v>
      </c>
      <c r="L20" s="445">
        <v>112.69999999999999</v>
      </c>
      <c r="M20" s="445">
        <v>112.69999999999999</v>
      </c>
      <c r="N20" s="445">
        <v>112.69999999999999</v>
      </c>
      <c r="O20" s="445">
        <v>112.69999999999999</v>
      </c>
      <c r="P20" s="445">
        <v>111.55</v>
      </c>
      <c r="Q20" s="445">
        <v>112.69999999999999</v>
      </c>
      <c r="R20" s="445">
        <v>113.85</v>
      </c>
      <c r="S20" s="1"/>
    </row>
    <row r="21" spans="1:57">
      <c r="A21" s="22">
        <v>10</v>
      </c>
      <c r="B21" s="27" t="s">
        <v>163</v>
      </c>
      <c r="C21" s="25"/>
      <c r="D21" s="68"/>
      <c r="E21" s="70">
        <f>E18+E19+E20</f>
        <v>751.9298</v>
      </c>
      <c r="F21" s="70">
        <f>F18+F19+F20</f>
        <v>723.59495000000004</v>
      </c>
      <c r="G21" s="70">
        <f>G18+G19+G20</f>
        <v>748.05155334867857</v>
      </c>
      <c r="H21" s="70">
        <f t="shared" ref="H21:R21" si="7">H18+H19+H20</f>
        <v>750.05403771744488</v>
      </c>
      <c r="I21" s="70">
        <f t="shared" si="7"/>
        <v>751.22202428123887</v>
      </c>
      <c r="J21" s="70">
        <f t="shared" si="7"/>
        <v>733.24922292364442</v>
      </c>
      <c r="K21" s="70">
        <f t="shared" si="7"/>
        <v>734.08163877019172</v>
      </c>
      <c r="L21" s="70">
        <f t="shared" si="7"/>
        <v>734.23499784313185</v>
      </c>
      <c r="M21" s="70">
        <f t="shared" si="7"/>
        <v>734.52129557497256</v>
      </c>
      <c r="N21" s="70">
        <f t="shared" si="7"/>
        <v>734.10816474641661</v>
      </c>
      <c r="O21" s="70">
        <f t="shared" si="7"/>
        <v>734.36072074652611</v>
      </c>
      <c r="P21" s="70">
        <f t="shared" si="7"/>
        <v>733.55268746523279</v>
      </c>
      <c r="Q21" s="70">
        <f t="shared" si="7"/>
        <v>735.31369751062834</v>
      </c>
      <c r="R21" s="70">
        <f t="shared" si="7"/>
        <v>736.94417927083305</v>
      </c>
      <c r="S21" s="1"/>
    </row>
    <row r="22" spans="1:57">
      <c r="A22" s="28"/>
      <c r="B22" s="29"/>
      <c r="C22" s="31"/>
      <c r="D22" s="71"/>
      <c r="E22" s="71"/>
      <c r="F22" s="71"/>
      <c r="G22" s="72"/>
      <c r="H22" s="72"/>
      <c r="I22" s="72"/>
      <c r="J22" s="72"/>
      <c r="K22" s="72"/>
      <c r="L22" s="72"/>
      <c r="M22" s="72"/>
      <c r="N22" s="72"/>
      <c r="O22" s="73"/>
      <c r="P22" s="73"/>
      <c r="Q22" s="73"/>
      <c r="R22" s="74"/>
      <c r="S22" s="1"/>
    </row>
    <row r="23" spans="1:57" ht="15.75" customHeight="1">
      <c r="A23" s="1"/>
      <c r="B23" s="275" t="s">
        <v>102</v>
      </c>
      <c r="C23" s="30"/>
      <c r="D23" s="75"/>
      <c r="E23" s="75"/>
      <c r="F23" s="75"/>
      <c r="G23" s="76"/>
      <c r="H23" s="76"/>
      <c r="I23" s="76"/>
      <c r="J23" s="76"/>
      <c r="K23" s="76"/>
      <c r="L23" s="76"/>
      <c r="M23" s="76"/>
      <c r="N23" s="76"/>
      <c r="O23" s="76"/>
      <c r="P23" s="76"/>
      <c r="Q23" s="76"/>
      <c r="R23" s="76"/>
      <c r="S23" s="1"/>
    </row>
    <row r="24" spans="1:57">
      <c r="A24" s="92"/>
      <c r="B24" s="27" t="s">
        <v>268</v>
      </c>
      <c r="C24" s="32"/>
      <c r="D24" s="325" t="s">
        <v>355</v>
      </c>
      <c r="E24" s="326"/>
      <c r="F24" s="326"/>
      <c r="G24" s="327"/>
      <c r="H24" s="78"/>
      <c r="I24" s="78"/>
      <c r="J24" s="78"/>
      <c r="K24" s="78"/>
      <c r="L24" s="78"/>
      <c r="M24" s="78"/>
      <c r="N24" s="78"/>
      <c r="O24" s="79"/>
      <c r="P24" s="79"/>
      <c r="Q24" s="79"/>
      <c r="R24" s="79"/>
      <c r="S24" s="1"/>
    </row>
    <row r="25" spans="1:57">
      <c r="A25" s="92"/>
      <c r="B25" s="34" t="s">
        <v>42</v>
      </c>
      <c r="C25" s="12"/>
      <c r="D25" s="80" t="s">
        <v>319</v>
      </c>
      <c r="E25" s="350">
        <v>2017</v>
      </c>
      <c r="F25" s="350">
        <v>2018</v>
      </c>
      <c r="G25" s="343">
        <v>2019</v>
      </c>
      <c r="H25" s="343">
        <v>2020</v>
      </c>
      <c r="I25" s="343">
        <v>2021</v>
      </c>
      <c r="J25" s="343">
        <v>2022</v>
      </c>
      <c r="K25" s="343">
        <v>2023</v>
      </c>
      <c r="L25" s="343">
        <v>2024</v>
      </c>
      <c r="M25" s="343">
        <v>2025</v>
      </c>
      <c r="N25" s="343">
        <v>2026</v>
      </c>
      <c r="O25" s="343">
        <v>2027</v>
      </c>
      <c r="P25" s="343">
        <v>2028</v>
      </c>
      <c r="Q25" s="343">
        <v>2029</v>
      </c>
      <c r="R25" s="343">
        <v>2030</v>
      </c>
      <c r="S25" s="1"/>
    </row>
    <row r="26" spans="1:57">
      <c r="A26" s="137" t="s">
        <v>51</v>
      </c>
      <c r="B26" s="14" t="s">
        <v>382</v>
      </c>
      <c r="C26" s="347"/>
      <c r="D26" s="348" t="s">
        <v>321</v>
      </c>
      <c r="E26" s="433">
        <v>247</v>
      </c>
      <c r="F26" s="433">
        <v>247</v>
      </c>
      <c r="G26" s="446">
        <v>247</v>
      </c>
      <c r="H26" s="446">
        <v>247</v>
      </c>
      <c r="I26" s="446">
        <v>247</v>
      </c>
      <c r="J26" s="446">
        <v>247</v>
      </c>
      <c r="K26" s="446">
        <v>247</v>
      </c>
      <c r="L26" s="446">
        <v>247</v>
      </c>
      <c r="M26" s="446">
        <v>247</v>
      </c>
      <c r="N26" s="446">
        <v>247</v>
      </c>
      <c r="O26" s="446">
        <v>247</v>
      </c>
      <c r="P26" s="446">
        <v>247</v>
      </c>
      <c r="Q26" s="446">
        <v>247</v>
      </c>
      <c r="R26" s="446">
        <v>247</v>
      </c>
      <c r="S26" s="1"/>
    </row>
    <row r="27" spans="1:57" s="255" customFormat="1">
      <c r="A27" s="265" t="s">
        <v>52</v>
      </c>
      <c r="B27" s="14" t="s">
        <v>383</v>
      </c>
      <c r="C27" s="347"/>
      <c r="D27" s="349" t="s">
        <v>321</v>
      </c>
      <c r="E27" s="433">
        <v>48.8</v>
      </c>
      <c r="F27" s="433">
        <v>48.8</v>
      </c>
      <c r="G27" s="437">
        <v>48.8</v>
      </c>
      <c r="H27" s="446">
        <v>48.8</v>
      </c>
      <c r="I27" s="447">
        <v>0</v>
      </c>
      <c r="J27" s="447">
        <v>0</v>
      </c>
      <c r="K27" s="447">
        <v>0</v>
      </c>
      <c r="L27" s="447">
        <v>0</v>
      </c>
      <c r="M27" s="447">
        <v>0</v>
      </c>
      <c r="N27" s="447">
        <v>0</v>
      </c>
      <c r="O27" s="448">
        <v>0</v>
      </c>
      <c r="P27" s="448">
        <v>0</v>
      </c>
      <c r="Q27" s="448">
        <v>0</v>
      </c>
      <c r="R27" s="448">
        <v>0</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8" spans="1:57" s="255" customFormat="1">
      <c r="A28" s="265" t="s">
        <v>53</v>
      </c>
      <c r="B28" s="14" t="s">
        <v>384</v>
      </c>
      <c r="C28" s="347"/>
      <c r="D28" s="349" t="s">
        <v>321</v>
      </c>
      <c r="E28" s="433">
        <v>202</v>
      </c>
      <c r="F28" s="433">
        <v>202</v>
      </c>
      <c r="G28" s="437">
        <v>202</v>
      </c>
      <c r="H28" s="446">
        <v>202</v>
      </c>
      <c r="I28" s="437">
        <v>202</v>
      </c>
      <c r="J28" s="437">
        <v>202</v>
      </c>
      <c r="K28" s="437">
        <v>202</v>
      </c>
      <c r="L28" s="437">
        <v>202</v>
      </c>
      <c r="M28" s="437">
        <v>202</v>
      </c>
      <c r="N28" s="437">
        <v>202</v>
      </c>
      <c r="O28" s="449">
        <v>202</v>
      </c>
      <c r="P28" s="449">
        <v>202</v>
      </c>
      <c r="Q28" s="449">
        <v>202</v>
      </c>
      <c r="R28" s="449">
        <v>202</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row>
    <row r="29" spans="1:57" s="255" customFormat="1">
      <c r="A29" s="265" t="s">
        <v>54</v>
      </c>
      <c r="B29" s="14" t="s">
        <v>385</v>
      </c>
      <c r="C29" s="347"/>
      <c r="D29" s="349" t="s">
        <v>324</v>
      </c>
      <c r="E29" s="433">
        <v>90.827499999999986</v>
      </c>
      <c r="F29" s="433">
        <v>65.599999999999994</v>
      </c>
      <c r="G29" s="437">
        <v>122.06856386</v>
      </c>
      <c r="H29" s="446">
        <v>122.06856390000002</v>
      </c>
      <c r="I29" s="437">
        <v>122.06856386999999</v>
      </c>
      <c r="J29" s="437">
        <v>127.26856386999999</v>
      </c>
      <c r="K29" s="437">
        <v>132.46856385999999</v>
      </c>
      <c r="L29" s="437">
        <v>137.66856386999999</v>
      </c>
      <c r="M29" s="437">
        <v>138</v>
      </c>
      <c r="N29" s="437">
        <v>137.66856387000001</v>
      </c>
      <c r="O29" s="438">
        <v>137.66856387000001</v>
      </c>
      <c r="P29" s="438">
        <v>137.66856387000001</v>
      </c>
      <c r="Q29" s="438">
        <v>137.66856387000001</v>
      </c>
      <c r="R29" s="438">
        <v>137.66856387000001</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c r="A30" s="265" t="s">
        <v>55</v>
      </c>
      <c r="B30" s="36"/>
      <c r="C30" s="37"/>
      <c r="D30" s="81"/>
      <c r="E30" s="170"/>
      <c r="F30" s="170"/>
      <c r="G30" s="105"/>
      <c r="H30" s="105"/>
      <c r="I30" s="105"/>
      <c r="J30" s="105"/>
      <c r="K30" s="105"/>
      <c r="L30" s="105"/>
      <c r="M30" s="105"/>
      <c r="N30" s="105"/>
      <c r="O30" s="106"/>
      <c r="P30" s="106"/>
      <c r="Q30" s="106"/>
      <c r="R30" s="106"/>
      <c r="S30" s="1"/>
    </row>
    <row r="31" spans="1:57">
      <c r="A31" s="265" t="s">
        <v>56</v>
      </c>
      <c r="B31" s="14"/>
      <c r="C31" s="38"/>
      <c r="D31" s="81"/>
      <c r="E31" s="170"/>
      <c r="F31" s="170"/>
      <c r="G31" s="105"/>
      <c r="H31" s="105"/>
      <c r="I31" s="105"/>
      <c r="J31" s="105"/>
      <c r="K31" s="105"/>
      <c r="L31" s="105"/>
      <c r="M31" s="105"/>
      <c r="N31" s="105"/>
      <c r="O31" s="106"/>
      <c r="P31" s="106"/>
      <c r="Q31" s="106"/>
      <c r="R31" s="106"/>
      <c r="S31" s="1"/>
    </row>
    <row r="32" spans="1:57">
      <c r="A32" s="265" t="s">
        <v>57</v>
      </c>
      <c r="B32" s="39"/>
      <c r="C32" s="41"/>
      <c r="D32" s="81"/>
      <c r="E32" s="177"/>
      <c r="F32" s="177"/>
      <c r="G32" s="110"/>
      <c r="H32" s="110"/>
      <c r="I32" s="110"/>
      <c r="J32" s="110"/>
      <c r="K32" s="110"/>
      <c r="L32" s="110"/>
      <c r="M32" s="110"/>
      <c r="N32" s="110"/>
      <c r="O32" s="111"/>
      <c r="P32" s="111"/>
      <c r="Q32" s="111"/>
      <c r="R32" s="111"/>
      <c r="S32" s="1"/>
    </row>
    <row r="33" spans="1:57">
      <c r="A33" s="137"/>
      <c r="B33" s="43"/>
      <c r="C33" s="12"/>
      <c r="D33" s="21"/>
      <c r="E33" s="94"/>
      <c r="F33" s="95"/>
      <c r="G33" s="95"/>
      <c r="H33" s="95"/>
      <c r="I33" s="95"/>
      <c r="J33" s="95"/>
      <c r="K33" s="95"/>
      <c r="L33" s="95"/>
      <c r="M33" s="95"/>
      <c r="N33" s="95"/>
      <c r="O33" s="96"/>
      <c r="P33" s="96"/>
      <c r="Q33" s="96"/>
      <c r="R33" s="97"/>
      <c r="S33" s="1"/>
    </row>
    <row r="34" spans="1:57">
      <c r="A34" s="137"/>
      <c r="B34" s="27" t="s">
        <v>269</v>
      </c>
      <c r="C34" s="33"/>
      <c r="D34" s="27"/>
      <c r="E34" s="102"/>
      <c r="F34" s="103"/>
      <c r="G34" s="103"/>
      <c r="H34" s="103"/>
      <c r="I34" s="103"/>
      <c r="J34" s="103"/>
      <c r="K34" s="103"/>
      <c r="L34" s="103"/>
      <c r="M34" s="103"/>
      <c r="N34" s="103"/>
      <c r="O34" s="100"/>
      <c r="P34" s="100"/>
      <c r="Q34" s="100"/>
      <c r="R34" s="101"/>
      <c r="S34" s="1"/>
    </row>
    <row r="35" spans="1:57">
      <c r="A35" s="137"/>
      <c r="B35" s="34" t="s">
        <v>35</v>
      </c>
      <c r="C35" s="12"/>
      <c r="D35" s="80" t="s">
        <v>319</v>
      </c>
      <c r="E35" s="350">
        <v>2017</v>
      </c>
      <c r="F35" s="350">
        <v>2018</v>
      </c>
      <c r="G35" s="343">
        <v>2019</v>
      </c>
      <c r="H35" s="343">
        <v>2020</v>
      </c>
      <c r="I35" s="343">
        <v>2021</v>
      </c>
      <c r="J35" s="343">
        <v>2022</v>
      </c>
      <c r="K35" s="343">
        <v>2023</v>
      </c>
      <c r="L35" s="343">
        <v>2024</v>
      </c>
      <c r="M35" s="343">
        <v>2025</v>
      </c>
      <c r="N35" s="343">
        <v>2026</v>
      </c>
      <c r="O35" s="343">
        <v>2027</v>
      </c>
      <c r="P35" s="343">
        <v>2028</v>
      </c>
      <c r="Q35" s="343">
        <v>2029</v>
      </c>
      <c r="R35" s="343">
        <v>2030</v>
      </c>
      <c r="S35" s="1"/>
    </row>
    <row r="36" spans="1:57">
      <c r="A36" s="265" t="s">
        <v>58</v>
      </c>
      <c r="B36" s="14" t="s">
        <v>386</v>
      </c>
      <c r="C36" s="297"/>
      <c r="D36" s="296" t="s">
        <v>323</v>
      </c>
      <c r="E36" s="450">
        <v>45.55</v>
      </c>
      <c r="F36" s="450">
        <v>45.55</v>
      </c>
      <c r="G36" s="451">
        <v>0</v>
      </c>
      <c r="H36" s="451">
        <v>0</v>
      </c>
      <c r="I36" s="451">
        <v>0</v>
      </c>
      <c r="J36" s="451">
        <v>0</v>
      </c>
      <c r="K36" s="451">
        <v>0</v>
      </c>
      <c r="L36" s="451">
        <v>0</v>
      </c>
      <c r="M36" s="451">
        <v>0</v>
      </c>
      <c r="N36" s="451">
        <v>0</v>
      </c>
      <c r="O36" s="452">
        <v>0</v>
      </c>
      <c r="P36" s="452">
        <v>0</v>
      </c>
      <c r="Q36" s="452">
        <v>0</v>
      </c>
      <c r="R36" s="452">
        <v>0</v>
      </c>
      <c r="S36" s="1"/>
    </row>
    <row r="37" spans="1:57">
      <c r="A37" s="265" t="s">
        <v>59</v>
      </c>
      <c r="B37" s="14" t="s">
        <v>387</v>
      </c>
      <c r="C37" s="297"/>
      <c r="D37" s="296" t="s">
        <v>324</v>
      </c>
      <c r="E37" s="433">
        <v>0</v>
      </c>
      <c r="F37" s="433">
        <v>0</v>
      </c>
      <c r="G37" s="434">
        <v>0</v>
      </c>
      <c r="H37" s="434">
        <v>0</v>
      </c>
      <c r="I37" s="434">
        <v>0</v>
      </c>
      <c r="J37" s="434">
        <v>0</v>
      </c>
      <c r="K37" s="434">
        <v>0</v>
      </c>
      <c r="L37" s="434">
        <v>0</v>
      </c>
      <c r="M37" s="434">
        <v>0</v>
      </c>
      <c r="N37" s="453">
        <v>0</v>
      </c>
      <c r="O37" s="454">
        <v>0</v>
      </c>
      <c r="P37" s="454">
        <v>0</v>
      </c>
      <c r="Q37" s="454">
        <v>0</v>
      </c>
      <c r="R37" s="454">
        <v>0</v>
      </c>
      <c r="S37" s="1"/>
    </row>
    <row r="38" spans="1:57">
      <c r="A38" s="265" t="s">
        <v>187</v>
      </c>
      <c r="B38" s="14"/>
      <c r="C38" s="297"/>
      <c r="D38" s="296"/>
      <c r="E38" s="170"/>
      <c r="F38" s="170"/>
      <c r="G38" s="105"/>
      <c r="H38" s="105"/>
      <c r="I38" s="105"/>
      <c r="J38" s="105"/>
      <c r="K38" s="105"/>
      <c r="L38" s="105"/>
      <c r="M38" s="105"/>
      <c r="N38" s="105"/>
      <c r="O38" s="106"/>
      <c r="P38" s="106"/>
      <c r="Q38" s="106"/>
      <c r="R38" s="106"/>
      <c r="S38" s="1"/>
    </row>
    <row r="39" spans="1:57">
      <c r="A39" s="265" t="s">
        <v>188</v>
      </c>
      <c r="B39" s="14"/>
      <c r="C39" s="297"/>
      <c r="D39" s="296"/>
      <c r="E39" s="170"/>
      <c r="F39" s="170"/>
      <c r="G39" s="105"/>
      <c r="H39" s="105"/>
      <c r="I39" s="105"/>
      <c r="J39" s="105"/>
      <c r="K39" s="105"/>
      <c r="L39" s="105"/>
      <c r="M39" s="105"/>
      <c r="N39" s="105"/>
      <c r="O39" s="106"/>
      <c r="P39" s="106"/>
      <c r="Q39" s="106"/>
      <c r="R39" s="106"/>
      <c r="S39" s="1"/>
    </row>
    <row r="40" spans="1:57">
      <c r="A40" s="265" t="s">
        <v>189</v>
      </c>
      <c r="B40" s="14"/>
      <c r="C40" s="297"/>
      <c r="D40" s="296"/>
      <c r="E40" s="170"/>
      <c r="F40" s="170"/>
      <c r="G40" s="105"/>
      <c r="H40" s="105"/>
      <c r="I40" s="105"/>
      <c r="J40" s="105"/>
      <c r="K40" s="105"/>
      <c r="L40" s="105"/>
      <c r="M40" s="105"/>
      <c r="N40" s="105"/>
      <c r="O40" s="106"/>
      <c r="P40" s="106"/>
      <c r="Q40" s="106"/>
      <c r="R40" s="106"/>
      <c r="S40" s="1"/>
    </row>
    <row r="41" spans="1:57" s="255" customFormat="1">
      <c r="A41" s="265" t="s">
        <v>190</v>
      </c>
      <c r="B41" s="14"/>
      <c r="C41" s="297"/>
      <c r="D41" s="296"/>
      <c r="E41" s="294"/>
      <c r="F41" s="294"/>
      <c r="G41" s="269"/>
      <c r="H41" s="269"/>
      <c r="I41" s="269"/>
      <c r="J41" s="269"/>
      <c r="K41" s="269"/>
      <c r="L41" s="269"/>
      <c r="M41" s="269"/>
      <c r="N41" s="269"/>
      <c r="O41" s="270"/>
      <c r="P41" s="270"/>
      <c r="Q41" s="270"/>
      <c r="R41" s="242"/>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s="255" customFormat="1">
      <c r="A42" s="265" t="s">
        <v>191</v>
      </c>
      <c r="B42" s="14"/>
      <c r="C42" s="297"/>
      <c r="D42" s="296"/>
      <c r="E42" s="294"/>
      <c r="F42" s="294"/>
      <c r="G42" s="269"/>
      <c r="H42" s="269"/>
      <c r="I42" s="269"/>
      <c r="J42" s="269"/>
      <c r="K42" s="269"/>
      <c r="L42" s="269"/>
      <c r="M42" s="269"/>
      <c r="N42" s="269"/>
      <c r="O42" s="270"/>
      <c r="P42" s="270"/>
      <c r="Q42" s="270"/>
      <c r="R42" s="2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row>
    <row r="43" spans="1:57">
      <c r="A43" s="137"/>
      <c r="B43" s="184"/>
      <c r="C43" s="185"/>
      <c r="D43" s="186"/>
      <c r="E43" s="186"/>
      <c r="F43" s="186"/>
      <c r="G43" s="187"/>
      <c r="H43" s="187"/>
      <c r="I43" s="187"/>
      <c r="J43" s="187"/>
      <c r="K43" s="187"/>
      <c r="L43" s="187"/>
      <c r="M43" s="187"/>
      <c r="N43" s="187"/>
      <c r="O43" s="188"/>
      <c r="P43" s="188"/>
      <c r="Q43" s="188"/>
      <c r="R43" s="189"/>
      <c r="S43" s="1"/>
    </row>
    <row r="44" spans="1:57" ht="31.2">
      <c r="A44" s="137">
        <v>11</v>
      </c>
      <c r="B44" s="52" t="s">
        <v>164</v>
      </c>
      <c r="C44" s="156"/>
      <c r="D44" s="83"/>
      <c r="E44" s="334">
        <f>SUM(E26:E32,E36:E42)</f>
        <v>634.17750000000001</v>
      </c>
      <c r="F44" s="334">
        <f t="shared" ref="F44:R44" si="8">SUM(F26:F32,F36:F42)</f>
        <v>608.94999999999993</v>
      </c>
      <c r="G44" s="70">
        <f t="shared" si="8"/>
        <v>619.86856385999999</v>
      </c>
      <c r="H44" s="70">
        <f t="shared" si="8"/>
        <v>619.86856390000003</v>
      </c>
      <c r="I44" s="70">
        <f t="shared" si="8"/>
        <v>571.06856386999993</v>
      </c>
      <c r="J44" s="70">
        <f t="shared" si="8"/>
        <v>576.26856386999998</v>
      </c>
      <c r="K44" s="70">
        <f t="shared" si="8"/>
        <v>581.46856386000002</v>
      </c>
      <c r="L44" s="70">
        <f t="shared" si="8"/>
        <v>586.66856386999996</v>
      </c>
      <c r="M44" s="70">
        <f t="shared" si="8"/>
        <v>587</v>
      </c>
      <c r="N44" s="70">
        <f t="shared" si="8"/>
        <v>586.66856387000007</v>
      </c>
      <c r="O44" s="70">
        <f t="shared" si="8"/>
        <v>586.66856387000007</v>
      </c>
      <c r="P44" s="70">
        <f t="shared" si="8"/>
        <v>586.66856387000007</v>
      </c>
      <c r="Q44" s="70">
        <f t="shared" si="8"/>
        <v>586.66856387000007</v>
      </c>
      <c r="R44" s="70">
        <f t="shared" si="8"/>
        <v>586.66856387000007</v>
      </c>
      <c r="S44" s="1"/>
    </row>
    <row r="45" spans="1:57">
      <c r="A45" s="92"/>
      <c r="B45" s="33"/>
      <c r="C45" s="33"/>
      <c r="D45" s="27"/>
      <c r="E45" s="94"/>
    </row>
    <row r="46" spans="1:57">
      <c r="A46" s="92"/>
      <c r="B46" s="27" t="s">
        <v>274</v>
      </c>
      <c r="C46" s="33"/>
      <c r="D46" s="21"/>
      <c r="E46" s="98"/>
      <c r="F46" s="99"/>
      <c r="G46" s="99"/>
      <c r="H46" s="99"/>
      <c r="I46" s="99"/>
      <c r="J46" s="99"/>
      <c r="K46" s="99"/>
      <c r="L46" s="99"/>
      <c r="M46" s="99"/>
      <c r="N46" s="99"/>
      <c r="O46" s="100"/>
      <c r="P46" s="100"/>
      <c r="Q46" s="100"/>
      <c r="R46" s="101"/>
      <c r="S46" s="1"/>
    </row>
    <row r="47" spans="1:57">
      <c r="A47" s="92"/>
      <c r="B47" s="21" t="s">
        <v>34</v>
      </c>
      <c r="C47" s="12"/>
      <c r="D47" s="80" t="s">
        <v>319</v>
      </c>
      <c r="E47" s="350">
        <v>2017</v>
      </c>
      <c r="F47" s="350">
        <v>2018</v>
      </c>
      <c r="G47" s="343">
        <v>2019</v>
      </c>
      <c r="H47" s="343">
        <v>2020</v>
      </c>
      <c r="I47" s="343">
        <v>2021</v>
      </c>
      <c r="J47" s="343">
        <v>2022</v>
      </c>
      <c r="K47" s="343">
        <v>2023</v>
      </c>
      <c r="L47" s="343">
        <v>2024</v>
      </c>
      <c r="M47" s="343">
        <v>2025</v>
      </c>
      <c r="N47" s="343">
        <v>2026</v>
      </c>
      <c r="O47" s="343">
        <v>2027</v>
      </c>
      <c r="P47" s="343">
        <v>2028</v>
      </c>
      <c r="Q47" s="343">
        <v>2029</v>
      </c>
      <c r="R47" s="343">
        <v>2030</v>
      </c>
      <c r="S47" s="1"/>
    </row>
    <row r="48" spans="1:57">
      <c r="A48" s="137" t="s">
        <v>140</v>
      </c>
      <c r="B48" s="14" t="s">
        <v>388</v>
      </c>
      <c r="C48" s="347"/>
      <c r="D48" s="349" t="s">
        <v>336</v>
      </c>
      <c r="E48" s="433">
        <v>0</v>
      </c>
      <c r="F48" s="433">
        <v>0</v>
      </c>
      <c r="G48" s="451">
        <v>0</v>
      </c>
      <c r="H48" s="451">
        <v>0</v>
      </c>
      <c r="I48" s="451">
        <v>0</v>
      </c>
      <c r="J48" s="451">
        <v>0</v>
      </c>
      <c r="K48" s="451">
        <v>0</v>
      </c>
      <c r="L48" s="451">
        <v>0</v>
      </c>
      <c r="M48" s="451">
        <v>0</v>
      </c>
      <c r="N48" s="455">
        <v>0</v>
      </c>
      <c r="O48" s="452">
        <v>0</v>
      </c>
      <c r="P48" s="452">
        <v>0</v>
      </c>
      <c r="Q48" s="452">
        <v>0</v>
      </c>
      <c r="R48" s="452">
        <v>0</v>
      </c>
      <c r="S48" s="1"/>
    </row>
    <row r="49" spans="1:57">
      <c r="A49" s="137" t="s">
        <v>141</v>
      </c>
      <c r="B49" s="44" t="s">
        <v>389</v>
      </c>
      <c r="C49" s="347"/>
      <c r="D49" s="349" t="s">
        <v>332</v>
      </c>
      <c r="E49" s="456">
        <v>11.300710082983361</v>
      </c>
      <c r="F49" s="457">
        <v>11.300710082983361</v>
      </c>
      <c r="G49" s="446">
        <v>11.300710070000001</v>
      </c>
      <c r="H49" s="437">
        <v>11.300710070000001</v>
      </c>
      <c r="I49" s="437">
        <v>11.300710070000001</v>
      </c>
      <c r="J49" s="437">
        <v>11.300710070000001</v>
      </c>
      <c r="K49" s="437">
        <v>11.300710070000001</v>
      </c>
      <c r="L49" s="437">
        <v>11.300710070000001</v>
      </c>
      <c r="M49" s="437">
        <v>11.300710070000001</v>
      </c>
      <c r="N49" s="458">
        <v>11.300710070000001</v>
      </c>
      <c r="O49" s="449">
        <v>11.300710070000001</v>
      </c>
      <c r="P49" s="449">
        <v>11.300710070000001</v>
      </c>
      <c r="Q49" s="449">
        <v>11.300710070000001</v>
      </c>
      <c r="R49" s="449">
        <v>11.300710070000001</v>
      </c>
      <c r="S49" s="1"/>
    </row>
    <row r="50" spans="1:57">
      <c r="A50" s="137" t="s">
        <v>142</v>
      </c>
      <c r="B50" s="44" t="s">
        <v>390</v>
      </c>
      <c r="C50" s="347"/>
      <c r="D50" s="349" t="s">
        <v>332</v>
      </c>
      <c r="E50" s="351"/>
      <c r="F50" s="351"/>
      <c r="G50" s="298"/>
      <c r="H50" s="298"/>
      <c r="I50" s="298"/>
      <c r="J50" s="298"/>
      <c r="K50" s="298"/>
      <c r="L50" s="298"/>
      <c r="M50" s="298"/>
      <c r="N50" s="115"/>
      <c r="O50" s="299"/>
      <c r="P50" s="299"/>
      <c r="Q50" s="299"/>
      <c r="R50" s="299"/>
      <c r="S50" s="1"/>
    </row>
    <row r="51" spans="1:57">
      <c r="A51" s="137" t="s">
        <v>143</v>
      </c>
      <c r="B51" s="14"/>
      <c r="C51" s="38"/>
      <c r="D51" s="81"/>
      <c r="E51" s="246"/>
      <c r="F51" s="246"/>
      <c r="G51" s="105"/>
      <c r="H51" s="105"/>
      <c r="I51" s="105"/>
      <c r="J51" s="105"/>
      <c r="K51" s="105"/>
      <c r="L51" s="105"/>
      <c r="M51" s="105"/>
      <c r="N51" s="115"/>
      <c r="O51" s="106"/>
      <c r="P51" s="106"/>
      <c r="Q51" s="106"/>
      <c r="R51" s="106"/>
      <c r="S51" s="1"/>
    </row>
    <row r="52" spans="1:57">
      <c r="A52" s="137" t="s">
        <v>144</v>
      </c>
      <c r="B52" s="14"/>
      <c r="C52" s="38"/>
      <c r="D52" s="81"/>
      <c r="E52" s="246"/>
      <c r="F52" s="246"/>
      <c r="G52" s="105"/>
      <c r="H52" s="105"/>
      <c r="I52" s="105"/>
      <c r="J52" s="105"/>
      <c r="K52" s="105"/>
      <c r="L52" s="105"/>
      <c r="M52" s="105"/>
      <c r="N52" s="115"/>
      <c r="O52" s="106"/>
      <c r="P52" s="106"/>
      <c r="Q52" s="106"/>
      <c r="R52" s="106"/>
      <c r="S52" s="1"/>
    </row>
    <row r="53" spans="1:57">
      <c r="A53" s="137" t="s">
        <v>145</v>
      </c>
      <c r="B53" s="14"/>
      <c r="C53" s="38"/>
      <c r="D53" s="81"/>
      <c r="E53" s="246"/>
      <c r="F53" s="246"/>
      <c r="G53" s="105"/>
      <c r="H53" s="105"/>
      <c r="I53" s="105"/>
      <c r="J53" s="105"/>
      <c r="K53" s="105"/>
      <c r="L53" s="105"/>
      <c r="M53" s="105"/>
      <c r="N53" s="115"/>
      <c r="O53" s="106"/>
      <c r="P53" s="106"/>
      <c r="Q53" s="106"/>
      <c r="R53" s="106"/>
      <c r="S53" s="1"/>
    </row>
    <row r="54" spans="1:57">
      <c r="A54" s="137" t="s">
        <v>146</v>
      </c>
      <c r="B54" s="14"/>
      <c r="C54" s="38"/>
      <c r="D54" s="81"/>
      <c r="E54" s="246"/>
      <c r="F54" s="246"/>
      <c r="G54" s="105"/>
      <c r="H54" s="105"/>
      <c r="I54" s="105"/>
      <c r="J54" s="105"/>
      <c r="K54" s="105"/>
      <c r="L54" s="105"/>
      <c r="M54" s="105"/>
      <c r="N54" s="115"/>
      <c r="O54" s="106"/>
      <c r="P54" s="106"/>
      <c r="Q54" s="106"/>
      <c r="R54" s="106"/>
      <c r="S54" s="1"/>
    </row>
    <row r="55" spans="1:57">
      <c r="A55" s="137" t="s">
        <v>147</v>
      </c>
      <c r="B55" s="14"/>
      <c r="C55" s="38"/>
      <c r="D55" s="81"/>
      <c r="E55" s="247"/>
      <c r="F55" s="247"/>
      <c r="G55" s="110"/>
      <c r="H55" s="110"/>
      <c r="I55" s="110"/>
      <c r="J55" s="110"/>
      <c r="K55" s="110"/>
      <c r="L55" s="110"/>
      <c r="M55" s="110"/>
      <c r="N55" s="110"/>
      <c r="O55" s="111"/>
      <c r="P55" s="111"/>
      <c r="Q55" s="111"/>
      <c r="R55" s="111"/>
      <c r="S55" s="1"/>
    </row>
    <row r="56" spans="1:57" s="255" customFormat="1">
      <c r="A56" s="265" t="s">
        <v>148</v>
      </c>
      <c r="B56" s="14"/>
      <c r="C56" s="38"/>
      <c r="D56" s="296"/>
      <c r="E56" s="295"/>
      <c r="F56" s="295"/>
      <c r="G56" s="298"/>
      <c r="H56" s="298"/>
      <c r="I56" s="298"/>
      <c r="J56" s="298"/>
      <c r="K56" s="298"/>
      <c r="L56" s="298"/>
      <c r="M56" s="298"/>
      <c r="N56" s="298"/>
      <c r="O56" s="299"/>
      <c r="P56" s="299"/>
      <c r="Q56" s="299"/>
      <c r="R56" s="299"/>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row>
    <row r="57" spans="1:57" s="255" customFormat="1">
      <c r="A57" s="265" t="s">
        <v>160</v>
      </c>
      <c r="B57" s="14"/>
      <c r="C57" s="38"/>
      <c r="D57" s="296"/>
      <c r="E57" s="295"/>
      <c r="F57" s="295"/>
      <c r="G57" s="298"/>
      <c r="H57" s="298"/>
      <c r="I57" s="298"/>
      <c r="J57" s="298"/>
      <c r="K57" s="298"/>
      <c r="L57" s="298"/>
      <c r="M57" s="298"/>
      <c r="N57" s="298"/>
      <c r="O57" s="299"/>
      <c r="P57" s="299"/>
      <c r="Q57" s="299"/>
      <c r="R57" s="299"/>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row>
    <row r="58" spans="1:57" s="255" customFormat="1">
      <c r="A58" s="265" t="s">
        <v>161</v>
      </c>
      <c r="B58" s="14"/>
      <c r="C58" s="38"/>
      <c r="D58" s="296"/>
      <c r="E58" s="295"/>
      <c r="F58" s="295"/>
      <c r="G58" s="298"/>
      <c r="H58" s="298"/>
      <c r="I58" s="298"/>
      <c r="J58" s="298"/>
      <c r="K58" s="298"/>
      <c r="L58" s="298"/>
      <c r="M58" s="298"/>
      <c r="N58" s="298"/>
      <c r="O58" s="299"/>
      <c r="P58" s="299"/>
      <c r="Q58" s="299"/>
      <c r="R58" s="299"/>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row>
    <row r="59" spans="1:57" s="255" customFormat="1">
      <c r="A59" s="265" t="s">
        <v>162</v>
      </c>
      <c r="B59" s="14"/>
      <c r="C59" s="38"/>
      <c r="D59" s="296"/>
      <c r="E59" s="295"/>
      <c r="F59" s="295"/>
      <c r="G59" s="298"/>
      <c r="H59" s="298"/>
      <c r="I59" s="298"/>
      <c r="J59" s="298"/>
      <c r="K59" s="298"/>
      <c r="L59" s="298"/>
      <c r="M59" s="298"/>
      <c r="N59" s="298"/>
      <c r="O59" s="299"/>
      <c r="P59" s="299"/>
      <c r="Q59" s="299"/>
      <c r="R59" s="29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row>
    <row r="60" spans="1:57" s="255" customFormat="1">
      <c r="A60" s="265" t="s">
        <v>192</v>
      </c>
      <c r="B60" s="14"/>
      <c r="C60" s="38"/>
      <c r="D60" s="296"/>
      <c r="E60" s="295"/>
      <c r="F60" s="295"/>
      <c r="G60" s="298"/>
      <c r="H60" s="298"/>
      <c r="I60" s="298"/>
      <c r="J60" s="298"/>
      <c r="K60" s="298"/>
      <c r="L60" s="298"/>
      <c r="M60" s="298"/>
      <c r="N60" s="298"/>
      <c r="O60" s="299"/>
      <c r="P60" s="299"/>
      <c r="Q60" s="299"/>
      <c r="R60" s="299"/>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row>
    <row r="61" spans="1:57" s="255" customFormat="1">
      <c r="A61" s="265" t="s">
        <v>193</v>
      </c>
      <c r="B61" s="14"/>
      <c r="C61" s="38"/>
      <c r="D61" s="296"/>
      <c r="E61" s="295"/>
      <c r="F61" s="295"/>
      <c r="G61" s="298"/>
      <c r="H61" s="298"/>
      <c r="I61" s="298"/>
      <c r="J61" s="298"/>
      <c r="K61" s="298"/>
      <c r="L61" s="298"/>
      <c r="M61" s="298"/>
      <c r="N61" s="298"/>
      <c r="O61" s="299"/>
      <c r="P61" s="299"/>
      <c r="Q61" s="299"/>
      <c r="R61" s="299"/>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row>
    <row r="62" spans="1:57">
      <c r="A62" s="137"/>
      <c r="B62" s="12"/>
      <c r="C62" s="12"/>
      <c r="D62" s="21"/>
      <c r="E62" s="94"/>
      <c r="F62" s="95"/>
      <c r="G62" s="95"/>
      <c r="H62" s="95"/>
      <c r="I62" s="95"/>
      <c r="J62" s="95"/>
      <c r="K62" s="95"/>
      <c r="L62" s="95"/>
      <c r="M62" s="95"/>
      <c r="N62" s="95"/>
      <c r="O62" s="96"/>
      <c r="P62" s="96"/>
      <c r="Q62" s="96"/>
      <c r="R62" s="97"/>
      <c r="S62" s="1"/>
    </row>
    <row r="63" spans="1:57" s="255" customFormat="1">
      <c r="A63" s="265"/>
      <c r="B63" s="258"/>
      <c r="C63" s="258"/>
      <c r="D63" s="259"/>
      <c r="E63" s="98"/>
      <c r="F63" s="99"/>
      <c r="G63" s="99"/>
      <c r="H63" s="99"/>
      <c r="I63" s="99"/>
      <c r="J63" s="99"/>
      <c r="K63" s="99"/>
      <c r="L63" s="99"/>
      <c r="M63" s="99"/>
      <c r="N63" s="99"/>
      <c r="O63" s="100"/>
      <c r="P63" s="100"/>
      <c r="Q63" s="100"/>
      <c r="R63" s="101"/>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row>
    <row r="64" spans="1:57" s="255" customFormat="1">
      <c r="A64" s="265"/>
      <c r="B64" s="258"/>
      <c r="C64" s="258"/>
      <c r="D64" s="259"/>
      <c r="E64" s="98"/>
      <c r="F64" s="99"/>
      <c r="G64" s="99"/>
      <c r="H64" s="99"/>
      <c r="I64" s="99"/>
      <c r="J64" s="99"/>
      <c r="K64" s="99"/>
      <c r="L64" s="99"/>
      <c r="M64" s="99"/>
      <c r="N64" s="99"/>
      <c r="O64" s="100"/>
      <c r="P64" s="100"/>
      <c r="Q64" s="100"/>
      <c r="R64" s="101"/>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row>
    <row r="65" spans="1:57">
      <c r="A65" s="137"/>
      <c r="B65" s="27" t="s">
        <v>275</v>
      </c>
      <c r="C65" s="12"/>
      <c r="D65" s="27"/>
      <c r="E65" s="98"/>
      <c r="F65" s="99"/>
      <c r="G65" s="99"/>
      <c r="H65" s="99"/>
      <c r="I65" s="99"/>
      <c r="J65" s="99"/>
      <c r="K65" s="99"/>
      <c r="L65" s="99"/>
      <c r="M65" s="99"/>
      <c r="N65" s="99"/>
      <c r="O65" s="100"/>
      <c r="P65" s="100"/>
      <c r="Q65" s="100"/>
      <c r="R65" s="101"/>
      <c r="S65" s="1"/>
    </row>
    <row r="66" spans="1:57">
      <c r="A66" s="137"/>
      <c r="B66" s="21" t="s">
        <v>35</v>
      </c>
      <c r="C66" s="12"/>
      <c r="D66" s="80" t="s">
        <v>319</v>
      </c>
      <c r="E66" s="350">
        <v>2017</v>
      </c>
      <c r="F66" s="350">
        <v>2018</v>
      </c>
      <c r="G66" s="343">
        <v>2019</v>
      </c>
      <c r="H66" s="343">
        <v>2020</v>
      </c>
      <c r="I66" s="343">
        <v>2021</v>
      </c>
      <c r="J66" s="343">
        <v>2022</v>
      </c>
      <c r="K66" s="343">
        <v>2023</v>
      </c>
      <c r="L66" s="343">
        <v>2024</v>
      </c>
      <c r="M66" s="343">
        <v>2025</v>
      </c>
      <c r="N66" s="343">
        <v>2026</v>
      </c>
      <c r="O66" s="343">
        <v>2027</v>
      </c>
      <c r="P66" s="343">
        <v>2028</v>
      </c>
      <c r="Q66" s="343">
        <v>2029</v>
      </c>
      <c r="R66" s="343">
        <v>2030</v>
      </c>
      <c r="S66" s="1"/>
    </row>
    <row r="67" spans="1:57">
      <c r="A67" s="137" t="s">
        <v>194</v>
      </c>
      <c r="B67" s="14" t="s">
        <v>391</v>
      </c>
      <c r="C67" s="297"/>
      <c r="D67" s="303" t="s">
        <v>335</v>
      </c>
      <c r="E67" s="459">
        <v>7</v>
      </c>
      <c r="F67" s="459">
        <v>5.80160495534059</v>
      </c>
      <c r="G67" s="437">
        <v>5.6598622499999998</v>
      </c>
      <c r="H67" s="437">
        <v>5.5510007000000003</v>
      </c>
      <c r="I67" s="437">
        <v>5.4463631499999998</v>
      </c>
      <c r="J67" s="437">
        <v>5.3454227400000001</v>
      </c>
      <c r="K67" s="437">
        <v>5.2479732700000001</v>
      </c>
      <c r="L67" s="437">
        <v>5.15357076</v>
      </c>
      <c r="M67" s="437">
        <v>5.0625546100000003</v>
      </c>
      <c r="N67" s="458">
        <v>4.9744993199999996</v>
      </c>
      <c r="O67" s="438">
        <v>4.8892535099999996</v>
      </c>
      <c r="P67" s="438">
        <v>4.8064537300000003</v>
      </c>
      <c r="Q67" s="438">
        <v>4.7264211100000004</v>
      </c>
      <c r="R67" s="438">
        <v>4.6488036700000004</v>
      </c>
      <c r="S67" s="1"/>
    </row>
    <row r="68" spans="1:57">
      <c r="A68" s="137" t="s">
        <v>195</v>
      </c>
      <c r="B68" s="14" t="s">
        <v>392</v>
      </c>
      <c r="C68" s="297"/>
      <c r="D68" s="303" t="s">
        <v>333</v>
      </c>
      <c r="E68" s="460">
        <v>40.69</v>
      </c>
      <c r="F68" s="457">
        <v>22.52</v>
      </c>
      <c r="G68" s="436">
        <v>22.52</v>
      </c>
      <c r="H68" s="437">
        <v>22.52</v>
      </c>
      <c r="I68" s="437">
        <v>22.52</v>
      </c>
      <c r="J68" s="437">
        <v>22.52</v>
      </c>
      <c r="K68" s="437">
        <v>22.52</v>
      </c>
      <c r="L68" s="437">
        <v>22.52</v>
      </c>
      <c r="M68" s="437">
        <v>22.52</v>
      </c>
      <c r="N68" s="437">
        <v>22.52</v>
      </c>
      <c r="O68" s="438">
        <v>22.52</v>
      </c>
      <c r="P68" s="438">
        <v>22.52</v>
      </c>
      <c r="Q68" s="438">
        <v>22.52</v>
      </c>
      <c r="R68" s="438">
        <v>22.52</v>
      </c>
      <c r="S68" s="1"/>
    </row>
    <row r="69" spans="1:57" s="255" customFormat="1">
      <c r="A69" s="265" t="s">
        <v>196</v>
      </c>
      <c r="B69" s="14" t="s">
        <v>393</v>
      </c>
      <c r="C69" s="297"/>
      <c r="D69" s="303" t="s">
        <v>326</v>
      </c>
      <c r="E69" s="310"/>
      <c r="F69" s="310"/>
      <c r="G69" s="298"/>
      <c r="H69" s="298"/>
      <c r="I69" s="298"/>
      <c r="J69" s="298"/>
      <c r="K69" s="298"/>
      <c r="L69" s="298"/>
      <c r="M69" s="298"/>
      <c r="N69" s="115"/>
      <c r="O69" s="299"/>
      <c r="P69" s="299"/>
      <c r="Q69" s="299"/>
      <c r="R69" s="29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row>
    <row r="70" spans="1:57" s="255" customFormat="1">
      <c r="A70" s="265" t="s">
        <v>197</v>
      </c>
      <c r="B70" s="14"/>
      <c r="C70" s="297"/>
      <c r="D70" s="303"/>
      <c r="E70" s="310"/>
      <c r="F70" s="310"/>
      <c r="G70" s="298"/>
      <c r="H70" s="298"/>
      <c r="I70" s="298"/>
      <c r="J70" s="298"/>
      <c r="K70" s="298"/>
      <c r="L70" s="298"/>
      <c r="M70" s="298"/>
      <c r="N70" s="115"/>
      <c r="O70" s="299"/>
      <c r="P70" s="299"/>
      <c r="Q70" s="299"/>
      <c r="R70" s="299"/>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row>
    <row r="71" spans="1:57">
      <c r="A71" s="137" t="s">
        <v>346</v>
      </c>
      <c r="B71" s="14"/>
      <c r="C71" s="40"/>
      <c r="D71" s="303"/>
      <c r="E71" s="172"/>
      <c r="F71" s="172"/>
      <c r="G71" s="105"/>
      <c r="H71" s="105"/>
      <c r="I71" s="105"/>
      <c r="J71" s="105"/>
      <c r="K71" s="105"/>
      <c r="L71" s="105"/>
      <c r="M71" s="105"/>
      <c r="N71" s="115"/>
      <c r="O71" s="106"/>
      <c r="P71" s="106"/>
      <c r="Q71" s="106"/>
      <c r="R71" s="106"/>
      <c r="S71" s="1"/>
    </row>
    <row r="72" spans="1:57">
      <c r="A72" s="137" t="s">
        <v>347</v>
      </c>
      <c r="B72" s="14"/>
      <c r="C72" s="43"/>
      <c r="D72" s="303"/>
      <c r="E72" s="173"/>
      <c r="F72" s="173"/>
      <c r="G72" s="110"/>
      <c r="H72" s="110"/>
      <c r="I72" s="110"/>
      <c r="J72" s="110"/>
      <c r="K72" s="110"/>
      <c r="L72" s="110"/>
      <c r="M72" s="110"/>
      <c r="N72" s="120"/>
      <c r="O72" s="111"/>
      <c r="P72" s="111"/>
      <c r="Q72" s="111"/>
      <c r="R72" s="111"/>
      <c r="S72" s="1"/>
    </row>
    <row r="73" spans="1:57">
      <c r="A73" s="137"/>
      <c r="B73" s="184"/>
      <c r="C73" s="185"/>
      <c r="D73" s="186"/>
      <c r="E73" s="186"/>
      <c r="F73" s="186"/>
      <c r="G73" s="187"/>
      <c r="H73" s="187"/>
      <c r="I73" s="187"/>
      <c r="J73" s="187"/>
      <c r="K73" s="187"/>
      <c r="L73" s="187"/>
      <c r="M73" s="187"/>
      <c r="N73" s="187"/>
      <c r="O73" s="188"/>
      <c r="P73" s="188"/>
      <c r="Q73" s="188"/>
      <c r="R73" s="189"/>
      <c r="S73" s="1"/>
    </row>
    <row r="74" spans="1:57" ht="31.2">
      <c r="A74" s="137">
        <v>12</v>
      </c>
      <c r="B74" s="194" t="s">
        <v>356</v>
      </c>
      <c r="C74" s="195"/>
      <c r="D74" s="196"/>
      <c r="E74" s="335">
        <f>SUM(E48:E61,E67:E72)</f>
        <v>58.990710082983355</v>
      </c>
      <c r="F74" s="335">
        <f t="shared" ref="F74:R74" si="9">SUM(F48:F61,F67:F72)</f>
        <v>39.622315038323947</v>
      </c>
      <c r="G74" s="197">
        <f t="shared" si="9"/>
        <v>39.48057232</v>
      </c>
      <c r="H74" s="197">
        <f t="shared" si="9"/>
        <v>39.37171077</v>
      </c>
      <c r="I74" s="197">
        <f t="shared" si="9"/>
        <v>39.26707322</v>
      </c>
      <c r="J74" s="197">
        <f t="shared" si="9"/>
        <v>39.166132810000001</v>
      </c>
      <c r="K74" s="197">
        <f t="shared" si="9"/>
        <v>39.06868334</v>
      </c>
      <c r="L74" s="197">
        <f t="shared" si="9"/>
        <v>38.974280829999998</v>
      </c>
      <c r="M74" s="197">
        <f t="shared" si="9"/>
        <v>38.883264679999996</v>
      </c>
      <c r="N74" s="197">
        <f t="shared" si="9"/>
        <v>38.795209389999997</v>
      </c>
      <c r="O74" s="197">
        <f t="shared" si="9"/>
        <v>38.70996358</v>
      </c>
      <c r="P74" s="197">
        <f t="shared" si="9"/>
        <v>38.627163800000005</v>
      </c>
      <c r="Q74" s="197">
        <f t="shared" si="9"/>
        <v>38.547131180000001</v>
      </c>
      <c r="R74" s="197">
        <f t="shared" si="9"/>
        <v>38.469513739999996</v>
      </c>
      <c r="S74" s="1"/>
    </row>
    <row r="75" spans="1:57" s="2" customFormat="1">
      <c r="A75" s="139"/>
      <c r="B75" s="167"/>
      <c r="C75" s="164"/>
      <c r="D75" s="163"/>
      <c r="E75" s="103"/>
      <c r="F75"/>
      <c r="G75"/>
      <c r="H75"/>
      <c r="I75"/>
      <c r="J75"/>
      <c r="K75"/>
      <c r="L75"/>
      <c r="M75"/>
      <c r="N75"/>
      <c r="O75"/>
      <c r="P75"/>
      <c r="Q75"/>
      <c r="R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row>
    <row r="76" spans="1:57" ht="15" customHeight="1">
      <c r="A76" s="137">
        <v>13</v>
      </c>
      <c r="B76" s="50" t="s">
        <v>165</v>
      </c>
      <c r="C76" s="51"/>
      <c r="D76" s="87"/>
      <c r="E76" s="267">
        <f t="shared" ref="E76:R76" si="10">E74+E44</f>
        <v>693.16821008298336</v>
      </c>
      <c r="F76" s="267">
        <f t="shared" si="10"/>
        <v>648.57231503832384</v>
      </c>
      <c r="G76" s="82">
        <f t="shared" si="10"/>
        <v>659.34913617999996</v>
      </c>
      <c r="H76" s="82">
        <f t="shared" si="10"/>
        <v>659.24027467000008</v>
      </c>
      <c r="I76" s="82">
        <f t="shared" si="10"/>
        <v>610.33563708999998</v>
      </c>
      <c r="J76" s="82">
        <f t="shared" si="10"/>
        <v>615.43469668</v>
      </c>
      <c r="K76" s="82">
        <f t="shared" si="10"/>
        <v>620.53724720000002</v>
      </c>
      <c r="L76" s="82">
        <f t="shared" si="10"/>
        <v>625.64284469999996</v>
      </c>
      <c r="M76" s="82">
        <f t="shared" si="10"/>
        <v>625.88326468000002</v>
      </c>
      <c r="N76" s="82">
        <f t="shared" si="10"/>
        <v>625.46377326000004</v>
      </c>
      <c r="O76" s="82">
        <f t="shared" si="10"/>
        <v>625.37852745000009</v>
      </c>
      <c r="P76" s="82">
        <f t="shared" si="10"/>
        <v>625.29572767000013</v>
      </c>
      <c r="Q76" s="82">
        <f t="shared" si="10"/>
        <v>625.21569505000002</v>
      </c>
      <c r="R76" s="82">
        <f t="shared" si="10"/>
        <v>625.1380776100001</v>
      </c>
      <c r="S76" s="1"/>
    </row>
    <row r="77" spans="1:57" ht="15" customHeight="1">
      <c r="A77" s="137"/>
      <c r="B77" s="116"/>
      <c r="C77" s="117"/>
      <c r="D77" s="89"/>
      <c r="E77" s="89"/>
      <c r="S77" s="1"/>
    </row>
    <row r="78" spans="1:57" s="48" customFormat="1" ht="15" customHeight="1">
      <c r="A78" s="138"/>
      <c r="B78" s="275" t="s">
        <v>38</v>
      </c>
      <c r="C78" s="45"/>
      <c r="D78" s="89"/>
      <c r="E78" s="89"/>
      <c r="F78" s="89"/>
      <c r="G78" s="90"/>
      <c r="H78" s="90"/>
      <c r="I78" s="90"/>
      <c r="J78" s="90"/>
      <c r="K78" s="90"/>
      <c r="L78" s="90"/>
      <c r="M78" s="90"/>
      <c r="N78" s="90"/>
      <c r="O78" s="79"/>
      <c r="P78" s="79"/>
      <c r="Q78" s="79"/>
      <c r="R78" s="79"/>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ht="15" customHeight="1">
      <c r="A79" s="137"/>
      <c r="B79" s="27" t="s">
        <v>276</v>
      </c>
      <c r="C79" s="33"/>
      <c r="D79" s="89"/>
      <c r="E79" s="89"/>
      <c r="F79" s="89"/>
      <c r="G79" s="90"/>
      <c r="H79" s="90"/>
      <c r="I79" s="90"/>
      <c r="J79" s="90"/>
      <c r="K79" s="90"/>
      <c r="L79" s="90"/>
      <c r="M79" s="90"/>
      <c r="N79" s="90"/>
      <c r="O79" s="79"/>
      <c r="P79" s="79"/>
      <c r="Q79" s="79"/>
      <c r="R79" s="79"/>
      <c r="S79" s="1"/>
    </row>
    <row r="80" spans="1:57">
      <c r="A80" s="137"/>
      <c r="B80" s="21" t="s">
        <v>39</v>
      </c>
      <c r="C80" s="32"/>
      <c r="D80" s="80" t="s">
        <v>319</v>
      </c>
      <c r="E80" s="262">
        <v>2017</v>
      </c>
      <c r="F80" s="262">
        <v>2018</v>
      </c>
      <c r="G80" s="343">
        <v>2019</v>
      </c>
      <c r="H80" s="343">
        <v>2020</v>
      </c>
      <c r="I80" s="343">
        <v>2021</v>
      </c>
      <c r="J80" s="343">
        <v>2022</v>
      </c>
      <c r="K80" s="343">
        <v>2023</v>
      </c>
      <c r="L80" s="343">
        <v>2024</v>
      </c>
      <c r="M80" s="343">
        <v>2025</v>
      </c>
      <c r="N80" s="343">
        <v>2026</v>
      </c>
      <c r="O80" s="343">
        <v>2027</v>
      </c>
      <c r="P80" s="343">
        <v>2028</v>
      </c>
      <c r="Q80" s="343">
        <v>2029</v>
      </c>
      <c r="R80" s="343">
        <v>2030</v>
      </c>
      <c r="S80" s="1"/>
    </row>
    <row r="81" spans="1:57" s="2" customFormat="1">
      <c r="A81" s="139" t="s">
        <v>69</v>
      </c>
      <c r="B81" s="14" t="s">
        <v>394</v>
      </c>
      <c r="C81" s="352"/>
      <c r="D81" s="296"/>
      <c r="E81" s="433">
        <v>13</v>
      </c>
      <c r="F81" s="433">
        <v>12</v>
      </c>
      <c r="G81" s="437">
        <v>128.79999999999998</v>
      </c>
      <c r="H81" s="437">
        <v>131.1</v>
      </c>
      <c r="I81" s="437">
        <v>132.25</v>
      </c>
      <c r="J81" s="437">
        <v>113.85</v>
      </c>
      <c r="K81" s="437">
        <v>113.85</v>
      </c>
      <c r="L81" s="437">
        <v>112.69999999999999</v>
      </c>
      <c r="M81" s="437">
        <v>112.69999999999999</v>
      </c>
      <c r="N81" s="458">
        <v>112.69999999999999</v>
      </c>
      <c r="O81" s="449">
        <v>112.69999999999999</v>
      </c>
      <c r="P81" s="449">
        <v>111.55</v>
      </c>
      <c r="Q81" s="449">
        <v>112.69999999999999</v>
      </c>
      <c r="R81" s="449">
        <v>113.85</v>
      </c>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1:57" s="2" customFormat="1">
      <c r="A82" s="139" t="s">
        <v>70</v>
      </c>
      <c r="B82" s="44" t="s">
        <v>395</v>
      </c>
      <c r="C82" s="391"/>
      <c r="D82" s="303"/>
      <c r="E82" s="433">
        <v>175</v>
      </c>
      <c r="F82" s="433">
        <v>205</v>
      </c>
      <c r="G82" s="446">
        <v>0</v>
      </c>
      <c r="H82" s="446">
        <v>0</v>
      </c>
      <c r="I82" s="446">
        <v>8.6363871912388959</v>
      </c>
      <c r="J82" s="446">
        <v>3.9645262436444</v>
      </c>
      <c r="K82" s="446">
        <v>0</v>
      </c>
      <c r="L82" s="446">
        <v>0</v>
      </c>
      <c r="M82" s="446">
        <v>0</v>
      </c>
      <c r="N82" s="461">
        <v>0</v>
      </c>
      <c r="O82" s="462">
        <v>0</v>
      </c>
      <c r="P82" s="462">
        <v>0</v>
      </c>
      <c r="Q82" s="462">
        <v>0</v>
      </c>
      <c r="R82" s="462">
        <v>0</v>
      </c>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7" s="2" customFormat="1">
      <c r="A83" s="139" t="s">
        <v>71</v>
      </c>
      <c r="B83" s="44"/>
      <c r="C83" s="47"/>
      <c r="D83" s="215"/>
      <c r="E83" s="333"/>
      <c r="F83" s="333"/>
      <c r="G83" s="374"/>
      <c r="H83" s="374"/>
      <c r="I83" s="374"/>
      <c r="J83" s="374"/>
      <c r="K83" s="374"/>
      <c r="L83" s="374"/>
      <c r="M83" s="374"/>
      <c r="N83" s="374"/>
      <c r="O83" s="381"/>
      <c r="P83" s="381"/>
      <c r="Q83" s="381"/>
      <c r="R83" s="381"/>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1:57" s="2" customFormat="1">
      <c r="A84" s="139" t="s">
        <v>72</v>
      </c>
      <c r="B84" s="14"/>
      <c r="C84" s="47"/>
      <c r="D84" s="93"/>
      <c r="E84" s="333"/>
      <c r="F84" s="333"/>
      <c r="G84" s="105"/>
      <c r="H84" s="105"/>
      <c r="I84" s="105"/>
      <c r="J84" s="105"/>
      <c r="K84" s="105"/>
      <c r="L84" s="105"/>
      <c r="M84" s="105"/>
      <c r="N84" s="105"/>
      <c r="O84" s="106"/>
      <c r="P84" s="106"/>
      <c r="Q84" s="106"/>
      <c r="R84" s="106"/>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row>
    <row r="85" spans="1:57" s="2" customFormat="1">
      <c r="A85" s="137" t="s">
        <v>73</v>
      </c>
      <c r="B85" s="53"/>
      <c r="C85" s="47"/>
      <c r="D85" s="158"/>
      <c r="E85" s="333"/>
      <c r="F85" s="333"/>
      <c r="G85" s="110"/>
      <c r="H85" s="110"/>
      <c r="I85" s="110"/>
      <c r="J85" s="110"/>
      <c r="K85" s="110"/>
      <c r="L85" s="110"/>
      <c r="M85" s="110"/>
      <c r="N85" s="110"/>
      <c r="O85" s="111"/>
      <c r="P85" s="111"/>
      <c r="Q85" s="111"/>
      <c r="R85" s="111"/>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row>
    <row r="86" spans="1:57" s="2" customFormat="1">
      <c r="A86" s="266" t="s">
        <v>198</v>
      </c>
      <c r="B86" s="53"/>
      <c r="C86" s="47"/>
      <c r="D86" s="158"/>
      <c r="E86" s="333"/>
      <c r="F86" s="333"/>
      <c r="G86" s="110"/>
      <c r="H86" s="110"/>
      <c r="I86" s="110"/>
      <c r="J86" s="110"/>
      <c r="K86" s="110"/>
      <c r="L86" s="110"/>
      <c r="M86" s="110"/>
      <c r="N86" s="110"/>
      <c r="O86" s="111"/>
      <c r="P86" s="111"/>
      <c r="Q86" s="111"/>
      <c r="R86" s="111"/>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row>
    <row r="87" spans="1:57" s="2" customFormat="1">
      <c r="A87" s="266" t="s">
        <v>199</v>
      </c>
      <c r="B87" s="53"/>
      <c r="C87" s="47"/>
      <c r="D87" s="158"/>
      <c r="E87" s="333"/>
      <c r="F87" s="333"/>
      <c r="G87" s="110"/>
      <c r="H87" s="110"/>
      <c r="I87" s="110"/>
      <c r="J87" s="110"/>
      <c r="K87" s="110"/>
      <c r="L87" s="110"/>
      <c r="M87" s="110"/>
      <c r="N87" s="110"/>
      <c r="O87" s="111"/>
      <c r="P87" s="111"/>
      <c r="Q87" s="111"/>
      <c r="R87" s="111"/>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row>
    <row r="88" spans="1:57" s="2" customFormat="1">
      <c r="A88" s="266" t="s">
        <v>200</v>
      </c>
      <c r="B88" s="53"/>
      <c r="C88" s="47"/>
      <c r="D88" s="158"/>
      <c r="E88" s="333"/>
      <c r="F88" s="333"/>
      <c r="G88" s="110"/>
      <c r="H88" s="110"/>
      <c r="I88" s="110"/>
      <c r="J88" s="110"/>
      <c r="K88" s="110"/>
      <c r="L88" s="110"/>
      <c r="M88" s="110"/>
      <c r="N88" s="110"/>
      <c r="O88" s="111"/>
      <c r="P88" s="111"/>
      <c r="Q88" s="111"/>
      <c r="R88" s="111"/>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row>
    <row r="89" spans="1:57" s="2" customFormat="1">
      <c r="A89" s="266" t="s">
        <v>201</v>
      </c>
      <c r="B89" s="53"/>
      <c r="C89" s="47"/>
      <c r="D89" s="158"/>
      <c r="E89" s="333"/>
      <c r="F89" s="333"/>
      <c r="G89" s="110"/>
      <c r="H89" s="110"/>
      <c r="I89" s="110"/>
      <c r="J89" s="110"/>
      <c r="K89" s="110"/>
      <c r="L89" s="110"/>
      <c r="M89" s="110"/>
      <c r="N89" s="110"/>
      <c r="O89" s="111"/>
      <c r="P89" s="111"/>
      <c r="Q89" s="111"/>
      <c r="R89" s="111"/>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row>
    <row r="90" spans="1:57" s="2" customFormat="1">
      <c r="A90" s="266" t="s">
        <v>202</v>
      </c>
      <c r="B90" s="53"/>
      <c r="C90" s="47"/>
      <c r="D90" s="158"/>
      <c r="E90" s="333"/>
      <c r="F90" s="333"/>
      <c r="G90" s="110"/>
      <c r="H90" s="110"/>
      <c r="I90" s="110"/>
      <c r="J90" s="110"/>
      <c r="K90" s="110"/>
      <c r="L90" s="110"/>
      <c r="M90" s="110"/>
      <c r="N90" s="110"/>
      <c r="O90" s="111"/>
      <c r="P90" s="111"/>
      <c r="Q90" s="111"/>
      <c r="R90" s="111"/>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row>
    <row r="91" spans="1:57" s="2" customFormat="1">
      <c r="A91" s="266" t="s">
        <v>203</v>
      </c>
      <c r="B91" s="53"/>
      <c r="C91" s="47"/>
      <c r="D91" s="158"/>
      <c r="E91" s="333"/>
      <c r="F91" s="333"/>
      <c r="G91" s="110"/>
      <c r="H91" s="110"/>
      <c r="I91" s="110"/>
      <c r="J91" s="110"/>
      <c r="K91" s="110"/>
      <c r="L91" s="110"/>
      <c r="M91" s="110"/>
      <c r="N91" s="110"/>
      <c r="O91" s="111"/>
      <c r="P91" s="111"/>
      <c r="Q91" s="111"/>
      <c r="R91" s="11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row>
    <row r="92" spans="1:57" s="2" customFormat="1">
      <c r="A92" s="266" t="s">
        <v>204</v>
      </c>
      <c r="B92" s="53"/>
      <c r="C92" s="47"/>
      <c r="D92" s="158"/>
      <c r="E92" s="333"/>
      <c r="F92" s="333"/>
      <c r="G92" s="110"/>
      <c r="H92" s="110"/>
      <c r="I92" s="110"/>
      <c r="J92" s="110"/>
      <c r="K92" s="110"/>
      <c r="L92" s="110"/>
      <c r="M92" s="110"/>
      <c r="N92" s="110"/>
      <c r="O92" s="111"/>
      <c r="P92" s="111"/>
      <c r="Q92" s="111"/>
      <c r="R92" s="111"/>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row>
    <row r="93" spans="1:57" s="2" customFormat="1">
      <c r="A93" s="266" t="s">
        <v>205</v>
      </c>
      <c r="B93" s="53"/>
      <c r="C93" s="47"/>
      <c r="D93" s="158"/>
      <c r="E93" s="333"/>
      <c r="F93" s="333"/>
      <c r="G93" s="110"/>
      <c r="H93" s="110"/>
      <c r="I93" s="110"/>
      <c r="J93" s="110"/>
      <c r="K93" s="110"/>
      <c r="L93" s="110"/>
      <c r="M93" s="110"/>
      <c r="N93" s="110"/>
      <c r="O93" s="111"/>
      <c r="P93" s="111"/>
      <c r="Q93" s="111"/>
      <c r="R93" s="111"/>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row>
    <row r="94" spans="1:57">
      <c r="A94" s="273" t="s">
        <v>206</v>
      </c>
      <c r="B94" s="14"/>
      <c r="C94" s="47"/>
      <c r="D94" s="158"/>
      <c r="E94" s="333"/>
      <c r="F94" s="333"/>
      <c r="G94" s="110"/>
      <c r="H94" s="110"/>
      <c r="I94" s="110"/>
      <c r="J94" s="110"/>
      <c r="K94" s="110"/>
      <c r="L94" s="110"/>
      <c r="M94" s="110"/>
      <c r="N94" s="110"/>
      <c r="O94" s="111"/>
      <c r="P94" s="111"/>
      <c r="Q94" s="111"/>
      <c r="R94" s="111"/>
      <c r="S94" s="1"/>
    </row>
    <row r="95" spans="1:57" ht="31.2">
      <c r="A95" s="137">
        <v>14</v>
      </c>
      <c r="B95" s="52" t="s">
        <v>94</v>
      </c>
      <c r="C95" s="47"/>
      <c r="D95" s="157"/>
      <c r="E95" s="334">
        <f>SUM(E81:E94)</f>
        <v>188</v>
      </c>
      <c r="F95" s="334">
        <f>SUM(F81:F94)</f>
        <v>217</v>
      </c>
      <c r="G95" s="69">
        <f t="shared" ref="G95:R95" si="11">SUM(G81:G94)</f>
        <v>128.79999999999998</v>
      </c>
      <c r="H95" s="69">
        <f t="shared" si="11"/>
        <v>131.1</v>
      </c>
      <c r="I95" s="69">
        <f t="shared" si="11"/>
        <v>140.8863871912389</v>
      </c>
      <c r="J95" s="69">
        <f t="shared" si="11"/>
        <v>117.81452624364439</v>
      </c>
      <c r="K95" s="69">
        <f t="shared" si="11"/>
        <v>113.85</v>
      </c>
      <c r="L95" s="69">
        <f t="shared" si="11"/>
        <v>112.69999999999999</v>
      </c>
      <c r="M95" s="69">
        <f t="shared" si="11"/>
        <v>112.69999999999999</v>
      </c>
      <c r="N95" s="69">
        <f t="shared" si="11"/>
        <v>112.69999999999999</v>
      </c>
      <c r="O95" s="69">
        <f t="shared" si="11"/>
        <v>112.69999999999999</v>
      </c>
      <c r="P95" s="69">
        <f t="shared" si="11"/>
        <v>111.55</v>
      </c>
      <c r="Q95" s="69">
        <f t="shared" si="11"/>
        <v>112.69999999999999</v>
      </c>
      <c r="R95" s="69">
        <f t="shared" si="11"/>
        <v>113.85</v>
      </c>
      <c r="S95" s="1"/>
    </row>
    <row r="96" spans="1:57">
      <c r="A96" s="137"/>
      <c r="B96" s="12"/>
      <c r="C96" s="32"/>
      <c r="D96" s="154"/>
      <c r="E96" s="233"/>
      <c r="F96" s="232"/>
      <c r="G96" s="160"/>
      <c r="H96" s="160"/>
      <c r="I96" s="160"/>
      <c r="J96" s="160"/>
      <c r="K96" s="160"/>
      <c r="L96" s="160"/>
      <c r="M96" s="160"/>
      <c r="N96" s="160"/>
      <c r="O96" s="161"/>
      <c r="P96" s="161"/>
      <c r="Q96" s="161"/>
      <c r="R96" s="162"/>
      <c r="S96" s="1"/>
    </row>
    <row r="97" spans="1:57">
      <c r="A97" s="137"/>
      <c r="B97" s="27" t="s">
        <v>277</v>
      </c>
      <c r="C97" s="12"/>
      <c r="D97" s="21"/>
      <c r="E97" s="102"/>
      <c r="F97" s="103"/>
      <c r="G97" s="103"/>
      <c r="H97" s="103"/>
      <c r="I97" s="103"/>
      <c r="J97" s="103"/>
      <c r="K97" s="103"/>
      <c r="L97" s="103"/>
      <c r="M97" s="103"/>
      <c r="N97" s="103"/>
      <c r="O97" s="100"/>
      <c r="P97" s="100"/>
      <c r="Q97" s="100"/>
      <c r="R97" s="101"/>
      <c r="S97" s="1"/>
    </row>
    <row r="98" spans="1:57">
      <c r="A98" s="137"/>
      <c r="B98" s="21" t="s">
        <v>39</v>
      </c>
      <c r="C98" s="20"/>
      <c r="D98" s="80" t="s">
        <v>319</v>
      </c>
      <c r="E98" s="350">
        <v>2017</v>
      </c>
      <c r="F98" s="350">
        <v>2018</v>
      </c>
      <c r="G98" s="343">
        <v>2019</v>
      </c>
      <c r="H98" s="343">
        <v>2020</v>
      </c>
      <c r="I98" s="343">
        <v>2021</v>
      </c>
      <c r="J98" s="343">
        <v>2022</v>
      </c>
      <c r="K98" s="343">
        <v>2023</v>
      </c>
      <c r="L98" s="343">
        <v>2024</v>
      </c>
      <c r="M98" s="343">
        <v>2025</v>
      </c>
      <c r="N98" s="343">
        <v>2026</v>
      </c>
      <c r="O98" s="343">
        <v>2027</v>
      </c>
      <c r="P98" s="343">
        <v>2028</v>
      </c>
      <c r="Q98" s="343">
        <v>2029</v>
      </c>
      <c r="R98" s="343">
        <v>2030</v>
      </c>
      <c r="S98" s="1"/>
    </row>
    <row r="99" spans="1:57">
      <c r="A99" s="266" t="s">
        <v>152</v>
      </c>
      <c r="B99" s="53" t="s">
        <v>396</v>
      </c>
      <c r="C99" s="297"/>
      <c r="D99" s="296" t="s">
        <v>333</v>
      </c>
      <c r="E99" s="463"/>
      <c r="F99" s="463"/>
      <c r="G99" s="442">
        <v>0</v>
      </c>
      <c r="H99" s="442">
        <v>0</v>
      </c>
      <c r="I99" s="442">
        <v>0</v>
      </c>
      <c r="J99" s="442">
        <v>0</v>
      </c>
      <c r="K99" s="442">
        <v>0</v>
      </c>
      <c r="L99" s="442">
        <v>42.375439822106728</v>
      </c>
      <c r="M99" s="442">
        <v>42.460036011575909</v>
      </c>
      <c r="N99" s="446">
        <v>42.737934972726421</v>
      </c>
      <c r="O99" s="446">
        <v>42.937610391356571</v>
      </c>
      <c r="P99" s="446">
        <v>43.019495570674337</v>
      </c>
      <c r="Q99" s="446">
        <v>86.09372016875831</v>
      </c>
      <c r="R99" s="441">
        <v>86.213370946686993</v>
      </c>
      <c r="S99" s="1"/>
    </row>
    <row r="100" spans="1:57">
      <c r="A100" s="266" t="s">
        <v>153</v>
      </c>
      <c r="B100" s="53"/>
      <c r="C100" s="40"/>
      <c r="D100" s="296"/>
      <c r="E100" s="174"/>
      <c r="F100" s="174"/>
      <c r="G100" s="105"/>
      <c r="H100" s="105"/>
      <c r="I100" s="105"/>
      <c r="J100" s="105"/>
      <c r="K100" s="105"/>
      <c r="L100" s="105"/>
      <c r="M100" s="105"/>
      <c r="N100" s="105"/>
      <c r="O100" s="106"/>
      <c r="P100" s="106"/>
      <c r="Q100" s="106"/>
      <c r="R100" s="106"/>
      <c r="S100" s="1"/>
    </row>
    <row r="101" spans="1:57">
      <c r="A101" s="266" t="s">
        <v>154</v>
      </c>
      <c r="B101" s="53"/>
      <c r="C101" s="40"/>
      <c r="D101" s="296"/>
      <c r="E101" s="332"/>
      <c r="F101" s="332"/>
      <c r="G101" s="105"/>
      <c r="H101" s="105"/>
      <c r="I101" s="105"/>
      <c r="J101" s="105"/>
      <c r="K101" s="105"/>
      <c r="L101" s="105"/>
      <c r="M101" s="105"/>
      <c r="N101" s="105"/>
      <c r="O101" s="106"/>
      <c r="P101" s="106"/>
      <c r="Q101" s="106"/>
      <c r="R101" s="106"/>
      <c r="S101" s="1"/>
    </row>
    <row r="102" spans="1:57">
      <c r="A102" s="266" t="s">
        <v>155</v>
      </c>
      <c r="B102" s="53"/>
      <c r="C102" s="40"/>
      <c r="D102" s="296"/>
      <c r="E102" s="332"/>
      <c r="F102" s="332"/>
      <c r="G102" s="105"/>
      <c r="H102" s="105"/>
      <c r="I102" s="105"/>
      <c r="J102" s="105"/>
      <c r="K102" s="105"/>
      <c r="L102" s="105"/>
      <c r="M102" s="105"/>
      <c r="N102" s="105"/>
      <c r="O102" s="106"/>
      <c r="P102" s="106"/>
      <c r="Q102" s="106"/>
      <c r="R102" s="106"/>
      <c r="S102" s="1"/>
    </row>
    <row r="103" spans="1:57" s="255" customFormat="1">
      <c r="A103" s="265" t="s">
        <v>156</v>
      </c>
      <c r="B103" s="53"/>
      <c r="C103" s="260"/>
      <c r="D103" s="296"/>
      <c r="E103" s="332"/>
      <c r="F103" s="332"/>
      <c r="G103" s="105"/>
      <c r="H103" s="105"/>
      <c r="I103" s="105"/>
      <c r="J103" s="105"/>
      <c r="K103" s="105"/>
      <c r="L103" s="105"/>
      <c r="M103" s="105"/>
      <c r="N103" s="105"/>
      <c r="O103" s="106"/>
      <c r="P103" s="106"/>
      <c r="Q103" s="106"/>
      <c r="R103" s="106"/>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1:57" s="255" customFormat="1">
      <c r="A104" s="266" t="s">
        <v>207</v>
      </c>
      <c r="B104" s="53"/>
      <c r="C104" s="260"/>
      <c r="D104" s="296"/>
      <c r="E104" s="332"/>
      <c r="F104" s="332"/>
      <c r="G104" s="105"/>
      <c r="H104" s="105"/>
      <c r="I104" s="105"/>
      <c r="J104" s="105"/>
      <c r="K104" s="105"/>
      <c r="L104" s="105"/>
      <c r="M104" s="105"/>
      <c r="N104" s="105"/>
      <c r="O104" s="106"/>
      <c r="P104" s="106"/>
      <c r="Q104" s="106"/>
      <c r="R104" s="106"/>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1:57" s="255" customFormat="1">
      <c r="A105" s="266" t="s">
        <v>208</v>
      </c>
      <c r="B105" s="53"/>
      <c r="C105" s="260"/>
      <c r="D105" s="296"/>
      <c r="E105" s="332"/>
      <c r="F105" s="332"/>
      <c r="G105" s="105"/>
      <c r="H105" s="105"/>
      <c r="I105" s="105"/>
      <c r="J105" s="105"/>
      <c r="K105" s="105"/>
      <c r="L105" s="105"/>
      <c r="M105" s="105"/>
      <c r="N105" s="105"/>
      <c r="O105" s="106"/>
      <c r="P105" s="106"/>
      <c r="Q105" s="106"/>
      <c r="R105" s="106"/>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1:57" s="255" customFormat="1">
      <c r="A106" s="266" t="s">
        <v>209</v>
      </c>
      <c r="B106" s="53"/>
      <c r="C106" s="260"/>
      <c r="D106" s="296"/>
      <c r="E106" s="332"/>
      <c r="F106" s="332"/>
      <c r="G106" s="105"/>
      <c r="H106" s="105"/>
      <c r="I106" s="105"/>
      <c r="J106" s="105"/>
      <c r="K106" s="105"/>
      <c r="L106" s="105"/>
      <c r="M106" s="105"/>
      <c r="N106" s="105"/>
      <c r="O106" s="106"/>
      <c r="P106" s="106"/>
      <c r="Q106" s="106"/>
      <c r="R106" 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1:57" s="255" customFormat="1">
      <c r="A107" s="266" t="s">
        <v>210</v>
      </c>
      <c r="B107" s="53"/>
      <c r="C107" s="260"/>
      <c r="D107" s="296"/>
      <c r="E107" s="332"/>
      <c r="F107" s="332"/>
      <c r="G107" s="105"/>
      <c r="H107" s="105"/>
      <c r="I107" s="105"/>
      <c r="J107" s="105"/>
      <c r="K107" s="105"/>
      <c r="L107" s="105"/>
      <c r="M107" s="105"/>
      <c r="N107" s="105"/>
      <c r="O107" s="106"/>
      <c r="P107" s="106"/>
      <c r="Q107" s="106"/>
      <c r="R107" s="106"/>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1:57" s="255" customFormat="1">
      <c r="A108" s="266" t="s">
        <v>211</v>
      </c>
      <c r="B108" s="53"/>
      <c r="C108" s="260"/>
      <c r="D108" s="296"/>
      <c r="E108" s="332"/>
      <c r="F108" s="332"/>
      <c r="G108" s="105"/>
      <c r="H108" s="105"/>
      <c r="I108" s="105"/>
      <c r="J108" s="105"/>
      <c r="K108" s="105"/>
      <c r="L108" s="105"/>
      <c r="M108" s="105"/>
      <c r="N108" s="105"/>
      <c r="O108" s="106"/>
      <c r="P108" s="106"/>
      <c r="Q108" s="106"/>
      <c r="R108" s="106"/>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1:57" s="255" customFormat="1">
      <c r="A109" s="266" t="s">
        <v>212</v>
      </c>
      <c r="B109" s="53"/>
      <c r="C109" s="260"/>
      <c r="D109" s="296"/>
      <c r="E109" s="332"/>
      <c r="F109" s="332"/>
      <c r="G109" s="105"/>
      <c r="H109" s="105"/>
      <c r="I109" s="105"/>
      <c r="J109" s="105"/>
      <c r="K109" s="105"/>
      <c r="L109" s="105"/>
      <c r="M109" s="105"/>
      <c r="N109" s="105"/>
      <c r="O109" s="106"/>
      <c r="P109" s="106"/>
      <c r="Q109" s="106"/>
      <c r="R109" s="106"/>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1:57" s="255" customFormat="1">
      <c r="A110" s="266" t="s">
        <v>213</v>
      </c>
      <c r="B110" s="53"/>
      <c r="C110" s="260"/>
      <c r="D110" s="296"/>
      <c r="E110" s="332"/>
      <c r="F110" s="332"/>
      <c r="G110" s="105"/>
      <c r="H110" s="105"/>
      <c r="I110" s="105"/>
      <c r="J110" s="105"/>
      <c r="K110" s="105"/>
      <c r="L110" s="105"/>
      <c r="M110" s="105"/>
      <c r="N110" s="105"/>
      <c r="O110" s="106"/>
      <c r="P110" s="106"/>
      <c r="Q110" s="106"/>
      <c r="R110" s="106"/>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1:57" s="255" customFormat="1">
      <c r="A111" s="266" t="s">
        <v>214</v>
      </c>
      <c r="B111" s="53"/>
      <c r="C111" s="260"/>
      <c r="D111" s="296"/>
      <c r="E111" s="332"/>
      <c r="F111" s="332"/>
      <c r="G111" s="105"/>
      <c r="H111" s="105"/>
      <c r="I111" s="105"/>
      <c r="J111" s="105"/>
      <c r="K111" s="105"/>
      <c r="L111" s="105"/>
      <c r="M111" s="105"/>
      <c r="N111" s="105"/>
      <c r="O111" s="106"/>
      <c r="P111" s="106"/>
      <c r="Q111" s="106"/>
      <c r="R111" s="106"/>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1:57" s="255" customFormat="1">
      <c r="A112" s="273" t="s">
        <v>215</v>
      </c>
      <c r="B112" s="53"/>
      <c r="C112" s="260"/>
      <c r="D112" s="296"/>
      <c r="E112" s="332"/>
      <c r="F112" s="332"/>
      <c r="G112" s="105"/>
      <c r="H112" s="105"/>
      <c r="I112" s="105"/>
      <c r="J112" s="105"/>
      <c r="K112" s="105"/>
      <c r="L112" s="105"/>
      <c r="M112" s="105"/>
      <c r="N112" s="105"/>
      <c r="O112" s="106"/>
      <c r="P112" s="106"/>
      <c r="Q112" s="106"/>
      <c r="R112" s="106"/>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1:57">
      <c r="A113" s="137">
        <v>15</v>
      </c>
      <c r="B113" s="49" t="s">
        <v>95</v>
      </c>
      <c r="C113" s="47"/>
      <c r="D113" s="307"/>
      <c r="E113" s="330"/>
      <c r="F113" s="330"/>
      <c r="G113" s="69">
        <f t="shared" ref="G113:R113" si="12">SUM(G99:G112)</f>
        <v>0</v>
      </c>
      <c r="H113" s="69">
        <f t="shared" si="12"/>
        <v>0</v>
      </c>
      <c r="I113" s="69">
        <f t="shared" si="12"/>
        <v>0</v>
      </c>
      <c r="J113" s="69">
        <f t="shared" si="12"/>
        <v>0</v>
      </c>
      <c r="K113" s="69">
        <f t="shared" si="12"/>
        <v>0</v>
      </c>
      <c r="L113" s="69">
        <f t="shared" si="12"/>
        <v>42.375439822106728</v>
      </c>
      <c r="M113" s="69">
        <f t="shared" si="12"/>
        <v>42.460036011575909</v>
      </c>
      <c r="N113" s="69">
        <f t="shared" si="12"/>
        <v>42.737934972726421</v>
      </c>
      <c r="O113" s="69">
        <f t="shared" si="12"/>
        <v>42.937610391356571</v>
      </c>
      <c r="P113" s="69">
        <f t="shared" si="12"/>
        <v>43.019495570674337</v>
      </c>
      <c r="Q113" s="69">
        <f t="shared" si="12"/>
        <v>86.09372016875831</v>
      </c>
      <c r="R113" s="69">
        <f t="shared" si="12"/>
        <v>86.213370946686993</v>
      </c>
      <c r="S113" s="1"/>
    </row>
    <row r="114" spans="1:57">
      <c r="A114" s="137"/>
      <c r="B114" s="167"/>
      <c r="C114" s="165"/>
      <c r="D114" s="166"/>
      <c r="E114" s="103"/>
      <c r="F114" s="103"/>
      <c r="G114" s="103"/>
      <c r="H114" s="103"/>
      <c r="I114" s="103"/>
      <c r="J114" s="103"/>
      <c r="K114" s="103"/>
      <c r="L114" s="103"/>
      <c r="M114" s="103"/>
      <c r="N114" s="103"/>
      <c r="O114" s="103"/>
      <c r="P114" s="103"/>
      <c r="Q114" s="103"/>
      <c r="R114" s="168"/>
      <c r="S114" s="1"/>
    </row>
    <row r="115" spans="1:57" ht="15" customHeight="1">
      <c r="A115" s="137">
        <v>16</v>
      </c>
      <c r="B115" s="50" t="s">
        <v>166</v>
      </c>
      <c r="C115" s="51"/>
      <c r="D115" s="87"/>
      <c r="E115" s="353">
        <f t="shared" ref="E115:F115" si="13">E113+E95</f>
        <v>188</v>
      </c>
      <c r="F115" s="353">
        <f t="shared" si="13"/>
        <v>217</v>
      </c>
      <c r="G115" s="82">
        <f t="shared" ref="G115:R115" si="14">G113+G95</f>
        <v>128.79999999999998</v>
      </c>
      <c r="H115" s="82">
        <f t="shared" si="14"/>
        <v>131.1</v>
      </c>
      <c r="I115" s="82">
        <f t="shared" si="14"/>
        <v>140.8863871912389</v>
      </c>
      <c r="J115" s="82">
        <f t="shared" si="14"/>
        <v>117.81452624364439</v>
      </c>
      <c r="K115" s="82">
        <f t="shared" si="14"/>
        <v>113.85</v>
      </c>
      <c r="L115" s="82">
        <f t="shared" si="14"/>
        <v>155.07543982210672</v>
      </c>
      <c r="M115" s="82">
        <f t="shared" si="14"/>
        <v>155.1600360115759</v>
      </c>
      <c r="N115" s="82">
        <f t="shared" si="14"/>
        <v>155.4379349727264</v>
      </c>
      <c r="O115" s="82">
        <f t="shared" si="14"/>
        <v>155.63761039135656</v>
      </c>
      <c r="P115" s="82">
        <f t="shared" si="14"/>
        <v>154.56949557067435</v>
      </c>
      <c r="Q115" s="82">
        <f t="shared" si="14"/>
        <v>198.79372016875828</v>
      </c>
      <c r="R115" s="82">
        <f t="shared" si="14"/>
        <v>200.06337094668697</v>
      </c>
      <c r="S115" s="1"/>
    </row>
    <row r="116" spans="1:57">
      <c r="A116" s="137"/>
      <c r="B116" s="27"/>
      <c r="C116" s="12"/>
      <c r="D116" s="21"/>
      <c r="E116" s="21"/>
      <c r="S116" s="1"/>
    </row>
    <row r="117" spans="1:57" ht="18">
      <c r="A117" s="137"/>
      <c r="B117" s="277" t="s">
        <v>43</v>
      </c>
      <c r="C117" s="12"/>
      <c r="D117" s="21"/>
      <c r="E117" s="21"/>
      <c r="F117" s="21"/>
      <c r="G117" s="78"/>
      <c r="H117" s="78"/>
      <c r="I117" s="78"/>
      <c r="J117" s="78"/>
      <c r="K117" s="78"/>
      <c r="L117" s="78"/>
      <c r="M117" s="78"/>
      <c r="N117" s="78"/>
      <c r="O117" s="78"/>
      <c r="P117" s="78"/>
      <c r="Q117" s="78"/>
      <c r="R117" s="78"/>
      <c r="S117" s="1"/>
    </row>
    <row r="118" spans="1:57">
      <c r="A118" s="137"/>
      <c r="B118" s="1"/>
      <c r="C118" s="12"/>
      <c r="D118" s="21"/>
      <c r="E118" s="64" t="s">
        <v>137</v>
      </c>
      <c r="F118" s="64" t="s">
        <v>80</v>
      </c>
      <c r="G118" s="64" t="s">
        <v>1</v>
      </c>
      <c r="H118" s="64" t="s">
        <v>2</v>
      </c>
      <c r="I118" s="64" t="s">
        <v>17</v>
      </c>
      <c r="J118" s="64" t="s">
        <v>18</v>
      </c>
      <c r="K118" s="64" t="s">
        <v>20</v>
      </c>
      <c r="L118" s="64" t="s">
        <v>21</v>
      </c>
      <c r="M118" s="64" t="s">
        <v>24</v>
      </c>
      <c r="N118" s="64" t="s">
        <v>25</v>
      </c>
      <c r="O118" s="64" t="s">
        <v>27</v>
      </c>
      <c r="P118" s="64" t="s">
        <v>28</v>
      </c>
      <c r="Q118" s="64" t="s">
        <v>29</v>
      </c>
      <c r="R118" s="64" t="s">
        <v>30</v>
      </c>
      <c r="S118" s="1"/>
    </row>
    <row r="119" spans="1:57">
      <c r="A119" s="137">
        <v>17</v>
      </c>
      <c r="B119" s="52" t="s">
        <v>172</v>
      </c>
      <c r="C119" s="40"/>
      <c r="D119" s="91"/>
      <c r="E119" s="267">
        <f t="shared" ref="E119:R119" si="15">E21</f>
        <v>751.9298</v>
      </c>
      <c r="F119" s="267">
        <f t="shared" si="15"/>
        <v>723.59495000000004</v>
      </c>
      <c r="G119" s="82">
        <f t="shared" si="15"/>
        <v>748.05155334867857</v>
      </c>
      <c r="H119" s="82">
        <f t="shared" si="15"/>
        <v>750.05403771744488</v>
      </c>
      <c r="I119" s="82">
        <f t="shared" si="15"/>
        <v>751.22202428123887</v>
      </c>
      <c r="J119" s="82">
        <f t="shared" si="15"/>
        <v>733.24922292364442</v>
      </c>
      <c r="K119" s="82">
        <f t="shared" si="15"/>
        <v>734.08163877019172</v>
      </c>
      <c r="L119" s="82">
        <f t="shared" si="15"/>
        <v>734.23499784313185</v>
      </c>
      <c r="M119" s="82">
        <f t="shared" si="15"/>
        <v>734.52129557497256</v>
      </c>
      <c r="N119" s="82">
        <f t="shared" si="15"/>
        <v>734.10816474641661</v>
      </c>
      <c r="O119" s="82">
        <f t="shared" si="15"/>
        <v>734.36072074652611</v>
      </c>
      <c r="P119" s="82">
        <f t="shared" si="15"/>
        <v>733.55268746523279</v>
      </c>
      <c r="Q119" s="82">
        <f t="shared" si="15"/>
        <v>735.31369751062834</v>
      </c>
      <c r="R119" s="82">
        <f t="shared" si="15"/>
        <v>736.94417927083305</v>
      </c>
      <c r="S119" s="1"/>
    </row>
    <row r="120" spans="1:57" ht="31.2">
      <c r="A120" s="137">
        <v>18</v>
      </c>
      <c r="B120" s="52" t="s">
        <v>168</v>
      </c>
      <c r="C120" s="40"/>
      <c r="D120" s="91"/>
      <c r="E120" s="267">
        <f t="shared" ref="E120:R120" si="16">E76</f>
        <v>693.16821008298336</v>
      </c>
      <c r="F120" s="267">
        <f t="shared" si="16"/>
        <v>648.57231503832384</v>
      </c>
      <c r="G120" s="82">
        <f t="shared" si="16"/>
        <v>659.34913617999996</v>
      </c>
      <c r="H120" s="82">
        <f t="shared" si="16"/>
        <v>659.24027467000008</v>
      </c>
      <c r="I120" s="82">
        <f t="shared" si="16"/>
        <v>610.33563708999998</v>
      </c>
      <c r="J120" s="82">
        <f t="shared" si="16"/>
        <v>615.43469668</v>
      </c>
      <c r="K120" s="82">
        <f t="shared" si="16"/>
        <v>620.53724720000002</v>
      </c>
      <c r="L120" s="82">
        <f t="shared" si="16"/>
        <v>625.64284469999996</v>
      </c>
      <c r="M120" s="82">
        <f t="shared" si="16"/>
        <v>625.88326468000002</v>
      </c>
      <c r="N120" s="82">
        <f t="shared" si="16"/>
        <v>625.46377326000004</v>
      </c>
      <c r="O120" s="82">
        <f t="shared" si="16"/>
        <v>625.37852745000009</v>
      </c>
      <c r="P120" s="82">
        <f t="shared" si="16"/>
        <v>625.29572767000013</v>
      </c>
      <c r="Q120" s="82">
        <f t="shared" si="16"/>
        <v>625.21569505000002</v>
      </c>
      <c r="R120" s="82">
        <f t="shared" si="16"/>
        <v>625.1380776100001</v>
      </c>
      <c r="S120" s="1"/>
    </row>
    <row r="121" spans="1:57">
      <c r="A121" s="137">
        <v>19</v>
      </c>
      <c r="B121" s="54" t="s">
        <v>263</v>
      </c>
      <c r="C121" s="40"/>
      <c r="D121" s="91"/>
      <c r="E121" s="267">
        <f>E120-E119</f>
        <v>-58.761589917016636</v>
      </c>
      <c r="F121" s="267">
        <f>F120-F119</f>
        <v>-75.022634961676204</v>
      </c>
      <c r="G121" s="82">
        <f t="shared" ref="G121:R121" si="17">G120-G119</f>
        <v>-88.702417168678608</v>
      </c>
      <c r="H121" s="82">
        <f t="shared" si="17"/>
        <v>-90.813763047444809</v>
      </c>
      <c r="I121" s="82">
        <f t="shared" si="17"/>
        <v>-140.8863871912389</v>
      </c>
      <c r="J121" s="82">
        <f t="shared" si="17"/>
        <v>-117.81452624364442</v>
      </c>
      <c r="K121" s="82">
        <f t="shared" si="17"/>
        <v>-113.54439157019169</v>
      </c>
      <c r="L121" s="82">
        <f t="shared" si="17"/>
        <v>-108.5921531431319</v>
      </c>
      <c r="M121" s="82">
        <f t="shared" si="17"/>
        <v>-108.63803089497253</v>
      </c>
      <c r="N121" s="82">
        <f t="shared" si="17"/>
        <v>-108.64439148641657</v>
      </c>
      <c r="O121" s="82">
        <f t="shared" si="17"/>
        <v>-108.98219329652602</v>
      </c>
      <c r="P121" s="82">
        <f t="shared" si="17"/>
        <v>-108.25695979523266</v>
      </c>
      <c r="Q121" s="82">
        <f t="shared" si="17"/>
        <v>-110.09800246062832</v>
      </c>
      <c r="R121" s="82">
        <f t="shared" si="17"/>
        <v>-111.80610166083295</v>
      </c>
      <c r="S121" s="1"/>
    </row>
    <row r="122" spans="1:57" ht="31.2">
      <c r="A122" s="137">
        <v>20</v>
      </c>
      <c r="B122" s="52" t="s">
        <v>167</v>
      </c>
      <c r="C122" s="40"/>
      <c r="D122" s="91"/>
      <c r="E122" s="353">
        <f t="shared" ref="E122:F122" si="18">E115</f>
        <v>188</v>
      </c>
      <c r="F122" s="353">
        <f t="shared" si="18"/>
        <v>217</v>
      </c>
      <c r="G122" s="82">
        <f t="shared" ref="G122:R122" si="19">G115</f>
        <v>128.79999999999998</v>
      </c>
      <c r="H122" s="82">
        <f t="shared" si="19"/>
        <v>131.1</v>
      </c>
      <c r="I122" s="82">
        <f t="shared" si="19"/>
        <v>140.8863871912389</v>
      </c>
      <c r="J122" s="82">
        <f t="shared" si="19"/>
        <v>117.81452624364439</v>
      </c>
      <c r="K122" s="82">
        <f t="shared" si="19"/>
        <v>113.85</v>
      </c>
      <c r="L122" s="82">
        <f t="shared" si="19"/>
        <v>155.07543982210672</v>
      </c>
      <c r="M122" s="82">
        <f t="shared" si="19"/>
        <v>155.1600360115759</v>
      </c>
      <c r="N122" s="82">
        <f t="shared" si="19"/>
        <v>155.4379349727264</v>
      </c>
      <c r="O122" s="82">
        <f t="shared" si="19"/>
        <v>155.63761039135656</v>
      </c>
      <c r="P122" s="82">
        <f t="shared" si="19"/>
        <v>154.56949557067435</v>
      </c>
      <c r="Q122" s="82">
        <f t="shared" si="19"/>
        <v>198.79372016875828</v>
      </c>
      <c r="R122" s="82">
        <f t="shared" si="19"/>
        <v>200.06337094668697</v>
      </c>
      <c r="S122" s="1"/>
    </row>
    <row r="123" spans="1:57" s="2" customFormat="1" ht="35.25" customHeight="1">
      <c r="A123" s="137">
        <v>21</v>
      </c>
      <c r="B123" s="52" t="s">
        <v>282</v>
      </c>
      <c r="C123" s="40"/>
      <c r="D123" s="38"/>
      <c r="E123" s="267">
        <f>E122+E121</f>
        <v>129.23841008298336</v>
      </c>
      <c r="F123" s="267">
        <f>F122+F121</f>
        <v>141.9773650383238</v>
      </c>
      <c r="G123" s="82">
        <f t="shared" ref="G123:R123" si="20">G122+G121</f>
        <v>40.097582831321375</v>
      </c>
      <c r="H123" s="82">
        <f t="shared" si="20"/>
        <v>40.286236952555186</v>
      </c>
      <c r="I123" s="82">
        <f t="shared" si="20"/>
        <v>0</v>
      </c>
      <c r="J123" s="82">
        <f t="shared" si="20"/>
        <v>0</v>
      </c>
      <c r="K123" s="82">
        <f t="shared" si="20"/>
        <v>0.30560842980830216</v>
      </c>
      <c r="L123" s="263">
        <f t="shared" si="20"/>
        <v>46.483286678974821</v>
      </c>
      <c r="M123" s="263">
        <f t="shared" si="20"/>
        <v>46.522005116603367</v>
      </c>
      <c r="N123" s="263">
        <f t="shared" si="20"/>
        <v>46.793543486309829</v>
      </c>
      <c r="O123" s="263">
        <f t="shared" si="20"/>
        <v>46.65541709483054</v>
      </c>
      <c r="P123" s="263">
        <f t="shared" si="20"/>
        <v>46.312535775441688</v>
      </c>
      <c r="Q123" s="263">
        <f t="shared" si="20"/>
        <v>88.695717708129962</v>
      </c>
      <c r="R123" s="263">
        <f t="shared" si="20"/>
        <v>88.257269285854022</v>
      </c>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row>
    <row r="124" spans="1:57">
      <c r="A124" s="1"/>
      <c r="B124" s="10"/>
      <c r="C124" s="20"/>
      <c r="D124" s="20"/>
      <c r="E124" s="122"/>
      <c r="S124" s="1"/>
    </row>
    <row r="125" spans="1:57">
      <c r="A125" s="1"/>
      <c r="B125" s="10"/>
      <c r="C125" s="20"/>
      <c r="D125" s="20"/>
      <c r="E125" s="122"/>
      <c r="S125" s="1"/>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20" pageOrder="overThenDown" orientation="portrait" r:id="rId5"/>
  <headerFooter alignWithMargins="0"/>
  <drawing r:id="rId6"/>
  <legacyDrawing r:id="rId7"/>
  <extLst>
    <ext xmlns:x14="http://schemas.microsoft.com/office/spreadsheetml/2009/9/main" uri="{CCE6A557-97BC-4b89-ADB6-D9C93CAAB3DF}">
      <x14:dataValidations xmlns:xm="http://schemas.microsoft.com/office/excel/2006/main" disablePrompts="1" count="8">
        <x14:dataValidation type="list" allowBlank="1" showInputMessage="1">
          <x14:formula1>
            <xm:f>Lists!$B$2:$B$10</xm:f>
          </x14:formula1>
          <xm:sqref>D38:D42</xm:sqref>
        </x14:dataValidation>
        <x14:dataValidation type="list" allowBlank="1" showInputMessage="1">
          <x14:formula1>
            <xm:f>Lists!$C$2:$C$7</xm:f>
          </x14:formula1>
          <xm:sqref>D51:D61</xm:sqref>
        </x14:dataValidation>
        <x14:dataValidation type="list" allowBlank="1" showInputMessage="1">
          <x14:formula1>
            <xm:f>Lists!$D$2:$D$7</xm:f>
          </x14:formula1>
          <xm:sqref>D70:D72</xm:sqref>
        </x14:dataValidation>
        <x14:dataValidation type="list" allowBlank="1" showInputMessage="1">
          <x14:formula1>
            <xm:f>Lists!$E$2:$E$10</xm:f>
          </x14:formula1>
          <xm:sqref>D83:D94</xm:sqref>
        </x14:dataValidation>
        <x14:dataValidation type="list" allowBlank="1" showInputMessage="1">
          <x14:formula1>
            <xm:f>Lists!$F$2:$F$7</xm:f>
          </x14:formula1>
          <xm:sqref>D100:D112</xm:sqref>
        </x14:dataValidation>
        <x14:dataValidation type="list" allowBlank="1">
          <x14:formula1>
            <xm:f>Lists!$A$2:$A$9</xm:f>
          </x14:formula1>
          <xm:sqref>D30:D32</xm:sqref>
        </x14:dataValidation>
        <x14:dataValidation type="list" allowBlank="1">
          <x14:formula1>
            <xm:f>'N:\Department\RP\IRP\2019 TID IRP\Final Runs\Templates\[Standardized Reporting Tables (7_24_18 version).xlsx]Lists'!#REF!</xm:f>
          </x14:formula1>
          <xm:sqref>D26:D29</xm:sqref>
        </x14:dataValidation>
        <x14:dataValidation type="list" allowBlank="1" showInputMessage="1">
          <x14:formula1>
            <xm:f>'N:\Department\RP\IRP\2019 TID IRP\Final Runs\Templates\[Standardized Reporting Tables (7_24_18 version).xlsx]Lists'!#REF!</xm:f>
          </x14:formula1>
          <xm:sqref>D36:D37 D99 D81:D82 D67:D69 D48:D50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pageSetUpPr fitToPage="1"/>
  </sheetPr>
  <dimension ref="A1:CE207"/>
  <sheetViews>
    <sheetView topLeftCell="A46" zoomScale="70" zoomScaleNormal="70" workbookViewId="0">
      <pane xSplit="32592" topLeftCell="S1"/>
      <selection activeCell="D64" sqref="D64"/>
      <selection pane="topRight" activeCell="S19" sqref="S19"/>
    </sheetView>
  </sheetViews>
  <sheetFormatPr defaultColWidth="9" defaultRowHeight="15.6"/>
  <cols>
    <col min="1" max="1" width="9" style="146"/>
    <col min="2" max="2" width="80" customWidth="1"/>
    <col min="3" max="3" width="2.5" customWidth="1"/>
    <col min="4" max="4" width="20.3984375" customWidth="1"/>
    <col min="5" max="5" width="13.59765625" bestFit="1" customWidth="1"/>
    <col min="6" max="6" width="18" bestFit="1" customWidth="1"/>
    <col min="7" max="9" width="11.8984375" bestFit="1" customWidth="1"/>
    <col min="10" max="10" width="12.5" customWidth="1"/>
    <col min="11" max="18" width="11.8984375" bestFit="1" customWidth="1"/>
    <col min="19" max="19" width="11.8984375" customWidth="1"/>
    <col min="20" max="20" width="10.09765625" bestFit="1" customWidth="1"/>
    <col min="21" max="31" width="9.19921875" bestFit="1" customWidth="1"/>
    <col min="32" max="33" width="10.69921875" bestFit="1" customWidth="1"/>
    <col min="34" max="34" width="11.3984375" customWidth="1"/>
    <col min="35" max="39" width="7.09765625" customWidth="1"/>
    <col min="40" max="46" width="8.09765625" bestFit="1" customWidth="1"/>
    <col min="47" max="53" width="8.69921875" bestFit="1" customWidth="1"/>
    <col min="54" max="83" width="7.09765625" customWidth="1"/>
    <col min="84" max="131" width="7.09765625" style="1" customWidth="1"/>
    <col min="132" max="16384" width="9" style="1"/>
  </cols>
  <sheetData>
    <row r="1" spans="1:83" s="2" customFormat="1">
      <c r="A1" s="143"/>
      <c r="B1" s="21" t="s">
        <v>22</v>
      </c>
      <c r="C1" s="21"/>
      <c r="D1" s="12"/>
      <c r="E1" s="4"/>
      <c r="F1" s="4"/>
      <c r="G1" s="4"/>
      <c r="H1" s="4"/>
      <c r="I1" s="4"/>
      <c r="J1" s="4"/>
      <c r="K1" s="4"/>
      <c r="L1" s="4"/>
      <c r="M1" s="4"/>
      <c r="N1" s="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1:83" s="2" customFormat="1">
      <c r="A2" s="143"/>
      <c r="B2" s="21" t="s">
        <v>23</v>
      </c>
      <c r="C2" s="21"/>
      <c r="D2" s="12"/>
      <c r="E2" s="4"/>
      <c r="F2" s="4"/>
      <c r="G2" s="4"/>
      <c r="H2" s="4"/>
      <c r="I2" s="4"/>
      <c r="J2" s="4"/>
      <c r="K2" s="4"/>
      <c r="L2" s="4"/>
      <c r="M2" s="4"/>
      <c r="N2" s="4"/>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row>
    <row r="3" spans="1:83" s="3" customFormat="1">
      <c r="A3" s="143"/>
      <c r="B3" s="126" t="s">
        <v>259</v>
      </c>
      <c r="C3" s="22"/>
      <c r="D3" s="17"/>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1:83" s="3" customFormat="1">
      <c r="A4" s="143"/>
      <c r="B4" s="26" t="s">
        <v>179</v>
      </c>
      <c r="C4" s="22"/>
      <c r="D4" s="16"/>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s="3" customFormat="1">
      <c r="A5" s="143"/>
      <c r="B5" s="268" t="s">
        <v>183</v>
      </c>
      <c r="C5" s="22"/>
      <c r="D5" s="1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s="3" customFormat="1">
      <c r="A6" s="143"/>
      <c r="B6" s="16"/>
      <c r="D6" s="1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s="3" customFormat="1" ht="15.75" customHeight="1">
      <c r="A7" s="143"/>
      <c r="B7" s="142" t="s">
        <v>100</v>
      </c>
      <c r="C7" s="12"/>
      <c r="D7" s="12"/>
      <c r="E7" s="121" t="s">
        <v>82</v>
      </c>
      <c r="F7" s="11"/>
      <c r="G7" s="11"/>
      <c r="I7" s="8"/>
      <c r="J7" s="6"/>
      <c r="K7" s="6"/>
      <c r="L7" s="6"/>
      <c r="M7" s="6"/>
      <c r="N7" s="6"/>
      <c r="O7" s="6"/>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s="3" customFormat="1">
      <c r="A8" s="143"/>
      <c r="B8" s="21"/>
      <c r="C8" s="13"/>
      <c r="D8" s="21"/>
      <c r="E8" s="55"/>
      <c r="F8" s="55"/>
      <c r="G8" s="55"/>
      <c r="H8" s="55"/>
      <c r="I8" s="55"/>
      <c r="J8" s="56" t="s">
        <v>3</v>
      </c>
      <c r="K8" s="57"/>
      <c r="L8" s="57"/>
      <c r="M8" s="57"/>
      <c r="N8" s="57"/>
      <c r="O8" s="58"/>
      <c r="P8" s="59"/>
      <c r="Q8" s="59"/>
      <c r="R8" s="59"/>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s="3" customFormat="1">
      <c r="A9" s="143"/>
      <c r="B9" s="13"/>
      <c r="C9" s="13"/>
      <c r="D9" s="21"/>
      <c r="E9" s="413" t="s">
        <v>287</v>
      </c>
      <c r="F9" s="414"/>
      <c r="G9" s="121"/>
      <c r="H9" s="61"/>
      <c r="I9" s="61"/>
      <c r="J9" s="62"/>
      <c r="K9" s="63"/>
      <c r="L9" s="63"/>
      <c r="M9" s="63"/>
      <c r="N9" s="63"/>
      <c r="O9" s="58"/>
      <c r="P9" s="59"/>
      <c r="Q9" s="59"/>
      <c r="R9" s="5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s="7" customFormat="1" ht="18">
      <c r="A10" s="144"/>
      <c r="B10" s="275" t="s">
        <v>45</v>
      </c>
      <c r="C10" s="23"/>
      <c r="D10" s="23"/>
      <c r="E10" s="377">
        <v>2017</v>
      </c>
      <c r="F10" s="358">
        <v>2018</v>
      </c>
      <c r="G10" s="358">
        <v>2019</v>
      </c>
      <c r="H10" s="343">
        <v>2020</v>
      </c>
      <c r="I10" s="343">
        <v>2021</v>
      </c>
      <c r="J10" s="343">
        <v>2022</v>
      </c>
      <c r="K10" s="343">
        <v>2023</v>
      </c>
      <c r="L10" s="343">
        <v>2024</v>
      </c>
      <c r="M10" s="343">
        <v>2025</v>
      </c>
      <c r="N10" s="343">
        <v>2026</v>
      </c>
      <c r="O10" s="343">
        <v>2027</v>
      </c>
      <c r="P10" s="343">
        <v>2028</v>
      </c>
      <c r="Q10" s="343">
        <v>2029</v>
      </c>
      <c r="R10" s="343">
        <v>2030</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17.25" customHeight="1">
      <c r="A11" s="22">
        <v>1</v>
      </c>
      <c r="B11" s="21" t="s">
        <v>134</v>
      </c>
      <c r="C11" s="21"/>
      <c r="D11" s="65"/>
      <c r="E11" s="435">
        <v>2096769</v>
      </c>
      <c r="F11" s="465">
        <v>2096607.3903918965</v>
      </c>
      <c r="G11" s="436">
        <v>2129252.071902703</v>
      </c>
      <c r="H11" s="437">
        <v>2131029.6064953911</v>
      </c>
      <c r="I11" s="437">
        <v>2133559.7570025926</v>
      </c>
      <c r="J11" s="437">
        <v>2139409.1041009855</v>
      </c>
      <c r="K11" s="437">
        <v>2147236.2321704449</v>
      </c>
      <c r="L11" s="437">
        <v>2158050.3274851898</v>
      </c>
      <c r="M11" s="437">
        <v>2164623.9357950776</v>
      </c>
      <c r="N11" s="437">
        <v>2168214.2565142559</v>
      </c>
      <c r="O11" s="438">
        <v>2174882.7619767939</v>
      </c>
      <c r="P11" s="438">
        <v>2182588.1466347519</v>
      </c>
      <c r="Q11" s="438">
        <v>2192305.4314798047</v>
      </c>
      <c r="R11" s="438">
        <v>2201922.8714389182</v>
      </c>
      <c r="S11" s="1"/>
    </row>
    <row r="12" spans="1:83" ht="17.25" customHeight="1">
      <c r="A12" s="22">
        <v>2</v>
      </c>
      <c r="B12" s="21" t="s">
        <v>133</v>
      </c>
      <c r="C12" s="21"/>
      <c r="D12" s="65"/>
      <c r="E12" s="468"/>
      <c r="F12" s="469"/>
      <c r="G12" s="442"/>
      <c r="H12" s="446"/>
      <c r="I12" s="446"/>
      <c r="J12" s="446"/>
      <c r="K12" s="446"/>
      <c r="L12" s="446"/>
      <c r="M12" s="446"/>
      <c r="N12" s="446"/>
      <c r="O12" s="472"/>
      <c r="P12" s="472"/>
      <c r="Q12" s="472"/>
      <c r="R12" s="472"/>
      <c r="S12" s="1"/>
    </row>
    <row r="13" spans="1:83" ht="17.25" customHeight="1">
      <c r="A13" s="22">
        <v>3</v>
      </c>
      <c r="B13" s="21" t="s">
        <v>367</v>
      </c>
      <c r="C13" s="21"/>
      <c r="D13" s="65"/>
      <c r="E13" s="435">
        <v>2179242.6950000003</v>
      </c>
      <c r="F13" s="465">
        <v>2181713.3476912314</v>
      </c>
      <c r="G13" s="436">
        <v>2215683.1494336287</v>
      </c>
      <c r="H13" s="437">
        <v>2217532.8381090672</v>
      </c>
      <c r="I13" s="437">
        <v>2220165.6930529764</v>
      </c>
      <c r="J13" s="437">
        <v>2226252.4781603483</v>
      </c>
      <c r="K13" s="437">
        <v>2234397.3267674283</v>
      </c>
      <c r="L13" s="437">
        <v>2245650.3902639635</v>
      </c>
      <c r="M13" s="437">
        <v>2252490.8359563239</v>
      </c>
      <c r="N13" s="437">
        <v>2256226.8957791687</v>
      </c>
      <c r="O13" s="438">
        <v>2263166.0907106772</v>
      </c>
      <c r="P13" s="438">
        <v>2271184.2540703989</v>
      </c>
      <c r="Q13" s="438">
        <v>2281295.9851207263</v>
      </c>
      <c r="R13" s="438">
        <v>2291303.8183591152</v>
      </c>
      <c r="S13" s="1"/>
    </row>
    <row r="14" spans="1:83" ht="17.25" customHeight="1">
      <c r="A14" s="22">
        <v>4</v>
      </c>
      <c r="B14" s="21" t="s">
        <v>366</v>
      </c>
      <c r="C14" s="21"/>
      <c r="D14" s="65"/>
      <c r="E14" s="435">
        <v>2096769</v>
      </c>
      <c r="F14" s="473">
        <v>2096607.3903918965</v>
      </c>
      <c r="G14" s="442">
        <v>2129252.071902703</v>
      </c>
      <c r="H14" s="446">
        <v>2131029.6064953911</v>
      </c>
      <c r="I14" s="446">
        <v>2133559.7570025926</v>
      </c>
      <c r="J14" s="446">
        <v>2139409.1041009855</v>
      </c>
      <c r="K14" s="446">
        <v>2147236.2321704449</v>
      </c>
      <c r="L14" s="446">
        <v>2158050.3274851898</v>
      </c>
      <c r="M14" s="446">
        <v>2164623.9357950776</v>
      </c>
      <c r="N14" s="446">
        <v>2168214.2565142559</v>
      </c>
      <c r="O14" s="446">
        <v>2174882.7619767939</v>
      </c>
      <c r="P14" s="446">
        <v>2182588.1466347519</v>
      </c>
      <c r="Q14" s="446">
        <v>2192305.4314798047</v>
      </c>
      <c r="R14" s="446">
        <v>2201922.8714389182</v>
      </c>
      <c r="S14" s="1"/>
    </row>
    <row r="15" spans="1:83" ht="17.25" customHeight="1">
      <c r="A15" s="22">
        <v>5</v>
      </c>
      <c r="B15" s="21" t="s">
        <v>365</v>
      </c>
      <c r="C15" s="21"/>
      <c r="D15" s="65"/>
      <c r="E15" s="435">
        <v>2179242.6950000003</v>
      </c>
      <c r="F15" s="474">
        <v>2181713.3476912314</v>
      </c>
      <c r="G15" s="442">
        <v>2215683.1494336287</v>
      </c>
      <c r="H15" s="442">
        <v>2217532.8381090672</v>
      </c>
      <c r="I15" s="442">
        <v>2220165.6930529764</v>
      </c>
      <c r="J15" s="442">
        <v>2226252.4781603483</v>
      </c>
      <c r="K15" s="442">
        <v>2234397.3267674283</v>
      </c>
      <c r="L15" s="442">
        <v>2245650.3902639635</v>
      </c>
      <c r="M15" s="442">
        <v>2252490.8359563239</v>
      </c>
      <c r="N15" s="442">
        <v>2256226.8957791687</v>
      </c>
      <c r="O15" s="442">
        <v>2263166.0907106772</v>
      </c>
      <c r="P15" s="442">
        <v>2271184.2540703989</v>
      </c>
      <c r="Q15" s="442">
        <v>2281295.9851207263</v>
      </c>
      <c r="R15" s="442">
        <v>2291303.8183591152</v>
      </c>
      <c r="S15" s="1"/>
    </row>
    <row r="16" spans="1:83" ht="17.25" customHeight="1">
      <c r="A16" s="22">
        <v>6</v>
      </c>
      <c r="B16" s="21" t="s">
        <v>41</v>
      </c>
      <c r="C16" s="24"/>
      <c r="D16" s="68"/>
      <c r="E16" s="435">
        <v>519312.109</v>
      </c>
      <c r="F16" s="433">
        <v>546210</v>
      </c>
      <c r="G16" s="442">
        <v>552698</v>
      </c>
      <c r="H16" s="442">
        <v>556737</v>
      </c>
      <c r="I16" s="442">
        <v>560513</v>
      </c>
      <c r="J16" s="442">
        <v>501641</v>
      </c>
      <c r="K16" s="442">
        <v>475371</v>
      </c>
      <c r="L16" s="442">
        <v>472967</v>
      </c>
      <c r="M16" s="442">
        <v>470409</v>
      </c>
      <c r="N16" s="442">
        <v>468078</v>
      </c>
      <c r="O16" s="442">
        <v>465390</v>
      </c>
      <c r="P16" s="442">
        <v>464122</v>
      </c>
      <c r="Q16" s="442">
        <v>469024</v>
      </c>
      <c r="R16" s="442">
        <v>473710</v>
      </c>
      <c r="S16" s="1"/>
    </row>
    <row r="17" spans="1:83" ht="17.25" customHeight="1">
      <c r="A17" s="22">
        <v>7</v>
      </c>
      <c r="B17" s="27" t="s">
        <v>368</v>
      </c>
      <c r="C17" s="21"/>
      <c r="D17" s="65"/>
      <c r="E17" s="394">
        <f>E15+E16</f>
        <v>2698554.8040000005</v>
      </c>
      <c r="F17" s="395">
        <f>F15+F16</f>
        <v>2727923.3476912314</v>
      </c>
      <c r="G17" s="354">
        <f t="shared" ref="G17:R17" si="0">G15+G16</f>
        <v>2768381.1494336287</v>
      </c>
      <c r="H17" s="354">
        <f t="shared" si="0"/>
        <v>2774269.8381090672</v>
      </c>
      <c r="I17" s="354">
        <f t="shared" si="0"/>
        <v>2780678.6930529764</v>
      </c>
      <c r="J17" s="354">
        <f t="shared" si="0"/>
        <v>2727893.4781603483</v>
      </c>
      <c r="K17" s="354">
        <f t="shared" si="0"/>
        <v>2709768.3267674283</v>
      </c>
      <c r="L17" s="354">
        <f t="shared" si="0"/>
        <v>2718617.3902639635</v>
      </c>
      <c r="M17" s="354">
        <f t="shared" si="0"/>
        <v>2722899.8359563239</v>
      </c>
      <c r="N17" s="354">
        <f t="shared" si="0"/>
        <v>2724304.8957791687</v>
      </c>
      <c r="O17" s="354">
        <f t="shared" si="0"/>
        <v>2728556.0907106772</v>
      </c>
      <c r="P17" s="354">
        <f t="shared" si="0"/>
        <v>2735306.2540703989</v>
      </c>
      <c r="Q17" s="354">
        <f t="shared" si="0"/>
        <v>2750319.9851207263</v>
      </c>
      <c r="R17" s="354">
        <f t="shared" si="0"/>
        <v>2765013.8183591152</v>
      </c>
      <c r="S17" s="1"/>
    </row>
    <row r="18" spans="1:83" ht="17.25" customHeight="1">
      <c r="A18" s="22"/>
      <c r="B18" s="35"/>
      <c r="C18" s="21"/>
      <c r="D18" s="21"/>
      <c r="E18" s="209"/>
      <c r="F18" s="278"/>
      <c r="G18" s="355"/>
      <c r="H18" s="355"/>
      <c r="I18" s="355"/>
      <c r="J18" s="355"/>
      <c r="K18" s="355"/>
      <c r="L18" s="355"/>
      <c r="M18" s="355"/>
      <c r="N18" s="355"/>
      <c r="O18" s="356"/>
      <c r="P18" s="356"/>
      <c r="Q18" s="356"/>
      <c r="R18" s="357"/>
      <c r="S18" s="1"/>
    </row>
    <row r="19" spans="1:83" ht="17.25" customHeight="1">
      <c r="A19" s="22">
        <v>8</v>
      </c>
      <c r="B19" s="21" t="s">
        <v>40</v>
      </c>
      <c r="C19" s="21"/>
      <c r="D19" s="65"/>
      <c r="E19" s="464">
        <v>52720.970730000001</v>
      </c>
      <c r="F19" s="465">
        <v>61511.773993584044</v>
      </c>
      <c r="G19" s="466">
        <v>67047.833653006615</v>
      </c>
      <c r="H19" s="466">
        <v>74220.064358578151</v>
      </c>
      <c r="I19" s="466">
        <v>80365.237824985743</v>
      </c>
      <c r="J19" s="466">
        <v>86659.120671023993</v>
      </c>
      <c r="K19" s="466">
        <v>93193.691297146637</v>
      </c>
      <c r="L19" s="466">
        <v>100034.9254194822</v>
      </c>
      <c r="M19" s="466">
        <v>107046.86163583348</v>
      </c>
      <c r="N19" s="466">
        <v>114398.22203964513</v>
      </c>
      <c r="O19" s="467">
        <v>121601.61954242349</v>
      </c>
      <c r="P19" s="467">
        <v>129064.13707384509</v>
      </c>
      <c r="Q19" s="467">
        <v>136798.19739076961</v>
      </c>
      <c r="R19" s="467">
        <v>144880.83373660402</v>
      </c>
      <c r="S19" s="1"/>
    </row>
    <row r="20" spans="1:83" ht="17.25" customHeight="1">
      <c r="A20" s="22">
        <v>9</v>
      </c>
      <c r="B20" s="21" t="s">
        <v>131</v>
      </c>
      <c r="C20" s="21"/>
      <c r="D20" s="65"/>
      <c r="E20" s="468">
        <v>2100.4888984997929</v>
      </c>
      <c r="F20" s="469">
        <v>3159.931654371318</v>
      </c>
      <c r="G20" s="470">
        <v>4465.4925096559409</v>
      </c>
      <c r="H20" s="470">
        <v>5989.4675804688395</v>
      </c>
      <c r="I20" s="470">
        <v>7705.3334796380605</v>
      </c>
      <c r="J20" s="470">
        <v>9587.2818545175942</v>
      </c>
      <c r="K20" s="470">
        <v>11609.218552604303</v>
      </c>
      <c r="L20" s="470">
        <v>13745.780393907207</v>
      </c>
      <c r="M20" s="470">
        <v>15973.122069953013</v>
      </c>
      <c r="N20" s="470">
        <v>18270.366149721332</v>
      </c>
      <c r="O20" s="471">
        <v>20620.385228358395</v>
      </c>
      <c r="P20" s="471">
        <v>23009.977902946099</v>
      </c>
      <c r="Q20" s="471">
        <v>25429.901123745272</v>
      </c>
      <c r="R20" s="471">
        <v>27874.408746546196</v>
      </c>
      <c r="S20" s="1"/>
    </row>
    <row r="21" spans="1:83" ht="17.25" customHeight="1">
      <c r="A21" s="22">
        <v>10</v>
      </c>
      <c r="B21" s="291" t="s">
        <v>313</v>
      </c>
      <c r="C21" s="21"/>
      <c r="D21" s="21"/>
      <c r="E21" s="231"/>
      <c r="F21" s="279"/>
      <c r="G21" s="107"/>
      <c r="H21" s="108"/>
      <c r="I21" s="108"/>
      <c r="J21" s="108"/>
      <c r="K21" s="108"/>
      <c r="L21" s="108"/>
      <c r="M21" s="108"/>
      <c r="N21" s="108"/>
      <c r="O21" s="106"/>
      <c r="P21" s="106"/>
      <c r="Q21" s="106"/>
      <c r="R21" s="106"/>
      <c r="S21" s="1"/>
    </row>
    <row r="22" spans="1:83" ht="17.25" customHeight="1">
      <c r="A22" s="22">
        <v>11</v>
      </c>
      <c r="B22" s="291" t="s">
        <v>314</v>
      </c>
      <c r="C22" s="21"/>
      <c r="D22" s="21"/>
      <c r="E22" s="231"/>
      <c r="F22" s="279"/>
      <c r="G22" s="107"/>
      <c r="H22" s="108"/>
      <c r="I22" s="108"/>
      <c r="J22" s="108"/>
      <c r="K22" s="108"/>
      <c r="L22" s="108"/>
      <c r="M22" s="108"/>
      <c r="N22" s="108"/>
      <c r="O22" s="106"/>
      <c r="P22" s="106"/>
      <c r="Q22" s="106"/>
      <c r="R22" s="106"/>
      <c r="S22" s="1"/>
    </row>
    <row r="23" spans="1:83">
      <c r="A23" s="145"/>
      <c r="B23" s="29"/>
      <c r="C23" s="29"/>
      <c r="D23" s="147"/>
      <c r="E23" s="148"/>
      <c r="F23" s="148"/>
      <c r="G23" s="148"/>
      <c r="H23" s="148"/>
      <c r="I23" s="148"/>
      <c r="J23" s="148"/>
      <c r="K23" s="148"/>
      <c r="L23" s="148"/>
      <c r="M23" s="148"/>
      <c r="N23" s="148"/>
      <c r="O23" s="149"/>
      <c r="P23" s="149"/>
      <c r="Q23" s="149"/>
      <c r="R23" s="150"/>
      <c r="S23" s="1"/>
    </row>
    <row r="24" spans="1:83" ht="18.75" customHeight="1">
      <c r="B24" s="275" t="s">
        <v>272</v>
      </c>
      <c r="C24" s="30"/>
      <c r="D24" s="75"/>
      <c r="E24" s="76"/>
      <c r="F24" s="76"/>
      <c r="G24" s="76"/>
      <c r="H24" s="76"/>
      <c r="I24" s="76"/>
      <c r="J24" s="76"/>
      <c r="K24" s="76"/>
      <c r="L24" s="76"/>
      <c r="M24" s="76"/>
      <c r="N24" s="76"/>
      <c r="O24" s="76"/>
      <c r="P24" s="76"/>
      <c r="Q24" s="76"/>
      <c r="R24" s="76"/>
      <c r="S24" s="1"/>
    </row>
    <row r="25" spans="1:83" ht="15.75" customHeight="1">
      <c r="A25" s="137"/>
      <c r="B25" s="27" t="s">
        <v>271</v>
      </c>
      <c r="C25" s="32"/>
      <c r="D25" s="77"/>
      <c r="E25" s="78"/>
      <c r="F25" s="78"/>
      <c r="G25" s="78"/>
      <c r="H25" s="78"/>
      <c r="I25" s="78"/>
      <c r="J25" s="78"/>
      <c r="K25" s="78"/>
      <c r="L25" s="78"/>
      <c r="M25" s="78"/>
      <c r="N25" s="78"/>
      <c r="O25" s="79"/>
      <c r="P25" s="79"/>
      <c r="Q25" s="79"/>
      <c r="R25" s="79"/>
      <c r="S25" s="1"/>
    </row>
    <row r="26" spans="1:83">
      <c r="A26" s="137"/>
      <c r="B26" s="21" t="s">
        <v>42</v>
      </c>
      <c r="C26" s="12"/>
      <c r="D26" s="80" t="s">
        <v>319</v>
      </c>
      <c r="E26" s="64" t="s">
        <v>137</v>
      </c>
      <c r="F26" s="64" t="s">
        <v>80</v>
      </c>
      <c r="G26" s="343">
        <v>2019</v>
      </c>
      <c r="H26" s="343">
        <v>2020</v>
      </c>
      <c r="I26" s="343">
        <v>2021</v>
      </c>
      <c r="J26" s="343">
        <v>2022</v>
      </c>
      <c r="K26" s="343">
        <v>2023</v>
      </c>
      <c r="L26" s="343">
        <v>2024</v>
      </c>
      <c r="M26" s="343">
        <v>2025</v>
      </c>
      <c r="N26" s="343">
        <v>2026</v>
      </c>
      <c r="O26" s="343">
        <v>2027</v>
      </c>
      <c r="P26" s="343">
        <v>2028</v>
      </c>
      <c r="Q26" s="343">
        <v>2029</v>
      </c>
      <c r="R26" s="343">
        <v>2030</v>
      </c>
      <c r="S26" s="1"/>
    </row>
    <row r="27" spans="1:83">
      <c r="A27" s="137" t="s">
        <v>140</v>
      </c>
      <c r="B27" s="14" t="s">
        <v>382</v>
      </c>
      <c r="C27" s="297"/>
      <c r="D27" s="337" t="str">
        <f>CRAT!D26</f>
        <v>Natural Gas</v>
      </c>
      <c r="E27" s="435">
        <v>1123731.2930000001</v>
      </c>
      <c r="F27" s="433">
        <v>1396401.84964858</v>
      </c>
      <c r="G27" s="437">
        <v>1270750.9960308599</v>
      </c>
      <c r="H27" s="437">
        <v>1227755.92685996</v>
      </c>
      <c r="I27" s="437">
        <v>1239006.1136060301</v>
      </c>
      <c r="J27" s="437">
        <v>1223875.3961057998</v>
      </c>
      <c r="K27" s="437">
        <v>1200409.24366923</v>
      </c>
      <c r="L27" s="437">
        <v>1142387.7057429201</v>
      </c>
      <c r="M27" s="437">
        <v>1068205.1663436501</v>
      </c>
      <c r="N27" s="437">
        <v>980320.49406309985</v>
      </c>
      <c r="O27" s="475">
        <v>891417.05737645994</v>
      </c>
      <c r="P27" s="475">
        <v>867831.06885139993</v>
      </c>
      <c r="Q27" s="475">
        <v>859295.90769850009</v>
      </c>
      <c r="R27" s="475">
        <v>851261.46489010006</v>
      </c>
      <c r="S27" s="1"/>
    </row>
    <row r="28" spans="1:83">
      <c r="A28" s="137" t="s">
        <v>141</v>
      </c>
      <c r="B28" s="14" t="s">
        <v>383</v>
      </c>
      <c r="C28" s="297"/>
      <c r="D28" s="337" t="str">
        <f>CRAT!D27</f>
        <v>Natural Gas</v>
      </c>
      <c r="E28" s="435">
        <v>307.04899999999998</v>
      </c>
      <c r="F28" s="433">
        <v>0</v>
      </c>
      <c r="G28" s="446">
        <v>0</v>
      </c>
      <c r="H28" s="446">
        <v>0</v>
      </c>
      <c r="I28" s="446">
        <v>0</v>
      </c>
      <c r="J28" s="446">
        <v>0</v>
      </c>
      <c r="K28" s="446">
        <v>0</v>
      </c>
      <c r="L28" s="446">
        <v>0</v>
      </c>
      <c r="M28" s="446">
        <v>0</v>
      </c>
      <c r="N28" s="446">
        <v>0</v>
      </c>
      <c r="O28" s="476">
        <v>0</v>
      </c>
      <c r="P28" s="476">
        <v>0</v>
      </c>
      <c r="Q28" s="476">
        <v>0</v>
      </c>
      <c r="R28" s="476">
        <v>0</v>
      </c>
      <c r="S28" s="1"/>
    </row>
    <row r="29" spans="1:83">
      <c r="A29" s="137" t="s">
        <v>142</v>
      </c>
      <c r="B29" s="14" t="s">
        <v>384</v>
      </c>
      <c r="C29" s="297"/>
      <c r="D29" s="337" t="str">
        <f>CRAT!D28</f>
        <v>Natural Gas</v>
      </c>
      <c r="E29" s="435">
        <v>182097.70300000001</v>
      </c>
      <c r="F29" s="433">
        <v>119167.27003166999</v>
      </c>
      <c r="G29" s="437">
        <v>62395.843530869999</v>
      </c>
      <c r="H29" s="437">
        <v>67565.136868730013</v>
      </c>
      <c r="I29" s="437">
        <v>81543.070302909997</v>
      </c>
      <c r="J29" s="437">
        <v>55843.703261360002</v>
      </c>
      <c r="K29" s="437">
        <v>55643.611109599995</v>
      </c>
      <c r="L29" s="437">
        <v>47927.335618460005</v>
      </c>
      <c r="M29" s="437">
        <v>42398.003932110005</v>
      </c>
      <c r="N29" s="437">
        <v>41997.806920089999</v>
      </c>
      <c r="O29" s="475">
        <v>37904.018212039999</v>
      </c>
      <c r="P29" s="475">
        <v>32657.912510399998</v>
      </c>
      <c r="Q29" s="475">
        <v>32388.96616964</v>
      </c>
      <c r="R29" s="475">
        <v>34373.481930759997</v>
      </c>
      <c r="S29" s="1"/>
    </row>
    <row r="30" spans="1:83">
      <c r="A30" s="137" t="s">
        <v>143</v>
      </c>
      <c r="B30" s="14" t="s">
        <v>385</v>
      </c>
      <c r="C30" s="297"/>
      <c r="D30" s="337" t="str">
        <f>CRAT!D29</f>
        <v>Large Hydroelectric</v>
      </c>
      <c r="E30" s="477">
        <v>561769.92000000016</v>
      </c>
      <c r="F30" s="433">
        <v>231711.14092850997</v>
      </c>
      <c r="G30" s="478">
        <v>325940.04765120998</v>
      </c>
      <c r="H30" s="478">
        <v>321460.89484303002</v>
      </c>
      <c r="I30" s="478">
        <v>319086.13505570003</v>
      </c>
      <c r="J30" s="478">
        <v>338892.95815817994</v>
      </c>
      <c r="K30" s="478">
        <v>356027.76322307996</v>
      </c>
      <c r="L30" s="478">
        <v>355019.02562515001</v>
      </c>
      <c r="M30" s="478">
        <v>319679.21267017</v>
      </c>
      <c r="N30" s="478">
        <v>345698.69339405</v>
      </c>
      <c r="O30" s="479">
        <v>361745.66611404001</v>
      </c>
      <c r="P30" s="479">
        <v>361745.66611396999</v>
      </c>
      <c r="Q30" s="479">
        <v>361745.66611395992</v>
      </c>
      <c r="R30" s="479">
        <v>361745.66611395997</v>
      </c>
      <c r="S30" s="1"/>
    </row>
    <row r="31" spans="1:83" s="255" customFormat="1">
      <c r="A31" s="265" t="s">
        <v>144</v>
      </c>
      <c r="B31" s="14"/>
      <c r="C31" s="297"/>
      <c r="D31" s="337">
        <f>CRAT!D30</f>
        <v>0</v>
      </c>
      <c r="E31" s="294"/>
      <c r="F31" s="294"/>
      <c r="G31" s="298"/>
      <c r="H31" s="298"/>
      <c r="I31" s="298"/>
      <c r="J31" s="298"/>
      <c r="K31" s="298"/>
      <c r="L31" s="298"/>
      <c r="M31" s="298"/>
      <c r="N31" s="298"/>
      <c r="O31" s="299"/>
      <c r="P31" s="299"/>
      <c r="Q31" s="299"/>
      <c r="R31" s="299"/>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s="255" customFormat="1">
      <c r="A32" s="265" t="s">
        <v>145</v>
      </c>
      <c r="B32" s="14"/>
      <c r="C32" s="297"/>
      <c r="D32" s="337">
        <f>CRAT!D31</f>
        <v>0</v>
      </c>
      <c r="E32" s="294"/>
      <c r="F32" s="294"/>
      <c r="G32" s="298"/>
      <c r="H32" s="298"/>
      <c r="I32" s="298"/>
      <c r="J32" s="298"/>
      <c r="K32" s="298"/>
      <c r="L32" s="298"/>
      <c r="M32" s="298"/>
      <c r="N32" s="298"/>
      <c r="O32" s="299"/>
      <c r="P32" s="299"/>
      <c r="Q32" s="299"/>
      <c r="R32" s="299"/>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s="255" customFormat="1">
      <c r="A33" s="265" t="s">
        <v>146</v>
      </c>
      <c r="B33" s="14"/>
      <c r="C33" s="155"/>
      <c r="D33" s="337">
        <f>CRAT!D32</f>
        <v>0</v>
      </c>
      <c r="E33" s="294"/>
      <c r="F33" s="294"/>
      <c r="G33" s="298"/>
      <c r="H33" s="298"/>
      <c r="I33" s="298"/>
      <c r="J33" s="298"/>
      <c r="K33" s="298"/>
      <c r="L33" s="298"/>
      <c r="M33" s="298"/>
      <c r="N33" s="298"/>
      <c r="O33" s="299"/>
      <c r="P33" s="299"/>
      <c r="Q33" s="299"/>
      <c r="R33" s="299"/>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c r="A34" s="137"/>
      <c r="B34" s="12"/>
      <c r="C34" s="12"/>
      <c r="D34" s="21"/>
      <c r="E34" s="94"/>
      <c r="F34" s="95"/>
      <c r="G34" s="95"/>
      <c r="H34" s="95"/>
      <c r="I34" s="95"/>
      <c r="J34" s="95"/>
      <c r="K34" s="95"/>
      <c r="L34" s="95"/>
      <c r="M34" s="95"/>
      <c r="N34" s="95"/>
      <c r="O34" s="96"/>
      <c r="P34" s="96"/>
      <c r="Q34" s="96"/>
      <c r="R34" s="97"/>
      <c r="S34" s="1"/>
    </row>
    <row r="35" spans="1:83">
      <c r="A35" s="137"/>
      <c r="B35" s="27" t="s">
        <v>269</v>
      </c>
      <c r="C35" s="33"/>
      <c r="D35" s="27"/>
      <c r="E35" s="102"/>
      <c r="F35" s="103"/>
      <c r="G35" s="103"/>
      <c r="H35" s="103"/>
      <c r="I35" s="103"/>
      <c r="J35" s="103"/>
      <c r="K35" s="103"/>
      <c r="L35" s="103"/>
      <c r="M35" s="103"/>
      <c r="N35" s="103"/>
      <c r="O35" s="100"/>
      <c r="P35" s="100"/>
      <c r="Q35" s="100"/>
      <c r="R35" s="101"/>
      <c r="S35" s="1"/>
    </row>
    <row r="36" spans="1:83">
      <c r="A36" s="137"/>
      <c r="B36" s="21" t="s">
        <v>35</v>
      </c>
      <c r="C36" s="12"/>
      <c r="D36" s="80" t="s">
        <v>319</v>
      </c>
      <c r="E36" s="262" t="s">
        <v>137</v>
      </c>
      <c r="F36" s="262" t="s">
        <v>80</v>
      </c>
      <c r="G36" s="343">
        <v>2019</v>
      </c>
      <c r="H36" s="343">
        <v>2020</v>
      </c>
      <c r="I36" s="343">
        <v>2021</v>
      </c>
      <c r="J36" s="343">
        <v>2022</v>
      </c>
      <c r="K36" s="343">
        <v>2023</v>
      </c>
      <c r="L36" s="343">
        <v>2024</v>
      </c>
      <c r="M36" s="343">
        <v>2025</v>
      </c>
      <c r="N36" s="343">
        <v>2026</v>
      </c>
      <c r="O36" s="343">
        <v>2027</v>
      </c>
      <c r="P36" s="343">
        <v>2028</v>
      </c>
      <c r="Q36" s="343">
        <v>2029</v>
      </c>
      <c r="R36" s="343">
        <v>2030</v>
      </c>
      <c r="S36" s="1"/>
    </row>
    <row r="37" spans="1:83">
      <c r="A37" s="265" t="s">
        <v>147</v>
      </c>
      <c r="B37" s="14" t="s">
        <v>386</v>
      </c>
      <c r="C37" s="297"/>
      <c r="D37" s="337" t="str">
        <f>CRAT!D36</f>
        <v>Coal</v>
      </c>
      <c r="E37" s="435">
        <v>128391</v>
      </c>
      <c r="F37" s="433">
        <v>307600</v>
      </c>
      <c r="G37" s="451">
        <v>0</v>
      </c>
      <c r="H37" s="451">
        <v>0</v>
      </c>
      <c r="I37" s="451">
        <v>0</v>
      </c>
      <c r="J37" s="451">
        <v>0</v>
      </c>
      <c r="K37" s="451">
        <v>0</v>
      </c>
      <c r="L37" s="451">
        <v>0</v>
      </c>
      <c r="M37" s="451">
        <v>0</v>
      </c>
      <c r="N37" s="451">
        <v>0</v>
      </c>
      <c r="O37" s="480">
        <v>0</v>
      </c>
      <c r="P37" s="480">
        <v>0</v>
      </c>
      <c r="Q37" s="480">
        <v>0</v>
      </c>
      <c r="R37" s="480">
        <v>0</v>
      </c>
      <c r="S37" s="1"/>
    </row>
    <row r="38" spans="1:83">
      <c r="A38" s="265" t="s">
        <v>148</v>
      </c>
      <c r="B38" s="359" t="s">
        <v>387</v>
      </c>
      <c r="C38" s="155"/>
      <c r="D38" s="337" t="str">
        <f>CRAT!D37</f>
        <v>Large Hydroelectric</v>
      </c>
      <c r="E38" s="435">
        <v>27307</v>
      </c>
      <c r="F38" s="433">
        <v>11981.84760757</v>
      </c>
      <c r="G38" s="478">
        <v>10325.661606739999</v>
      </c>
      <c r="H38" s="478">
        <v>10325.661606649999</v>
      </c>
      <c r="I38" s="478">
        <v>10325.661606729998</v>
      </c>
      <c r="J38" s="478">
        <v>10325.661606729998</v>
      </c>
      <c r="K38" s="478">
        <v>10325.661606729998</v>
      </c>
      <c r="L38" s="478">
        <v>10325.661606649999</v>
      </c>
      <c r="M38" s="478">
        <v>10325.66160675</v>
      </c>
      <c r="N38" s="481">
        <v>10325.661606739999</v>
      </c>
      <c r="O38" s="482">
        <v>10325.661606729998</v>
      </c>
      <c r="P38" s="482">
        <v>10325.661606639998</v>
      </c>
      <c r="Q38" s="482">
        <v>10325.661606739999</v>
      </c>
      <c r="R38" s="482">
        <v>10325.661606739999</v>
      </c>
      <c r="S38" s="1"/>
    </row>
    <row r="39" spans="1:83">
      <c r="A39" s="137" t="s">
        <v>160</v>
      </c>
      <c r="B39" s="14"/>
      <c r="C39" s="40"/>
      <c r="D39" s="337">
        <f>CRAT!D38</f>
        <v>0</v>
      </c>
      <c r="E39" s="170"/>
      <c r="F39" s="376"/>
      <c r="G39" s="105"/>
      <c r="H39" s="105"/>
      <c r="I39" s="105"/>
      <c r="J39" s="105"/>
      <c r="K39" s="105"/>
      <c r="L39" s="105"/>
      <c r="M39" s="105"/>
      <c r="N39" s="105"/>
      <c r="O39" s="106"/>
      <c r="P39" s="106"/>
      <c r="Q39" s="106"/>
      <c r="R39" s="106"/>
      <c r="S39" s="1"/>
    </row>
    <row r="40" spans="1:83">
      <c r="A40" s="137" t="s">
        <v>161</v>
      </c>
      <c r="B40" s="14"/>
      <c r="C40" s="40"/>
      <c r="D40" s="337">
        <f>CRAT!D39</f>
        <v>0</v>
      </c>
      <c r="E40" s="170"/>
      <c r="F40" s="376"/>
      <c r="G40" s="105"/>
      <c r="H40" s="105"/>
      <c r="I40" s="105"/>
      <c r="J40" s="105"/>
      <c r="K40" s="105"/>
      <c r="L40" s="105"/>
      <c r="M40" s="105"/>
      <c r="N40" s="105"/>
      <c r="O40" s="106"/>
      <c r="P40" s="106"/>
      <c r="Q40" s="106"/>
      <c r="R40" s="106"/>
      <c r="S40" s="1"/>
    </row>
    <row r="41" spans="1:83" s="255" customFormat="1">
      <c r="A41" s="265" t="s">
        <v>162</v>
      </c>
      <c r="B41" s="14"/>
      <c r="C41" s="260"/>
      <c r="D41" s="337">
        <f>CRAT!D40</f>
        <v>0</v>
      </c>
      <c r="E41" s="170"/>
      <c r="F41" s="170"/>
      <c r="G41" s="105"/>
      <c r="H41" s="105"/>
      <c r="I41" s="105"/>
      <c r="J41" s="105"/>
      <c r="K41" s="105"/>
      <c r="L41" s="105"/>
      <c r="M41" s="105"/>
      <c r="N41" s="105"/>
      <c r="O41" s="106"/>
      <c r="P41" s="106"/>
      <c r="Q41" s="106"/>
      <c r="R41" s="106"/>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row>
    <row r="42" spans="1:83">
      <c r="A42" s="265" t="s">
        <v>192</v>
      </c>
      <c r="B42" s="14"/>
      <c r="C42" s="40"/>
      <c r="D42" s="337">
        <f>CRAT!D41</f>
        <v>0</v>
      </c>
      <c r="E42" s="170"/>
      <c r="F42" s="170"/>
      <c r="G42" s="105"/>
      <c r="H42" s="105"/>
      <c r="I42" s="105"/>
      <c r="J42" s="105"/>
      <c r="K42" s="105"/>
      <c r="L42" s="105"/>
      <c r="M42" s="105"/>
      <c r="N42" s="105"/>
      <c r="O42" s="106"/>
      <c r="P42" s="106"/>
      <c r="Q42" s="106"/>
      <c r="R42" s="106"/>
      <c r="S42" s="1"/>
    </row>
    <row r="43" spans="1:83">
      <c r="A43" s="137" t="s">
        <v>193</v>
      </c>
      <c r="B43" s="14"/>
      <c r="C43" s="155"/>
      <c r="D43" s="337">
        <f>CRAT!D42</f>
        <v>0</v>
      </c>
      <c r="E43" s="177"/>
      <c r="F43" s="177"/>
      <c r="G43" s="110"/>
      <c r="H43" s="110"/>
      <c r="I43" s="110"/>
      <c r="J43" s="110"/>
      <c r="K43" s="110"/>
      <c r="L43" s="110"/>
      <c r="M43" s="110"/>
      <c r="N43" s="110"/>
      <c r="O43" s="111"/>
      <c r="P43" s="111"/>
      <c r="Q43" s="111"/>
      <c r="R43" s="111"/>
      <c r="S43" s="1"/>
    </row>
    <row r="44" spans="1:83" ht="31.2">
      <c r="A44" s="137">
        <v>12</v>
      </c>
      <c r="B44" s="52" t="s">
        <v>169</v>
      </c>
      <c r="C44" s="42"/>
      <c r="D44" s="83"/>
      <c r="E44" s="290">
        <f>SUM(E27:E33,E37:E43)</f>
        <v>2023603.9650000003</v>
      </c>
      <c r="F44" s="290">
        <f t="shared" ref="F44:R44" si="1">SUM(F27:F33,F37:F43)</f>
        <v>2066862.1082163299</v>
      </c>
      <c r="G44" s="290">
        <f t="shared" si="1"/>
        <v>1669412.54881968</v>
      </c>
      <c r="H44" s="290">
        <f t="shared" si="1"/>
        <v>1627107.62017837</v>
      </c>
      <c r="I44" s="290">
        <f t="shared" si="1"/>
        <v>1649960.9805713701</v>
      </c>
      <c r="J44" s="290">
        <f t="shared" si="1"/>
        <v>1628937.7191320697</v>
      </c>
      <c r="K44" s="290">
        <f t="shared" si="1"/>
        <v>1622406.2796086399</v>
      </c>
      <c r="L44" s="290">
        <f t="shared" si="1"/>
        <v>1555659.7285931802</v>
      </c>
      <c r="M44" s="290">
        <f t="shared" si="1"/>
        <v>1440608.0445526801</v>
      </c>
      <c r="N44" s="290">
        <f t="shared" si="1"/>
        <v>1378342.6559839798</v>
      </c>
      <c r="O44" s="290">
        <f t="shared" si="1"/>
        <v>1301392.4033092698</v>
      </c>
      <c r="P44" s="290">
        <f t="shared" si="1"/>
        <v>1272560.3090824098</v>
      </c>
      <c r="Q44" s="290">
        <f t="shared" si="1"/>
        <v>1263756.20158884</v>
      </c>
      <c r="R44" s="290">
        <f t="shared" si="1"/>
        <v>1257706.2745415599</v>
      </c>
      <c r="S44" s="1"/>
    </row>
    <row r="45" spans="1:83">
      <c r="A45" s="137"/>
      <c r="B45" s="33"/>
      <c r="C45" s="33"/>
      <c r="D45" s="27"/>
      <c r="E45" s="102"/>
      <c r="S45" s="1"/>
    </row>
    <row r="46" spans="1:83">
      <c r="A46" s="137"/>
      <c r="B46" s="27" t="s">
        <v>273</v>
      </c>
      <c r="C46" s="33"/>
      <c r="D46" s="21"/>
      <c r="E46" s="98"/>
      <c r="F46" s="99"/>
      <c r="G46" s="99"/>
      <c r="H46" s="99"/>
      <c r="I46" s="99"/>
      <c r="J46" s="99"/>
      <c r="K46" s="99"/>
      <c r="L46" s="99"/>
      <c r="M46" s="99"/>
      <c r="N46" s="99"/>
      <c r="O46" s="100"/>
      <c r="P46" s="100"/>
      <c r="Q46" s="100"/>
      <c r="R46" s="101"/>
      <c r="S46" s="1"/>
    </row>
    <row r="47" spans="1:83">
      <c r="A47" s="137"/>
      <c r="B47" s="21" t="s">
        <v>34</v>
      </c>
      <c r="C47" s="12"/>
      <c r="D47" s="80" t="s">
        <v>319</v>
      </c>
      <c r="E47" s="262" t="s">
        <v>137</v>
      </c>
      <c r="F47" s="262" t="s">
        <v>80</v>
      </c>
      <c r="G47" s="343">
        <v>2019</v>
      </c>
      <c r="H47" s="343">
        <v>2020</v>
      </c>
      <c r="I47" s="343">
        <v>2021</v>
      </c>
      <c r="J47" s="343">
        <v>2022</v>
      </c>
      <c r="K47" s="343">
        <v>2023</v>
      </c>
      <c r="L47" s="343">
        <v>2024</v>
      </c>
      <c r="M47" s="343">
        <v>2025</v>
      </c>
      <c r="N47" s="343">
        <v>2026</v>
      </c>
      <c r="O47" s="343">
        <v>2027</v>
      </c>
      <c r="P47" s="343">
        <v>2028</v>
      </c>
      <c r="Q47" s="343">
        <v>2029</v>
      </c>
      <c r="R47" s="343">
        <v>2030</v>
      </c>
      <c r="S47" s="1"/>
    </row>
    <row r="48" spans="1:83">
      <c r="A48" s="137" t="s">
        <v>60</v>
      </c>
      <c r="B48" s="14" t="s">
        <v>388</v>
      </c>
      <c r="C48" s="297"/>
      <c r="D48" s="337" t="str">
        <f>CRAT!D48</f>
        <v>Wind</v>
      </c>
      <c r="E48" s="433">
        <v>339716</v>
      </c>
      <c r="F48" s="433">
        <v>370133.10090984008</v>
      </c>
      <c r="G48" s="483">
        <v>370054.44903008005</v>
      </c>
      <c r="H48" s="483">
        <v>370082.30505879998</v>
      </c>
      <c r="I48" s="483">
        <v>370073.58444640005</v>
      </c>
      <c r="J48" s="483">
        <v>370150.16281416005</v>
      </c>
      <c r="K48" s="483">
        <v>370118.73419352004</v>
      </c>
      <c r="L48" s="483">
        <v>370054.44903400005</v>
      </c>
      <c r="M48" s="483">
        <v>370005.28339288</v>
      </c>
      <c r="N48" s="483">
        <v>370082.30505487998</v>
      </c>
      <c r="O48" s="483">
        <v>370073.58444640005</v>
      </c>
      <c r="P48" s="483">
        <v>370118.73419744003</v>
      </c>
      <c r="Q48" s="483">
        <v>370133.10090984008</v>
      </c>
      <c r="R48" s="484">
        <v>370054.44903008005</v>
      </c>
      <c r="S48" s="1"/>
    </row>
    <row r="49" spans="1:83">
      <c r="A49" s="137" t="s">
        <v>61</v>
      </c>
      <c r="B49" s="14" t="s">
        <v>389</v>
      </c>
      <c r="C49" s="297"/>
      <c r="D49" s="337" t="str">
        <f>CRAT!D49</f>
        <v>Small Hydroelectric</v>
      </c>
      <c r="E49" s="433">
        <v>25284.022000000001</v>
      </c>
      <c r="F49" s="433">
        <v>55005.143588580002</v>
      </c>
      <c r="G49" s="437">
        <v>55277.751274630005</v>
      </c>
      <c r="H49" s="437">
        <v>55248.392023449996</v>
      </c>
      <c r="I49" s="437">
        <v>55071.866541100004</v>
      </c>
      <c r="J49" s="437">
        <v>55124.269757509996</v>
      </c>
      <c r="K49" s="437">
        <v>55005.143588539999</v>
      </c>
      <c r="L49" s="437">
        <v>55283.437397840004</v>
      </c>
      <c r="M49" s="437">
        <v>55248.39202282</v>
      </c>
      <c r="N49" s="458">
        <v>55071.866541099997</v>
      </c>
      <c r="O49" s="475">
        <v>55124.269757499998</v>
      </c>
      <c r="P49" s="475">
        <v>55058.347513860004</v>
      </c>
      <c r="Q49" s="475">
        <v>55277.751274640003</v>
      </c>
      <c r="R49" s="475">
        <v>55248.392022849992</v>
      </c>
      <c r="S49" s="1"/>
    </row>
    <row r="50" spans="1:83">
      <c r="A50" s="137" t="s">
        <v>62</v>
      </c>
      <c r="B50" s="44" t="s">
        <v>390</v>
      </c>
      <c r="C50" s="297"/>
      <c r="D50" s="337" t="str">
        <f>CRAT!D50</f>
        <v>Small Hydroelectric</v>
      </c>
      <c r="E50" s="433">
        <v>18061.4486</v>
      </c>
      <c r="F50" s="433">
        <v>28423.02929427</v>
      </c>
      <c r="G50" s="437">
        <v>28409.43320851</v>
      </c>
      <c r="H50" s="437">
        <v>28475.420357969997</v>
      </c>
      <c r="I50" s="437">
        <v>28407.504826640001</v>
      </c>
      <c r="J50" s="437">
        <v>28023.507472670004</v>
      </c>
      <c r="K50" s="437">
        <v>28057.985186690006</v>
      </c>
      <c r="L50" s="437">
        <v>28046.193071170004</v>
      </c>
      <c r="M50" s="437">
        <v>28111.492955919999</v>
      </c>
      <c r="N50" s="458">
        <v>28044.38910095</v>
      </c>
      <c r="O50" s="485">
        <v>28023.507472680001</v>
      </c>
      <c r="P50" s="485">
        <v>28059.78915692</v>
      </c>
      <c r="Q50" s="485">
        <v>28044.389100930002</v>
      </c>
      <c r="R50" s="485">
        <v>28111.492955920003</v>
      </c>
      <c r="S50" s="1"/>
    </row>
    <row r="51" spans="1:83">
      <c r="A51" s="137" t="s">
        <v>63</v>
      </c>
      <c r="B51" s="14"/>
      <c r="C51" s="40"/>
      <c r="D51" s="337">
        <f>CRAT!D51</f>
        <v>0</v>
      </c>
      <c r="E51" s="294"/>
      <c r="F51" s="294"/>
      <c r="G51" s="298"/>
      <c r="H51" s="298"/>
      <c r="I51" s="298"/>
      <c r="J51" s="298"/>
      <c r="K51" s="298"/>
      <c r="L51" s="298"/>
      <c r="M51" s="298"/>
      <c r="N51" s="298"/>
      <c r="O51" s="299"/>
      <c r="P51" s="299"/>
      <c r="Q51" s="299"/>
      <c r="R51" s="299"/>
      <c r="S51" s="1"/>
    </row>
    <row r="52" spans="1:83">
      <c r="A52" s="137" t="s">
        <v>64</v>
      </c>
      <c r="B52" s="14"/>
      <c r="C52" s="40"/>
      <c r="D52" s="337">
        <f>CRAT!D52</f>
        <v>0</v>
      </c>
      <c r="E52" s="294"/>
      <c r="F52" s="294"/>
      <c r="G52" s="298"/>
      <c r="H52" s="298"/>
      <c r="I52" s="298"/>
      <c r="J52" s="298"/>
      <c r="K52" s="298"/>
      <c r="L52" s="298"/>
      <c r="M52" s="298"/>
      <c r="N52" s="298"/>
      <c r="O52" s="299"/>
      <c r="P52" s="299"/>
      <c r="Q52" s="299"/>
      <c r="R52" s="299"/>
      <c r="S52" s="1"/>
    </row>
    <row r="53" spans="1:83">
      <c r="A53" s="137" t="s">
        <v>65</v>
      </c>
      <c r="B53" s="14"/>
      <c r="C53" s="40"/>
      <c r="D53" s="337">
        <f>CRAT!D53</f>
        <v>0</v>
      </c>
      <c r="E53" s="294"/>
      <c r="F53" s="294"/>
      <c r="G53" s="298"/>
      <c r="H53" s="298"/>
      <c r="I53" s="298"/>
      <c r="J53" s="298"/>
      <c r="K53" s="298"/>
      <c r="L53" s="298"/>
      <c r="M53" s="298"/>
      <c r="N53" s="298"/>
      <c r="O53" s="299"/>
      <c r="P53" s="299"/>
      <c r="Q53" s="299"/>
      <c r="R53" s="299"/>
      <c r="S53" s="1"/>
    </row>
    <row r="54" spans="1:83">
      <c r="A54" s="137" t="s">
        <v>66</v>
      </c>
      <c r="B54" s="14"/>
      <c r="C54" s="40"/>
      <c r="D54" s="337">
        <f>CRAT!D54</f>
        <v>0</v>
      </c>
      <c r="E54" s="294"/>
      <c r="F54" s="294"/>
      <c r="G54" s="298"/>
      <c r="H54" s="298"/>
      <c r="I54" s="298"/>
      <c r="J54" s="298"/>
      <c r="K54" s="298"/>
      <c r="L54" s="298"/>
      <c r="M54" s="298"/>
      <c r="N54" s="298"/>
      <c r="O54" s="299"/>
      <c r="P54" s="299"/>
      <c r="Q54" s="299"/>
      <c r="R54" s="299"/>
      <c r="S54" s="1"/>
    </row>
    <row r="55" spans="1:83">
      <c r="A55" s="137" t="s">
        <v>67</v>
      </c>
      <c r="B55" s="14"/>
      <c r="C55" s="40"/>
      <c r="D55" s="337">
        <f>CRAT!D55</f>
        <v>0</v>
      </c>
      <c r="E55" s="294"/>
      <c r="F55" s="294"/>
      <c r="G55" s="298"/>
      <c r="H55" s="298"/>
      <c r="I55" s="298"/>
      <c r="J55" s="298"/>
      <c r="K55" s="298"/>
      <c r="L55" s="298"/>
      <c r="M55" s="298"/>
      <c r="N55" s="298"/>
      <c r="O55" s="299"/>
      <c r="P55" s="299"/>
      <c r="Q55" s="299"/>
      <c r="R55" s="299"/>
      <c r="S55" s="1"/>
    </row>
    <row r="56" spans="1:83" s="255" customFormat="1">
      <c r="A56" s="265" t="s">
        <v>68</v>
      </c>
      <c r="B56" s="39"/>
      <c r="C56" s="43"/>
      <c r="D56" s="337">
        <f>CRAT!D56</f>
        <v>0</v>
      </c>
      <c r="E56" s="294"/>
      <c r="F56" s="294"/>
      <c r="G56" s="298"/>
      <c r="H56" s="298"/>
      <c r="I56" s="298"/>
      <c r="J56" s="298"/>
      <c r="K56" s="298"/>
      <c r="L56" s="298"/>
      <c r="M56" s="298"/>
      <c r="N56" s="298"/>
      <c r="O56" s="299"/>
      <c r="P56" s="299"/>
      <c r="Q56" s="299"/>
      <c r="R56" s="299"/>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row>
    <row r="57" spans="1:83" s="255" customFormat="1">
      <c r="A57" s="265" t="s">
        <v>149</v>
      </c>
      <c r="B57" s="39"/>
      <c r="C57" s="43"/>
      <c r="D57" s="337">
        <f>CRAT!D57</f>
        <v>0</v>
      </c>
      <c r="E57" s="294"/>
      <c r="F57" s="294"/>
      <c r="G57" s="298"/>
      <c r="H57" s="298"/>
      <c r="I57" s="298"/>
      <c r="J57" s="298"/>
      <c r="K57" s="298"/>
      <c r="L57" s="298"/>
      <c r="M57" s="298"/>
      <c r="N57" s="298"/>
      <c r="O57" s="299"/>
      <c r="P57" s="299"/>
      <c r="Q57" s="299"/>
      <c r="R57" s="299"/>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row>
    <row r="58" spans="1:83" s="255" customFormat="1">
      <c r="A58" s="265" t="s">
        <v>150</v>
      </c>
      <c r="B58" s="39"/>
      <c r="C58" s="43"/>
      <c r="D58" s="337">
        <f>CRAT!D58</f>
        <v>0</v>
      </c>
      <c r="E58" s="294"/>
      <c r="F58" s="294"/>
      <c r="G58" s="298"/>
      <c r="H58" s="298"/>
      <c r="I58" s="298"/>
      <c r="J58" s="298"/>
      <c r="K58" s="298"/>
      <c r="L58" s="298"/>
      <c r="M58" s="298"/>
      <c r="N58" s="298"/>
      <c r="O58" s="299"/>
      <c r="P58" s="299"/>
      <c r="Q58" s="299"/>
      <c r="R58" s="299"/>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row>
    <row r="59" spans="1:83" s="255" customFormat="1">
      <c r="A59" s="265" t="s">
        <v>151</v>
      </c>
      <c r="B59" s="39"/>
      <c r="C59" s="43"/>
      <c r="D59" s="337">
        <f>CRAT!D59</f>
        <v>0</v>
      </c>
      <c r="E59" s="294"/>
      <c r="F59" s="294"/>
      <c r="G59" s="298"/>
      <c r="H59" s="298"/>
      <c r="I59" s="298"/>
      <c r="J59" s="298"/>
      <c r="K59" s="298"/>
      <c r="L59" s="298"/>
      <c r="M59" s="298"/>
      <c r="N59" s="298"/>
      <c r="O59" s="299"/>
      <c r="P59" s="299"/>
      <c r="Q59" s="299"/>
      <c r="R59" s="29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row>
    <row r="60" spans="1:83" s="255" customFormat="1">
      <c r="A60" s="265" t="s">
        <v>216</v>
      </c>
      <c r="B60" s="39"/>
      <c r="C60" s="43"/>
      <c r="D60" s="337">
        <f>CRAT!D60</f>
        <v>0</v>
      </c>
      <c r="E60" s="294"/>
      <c r="F60" s="294"/>
      <c r="G60" s="298"/>
      <c r="H60" s="298"/>
      <c r="I60" s="298"/>
      <c r="J60" s="298"/>
      <c r="K60" s="298"/>
      <c r="L60" s="298"/>
      <c r="M60" s="298"/>
      <c r="N60" s="298"/>
      <c r="O60" s="299"/>
      <c r="P60" s="299"/>
      <c r="Q60" s="299"/>
      <c r="R60" s="299"/>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row>
    <row r="61" spans="1:83" s="255" customFormat="1">
      <c r="A61" s="265" t="s">
        <v>217</v>
      </c>
      <c r="B61" s="14"/>
      <c r="C61" s="297"/>
      <c r="D61" s="337">
        <f>CRAT!D61</f>
        <v>0</v>
      </c>
      <c r="E61" s="294"/>
      <c r="F61" s="294"/>
      <c r="G61" s="298"/>
      <c r="H61" s="298"/>
      <c r="I61" s="298"/>
      <c r="J61" s="298"/>
      <c r="K61" s="298"/>
      <c r="L61" s="298"/>
      <c r="M61" s="298"/>
      <c r="N61" s="298"/>
      <c r="O61" s="299"/>
      <c r="P61" s="299"/>
      <c r="Q61" s="299"/>
      <c r="R61" s="299"/>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row>
    <row r="62" spans="1:83" s="255" customFormat="1">
      <c r="A62" s="265"/>
      <c r="B62" s="309"/>
      <c r="C62" s="309"/>
      <c r="D62" s="317"/>
      <c r="E62" s="320"/>
      <c r="F62" s="312"/>
      <c r="G62" s="312"/>
      <c r="H62" s="312"/>
      <c r="I62" s="312"/>
      <c r="J62" s="312"/>
      <c r="K62" s="312"/>
      <c r="L62" s="312"/>
      <c r="M62" s="312"/>
      <c r="N62" s="312"/>
      <c r="O62" s="313"/>
      <c r="P62" s="313"/>
      <c r="Q62" s="313"/>
      <c r="R62" s="314"/>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row>
    <row r="63" spans="1:83" s="255" customFormat="1">
      <c r="A63" s="265"/>
      <c r="B63" s="308"/>
      <c r="C63" s="308"/>
      <c r="D63" s="318"/>
      <c r="E63" s="321"/>
      <c r="F63" s="315"/>
      <c r="G63" s="315"/>
      <c r="H63" s="315"/>
      <c r="I63" s="315"/>
      <c r="J63" s="315"/>
      <c r="K63" s="315"/>
      <c r="L63" s="315"/>
      <c r="M63" s="315"/>
      <c r="N63" s="315"/>
      <c r="O63" s="161"/>
      <c r="P63" s="161"/>
      <c r="Q63" s="161"/>
      <c r="R63" s="316"/>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row>
    <row r="64" spans="1:83">
      <c r="A64" s="139"/>
      <c r="B64" s="258"/>
      <c r="C64" s="258"/>
      <c r="D64" s="259"/>
      <c r="E64" s="98"/>
      <c r="F64" s="99"/>
      <c r="G64" s="99"/>
      <c r="H64" s="99"/>
      <c r="I64" s="99"/>
      <c r="J64" s="99"/>
      <c r="K64" s="99"/>
      <c r="L64" s="99"/>
      <c r="M64" s="99"/>
      <c r="N64" s="99"/>
      <c r="O64" s="100"/>
      <c r="P64" s="100"/>
      <c r="Q64" s="100"/>
      <c r="R64" s="101"/>
      <c r="S64" s="1"/>
    </row>
    <row r="65" spans="1:83">
      <c r="A65" s="137"/>
      <c r="B65" s="27" t="s">
        <v>275</v>
      </c>
      <c r="C65" s="12"/>
      <c r="D65" s="27"/>
      <c r="E65" s="102"/>
      <c r="F65" s="103"/>
      <c r="G65" s="103"/>
      <c r="H65" s="103"/>
      <c r="I65" s="103"/>
      <c r="J65" s="103"/>
      <c r="K65" s="103"/>
      <c r="L65" s="103"/>
      <c r="M65" s="103"/>
      <c r="N65" s="103"/>
      <c r="O65" s="100"/>
      <c r="P65" s="100"/>
      <c r="Q65" s="100"/>
      <c r="R65" s="101"/>
      <c r="S65" s="1"/>
    </row>
    <row r="66" spans="1:83">
      <c r="A66" s="137"/>
      <c r="B66" s="21" t="s">
        <v>35</v>
      </c>
      <c r="C66" s="12"/>
      <c r="D66" s="319" t="s">
        <v>319</v>
      </c>
      <c r="E66" s="262" t="s">
        <v>137</v>
      </c>
      <c r="F66" s="262" t="s">
        <v>80</v>
      </c>
      <c r="G66" s="343">
        <v>2019</v>
      </c>
      <c r="H66" s="343">
        <v>2020</v>
      </c>
      <c r="I66" s="343">
        <v>2021</v>
      </c>
      <c r="J66" s="343">
        <v>2022</v>
      </c>
      <c r="K66" s="343">
        <v>2023</v>
      </c>
      <c r="L66" s="343">
        <v>2024</v>
      </c>
      <c r="M66" s="343">
        <v>2025</v>
      </c>
      <c r="N66" s="343">
        <v>2026</v>
      </c>
      <c r="O66" s="343">
        <v>2027</v>
      </c>
      <c r="P66" s="343">
        <v>2028</v>
      </c>
      <c r="Q66" s="343">
        <v>2029</v>
      </c>
      <c r="R66" s="343">
        <v>2030</v>
      </c>
      <c r="S66" s="1"/>
    </row>
    <row r="67" spans="1:83">
      <c r="A67" s="137" t="s">
        <v>340</v>
      </c>
      <c r="B67" s="44" t="s">
        <v>391</v>
      </c>
      <c r="C67" s="297"/>
      <c r="D67" s="338" t="str">
        <f>CRAT!D67</f>
        <v>Geothermal</v>
      </c>
      <c r="E67" s="450">
        <v>49013.409999999996</v>
      </c>
      <c r="F67" s="433">
        <v>50314.885250920001</v>
      </c>
      <c r="G67" s="486">
        <v>46830.696286429993</v>
      </c>
      <c r="H67" s="486">
        <v>47927.861920919997</v>
      </c>
      <c r="I67" s="486">
        <v>47349.016078280001</v>
      </c>
      <c r="J67" s="486">
        <v>44016.487217549991</v>
      </c>
      <c r="K67" s="486">
        <v>45625.318269099997</v>
      </c>
      <c r="L67" s="486">
        <v>44929.065261069998</v>
      </c>
      <c r="M67" s="486">
        <v>41420.319310639999</v>
      </c>
      <c r="N67" s="487">
        <v>43244.35708188</v>
      </c>
      <c r="O67" s="488">
        <v>42502.879915209989</v>
      </c>
      <c r="P67" s="488">
        <v>39747.260985059998</v>
      </c>
      <c r="Q67" s="488">
        <v>41088.500494899999</v>
      </c>
      <c r="R67" s="488">
        <v>40038.671287010002</v>
      </c>
      <c r="S67" s="1"/>
    </row>
    <row r="68" spans="1:83">
      <c r="A68" s="137" t="s">
        <v>342</v>
      </c>
      <c r="B68" s="44" t="s">
        <v>392</v>
      </c>
      <c r="C68" s="297"/>
      <c r="D68" s="338" t="str">
        <f>CRAT!D68</f>
        <v>Solar PV</v>
      </c>
      <c r="E68" s="433">
        <v>137527</v>
      </c>
      <c r="F68" s="433">
        <v>158973</v>
      </c>
      <c r="G68" s="440">
        <v>157788</v>
      </c>
      <c r="H68" s="440">
        <v>157500</v>
      </c>
      <c r="I68" s="440">
        <v>157293</v>
      </c>
      <c r="J68" s="440">
        <v>156963</v>
      </c>
      <c r="K68" s="440">
        <v>156647</v>
      </c>
      <c r="L68" s="440">
        <v>156422</v>
      </c>
      <c r="M68" s="440">
        <v>156178</v>
      </c>
      <c r="N68" s="489">
        <v>155631</v>
      </c>
      <c r="O68" s="443">
        <v>154594</v>
      </c>
      <c r="P68" s="443">
        <v>154337</v>
      </c>
      <c r="Q68" s="443">
        <v>154096</v>
      </c>
      <c r="R68" s="443">
        <v>153841</v>
      </c>
      <c r="S68" s="1"/>
    </row>
    <row r="69" spans="1:83">
      <c r="A69" s="265" t="s">
        <v>341</v>
      </c>
      <c r="B69" s="44" t="s">
        <v>393</v>
      </c>
      <c r="C69" s="297"/>
      <c r="D69" s="338" t="str">
        <f>CRAT!D69</f>
        <v>Biofuels</v>
      </c>
      <c r="E69" s="433"/>
      <c r="F69" s="433">
        <v>4360.1376</v>
      </c>
      <c r="G69" s="440">
        <v>10058.4072</v>
      </c>
      <c r="H69" s="440">
        <v>10085.964480000001</v>
      </c>
      <c r="I69" s="440">
        <v>10058.4072</v>
      </c>
      <c r="J69" s="440">
        <v>10058.4072</v>
      </c>
      <c r="K69" s="440">
        <v>5698.2695999999978</v>
      </c>
      <c r="L69" s="440">
        <v>0</v>
      </c>
      <c r="M69" s="440">
        <v>0</v>
      </c>
      <c r="N69" s="489">
        <v>0</v>
      </c>
      <c r="O69" s="443">
        <v>0</v>
      </c>
      <c r="P69" s="443">
        <v>0</v>
      </c>
      <c r="Q69" s="443">
        <v>0</v>
      </c>
      <c r="R69" s="443">
        <v>0</v>
      </c>
      <c r="S69" s="1"/>
    </row>
    <row r="70" spans="1:83">
      <c r="A70" s="265" t="s">
        <v>343</v>
      </c>
      <c r="B70" s="46"/>
      <c r="C70" s="43"/>
      <c r="D70" s="338">
        <f>CRAT!D70</f>
        <v>0</v>
      </c>
      <c r="E70" s="177"/>
      <c r="F70" s="177"/>
      <c r="G70" s="110"/>
      <c r="H70" s="110"/>
      <c r="I70" s="110"/>
      <c r="J70" s="110"/>
      <c r="K70" s="110"/>
      <c r="L70" s="110"/>
      <c r="M70" s="110"/>
      <c r="N70" s="120"/>
      <c r="O70" s="111"/>
      <c r="P70" s="111"/>
      <c r="Q70" s="111"/>
      <c r="R70" s="111"/>
      <c r="S70" s="1"/>
    </row>
    <row r="71" spans="1:83" s="255" customFormat="1">
      <c r="A71" s="265" t="s">
        <v>344</v>
      </c>
      <c r="B71" s="46"/>
      <c r="C71" s="43"/>
      <c r="D71" s="338">
        <f>CRAT!D71</f>
        <v>0</v>
      </c>
      <c r="E71" s="294"/>
      <c r="F71" s="294"/>
      <c r="G71" s="271"/>
      <c r="H71" s="271"/>
      <c r="I71" s="271"/>
      <c r="J71" s="271"/>
      <c r="K71" s="271"/>
      <c r="L71" s="271"/>
      <c r="M71" s="271"/>
      <c r="N71" s="271"/>
      <c r="O71" s="272"/>
      <c r="P71" s="272"/>
      <c r="Q71" s="272"/>
      <c r="R71" s="119"/>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row>
    <row r="72" spans="1:83" s="255" customFormat="1" ht="16.2" thickBot="1">
      <c r="A72" s="265" t="s">
        <v>345</v>
      </c>
      <c r="B72" s="46"/>
      <c r="C72" s="43"/>
      <c r="D72" s="338">
        <f>CRAT!D72</f>
        <v>0</v>
      </c>
      <c r="E72" s="294"/>
      <c r="F72" s="294"/>
      <c r="G72" s="271"/>
      <c r="H72" s="271"/>
      <c r="I72" s="271"/>
      <c r="J72" s="271"/>
      <c r="K72" s="271"/>
      <c r="L72" s="271"/>
      <c r="M72" s="271"/>
      <c r="N72" s="271"/>
      <c r="O72" s="272"/>
      <c r="P72" s="272"/>
      <c r="Q72" s="272"/>
      <c r="R72" s="119"/>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row>
    <row r="73" spans="1:83" ht="16.2" thickBot="1">
      <c r="A73" s="137">
        <v>13</v>
      </c>
      <c r="B73" s="283" t="s">
        <v>400</v>
      </c>
      <c r="C73" s="284"/>
      <c r="D73" s="311"/>
      <c r="E73" s="330">
        <f>SUM(E48:E61,E67:E72)</f>
        <v>569601.88060000003</v>
      </c>
      <c r="F73" s="330">
        <f>SUM(F48:F61,F67:F72)</f>
        <v>667209.29664361011</v>
      </c>
      <c r="G73" s="69">
        <f>SUM(G48:G61,G67:G72)</f>
        <v>668418.73699965002</v>
      </c>
      <c r="H73" s="69">
        <f>SUM(H48:H61,H67:H72)</f>
        <v>669319.9438411399</v>
      </c>
      <c r="I73" s="69">
        <f t="shared" ref="I73:R73" si="2">SUM(I48:I61,I67:I72)</f>
        <v>668253.3790924201</v>
      </c>
      <c r="J73" s="69">
        <f t="shared" si="2"/>
        <v>664335.83446189004</v>
      </c>
      <c r="K73" s="69">
        <f t="shared" si="2"/>
        <v>661152.45083785011</v>
      </c>
      <c r="L73" s="69">
        <f t="shared" si="2"/>
        <v>654735.14476408006</v>
      </c>
      <c r="M73" s="69">
        <f t="shared" si="2"/>
        <v>650963.48768225999</v>
      </c>
      <c r="N73" s="69">
        <f t="shared" si="2"/>
        <v>652073.9177788099</v>
      </c>
      <c r="O73" s="69">
        <f t="shared" si="2"/>
        <v>650318.24159178999</v>
      </c>
      <c r="P73" s="69">
        <f t="shared" si="2"/>
        <v>647321.13185328012</v>
      </c>
      <c r="Q73" s="69">
        <f t="shared" si="2"/>
        <v>648639.74178031005</v>
      </c>
      <c r="R73" s="69">
        <f t="shared" si="2"/>
        <v>647294.00529586012</v>
      </c>
      <c r="S73" s="1"/>
    </row>
    <row r="74" spans="1:83" s="255" customFormat="1" ht="16.2" thickBot="1">
      <c r="A74" s="265"/>
      <c r="B74" s="201"/>
      <c r="C74" s="32"/>
      <c r="D74" s="77"/>
      <c r="E74" s="78"/>
      <c r="F74"/>
      <c r="G74"/>
      <c r="H74"/>
      <c r="I74"/>
      <c r="J74"/>
      <c r="K74"/>
      <c r="L74"/>
      <c r="M74"/>
      <c r="N74"/>
      <c r="O74"/>
      <c r="P74"/>
      <c r="Q74"/>
      <c r="R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row>
    <row r="75" spans="1:83" s="255" customFormat="1" ht="16.2" thickBot="1">
      <c r="A75" s="265" t="s">
        <v>291</v>
      </c>
      <c r="B75" s="283" t="s">
        <v>290</v>
      </c>
      <c r="C75" s="286"/>
      <c r="D75" s="285"/>
      <c r="E75" s="435">
        <v>364116</v>
      </c>
      <c r="F75" s="433">
        <v>533466.2385098401</v>
      </c>
      <c r="G75" s="440">
        <v>537900.85623008013</v>
      </c>
      <c r="H75" s="437">
        <v>537668.26953879988</v>
      </c>
      <c r="I75" s="437">
        <v>537424.99164640007</v>
      </c>
      <c r="J75" s="437">
        <v>537171.57001416013</v>
      </c>
      <c r="K75" s="437">
        <v>532464.00379352004</v>
      </c>
      <c r="L75" s="437">
        <v>821863.27104972</v>
      </c>
      <c r="M75" s="437">
        <v>820718.46857293998</v>
      </c>
      <c r="N75" s="437">
        <v>820248.49023492995</v>
      </c>
      <c r="O75" s="437">
        <v>819202.76962645003</v>
      </c>
      <c r="P75" s="437">
        <v>819842.55621317006</v>
      </c>
      <c r="Q75" s="437">
        <v>1113299.47131581</v>
      </c>
      <c r="R75" s="437">
        <v>1112965.81943607</v>
      </c>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row>
    <row r="76" spans="1:83" s="255" customFormat="1">
      <c r="A76" s="265"/>
      <c r="B76" s="201"/>
      <c r="C76" s="32"/>
      <c r="D76" s="77"/>
      <c r="E76" s="380"/>
      <c r="F76" s="78"/>
      <c r="G76" s="78"/>
      <c r="H76" s="78"/>
      <c r="I76" s="78"/>
      <c r="J76" s="78"/>
      <c r="K76" s="78"/>
      <c r="L76" s="78"/>
      <c r="M76" s="78"/>
      <c r="N76" s="78"/>
      <c r="O76" s="78"/>
      <c r="P76" s="78"/>
      <c r="Q76" s="78"/>
      <c r="R76" s="202"/>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row>
    <row r="77" spans="1:83">
      <c r="A77" s="137"/>
      <c r="B77" s="198"/>
      <c r="C77" s="199"/>
      <c r="D77" s="207"/>
      <c r="E77" s="208"/>
      <c r="F77" s="208"/>
      <c r="G77" s="208"/>
      <c r="H77" s="208"/>
      <c r="I77" s="208"/>
      <c r="J77" s="208"/>
      <c r="K77" s="208"/>
      <c r="L77" s="208"/>
      <c r="M77" s="208"/>
      <c r="N77" s="208"/>
      <c r="O77" s="208"/>
      <c r="P77" s="208"/>
      <c r="Q77" s="208"/>
      <c r="R77" s="200"/>
      <c r="S77" s="1"/>
    </row>
    <row r="78" spans="1:83" ht="15" customHeight="1">
      <c r="A78" s="137">
        <v>14</v>
      </c>
      <c r="B78" s="203" t="s">
        <v>218</v>
      </c>
      <c r="C78" s="204"/>
      <c r="D78" s="205"/>
      <c r="E78" s="331">
        <f t="shared" ref="E78:R78" si="3">E73+E44</f>
        <v>2593205.8456000006</v>
      </c>
      <c r="F78" s="331">
        <f t="shared" si="3"/>
        <v>2734071.4048599401</v>
      </c>
      <c r="G78" s="206">
        <f t="shared" si="3"/>
        <v>2337831.2858193303</v>
      </c>
      <c r="H78" s="206">
        <f t="shared" si="3"/>
        <v>2296427.5640195101</v>
      </c>
      <c r="I78" s="206">
        <f t="shared" si="3"/>
        <v>2318214.3596637901</v>
      </c>
      <c r="J78" s="206">
        <f t="shared" si="3"/>
        <v>2293273.5535939597</v>
      </c>
      <c r="K78" s="206">
        <f t="shared" si="3"/>
        <v>2283558.73044649</v>
      </c>
      <c r="L78" s="206">
        <f t="shared" si="3"/>
        <v>2210394.8733572601</v>
      </c>
      <c r="M78" s="206">
        <f t="shared" si="3"/>
        <v>2091571.5322349402</v>
      </c>
      <c r="N78" s="206">
        <f t="shared" si="3"/>
        <v>2030416.5737627898</v>
      </c>
      <c r="O78" s="206">
        <f t="shared" si="3"/>
        <v>1951710.6449010598</v>
      </c>
      <c r="P78" s="206">
        <f t="shared" si="3"/>
        <v>1919881.44093569</v>
      </c>
      <c r="Q78" s="206">
        <f t="shared" si="3"/>
        <v>1912395.9433691502</v>
      </c>
      <c r="R78" s="206">
        <f t="shared" si="3"/>
        <v>1905000.27983742</v>
      </c>
      <c r="S78" s="1"/>
    </row>
    <row r="79" spans="1:83" ht="15" customHeight="1">
      <c r="A79" s="137"/>
      <c r="B79" s="116"/>
      <c r="C79" s="117"/>
      <c r="D79" s="89"/>
      <c r="S79" s="1"/>
    </row>
    <row r="80" spans="1:83">
      <c r="A80" s="137"/>
      <c r="B80" s="21"/>
      <c r="C80" s="12"/>
      <c r="D80" s="21"/>
      <c r="S80" s="1"/>
    </row>
    <row r="81" spans="1:83" ht="15" customHeight="1">
      <c r="A81" s="137"/>
      <c r="B81" s="116"/>
      <c r="C81" s="117"/>
      <c r="D81" s="89"/>
      <c r="F81" s="392"/>
      <c r="G81" s="392"/>
      <c r="H81" s="392"/>
      <c r="I81" s="392"/>
      <c r="J81" s="392"/>
      <c r="K81" s="392"/>
      <c r="L81" s="392"/>
      <c r="M81" s="392"/>
      <c r="N81" s="392"/>
      <c r="O81" s="392"/>
      <c r="P81" s="392"/>
      <c r="Q81" s="392"/>
      <c r="R81" s="392"/>
      <c r="S81" s="1"/>
    </row>
    <row r="82" spans="1:83" s="255" customFormat="1" ht="15" customHeight="1">
      <c r="A82" s="265"/>
      <c r="B82" s="116"/>
      <c r="C82" s="117"/>
      <c r="D82" s="89"/>
      <c r="E82" s="78"/>
      <c r="F82" s="78"/>
      <c r="G82" s="78"/>
      <c r="H82" s="78"/>
      <c r="I82" s="78"/>
      <c r="J82" s="78"/>
      <c r="K82" s="78"/>
      <c r="L82" s="78"/>
      <c r="M82" s="78"/>
      <c r="N82" s="78"/>
      <c r="O82" s="78"/>
      <c r="P82" s="78"/>
      <c r="Q82" s="78"/>
      <c r="R82" s="78"/>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row>
    <row r="83" spans="1:83" s="255" customFormat="1" ht="15" customHeight="1">
      <c r="A83" s="265"/>
      <c r="B83" s="116"/>
      <c r="C83" s="117"/>
      <c r="D83" s="89"/>
      <c r="E83" s="78"/>
      <c r="F83" s="78"/>
      <c r="G83" s="78"/>
      <c r="H83" s="78"/>
      <c r="I83" s="78"/>
      <c r="J83" s="78"/>
      <c r="K83" s="78"/>
      <c r="L83" s="78"/>
      <c r="M83" s="78"/>
      <c r="N83" s="78"/>
      <c r="O83" s="78"/>
      <c r="P83" s="78"/>
      <c r="Q83" s="78"/>
      <c r="R83" s="78"/>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3" s="255" customFormat="1" ht="15" customHeight="1">
      <c r="A84" s="265"/>
      <c r="B84" s="116"/>
      <c r="C84" s="117"/>
      <c r="D84" s="89"/>
      <c r="E84" s="78"/>
      <c r="F84" s="78"/>
      <c r="G84" s="78"/>
      <c r="H84" s="78"/>
      <c r="I84" s="78"/>
      <c r="J84" s="78"/>
      <c r="K84" s="78"/>
      <c r="L84" s="78"/>
      <c r="M84" s="78"/>
      <c r="N84" s="78"/>
      <c r="O84" s="78"/>
      <c r="P84" s="78"/>
      <c r="Q84" s="78"/>
      <c r="R84" s="78"/>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row>
    <row r="85" spans="1:83" s="48" customFormat="1" ht="15" customHeight="1">
      <c r="A85" s="138"/>
      <c r="B85" s="275" t="s">
        <v>38</v>
      </c>
      <c r="C85" s="45"/>
      <c r="D85" s="89"/>
      <c r="E85" s="89"/>
      <c r="F85" s="89"/>
      <c r="G85" s="90"/>
      <c r="H85" s="90"/>
      <c r="I85" s="90"/>
      <c r="J85" s="90"/>
      <c r="K85" s="90"/>
      <c r="L85" s="90"/>
      <c r="M85" s="90"/>
      <c r="N85" s="90"/>
      <c r="O85" s="79"/>
      <c r="P85" s="79"/>
      <c r="Q85" s="79"/>
      <c r="R85" s="79"/>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row>
    <row r="86" spans="1:83" ht="15" customHeight="1">
      <c r="A86" s="137"/>
      <c r="B86" s="27" t="s">
        <v>276</v>
      </c>
      <c r="C86" s="33"/>
      <c r="D86" s="89"/>
      <c r="E86" s="89"/>
      <c r="F86" s="89"/>
      <c r="G86" s="90"/>
      <c r="H86" s="90"/>
      <c r="I86" s="90"/>
      <c r="J86" s="90"/>
      <c r="K86" s="90"/>
      <c r="L86" s="90"/>
      <c r="M86" s="90"/>
      <c r="N86" s="90"/>
      <c r="O86" s="79"/>
      <c r="P86" s="79"/>
      <c r="Q86" s="79"/>
      <c r="R86" s="79"/>
      <c r="S86" s="1"/>
    </row>
    <row r="87" spans="1:83">
      <c r="A87" s="137"/>
      <c r="B87" s="21" t="s">
        <v>39</v>
      </c>
      <c r="C87" s="32"/>
      <c r="D87" s="80" t="s">
        <v>319</v>
      </c>
      <c r="E87" s="262" t="s">
        <v>137</v>
      </c>
      <c r="F87" s="262" t="s">
        <v>80</v>
      </c>
      <c r="G87" s="343">
        <v>2019</v>
      </c>
      <c r="H87" s="343">
        <v>2020</v>
      </c>
      <c r="I87" s="343">
        <v>2021</v>
      </c>
      <c r="J87" s="343">
        <v>2022</v>
      </c>
      <c r="K87" s="343">
        <v>2023</v>
      </c>
      <c r="L87" s="343">
        <v>2024</v>
      </c>
      <c r="M87" s="343">
        <v>2025</v>
      </c>
      <c r="N87" s="343">
        <v>2026</v>
      </c>
      <c r="O87" s="343">
        <v>2027</v>
      </c>
      <c r="P87" s="343">
        <v>2028</v>
      </c>
      <c r="Q87" s="343">
        <v>2029</v>
      </c>
      <c r="R87" s="343">
        <v>2030</v>
      </c>
      <c r="S87" s="1"/>
    </row>
    <row r="88" spans="1:83" s="2" customFormat="1">
      <c r="A88" s="266" t="s">
        <v>152</v>
      </c>
      <c r="B88" s="44" t="s">
        <v>394</v>
      </c>
      <c r="C88" s="383"/>
      <c r="D88" s="384">
        <f>CRAT!D81</f>
        <v>0</v>
      </c>
      <c r="E88" s="171"/>
      <c r="F88" s="171"/>
      <c r="G88" s="105"/>
      <c r="H88" s="105"/>
      <c r="I88" s="105"/>
      <c r="J88" s="105"/>
      <c r="K88" s="105"/>
      <c r="L88" s="105"/>
      <c r="M88" s="105"/>
      <c r="N88" s="115"/>
      <c r="O88" s="106"/>
      <c r="P88" s="106"/>
      <c r="Q88" s="106"/>
      <c r="R88" s="106"/>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row>
    <row r="89" spans="1:83" s="2" customFormat="1">
      <c r="A89" s="266" t="s">
        <v>153</v>
      </c>
      <c r="B89" s="14" t="s">
        <v>395</v>
      </c>
      <c r="C89" s="178"/>
      <c r="D89" s="306">
        <f>CRAT!D82</f>
        <v>0</v>
      </c>
      <c r="E89" s="170"/>
      <c r="F89" s="170"/>
      <c r="G89" s="105"/>
      <c r="H89" s="105"/>
      <c r="I89" s="105"/>
      <c r="J89" s="105"/>
      <c r="K89" s="105"/>
      <c r="L89" s="105"/>
      <c r="M89" s="105"/>
      <c r="N89" s="115"/>
      <c r="O89" s="106"/>
      <c r="P89" s="106"/>
      <c r="Q89" s="106"/>
      <c r="R89" s="106"/>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row>
    <row r="90" spans="1:83" s="2" customFormat="1">
      <c r="A90" s="266" t="s">
        <v>154</v>
      </c>
      <c r="B90" s="382"/>
      <c r="C90" s="383"/>
      <c r="D90" s="384"/>
      <c r="E90" s="170"/>
      <c r="F90" s="170"/>
      <c r="G90" s="374"/>
      <c r="H90" s="374"/>
      <c r="I90" s="374"/>
      <c r="J90" s="374"/>
      <c r="K90" s="374"/>
      <c r="L90" s="374"/>
      <c r="M90" s="374"/>
      <c r="N90" s="374"/>
      <c r="O90" s="375"/>
      <c r="P90" s="375"/>
      <c r="Q90" s="375"/>
      <c r="R90" s="375"/>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1:83" s="2" customFormat="1">
      <c r="A91" s="266" t="s">
        <v>155</v>
      </c>
      <c r="B91" s="53"/>
      <c r="C91" s="178"/>
      <c r="D91" s="306">
        <f>CRAT!D84</f>
        <v>0</v>
      </c>
      <c r="E91" s="177"/>
      <c r="F91" s="177"/>
      <c r="G91" s="105"/>
      <c r="H91" s="105"/>
      <c r="I91" s="105"/>
      <c r="J91" s="105"/>
      <c r="K91" s="105"/>
      <c r="L91" s="105"/>
      <c r="M91" s="105"/>
      <c r="N91" s="105"/>
      <c r="O91" s="106"/>
      <c r="P91" s="106"/>
      <c r="Q91" s="106"/>
      <c r="R91" s="106"/>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row r="92" spans="1:83" s="2" customFormat="1">
      <c r="A92" s="265" t="s">
        <v>156</v>
      </c>
      <c r="B92" s="53"/>
      <c r="C92" s="178"/>
      <c r="D92" s="306">
        <f>CRAT!D85</f>
        <v>0</v>
      </c>
      <c r="E92" s="294"/>
      <c r="F92" s="294"/>
      <c r="G92" s="110"/>
      <c r="H92" s="110"/>
      <c r="I92" s="110"/>
      <c r="J92" s="110"/>
      <c r="K92" s="110"/>
      <c r="L92" s="110"/>
      <c r="M92" s="110"/>
      <c r="N92" s="110"/>
      <c r="O92" s="111"/>
      <c r="P92" s="111"/>
      <c r="Q92" s="111"/>
      <c r="R92" s="111"/>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row>
    <row r="93" spans="1:83" s="2" customFormat="1">
      <c r="A93" s="266" t="s">
        <v>207</v>
      </c>
      <c r="B93" s="53"/>
      <c r="C93" s="178"/>
      <c r="D93" s="306">
        <f>CRAT!D86</f>
        <v>0</v>
      </c>
      <c r="E93" s="294"/>
      <c r="F93" s="294"/>
      <c r="G93" s="110"/>
      <c r="H93" s="110"/>
      <c r="I93" s="110"/>
      <c r="J93" s="110"/>
      <c r="K93" s="110"/>
      <c r="L93" s="110"/>
      <c r="M93" s="110"/>
      <c r="N93" s="110"/>
      <c r="O93" s="111"/>
      <c r="P93" s="111"/>
      <c r="Q93" s="111"/>
      <c r="R93" s="111"/>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row>
    <row r="94" spans="1:83" s="2" customFormat="1">
      <c r="A94" s="266" t="s">
        <v>208</v>
      </c>
      <c r="B94" s="53"/>
      <c r="C94" s="178"/>
      <c r="D94" s="306">
        <f>CRAT!D87</f>
        <v>0</v>
      </c>
      <c r="E94" s="171"/>
      <c r="F94" s="171"/>
      <c r="G94" s="110"/>
      <c r="H94" s="110"/>
      <c r="I94" s="110"/>
      <c r="J94" s="110"/>
      <c r="K94" s="110"/>
      <c r="L94" s="110"/>
      <c r="M94" s="110"/>
      <c r="N94" s="110"/>
      <c r="O94" s="111"/>
      <c r="P94" s="111"/>
      <c r="Q94" s="111"/>
      <c r="R94" s="111"/>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row>
    <row r="95" spans="1:83" s="2" customFormat="1">
      <c r="A95" s="266" t="s">
        <v>209</v>
      </c>
      <c r="B95" s="53"/>
      <c r="C95" s="178"/>
      <c r="D95" s="306">
        <f>CRAT!D88</f>
        <v>0</v>
      </c>
      <c r="E95" s="170"/>
      <c r="F95" s="170"/>
      <c r="G95" s="110"/>
      <c r="H95" s="110"/>
      <c r="I95" s="110"/>
      <c r="J95" s="110"/>
      <c r="K95" s="110"/>
      <c r="L95" s="110"/>
      <c r="M95" s="110"/>
      <c r="N95" s="110"/>
      <c r="O95" s="111"/>
      <c r="P95" s="111"/>
      <c r="Q95" s="111"/>
      <c r="R95" s="111"/>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row>
    <row r="96" spans="1:83" s="2" customFormat="1">
      <c r="A96" s="266" t="s">
        <v>210</v>
      </c>
      <c r="B96" s="53"/>
      <c r="C96" s="178"/>
      <c r="D96" s="306">
        <f>CRAT!D89</f>
        <v>0</v>
      </c>
      <c r="E96" s="171"/>
      <c r="F96" s="171"/>
      <c r="G96" s="110"/>
      <c r="H96" s="110"/>
      <c r="I96" s="110"/>
      <c r="J96" s="110"/>
      <c r="K96" s="110"/>
      <c r="L96" s="110"/>
      <c r="M96" s="110"/>
      <c r="N96" s="110"/>
      <c r="O96" s="111"/>
      <c r="P96" s="111"/>
      <c r="Q96" s="111"/>
      <c r="R96" s="111"/>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row>
    <row r="97" spans="1:83" s="2" customFormat="1">
      <c r="A97" s="266" t="s">
        <v>211</v>
      </c>
      <c r="B97" s="53"/>
      <c r="C97" s="178"/>
      <c r="D97" s="306">
        <f>CRAT!D90</f>
        <v>0</v>
      </c>
      <c r="E97" s="171"/>
      <c r="F97" s="171"/>
      <c r="G97" s="110"/>
      <c r="H97" s="110"/>
      <c r="I97" s="110"/>
      <c r="J97" s="110"/>
      <c r="K97" s="110"/>
      <c r="L97" s="110"/>
      <c r="M97" s="110"/>
      <c r="N97" s="110"/>
      <c r="O97" s="111"/>
      <c r="P97" s="111"/>
      <c r="Q97" s="111"/>
      <c r="R97" s="111"/>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row>
    <row r="98" spans="1:83" s="2" customFormat="1">
      <c r="A98" s="266" t="s">
        <v>212</v>
      </c>
      <c r="B98" s="53"/>
      <c r="C98" s="178"/>
      <c r="D98" s="306">
        <f>CRAT!D91</f>
        <v>0</v>
      </c>
      <c r="E98" s="170"/>
      <c r="F98" s="170"/>
      <c r="G98" s="110"/>
      <c r="H98" s="110"/>
      <c r="I98" s="110"/>
      <c r="J98" s="110"/>
      <c r="K98" s="110"/>
      <c r="L98" s="110"/>
      <c r="M98" s="110"/>
      <c r="N98" s="110"/>
      <c r="O98" s="111"/>
      <c r="P98" s="111"/>
      <c r="Q98" s="111"/>
      <c r="R98" s="111"/>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row>
    <row r="99" spans="1:83" s="2" customFormat="1">
      <c r="A99" s="266" t="s">
        <v>213</v>
      </c>
      <c r="B99" s="53"/>
      <c r="C99" s="178"/>
      <c r="D99" s="306">
        <f>CRAT!D92</f>
        <v>0</v>
      </c>
      <c r="E99" s="170"/>
      <c r="F99" s="170"/>
      <c r="G99" s="110"/>
      <c r="H99" s="110"/>
      <c r="I99" s="110"/>
      <c r="J99" s="110"/>
      <c r="K99" s="110"/>
      <c r="L99" s="110"/>
      <c r="M99" s="110"/>
      <c r="N99" s="110"/>
      <c r="O99" s="111"/>
      <c r="P99" s="111"/>
      <c r="Q99" s="111"/>
      <c r="R99" s="111"/>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row>
    <row r="100" spans="1:83" s="2" customFormat="1">
      <c r="A100" s="266" t="s">
        <v>214</v>
      </c>
      <c r="B100" s="53"/>
      <c r="C100" s="178"/>
      <c r="D100" s="306">
        <f>CRAT!D93</f>
        <v>0</v>
      </c>
      <c r="E100" s="177"/>
      <c r="F100" s="177"/>
      <c r="G100" s="110"/>
      <c r="H100" s="110"/>
      <c r="I100" s="110"/>
      <c r="J100" s="110"/>
      <c r="K100" s="110"/>
      <c r="L100" s="110"/>
      <c r="M100" s="110"/>
      <c r="N100" s="110"/>
      <c r="O100" s="111"/>
      <c r="P100" s="111"/>
      <c r="Q100" s="111"/>
      <c r="R100" s="111"/>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row>
    <row r="101" spans="1:83" s="2" customFormat="1">
      <c r="A101" s="273" t="s">
        <v>215</v>
      </c>
      <c r="B101" s="53"/>
      <c r="C101" s="178"/>
      <c r="D101" s="306">
        <f>CRAT!D94</f>
        <v>0</v>
      </c>
      <c r="E101" s="294"/>
      <c r="F101" s="294"/>
      <c r="G101" s="110"/>
      <c r="H101" s="110"/>
      <c r="I101" s="110"/>
      <c r="J101" s="110"/>
      <c r="K101" s="110"/>
      <c r="L101" s="110"/>
      <c r="M101" s="110"/>
      <c r="N101" s="110"/>
      <c r="O101" s="111"/>
      <c r="P101" s="111"/>
      <c r="Q101" s="111"/>
      <c r="R101" s="11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row>
    <row r="102" spans="1:83">
      <c r="A102" s="137">
        <v>15</v>
      </c>
      <c r="B102" s="52" t="s">
        <v>103</v>
      </c>
      <c r="C102" s="47"/>
      <c r="D102" s="179"/>
      <c r="E102" s="294"/>
      <c r="F102" s="294"/>
      <c r="G102" s="69">
        <f t="shared" ref="G102:R102" si="4">SUM(G88:G101)</f>
        <v>0</v>
      </c>
      <c r="H102" s="69">
        <f t="shared" si="4"/>
        <v>0</v>
      </c>
      <c r="I102" s="69">
        <f t="shared" si="4"/>
        <v>0</v>
      </c>
      <c r="J102" s="69">
        <f t="shared" si="4"/>
        <v>0</v>
      </c>
      <c r="K102" s="69">
        <f t="shared" si="4"/>
        <v>0</v>
      </c>
      <c r="L102" s="69">
        <f t="shared" si="4"/>
        <v>0</v>
      </c>
      <c r="M102" s="69">
        <f t="shared" si="4"/>
        <v>0</v>
      </c>
      <c r="N102" s="69">
        <f t="shared" si="4"/>
        <v>0</v>
      </c>
      <c r="O102" s="69">
        <f t="shared" si="4"/>
        <v>0</v>
      </c>
      <c r="P102" s="69">
        <f t="shared" si="4"/>
        <v>0</v>
      </c>
      <c r="Q102" s="69">
        <f t="shared" si="4"/>
        <v>0</v>
      </c>
      <c r="R102" s="69">
        <f t="shared" si="4"/>
        <v>0</v>
      </c>
      <c r="S102" s="1"/>
    </row>
    <row r="103" spans="1:83">
      <c r="A103" s="137"/>
      <c r="B103" s="12"/>
      <c r="C103" s="32"/>
      <c r="D103" s="154"/>
      <c r="E103" s="159"/>
      <c r="F103" s="232"/>
      <c r="G103" s="160"/>
      <c r="H103" s="160"/>
      <c r="I103" s="160"/>
      <c r="J103" s="160"/>
      <c r="K103" s="160"/>
      <c r="L103" s="160"/>
      <c r="M103" s="160"/>
      <c r="N103" s="160"/>
      <c r="O103" s="161"/>
      <c r="P103" s="161"/>
      <c r="Q103" s="161"/>
      <c r="R103" s="162"/>
      <c r="S103" s="1"/>
    </row>
    <row r="104" spans="1:83">
      <c r="A104" s="137"/>
      <c r="B104" s="27" t="s">
        <v>277</v>
      </c>
      <c r="C104" s="12"/>
      <c r="D104" s="21"/>
      <c r="E104" s="102"/>
      <c r="F104" s="103"/>
      <c r="G104" s="103"/>
      <c r="H104" s="103"/>
      <c r="I104" s="103"/>
      <c r="J104" s="103"/>
      <c r="K104" s="103"/>
      <c r="L104" s="103"/>
      <c r="M104" s="103"/>
      <c r="N104" s="103"/>
      <c r="O104" s="100"/>
      <c r="P104" s="100"/>
      <c r="Q104" s="100"/>
      <c r="R104" s="101"/>
      <c r="S104" s="1"/>
    </row>
    <row r="105" spans="1:83">
      <c r="A105" s="137"/>
      <c r="B105" s="21" t="s">
        <v>39</v>
      </c>
      <c r="C105" s="122"/>
      <c r="D105" s="80" t="s">
        <v>319</v>
      </c>
      <c r="E105" s="262" t="s">
        <v>137</v>
      </c>
      <c r="F105" s="262" t="s">
        <v>80</v>
      </c>
      <c r="G105" s="262" t="s">
        <v>1</v>
      </c>
      <c r="H105" s="262" t="s">
        <v>2</v>
      </c>
      <c r="I105" s="262" t="s">
        <v>17</v>
      </c>
      <c r="J105" s="262" t="s">
        <v>18</v>
      </c>
      <c r="K105" s="262" t="s">
        <v>20</v>
      </c>
      <c r="L105" s="262" t="s">
        <v>21</v>
      </c>
      <c r="M105" s="262" t="s">
        <v>24</v>
      </c>
      <c r="N105" s="262" t="s">
        <v>25</v>
      </c>
      <c r="O105" s="262" t="s">
        <v>27</v>
      </c>
      <c r="P105" s="262" t="s">
        <v>28</v>
      </c>
      <c r="Q105" s="262" t="s">
        <v>29</v>
      </c>
      <c r="R105" s="262" t="s">
        <v>30</v>
      </c>
      <c r="S105" s="1"/>
    </row>
    <row r="106" spans="1:83">
      <c r="A106" s="266" t="s">
        <v>74</v>
      </c>
      <c r="B106" s="53" t="s">
        <v>396</v>
      </c>
      <c r="C106" s="297"/>
      <c r="D106" s="337" t="str">
        <f>CRAT!D99</f>
        <v>Solar PV</v>
      </c>
      <c r="E106" s="450"/>
      <c r="F106" s="490">
        <v>0</v>
      </c>
      <c r="G106" s="439">
        <v>0</v>
      </c>
      <c r="H106" s="440">
        <v>0</v>
      </c>
      <c r="I106" s="440">
        <v>0</v>
      </c>
      <c r="J106" s="440">
        <v>0</v>
      </c>
      <c r="K106" s="440">
        <v>0</v>
      </c>
      <c r="L106" s="440">
        <v>295386.82201572001</v>
      </c>
      <c r="M106" s="440">
        <v>294535.18518006004</v>
      </c>
      <c r="N106" s="440">
        <v>294535.18518004997</v>
      </c>
      <c r="O106" s="441">
        <v>294535.18518005003</v>
      </c>
      <c r="P106" s="441">
        <v>295386.82201572997</v>
      </c>
      <c r="Q106" s="441">
        <v>589070.37040596991</v>
      </c>
      <c r="R106" s="441">
        <v>589070.37040599005</v>
      </c>
      <c r="S106" s="1"/>
    </row>
    <row r="107" spans="1:83">
      <c r="A107" s="266" t="s">
        <v>75</v>
      </c>
      <c r="B107" s="53"/>
      <c r="C107" s="40"/>
      <c r="D107" s="337">
        <f>CRAT!D100</f>
        <v>0</v>
      </c>
      <c r="E107" s="170"/>
      <c r="F107" s="170"/>
      <c r="G107" s="109"/>
      <c r="H107" s="109"/>
      <c r="I107" s="109"/>
      <c r="J107" s="109"/>
      <c r="K107" s="109"/>
      <c r="L107" s="109"/>
      <c r="M107" s="109"/>
      <c r="N107" s="109"/>
      <c r="O107" s="106"/>
      <c r="P107" s="106"/>
      <c r="Q107" s="106"/>
      <c r="R107" s="106"/>
      <c r="S107" s="1"/>
    </row>
    <row r="108" spans="1:83">
      <c r="A108" s="266" t="s">
        <v>76</v>
      </c>
      <c r="B108" s="53"/>
      <c r="C108" s="40"/>
      <c r="D108" s="337">
        <f>CRAT!D101</f>
        <v>0</v>
      </c>
      <c r="E108" s="170"/>
      <c r="F108" s="170"/>
      <c r="G108" s="109"/>
      <c r="H108" s="109"/>
      <c r="I108" s="109"/>
      <c r="J108" s="109"/>
      <c r="K108" s="109"/>
      <c r="L108" s="109"/>
      <c r="M108" s="109"/>
      <c r="N108" s="109"/>
      <c r="O108" s="106"/>
      <c r="P108" s="106"/>
      <c r="Q108" s="106"/>
      <c r="R108" s="106"/>
      <c r="S108" s="1"/>
    </row>
    <row r="109" spans="1:83">
      <c r="A109" s="266" t="s">
        <v>77</v>
      </c>
      <c r="B109" s="53"/>
      <c r="C109" s="40"/>
      <c r="D109" s="337">
        <f>CRAT!D102</f>
        <v>0</v>
      </c>
      <c r="E109" s="177"/>
      <c r="F109" s="177"/>
      <c r="G109" s="109"/>
      <c r="H109" s="109"/>
      <c r="I109" s="109"/>
      <c r="J109" s="109"/>
      <c r="K109" s="109"/>
      <c r="L109" s="109"/>
      <c r="M109" s="109"/>
      <c r="N109" s="109"/>
      <c r="O109" s="106"/>
      <c r="P109" s="106"/>
      <c r="Q109" s="106"/>
      <c r="R109" s="106"/>
      <c r="S109" s="1"/>
    </row>
    <row r="110" spans="1:83">
      <c r="A110" s="265" t="s">
        <v>78</v>
      </c>
      <c r="B110" s="53"/>
      <c r="C110" s="40"/>
      <c r="D110" s="337">
        <f>CRAT!D103</f>
        <v>0</v>
      </c>
      <c r="E110" s="294"/>
      <c r="F110" s="294"/>
      <c r="G110" s="109"/>
      <c r="H110" s="109"/>
      <c r="I110" s="109"/>
      <c r="J110" s="109"/>
      <c r="K110" s="109"/>
      <c r="L110" s="109"/>
      <c r="M110" s="109"/>
      <c r="N110" s="109"/>
      <c r="O110" s="106"/>
      <c r="P110" s="106"/>
      <c r="Q110" s="106"/>
      <c r="R110" s="106"/>
      <c r="S110" s="1"/>
    </row>
    <row r="111" spans="1:83" s="255" customFormat="1">
      <c r="A111" s="266" t="s">
        <v>219</v>
      </c>
      <c r="B111" s="53"/>
      <c r="C111" s="260"/>
      <c r="D111" s="337">
        <f>CRAT!D104</f>
        <v>0</v>
      </c>
      <c r="E111" s="294"/>
      <c r="F111" s="294"/>
      <c r="G111" s="157"/>
      <c r="H111" s="157"/>
      <c r="I111" s="157"/>
      <c r="J111" s="157"/>
      <c r="K111" s="157"/>
      <c r="L111" s="157"/>
      <c r="M111" s="157"/>
      <c r="N111" s="157"/>
      <c r="O111" s="242"/>
      <c r="P111" s="242"/>
      <c r="Q111" s="242"/>
      <c r="R111" s="24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row>
    <row r="112" spans="1:83" s="255" customFormat="1">
      <c r="A112" s="266" t="s">
        <v>220</v>
      </c>
      <c r="B112" s="53"/>
      <c r="C112" s="260"/>
      <c r="D112" s="337">
        <f>CRAT!D105</f>
        <v>0</v>
      </c>
      <c r="E112" s="171"/>
      <c r="F112" s="171"/>
      <c r="G112" s="157"/>
      <c r="H112" s="157"/>
      <c r="I112" s="157"/>
      <c r="J112" s="157"/>
      <c r="K112" s="157"/>
      <c r="L112" s="157"/>
      <c r="M112" s="157"/>
      <c r="N112" s="157"/>
      <c r="O112" s="242"/>
      <c r="P112" s="242"/>
      <c r="Q112" s="242"/>
      <c r="R112" s="24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row>
    <row r="113" spans="1:83" s="255" customFormat="1">
      <c r="A113" s="266" t="s">
        <v>221</v>
      </c>
      <c r="B113" s="53"/>
      <c r="C113" s="260"/>
      <c r="D113" s="337">
        <f>CRAT!D106</f>
        <v>0</v>
      </c>
      <c r="E113" s="170"/>
      <c r="F113" s="170"/>
      <c r="G113" s="157"/>
      <c r="H113" s="157"/>
      <c r="I113" s="157"/>
      <c r="J113" s="157"/>
      <c r="K113" s="157"/>
      <c r="L113" s="157"/>
      <c r="M113" s="157"/>
      <c r="N113" s="157"/>
      <c r="O113" s="242"/>
      <c r="P113" s="242"/>
      <c r="Q113" s="242"/>
      <c r="R113" s="24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row>
    <row r="114" spans="1:83" s="255" customFormat="1">
      <c r="A114" s="266" t="s">
        <v>222</v>
      </c>
      <c r="B114" s="53"/>
      <c r="C114" s="260"/>
      <c r="D114" s="337">
        <f>CRAT!D107</f>
        <v>0</v>
      </c>
      <c r="E114" s="171"/>
      <c r="F114" s="171"/>
      <c r="G114" s="157"/>
      <c r="H114" s="157"/>
      <c r="I114" s="157"/>
      <c r="J114" s="157"/>
      <c r="K114" s="157"/>
      <c r="L114" s="157"/>
      <c r="M114" s="157"/>
      <c r="N114" s="157"/>
      <c r="O114" s="242"/>
      <c r="P114" s="242"/>
      <c r="Q114" s="242"/>
      <c r="R114" s="24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row>
    <row r="115" spans="1:83" s="255" customFormat="1">
      <c r="A115" s="266" t="s">
        <v>223</v>
      </c>
      <c r="B115" s="53"/>
      <c r="C115" s="260"/>
      <c r="D115" s="337">
        <f>CRAT!D108</f>
        <v>0</v>
      </c>
      <c r="E115" s="171"/>
      <c r="F115" s="171"/>
      <c r="G115" s="157"/>
      <c r="H115" s="157"/>
      <c r="I115" s="157"/>
      <c r="J115" s="157"/>
      <c r="K115" s="157"/>
      <c r="L115" s="157"/>
      <c r="M115" s="157"/>
      <c r="N115" s="157"/>
      <c r="O115" s="242"/>
      <c r="P115" s="242"/>
      <c r="Q115" s="242"/>
      <c r="R115" s="24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row>
    <row r="116" spans="1:83" s="255" customFormat="1">
      <c r="A116" s="266" t="s">
        <v>224</v>
      </c>
      <c r="B116" s="53"/>
      <c r="C116" s="260"/>
      <c r="D116" s="337">
        <f>CRAT!D109</f>
        <v>0</v>
      </c>
      <c r="E116" s="170"/>
      <c r="F116" s="170"/>
      <c r="G116" s="157"/>
      <c r="H116" s="157"/>
      <c r="I116" s="157"/>
      <c r="J116" s="157"/>
      <c r="K116" s="157"/>
      <c r="L116" s="157"/>
      <c r="M116" s="157"/>
      <c r="N116" s="157"/>
      <c r="O116" s="242"/>
      <c r="P116" s="242"/>
      <c r="Q116" s="242"/>
      <c r="R116" s="24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row>
    <row r="117" spans="1:83" s="255" customFormat="1">
      <c r="A117" s="266" t="s">
        <v>225</v>
      </c>
      <c r="B117" s="53"/>
      <c r="C117" s="260"/>
      <c r="D117" s="337">
        <f>CRAT!D110</f>
        <v>0</v>
      </c>
      <c r="E117" s="170"/>
      <c r="F117" s="170"/>
      <c r="G117" s="157"/>
      <c r="H117" s="157"/>
      <c r="I117" s="157"/>
      <c r="J117" s="157"/>
      <c r="K117" s="157"/>
      <c r="L117" s="157"/>
      <c r="M117" s="157"/>
      <c r="N117" s="157"/>
      <c r="O117" s="242"/>
      <c r="P117" s="242"/>
      <c r="Q117" s="242"/>
      <c r="R117" s="24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row>
    <row r="118" spans="1:83" s="255" customFormat="1">
      <c r="A118" s="266" t="s">
        <v>226</v>
      </c>
      <c r="B118" s="53"/>
      <c r="C118" s="260"/>
      <c r="D118" s="337">
        <f>CRAT!D111</f>
        <v>0</v>
      </c>
      <c r="E118" s="177"/>
      <c r="F118" s="177"/>
      <c r="G118" s="157"/>
      <c r="H118" s="157"/>
      <c r="I118" s="157"/>
      <c r="J118" s="157"/>
      <c r="K118" s="157"/>
      <c r="L118" s="157"/>
      <c r="M118" s="157"/>
      <c r="N118" s="157"/>
      <c r="O118" s="242"/>
      <c r="P118" s="242"/>
      <c r="Q118" s="242"/>
      <c r="R118" s="24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row>
    <row r="119" spans="1:83" s="255" customFormat="1">
      <c r="A119" s="273" t="s">
        <v>227</v>
      </c>
      <c r="B119" s="53"/>
      <c r="C119" s="260"/>
      <c r="D119" s="337">
        <f>CRAT!D112</f>
        <v>0</v>
      </c>
      <c r="E119" s="294"/>
      <c r="F119" s="294"/>
      <c r="G119" s="157"/>
      <c r="H119" s="157"/>
      <c r="I119" s="157"/>
      <c r="J119" s="157"/>
      <c r="K119" s="157"/>
      <c r="L119" s="157"/>
      <c r="M119" s="157"/>
      <c r="N119" s="157"/>
      <c r="O119" s="242"/>
      <c r="P119" s="242"/>
      <c r="Q119" s="242"/>
      <c r="R119" s="24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row>
    <row r="120" spans="1:83">
      <c r="A120" s="137">
        <v>16</v>
      </c>
      <c r="B120" s="49" t="s">
        <v>104</v>
      </c>
      <c r="C120" s="47"/>
      <c r="D120" s="88"/>
      <c r="E120" s="294"/>
      <c r="F120" s="294"/>
      <c r="G120" s="69">
        <f>SUM(G106:G119)</f>
        <v>0</v>
      </c>
      <c r="H120" s="69">
        <f t="shared" ref="H120:R120" si="5">SUM(H106:H119)</f>
        <v>0</v>
      </c>
      <c r="I120" s="69">
        <f t="shared" si="5"/>
        <v>0</v>
      </c>
      <c r="J120" s="69">
        <f t="shared" si="5"/>
        <v>0</v>
      </c>
      <c r="K120" s="69">
        <f t="shared" si="5"/>
        <v>0</v>
      </c>
      <c r="L120" s="69">
        <f t="shared" si="5"/>
        <v>295386.82201572001</v>
      </c>
      <c r="M120" s="69">
        <f t="shared" si="5"/>
        <v>294535.18518006004</v>
      </c>
      <c r="N120" s="69">
        <f t="shared" si="5"/>
        <v>294535.18518004997</v>
      </c>
      <c r="O120" s="69">
        <f t="shared" si="5"/>
        <v>294535.18518005003</v>
      </c>
      <c r="P120" s="69">
        <f t="shared" si="5"/>
        <v>295386.82201572997</v>
      </c>
      <c r="Q120" s="69">
        <f t="shared" si="5"/>
        <v>589070.37040596991</v>
      </c>
      <c r="R120" s="69">
        <f t="shared" si="5"/>
        <v>589070.37040599005</v>
      </c>
      <c r="S120" s="1"/>
    </row>
    <row r="121" spans="1:83">
      <c r="A121" s="137"/>
      <c r="B121" s="167"/>
      <c r="C121" s="165"/>
      <c r="D121" s="166"/>
      <c r="E121" s="103"/>
      <c r="F121" s="103"/>
      <c r="G121" s="103"/>
      <c r="H121" s="103"/>
      <c r="I121" s="103"/>
      <c r="J121" s="103"/>
      <c r="K121" s="103"/>
      <c r="L121" s="103"/>
      <c r="M121" s="103"/>
      <c r="N121" s="103"/>
      <c r="O121" s="103"/>
      <c r="P121" s="103"/>
      <c r="Q121" s="103"/>
      <c r="R121" s="168"/>
      <c r="S121" s="1"/>
    </row>
    <row r="122" spans="1:83" ht="15" customHeight="1">
      <c r="A122" s="137">
        <v>17</v>
      </c>
      <c r="B122" s="50" t="s">
        <v>170</v>
      </c>
      <c r="C122" s="51"/>
      <c r="D122" s="87"/>
      <c r="E122" s="294"/>
      <c r="F122" s="294"/>
      <c r="G122" s="82">
        <f t="shared" ref="G122:R122" si="6">G120+G102</f>
        <v>0</v>
      </c>
      <c r="H122" s="82">
        <f t="shared" si="6"/>
        <v>0</v>
      </c>
      <c r="I122" s="82">
        <f t="shared" si="6"/>
        <v>0</v>
      </c>
      <c r="J122" s="82">
        <f t="shared" si="6"/>
        <v>0</v>
      </c>
      <c r="K122" s="82">
        <f t="shared" si="6"/>
        <v>0</v>
      </c>
      <c r="L122" s="82">
        <f t="shared" si="6"/>
        <v>295386.82201572001</v>
      </c>
      <c r="M122" s="82">
        <f t="shared" si="6"/>
        <v>294535.18518006004</v>
      </c>
      <c r="N122" s="82">
        <f t="shared" si="6"/>
        <v>294535.18518004997</v>
      </c>
      <c r="O122" s="82">
        <f t="shared" si="6"/>
        <v>294535.18518005003</v>
      </c>
      <c r="P122" s="82">
        <f t="shared" si="6"/>
        <v>295386.82201572997</v>
      </c>
      <c r="Q122" s="82">
        <f t="shared" si="6"/>
        <v>589070.37040596991</v>
      </c>
      <c r="R122" s="82">
        <f t="shared" si="6"/>
        <v>589070.37040599005</v>
      </c>
      <c r="S122" s="1"/>
    </row>
    <row r="123" spans="1:83" s="255" customFormat="1" ht="15" customHeight="1">
      <c r="A123" s="265"/>
      <c r="B123" s="116"/>
      <c r="C123" s="117"/>
      <c r="D123" s="89"/>
      <c r="E123" s="328"/>
      <c r="F123" s="328"/>
      <c r="G123" s="78"/>
      <c r="H123" s="78"/>
      <c r="I123" s="78"/>
      <c r="J123" s="78"/>
      <c r="K123" s="78"/>
      <c r="L123" s="78"/>
      <c r="M123" s="78"/>
      <c r="N123" s="78"/>
      <c r="O123" s="78"/>
      <c r="P123" s="78"/>
      <c r="Q123" s="78"/>
      <c r="R123" s="78"/>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row>
    <row r="124" spans="1:83" s="255" customFormat="1" ht="15" customHeight="1">
      <c r="A124" s="265" t="s">
        <v>305</v>
      </c>
      <c r="B124" s="49" t="s">
        <v>311</v>
      </c>
      <c r="C124" s="288"/>
      <c r="D124" s="289"/>
      <c r="E124" s="294"/>
      <c r="F124" s="294"/>
      <c r="G124" s="290"/>
      <c r="H124" s="290"/>
      <c r="I124" s="290"/>
      <c r="J124" s="290"/>
      <c r="K124" s="290"/>
      <c r="L124" s="290"/>
      <c r="M124" s="290"/>
      <c r="N124" s="290"/>
      <c r="O124" s="290"/>
      <c r="P124" s="290"/>
      <c r="Q124" s="290"/>
      <c r="R124" s="290"/>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row>
    <row r="125" spans="1:83" ht="15" customHeight="1">
      <c r="A125" s="137"/>
      <c r="B125" s="175"/>
      <c r="C125" s="117"/>
      <c r="D125" s="89"/>
      <c r="E125" s="78"/>
      <c r="F125" s="78"/>
      <c r="G125" s="78"/>
      <c r="H125" s="78"/>
      <c r="I125" s="78"/>
      <c r="J125" s="78"/>
      <c r="K125" s="78"/>
      <c r="L125" s="78"/>
      <c r="M125" s="78"/>
      <c r="N125" s="78"/>
      <c r="O125" s="78"/>
      <c r="P125" s="78"/>
      <c r="Q125" s="78"/>
      <c r="R125" s="78"/>
      <c r="S125" s="1"/>
    </row>
    <row r="126" spans="1:83" ht="18">
      <c r="A126" s="137"/>
      <c r="B126" s="275" t="s">
        <v>278</v>
      </c>
      <c r="C126" s="45"/>
      <c r="D126" s="89"/>
      <c r="E126" s="90"/>
      <c r="F126" s="90"/>
      <c r="G126" s="90"/>
      <c r="H126" s="90"/>
      <c r="I126" s="90"/>
      <c r="J126" s="90"/>
      <c r="K126" s="90"/>
      <c r="L126" s="90"/>
      <c r="M126" s="90"/>
      <c r="N126" s="90"/>
      <c r="O126" s="79"/>
      <c r="P126" s="79"/>
      <c r="Q126" s="79"/>
      <c r="R126" s="79"/>
      <c r="S126" s="1"/>
    </row>
    <row r="127" spans="1:83">
      <c r="A127" s="137"/>
      <c r="B127" s="27"/>
      <c r="C127" s="33"/>
      <c r="D127" s="27"/>
      <c r="E127" s="5"/>
      <c r="F127" s="5"/>
      <c r="G127" s="5"/>
      <c r="H127" s="5"/>
      <c r="I127" s="5"/>
      <c r="J127" s="5"/>
      <c r="K127" s="5"/>
      <c r="L127" s="5"/>
      <c r="M127" s="5"/>
      <c r="N127" s="5"/>
      <c r="O127" s="5"/>
      <c r="P127" s="1"/>
      <c r="Q127" s="1"/>
      <c r="R127" s="1"/>
      <c r="S127" s="1"/>
    </row>
    <row r="128" spans="1:83">
      <c r="A128" s="137"/>
      <c r="B128" s="21"/>
      <c r="C128" s="75"/>
      <c r="D128" s="182"/>
      <c r="E128" s="180" t="s">
        <v>137</v>
      </c>
      <c r="F128" s="180" t="s">
        <v>80</v>
      </c>
      <c r="G128" s="64" t="s">
        <v>1</v>
      </c>
      <c r="H128" s="64" t="s">
        <v>2</v>
      </c>
      <c r="I128" s="64" t="s">
        <v>17</v>
      </c>
      <c r="J128" s="64" t="s">
        <v>18</v>
      </c>
      <c r="K128" s="64" t="s">
        <v>20</v>
      </c>
      <c r="L128" s="64" t="s">
        <v>21</v>
      </c>
      <c r="M128" s="64" t="s">
        <v>24</v>
      </c>
      <c r="N128" s="64" t="s">
        <v>25</v>
      </c>
      <c r="O128" s="64" t="s">
        <v>27</v>
      </c>
      <c r="P128" s="64" t="s">
        <v>28</v>
      </c>
      <c r="Q128" s="64" t="s">
        <v>29</v>
      </c>
      <c r="R128" s="64" t="s">
        <v>30</v>
      </c>
      <c r="S128" s="1"/>
    </row>
    <row r="129" spans="1:83">
      <c r="A129" s="137">
        <v>18</v>
      </c>
      <c r="B129" s="50" t="s">
        <v>279</v>
      </c>
      <c r="C129" s="91"/>
      <c r="D129" s="181"/>
      <c r="E129" s="450">
        <v>1059010</v>
      </c>
      <c r="F129" s="491">
        <v>865873.75602689246</v>
      </c>
      <c r="G129" s="437">
        <v>1109114.588106859</v>
      </c>
      <c r="H129" s="437">
        <v>1164223.0874569467</v>
      </c>
      <c r="I129" s="437">
        <v>1156691.7185931467</v>
      </c>
      <c r="J129" s="437">
        <v>1160159.2764207888</v>
      </c>
      <c r="K129" s="437">
        <v>1196481.5483187088</v>
      </c>
      <c r="L129" s="437">
        <v>1183759.9851589538</v>
      </c>
      <c r="M129" s="437">
        <v>1263074.3076004134</v>
      </c>
      <c r="N129" s="458">
        <v>1295671.224342729</v>
      </c>
      <c r="O129" s="449">
        <v>1364182.8937840876</v>
      </c>
      <c r="P129" s="449">
        <v>1396876.2215584689</v>
      </c>
      <c r="Q129" s="449">
        <v>1419427.7992942869</v>
      </c>
      <c r="R129" s="449">
        <v>1446416.1581208257</v>
      </c>
      <c r="S129" s="1"/>
    </row>
    <row r="130" spans="1:83" ht="15" customHeight="1">
      <c r="A130" s="137" t="s">
        <v>373</v>
      </c>
      <c r="B130" s="396" t="s">
        <v>401</v>
      </c>
      <c r="C130" s="288"/>
      <c r="D130" s="289"/>
      <c r="E130" s="450">
        <v>589545.00999999989</v>
      </c>
      <c r="F130" s="491">
        <v>338555.57468575996</v>
      </c>
      <c r="G130" s="446">
        <v>140663.86826247998</v>
      </c>
      <c r="H130" s="446">
        <v>148712.54382859002</v>
      </c>
      <c r="I130" s="446">
        <v>156802.39355755999</v>
      </c>
      <c r="J130" s="446">
        <v>188367.78184024</v>
      </c>
      <c r="K130" s="446">
        <v>237807.94820425005</v>
      </c>
      <c r="L130" s="446">
        <v>149061.01921826001</v>
      </c>
      <c r="M130" s="446">
        <v>105562.72048616</v>
      </c>
      <c r="N130" s="446">
        <v>76069.597271479986</v>
      </c>
      <c r="O130" s="446">
        <v>62669.863528069996</v>
      </c>
      <c r="P130" s="446">
        <v>56995.674226319999</v>
      </c>
      <c r="Q130" s="446">
        <v>57274.656632850005</v>
      </c>
      <c r="R130" s="446">
        <v>62507.170569050009</v>
      </c>
      <c r="S130" s="1"/>
    </row>
    <row r="131" spans="1:83" ht="15" customHeight="1">
      <c r="A131" s="137"/>
      <c r="B131" s="35"/>
      <c r="C131" s="117"/>
      <c r="D131" s="89"/>
      <c r="E131" s="78"/>
    </row>
    <row r="132" spans="1:83" ht="18">
      <c r="A132" s="137"/>
      <c r="B132" s="277" t="s">
        <v>15</v>
      </c>
      <c r="C132" s="12"/>
      <c r="D132" s="21"/>
      <c r="E132" s="78"/>
    </row>
    <row r="133" spans="1:83">
      <c r="A133" s="137"/>
      <c r="B133" s="21"/>
      <c r="C133" s="12"/>
      <c r="D133" s="21"/>
      <c r="E133" s="64" t="s">
        <v>137</v>
      </c>
      <c r="F133" s="64" t="s">
        <v>80</v>
      </c>
      <c r="G133" s="64" t="s">
        <v>1</v>
      </c>
      <c r="H133" s="64" t="s">
        <v>2</v>
      </c>
      <c r="I133" s="64" t="s">
        <v>17</v>
      </c>
      <c r="J133" s="64" t="s">
        <v>18</v>
      </c>
      <c r="K133" s="64" t="s">
        <v>20</v>
      </c>
      <c r="L133" s="64" t="s">
        <v>21</v>
      </c>
      <c r="M133" s="64" t="s">
        <v>24</v>
      </c>
      <c r="N133" s="64" t="s">
        <v>25</v>
      </c>
      <c r="O133" s="64" t="s">
        <v>27</v>
      </c>
      <c r="P133" s="64" t="s">
        <v>28</v>
      </c>
      <c r="Q133" s="64" t="s">
        <v>29</v>
      </c>
      <c r="R133" s="64" t="s">
        <v>30</v>
      </c>
      <c r="S133" s="1"/>
    </row>
    <row r="134" spans="1:83">
      <c r="A134" s="137">
        <v>19</v>
      </c>
      <c r="B134" s="52" t="s">
        <v>306</v>
      </c>
      <c r="C134" s="40"/>
      <c r="D134" s="91"/>
      <c r="E134" s="152">
        <f>E78+E122+E124</f>
        <v>2593205.8456000006</v>
      </c>
      <c r="F134" s="267">
        <f t="shared" ref="F134:R134" si="7">F78+F122+F124</f>
        <v>2734071.4048599401</v>
      </c>
      <c r="G134" s="287">
        <f t="shared" si="7"/>
        <v>2337831.2858193303</v>
      </c>
      <c r="H134" s="287">
        <f t="shared" si="7"/>
        <v>2296427.5640195101</v>
      </c>
      <c r="I134" s="287">
        <f t="shared" si="7"/>
        <v>2318214.3596637901</v>
      </c>
      <c r="J134" s="287">
        <f t="shared" si="7"/>
        <v>2293273.5535939597</v>
      </c>
      <c r="K134" s="287">
        <f t="shared" si="7"/>
        <v>2283558.73044649</v>
      </c>
      <c r="L134" s="287">
        <f t="shared" si="7"/>
        <v>2505781.6953729801</v>
      </c>
      <c r="M134" s="287">
        <f t="shared" si="7"/>
        <v>2386106.7174150003</v>
      </c>
      <c r="N134" s="287">
        <f t="shared" si="7"/>
        <v>2324951.7589428397</v>
      </c>
      <c r="O134" s="287">
        <f t="shared" si="7"/>
        <v>2246245.8300811099</v>
      </c>
      <c r="P134" s="287">
        <f t="shared" si="7"/>
        <v>2215268.2629514197</v>
      </c>
      <c r="Q134" s="287">
        <f t="shared" si="7"/>
        <v>2501466.3137751203</v>
      </c>
      <c r="R134" s="287">
        <f t="shared" si="7"/>
        <v>2494070.6502434099</v>
      </c>
      <c r="S134" s="1"/>
    </row>
    <row r="135" spans="1:83" s="255" customFormat="1">
      <c r="A135" s="265" t="s">
        <v>292</v>
      </c>
      <c r="B135" s="201" t="s">
        <v>310</v>
      </c>
      <c r="C135" s="260"/>
      <c r="D135" s="264"/>
      <c r="E135" s="267">
        <f>E75</f>
        <v>364116</v>
      </c>
      <c r="F135" s="267">
        <f t="shared" ref="F135:R135" si="8">F75</f>
        <v>533466.2385098401</v>
      </c>
      <c r="G135" s="287">
        <f t="shared" si="8"/>
        <v>537900.85623008013</v>
      </c>
      <c r="H135" s="287">
        <f t="shared" si="8"/>
        <v>537668.26953879988</v>
      </c>
      <c r="I135" s="287">
        <f t="shared" si="8"/>
        <v>537424.99164640007</v>
      </c>
      <c r="J135" s="287">
        <f t="shared" si="8"/>
        <v>537171.57001416013</v>
      </c>
      <c r="K135" s="287">
        <f t="shared" si="8"/>
        <v>532464.00379352004</v>
      </c>
      <c r="L135" s="287">
        <f t="shared" si="8"/>
        <v>821863.27104972</v>
      </c>
      <c r="M135" s="287">
        <f t="shared" si="8"/>
        <v>820718.46857293998</v>
      </c>
      <c r="N135" s="287">
        <f t="shared" si="8"/>
        <v>820248.49023492995</v>
      </c>
      <c r="O135" s="287">
        <f t="shared" si="8"/>
        <v>819202.76962645003</v>
      </c>
      <c r="P135" s="287">
        <f t="shared" si="8"/>
        <v>819842.55621317006</v>
      </c>
      <c r="Q135" s="287">
        <f t="shared" si="8"/>
        <v>1113299.47131581</v>
      </c>
      <c r="R135" s="287">
        <f t="shared" si="8"/>
        <v>1112965.81943607</v>
      </c>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row>
    <row r="136" spans="1:83" s="255" customFormat="1">
      <c r="A136" s="137">
        <v>20</v>
      </c>
      <c r="B136" s="261" t="s">
        <v>374</v>
      </c>
      <c r="C136" s="260"/>
      <c r="D136" s="264"/>
      <c r="E136" s="267">
        <f>E129-E130</f>
        <v>469464.99000000011</v>
      </c>
      <c r="F136" s="267">
        <f>F129-F130</f>
        <v>527318.1813411325</v>
      </c>
      <c r="G136" s="287">
        <f t="shared" ref="G136:R136" si="9">G129-G130</f>
        <v>968450.719844379</v>
      </c>
      <c r="H136" s="287">
        <f t="shared" si="9"/>
        <v>1015510.5436283567</v>
      </c>
      <c r="I136" s="287">
        <f t="shared" si="9"/>
        <v>999889.32503558672</v>
      </c>
      <c r="J136" s="287">
        <f t="shared" si="9"/>
        <v>971791.49458054884</v>
      </c>
      <c r="K136" s="287">
        <f t="shared" si="9"/>
        <v>958673.60011445871</v>
      </c>
      <c r="L136" s="287">
        <f t="shared" si="9"/>
        <v>1034698.9659406939</v>
      </c>
      <c r="M136" s="287">
        <f t="shared" si="9"/>
        <v>1157511.5871142535</v>
      </c>
      <c r="N136" s="287">
        <f t="shared" si="9"/>
        <v>1219601.6270712491</v>
      </c>
      <c r="O136" s="287">
        <f t="shared" si="9"/>
        <v>1301513.0302560176</v>
      </c>
      <c r="P136" s="287">
        <f t="shared" si="9"/>
        <v>1339880.547332149</v>
      </c>
      <c r="Q136" s="287">
        <f t="shared" si="9"/>
        <v>1362153.1426614369</v>
      </c>
      <c r="R136" s="287">
        <f t="shared" si="9"/>
        <v>1383908.9875517758</v>
      </c>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row>
    <row r="137" spans="1:83">
      <c r="A137" s="280">
        <v>21</v>
      </c>
      <c r="B137" s="261" t="s">
        <v>293</v>
      </c>
      <c r="C137" s="40"/>
      <c r="D137" s="81"/>
      <c r="E137" s="152">
        <f t="shared" ref="E137:R137" si="10">E134-E135+E136</f>
        <v>2698554.8356000008</v>
      </c>
      <c r="F137" s="267">
        <f t="shared" si="10"/>
        <v>2727923.3476912328</v>
      </c>
      <c r="G137" s="287">
        <f t="shared" si="10"/>
        <v>2768381.1494336291</v>
      </c>
      <c r="H137" s="287">
        <f t="shared" si="10"/>
        <v>2774269.8381090667</v>
      </c>
      <c r="I137" s="287">
        <f t="shared" si="10"/>
        <v>2780678.6930529764</v>
      </c>
      <c r="J137" s="287">
        <f t="shared" si="10"/>
        <v>2727893.4781603483</v>
      </c>
      <c r="K137" s="287">
        <f t="shared" si="10"/>
        <v>2709768.3267674288</v>
      </c>
      <c r="L137" s="287">
        <f t="shared" si="10"/>
        <v>2718617.3902639542</v>
      </c>
      <c r="M137" s="287">
        <f t="shared" si="10"/>
        <v>2722899.8359563136</v>
      </c>
      <c r="N137" s="287">
        <f t="shared" si="10"/>
        <v>2724304.8957791589</v>
      </c>
      <c r="O137" s="287">
        <f t="shared" si="10"/>
        <v>2728556.0907106772</v>
      </c>
      <c r="P137" s="287">
        <f t="shared" si="10"/>
        <v>2735306.2540703984</v>
      </c>
      <c r="Q137" s="287">
        <f t="shared" si="10"/>
        <v>2750319.9851207472</v>
      </c>
      <c r="R137" s="287">
        <f t="shared" si="10"/>
        <v>2765013.8183591156</v>
      </c>
      <c r="S137" s="1"/>
    </row>
    <row r="138" spans="1:83">
      <c r="A138" s="137">
        <v>22</v>
      </c>
      <c r="B138" s="52" t="s">
        <v>96</v>
      </c>
      <c r="C138" s="40"/>
      <c r="D138" s="81"/>
      <c r="E138" s="152">
        <f t="shared" ref="E138:R138" si="11">E17</f>
        <v>2698554.8040000005</v>
      </c>
      <c r="F138" s="267">
        <f t="shared" si="11"/>
        <v>2727923.3476912314</v>
      </c>
      <c r="G138" s="82">
        <f t="shared" si="11"/>
        <v>2768381.1494336287</v>
      </c>
      <c r="H138" s="263">
        <f t="shared" si="11"/>
        <v>2774269.8381090672</v>
      </c>
      <c r="I138" s="263">
        <f t="shared" si="11"/>
        <v>2780678.6930529764</v>
      </c>
      <c r="J138" s="263">
        <f t="shared" si="11"/>
        <v>2727893.4781603483</v>
      </c>
      <c r="K138" s="263">
        <f t="shared" si="11"/>
        <v>2709768.3267674283</v>
      </c>
      <c r="L138" s="263">
        <f t="shared" si="11"/>
        <v>2718617.3902639635</v>
      </c>
      <c r="M138" s="263">
        <f t="shared" si="11"/>
        <v>2722899.8359563239</v>
      </c>
      <c r="N138" s="263">
        <f t="shared" si="11"/>
        <v>2724304.8957791687</v>
      </c>
      <c r="O138" s="263">
        <f t="shared" si="11"/>
        <v>2728556.0907106772</v>
      </c>
      <c r="P138" s="263">
        <f t="shared" si="11"/>
        <v>2735306.2540703989</v>
      </c>
      <c r="Q138" s="263">
        <f t="shared" si="11"/>
        <v>2750319.9851207263</v>
      </c>
      <c r="R138" s="263">
        <f t="shared" si="11"/>
        <v>2765013.8183591152</v>
      </c>
      <c r="S138" s="1"/>
    </row>
    <row r="139" spans="1:83">
      <c r="A139" s="137">
        <v>23</v>
      </c>
      <c r="B139" s="52" t="s">
        <v>294</v>
      </c>
      <c r="C139" s="40"/>
      <c r="D139" s="91"/>
      <c r="E139" s="152">
        <f>E137-E138</f>
        <v>3.1600000336766243E-2</v>
      </c>
      <c r="F139" s="267">
        <f>F137-F138</f>
        <v>0</v>
      </c>
      <c r="G139" s="263">
        <f t="shared" ref="G139:R139" si="12">G137-G138</f>
        <v>0</v>
      </c>
      <c r="H139" s="263">
        <f t="shared" si="12"/>
        <v>0</v>
      </c>
      <c r="I139" s="263">
        <f t="shared" si="12"/>
        <v>0</v>
      </c>
      <c r="J139" s="263">
        <f t="shared" si="12"/>
        <v>0</v>
      </c>
      <c r="K139" s="263">
        <f t="shared" si="12"/>
        <v>0</v>
      </c>
      <c r="L139" s="263">
        <f t="shared" si="12"/>
        <v>-9.3132257461547852E-9</v>
      </c>
      <c r="M139" s="263">
        <f t="shared" si="12"/>
        <v>-1.0244548320770264E-8</v>
      </c>
      <c r="N139" s="263">
        <f t="shared" si="12"/>
        <v>-9.7788870334625244E-9</v>
      </c>
      <c r="O139" s="263">
        <f t="shared" si="12"/>
        <v>0</v>
      </c>
      <c r="P139" s="263">
        <f t="shared" si="12"/>
        <v>0</v>
      </c>
      <c r="Q139" s="263">
        <f t="shared" si="12"/>
        <v>2.0954757928848267E-8</v>
      </c>
      <c r="R139" s="263">
        <f t="shared" si="12"/>
        <v>0</v>
      </c>
      <c r="S139" s="1"/>
    </row>
    <row r="140" spans="1:83" s="2" customFormat="1">
      <c r="A140" s="139"/>
      <c r="B140" s="35"/>
      <c r="C140" s="35"/>
      <c r="D140" s="35"/>
      <c r="E140" s="5"/>
      <c r="F140" s="5"/>
      <c r="G140" s="5"/>
      <c r="H140" s="5"/>
      <c r="I140" s="5"/>
      <c r="J140" s="5"/>
      <c r="K140" s="5"/>
      <c r="L140" s="5"/>
      <c r="M140" s="5"/>
      <c r="N140" s="5"/>
      <c r="O140" s="5"/>
      <c r="P140" s="1"/>
      <c r="Q140" s="1"/>
      <c r="R140" s="1"/>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row>
    <row r="141" spans="1:83">
      <c r="A141" s="137"/>
    </row>
    <row r="142" spans="1:83">
      <c r="A142" s="137"/>
    </row>
    <row r="143" spans="1:83">
      <c r="A143" s="137"/>
    </row>
    <row r="144" spans="1:83">
      <c r="A144" s="137"/>
    </row>
    <row r="145" spans="1:1">
      <c r="A145" s="137"/>
    </row>
    <row r="146" spans="1:1">
      <c r="A146" s="137"/>
    </row>
    <row r="147" spans="1:1">
      <c r="A147" s="137"/>
    </row>
    <row r="148" spans="1:1">
      <c r="A148" s="137"/>
    </row>
    <row r="149" spans="1:1">
      <c r="A149" s="137"/>
    </row>
    <row r="150" spans="1:1">
      <c r="A150" s="137"/>
    </row>
    <row r="186" spans="1:83">
      <c r="A186" s="412">
        <v>3</v>
      </c>
    </row>
    <row r="187" spans="1:83" s="255" customFormat="1">
      <c r="A187" s="412" t="s">
        <v>143</v>
      </c>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row>
    <row r="188" spans="1:83" s="255" customFormat="1">
      <c r="A188" s="412" t="s">
        <v>61</v>
      </c>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row>
    <row r="189" spans="1:83" s="255" customFormat="1">
      <c r="A189" s="412" t="s">
        <v>148</v>
      </c>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row>
    <row r="190" spans="1:83" s="255" customFormat="1">
      <c r="A190" s="412" t="s">
        <v>147</v>
      </c>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row>
    <row r="191" spans="1:83" s="255" customFormat="1">
      <c r="A191" s="412" t="s">
        <v>141</v>
      </c>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row>
    <row r="192" spans="1:83" s="255" customFormat="1">
      <c r="A192" s="412" t="s">
        <v>142</v>
      </c>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row>
    <row r="193" spans="1:83" s="255" customFormat="1">
      <c r="A193" s="412" t="s">
        <v>140</v>
      </c>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row>
    <row r="194" spans="1:83" s="255" customFormat="1">
      <c r="A194" s="412">
        <v>18</v>
      </c>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row>
    <row r="195" spans="1:83" s="255" customFormat="1">
      <c r="A195" s="412"/>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row>
    <row r="196" spans="1:83" s="255" customFormat="1">
      <c r="A196" s="412" t="s">
        <v>60</v>
      </c>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row>
    <row r="197" spans="1:83">
      <c r="A197" s="412" t="s">
        <v>62</v>
      </c>
    </row>
    <row r="198" spans="1:83">
      <c r="A198" s="412" t="s">
        <v>340</v>
      </c>
    </row>
    <row r="199" spans="1:83">
      <c r="A199" s="412" t="s">
        <v>342</v>
      </c>
    </row>
    <row r="200" spans="1:83">
      <c r="A200" s="412" t="s">
        <v>341</v>
      </c>
    </row>
    <row r="201" spans="1:83" s="255" customFormat="1">
      <c r="A201" s="412" t="s">
        <v>74</v>
      </c>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row>
    <row r="202" spans="1:83">
      <c r="A202" s="412">
        <v>6</v>
      </c>
    </row>
    <row r="203" spans="1:83">
      <c r="A203" s="412" t="s">
        <v>373</v>
      </c>
    </row>
    <row r="204" spans="1:83">
      <c r="A204" s="412"/>
    </row>
    <row r="205" spans="1:83">
      <c r="A205" s="412" t="s">
        <v>291</v>
      </c>
    </row>
    <row r="207" spans="1:83" s="255" customFormat="1">
      <c r="A207" s="146"/>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row>
  </sheetData>
  <dataConsolidate/>
  <mergeCells count="1">
    <mergeCell ref="E9:F9"/>
  </mergeCells>
  <printOptions horizontalCentered="1"/>
  <pageMargins left="0.44" right="0.5" top="0.52" bottom="0.42" header="0.52" footer="0.4"/>
  <pageSetup scale="15" pageOrder="overThenDown"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U168"/>
  <sheetViews>
    <sheetView zoomScale="70" zoomScaleNormal="70" workbookViewId="0">
      <selection activeCell="T1" sqref="T1:BU1048576"/>
    </sheetView>
  </sheetViews>
  <sheetFormatPr defaultColWidth="9" defaultRowHeight="15.6"/>
  <cols>
    <col min="1" max="1" width="9" style="146"/>
    <col min="2" max="2" width="67.19921875" style="35" customWidth="1"/>
    <col min="3" max="3" width="15" style="35" customWidth="1"/>
    <col min="4" max="4" width="19.09765625" style="35" customWidth="1"/>
    <col min="5" max="5" width="9.69921875" style="5" customWidth="1"/>
    <col min="6" max="15" width="11" style="5" customWidth="1"/>
    <col min="16" max="18" width="11" style="1" customWidth="1"/>
    <col min="19" max="19" width="7.09765625" style="1" customWidth="1"/>
    <col min="20" max="21" width="7.09765625" customWidth="1"/>
    <col min="22" max="77" width="7.09765625" style="1" customWidth="1"/>
    <col min="78" max="16384" width="9" style="1"/>
  </cols>
  <sheetData>
    <row r="1" spans="1:21" s="2" customFormat="1">
      <c r="A1" s="143"/>
      <c r="B1" s="21" t="s">
        <v>22</v>
      </c>
      <c r="C1" s="21"/>
      <c r="D1" s="12"/>
      <c r="E1" s="4"/>
      <c r="F1" s="4"/>
      <c r="G1" s="4"/>
      <c r="H1" s="4"/>
      <c r="I1" s="4"/>
      <c r="J1" s="4"/>
      <c r="K1" s="4"/>
      <c r="L1" s="4"/>
      <c r="M1" s="4"/>
      <c r="N1" s="4"/>
      <c r="T1"/>
      <c r="U1"/>
    </row>
    <row r="2" spans="1:21" s="2" customFormat="1">
      <c r="A2" s="143"/>
      <c r="B2" s="21" t="s">
        <v>23</v>
      </c>
      <c r="C2" s="21"/>
      <c r="D2" s="12"/>
      <c r="E2" s="4"/>
      <c r="F2" s="4"/>
      <c r="G2" s="4"/>
      <c r="H2" s="4"/>
      <c r="I2" s="4"/>
      <c r="J2" s="4"/>
      <c r="K2" s="4"/>
      <c r="L2" s="4"/>
      <c r="M2" s="4"/>
      <c r="N2" s="4"/>
      <c r="T2"/>
      <c r="U2"/>
    </row>
    <row r="3" spans="1:21" s="3" customFormat="1">
      <c r="A3" s="143"/>
      <c r="B3" s="126" t="s">
        <v>259</v>
      </c>
      <c r="C3" s="22"/>
      <c r="D3" s="17"/>
      <c r="T3"/>
      <c r="U3"/>
    </row>
    <row r="4" spans="1:21" s="3" customFormat="1">
      <c r="A4" s="143"/>
      <c r="B4" s="26" t="s">
        <v>178</v>
      </c>
      <c r="C4" s="22"/>
      <c r="D4" s="16"/>
      <c r="T4"/>
      <c r="U4"/>
    </row>
    <row r="5" spans="1:21" s="3" customFormat="1">
      <c r="A5" s="143"/>
      <c r="B5" s="268" t="s">
        <v>184</v>
      </c>
      <c r="C5" s="22"/>
      <c r="D5" s="16"/>
      <c r="T5"/>
      <c r="U5"/>
    </row>
    <row r="6" spans="1:21" s="3" customFormat="1">
      <c r="A6" s="143"/>
      <c r="B6" s="16"/>
      <c r="D6" s="16"/>
      <c r="T6"/>
      <c r="U6"/>
    </row>
    <row r="7" spans="1:21" s="3" customFormat="1" ht="15.75" customHeight="1">
      <c r="A7" s="143"/>
      <c r="B7" s="142" t="s">
        <v>100</v>
      </c>
      <c r="C7" s="12"/>
      <c r="D7" s="12"/>
      <c r="E7" s="11"/>
      <c r="F7" s="11"/>
      <c r="G7" s="11"/>
      <c r="I7" s="8"/>
      <c r="J7" s="6"/>
      <c r="K7" s="6"/>
      <c r="L7" s="6"/>
      <c r="M7" s="6"/>
      <c r="N7" s="6"/>
      <c r="O7" s="6"/>
      <c r="T7"/>
      <c r="U7"/>
    </row>
    <row r="8" spans="1:21" s="3" customFormat="1">
      <c r="A8" s="143"/>
      <c r="B8" s="21"/>
      <c r="C8" s="13"/>
      <c r="D8" s="21"/>
      <c r="E8" s="55"/>
      <c r="F8" s="55"/>
      <c r="G8" s="55"/>
      <c r="H8" s="55"/>
      <c r="I8" s="55"/>
      <c r="J8" s="56" t="s">
        <v>3</v>
      </c>
      <c r="K8" s="57"/>
      <c r="L8" s="57"/>
      <c r="M8" s="57"/>
      <c r="N8" s="57"/>
      <c r="O8" s="58"/>
      <c r="P8" s="59"/>
      <c r="Q8" s="59"/>
      <c r="R8" s="59"/>
      <c r="T8"/>
      <c r="U8"/>
    </row>
    <row r="9" spans="1:21" s="3" customFormat="1">
      <c r="A9" s="143"/>
      <c r="B9" s="13"/>
      <c r="C9" s="13"/>
      <c r="D9" s="21"/>
      <c r="E9" s="78" t="s">
        <v>81</v>
      </c>
      <c r="F9" s="78"/>
      <c r="G9" s="60"/>
      <c r="H9" s="61"/>
      <c r="I9" s="61"/>
      <c r="J9" s="62"/>
      <c r="K9" s="63"/>
      <c r="L9" s="63"/>
      <c r="M9" s="63"/>
      <c r="N9" s="63"/>
      <c r="O9" s="58"/>
      <c r="P9" s="59"/>
      <c r="Q9" s="59"/>
      <c r="R9" s="59"/>
      <c r="T9"/>
      <c r="U9"/>
    </row>
    <row r="10" spans="1:21" ht="15.75" customHeight="1">
      <c r="B10" s="275" t="s">
        <v>280</v>
      </c>
      <c r="C10" s="30"/>
      <c r="D10" s="75"/>
      <c r="E10" s="78" t="s">
        <v>281</v>
      </c>
      <c r="F10" s="78"/>
      <c r="G10" s="76"/>
      <c r="H10" s="76"/>
      <c r="I10" s="76"/>
      <c r="J10" s="76"/>
      <c r="K10" s="76"/>
      <c r="L10" s="76"/>
      <c r="M10" s="76"/>
      <c r="N10" s="76"/>
      <c r="O10" s="76"/>
      <c r="P10" s="76"/>
      <c r="Q10" s="76"/>
      <c r="R10" s="76"/>
    </row>
    <row r="11" spans="1:21" ht="15.75" customHeight="1">
      <c r="B11" s="27" t="s">
        <v>270</v>
      </c>
      <c r="C11" s="32"/>
      <c r="D11" s="77"/>
      <c r="G11" s="78"/>
      <c r="H11" s="78"/>
      <c r="I11" s="78"/>
      <c r="J11" s="78"/>
      <c r="K11" s="78"/>
      <c r="L11" s="78"/>
      <c r="M11" s="78"/>
      <c r="N11" s="78"/>
      <c r="O11" s="79"/>
      <c r="P11" s="79"/>
      <c r="Q11" s="79"/>
      <c r="R11" s="79"/>
    </row>
    <row r="12" spans="1:21">
      <c r="A12" s="137"/>
      <c r="B12" s="34" t="s">
        <v>42</v>
      </c>
      <c r="C12" s="75"/>
      <c r="D12" s="80" t="s">
        <v>97</v>
      </c>
      <c r="E12" s="378" t="s">
        <v>137</v>
      </c>
      <c r="F12" s="378">
        <v>2018</v>
      </c>
      <c r="G12" s="378">
        <v>2019</v>
      </c>
      <c r="H12" s="378">
        <v>2020</v>
      </c>
      <c r="I12" s="378">
        <v>2021</v>
      </c>
      <c r="J12" s="378">
        <v>2022</v>
      </c>
      <c r="K12" s="378">
        <v>2023</v>
      </c>
      <c r="L12" s="378">
        <v>2024</v>
      </c>
      <c r="M12" s="378">
        <v>2025</v>
      </c>
      <c r="N12" s="378">
        <v>2026</v>
      </c>
      <c r="O12" s="378">
        <v>2027</v>
      </c>
      <c r="P12" s="378">
        <v>2028</v>
      </c>
      <c r="Q12" s="378">
        <v>2029</v>
      </c>
      <c r="R12" s="378">
        <v>2030</v>
      </c>
    </row>
    <row r="13" spans="1:21">
      <c r="A13" s="137" t="s">
        <v>83</v>
      </c>
      <c r="B13" s="14" t="s">
        <v>382</v>
      </c>
      <c r="C13" s="360"/>
      <c r="D13" s="492">
        <v>0.43736812960613397</v>
      </c>
      <c r="E13" s="493">
        <v>0.50153300000000001</v>
      </c>
      <c r="F13" s="494">
        <v>0.60366890686149777</v>
      </c>
      <c r="G13" s="495">
        <v>0.54556284719259351</v>
      </c>
      <c r="H13" s="495">
        <v>0.53172851429424117</v>
      </c>
      <c r="I13" s="495">
        <v>0.53648943477847144</v>
      </c>
      <c r="J13" s="495">
        <v>0.52817944205669409</v>
      </c>
      <c r="K13" s="495">
        <v>0.5187766977003202</v>
      </c>
      <c r="L13" s="495">
        <v>0.49566592600093656</v>
      </c>
      <c r="M13" s="495">
        <v>0.46604800705295496</v>
      </c>
      <c r="N13" s="495">
        <v>0.43215189522422054</v>
      </c>
      <c r="O13" s="495">
        <v>0.39758673228265418</v>
      </c>
      <c r="P13" s="495">
        <v>0.38872714500771893</v>
      </c>
      <c r="Q13" s="495">
        <v>0.38520607048753747</v>
      </c>
      <c r="R13" s="495">
        <v>0.38203736440663821</v>
      </c>
    </row>
    <row r="14" spans="1:21">
      <c r="A14" s="137" t="s">
        <v>84</v>
      </c>
      <c r="B14" s="14" t="s">
        <v>383</v>
      </c>
      <c r="C14" s="360"/>
      <c r="D14" s="496">
        <v>0.72575523904563188</v>
      </c>
      <c r="E14" s="493">
        <v>3.2167000000000003E-4</v>
      </c>
      <c r="F14" s="493">
        <v>0</v>
      </c>
      <c r="G14" s="496">
        <v>0</v>
      </c>
      <c r="H14" s="496">
        <v>0</v>
      </c>
      <c r="I14" s="496">
        <v>0</v>
      </c>
      <c r="J14" s="496">
        <v>0</v>
      </c>
      <c r="K14" s="496">
        <v>0</v>
      </c>
      <c r="L14" s="496">
        <v>0</v>
      </c>
      <c r="M14" s="496">
        <v>0</v>
      </c>
      <c r="N14" s="496">
        <v>0</v>
      </c>
      <c r="O14" s="496">
        <v>0</v>
      </c>
      <c r="P14" s="496">
        <v>0</v>
      </c>
      <c r="Q14" s="496">
        <v>0</v>
      </c>
      <c r="R14" s="496">
        <v>0</v>
      </c>
    </row>
    <row r="15" spans="1:21">
      <c r="A15" s="137" t="s">
        <v>85</v>
      </c>
      <c r="B15" s="14" t="s">
        <v>384</v>
      </c>
      <c r="C15" s="360"/>
      <c r="D15" s="492">
        <v>0.60773095842793756</v>
      </c>
      <c r="E15" s="493">
        <v>0.103924</v>
      </c>
      <c r="F15" s="493">
        <v>6.9225231079374436E-2</v>
      </c>
      <c r="G15" s="496">
        <v>3.7697511500219001E-2</v>
      </c>
      <c r="H15" s="496">
        <v>4.0654526396008327E-2</v>
      </c>
      <c r="I15" s="496">
        <v>4.7683717269663563E-2</v>
      </c>
      <c r="J15" s="496">
        <v>3.4040353307042644E-2</v>
      </c>
      <c r="K15" s="496">
        <v>3.4084846075882747E-2</v>
      </c>
      <c r="L15" s="496">
        <v>2.9412974019650692E-2</v>
      </c>
      <c r="M15" s="496">
        <v>2.621369459593284E-2</v>
      </c>
      <c r="N15" s="496">
        <v>2.6035131975846462E-2</v>
      </c>
      <c r="O15" s="496">
        <v>2.3458293192196115E-2</v>
      </c>
      <c r="P15" s="496">
        <v>2.0060787915133195E-2</v>
      </c>
      <c r="Q15" s="496">
        <v>1.9820471284277962E-2</v>
      </c>
      <c r="R15" s="496">
        <v>2.1002693312534536E-2</v>
      </c>
    </row>
    <row r="16" spans="1:21">
      <c r="A16" s="137" t="s">
        <v>86</v>
      </c>
      <c r="B16" s="14" t="s">
        <v>385</v>
      </c>
      <c r="C16" s="360"/>
      <c r="D16" s="496">
        <v>0</v>
      </c>
      <c r="E16" s="493">
        <v>0</v>
      </c>
      <c r="F16" s="493">
        <v>0</v>
      </c>
      <c r="G16" s="496">
        <v>0</v>
      </c>
      <c r="H16" s="496">
        <v>0</v>
      </c>
      <c r="I16" s="496">
        <v>0</v>
      </c>
      <c r="J16" s="496">
        <v>0</v>
      </c>
      <c r="K16" s="496">
        <v>0</v>
      </c>
      <c r="L16" s="496">
        <v>0</v>
      </c>
      <c r="M16" s="496">
        <v>0</v>
      </c>
      <c r="N16" s="496">
        <v>0</v>
      </c>
      <c r="O16" s="496">
        <v>0</v>
      </c>
      <c r="P16" s="496">
        <v>0</v>
      </c>
      <c r="Q16" s="496">
        <v>0</v>
      </c>
      <c r="R16" s="496">
        <v>0</v>
      </c>
    </row>
    <row r="17" spans="1:21" s="255" customFormat="1">
      <c r="A17" s="265" t="s">
        <v>87</v>
      </c>
      <c r="B17" s="39"/>
      <c r="C17" s="183"/>
      <c r="D17" s="66"/>
      <c r="E17" s="153"/>
      <c r="F17" s="153"/>
      <c r="G17" s="84"/>
      <c r="H17" s="84"/>
      <c r="I17" s="84"/>
      <c r="J17" s="84"/>
      <c r="K17" s="84"/>
      <c r="L17" s="84"/>
      <c r="M17" s="84"/>
      <c r="N17" s="84"/>
      <c r="O17" s="85"/>
      <c r="P17" s="85"/>
      <c r="Q17" s="85"/>
      <c r="R17" s="85"/>
      <c r="T17"/>
      <c r="U17"/>
    </row>
    <row r="18" spans="1:21" s="255" customFormat="1">
      <c r="A18" s="265" t="s">
        <v>88</v>
      </c>
      <c r="B18" s="39"/>
      <c r="C18" s="183"/>
      <c r="D18" s="66"/>
      <c r="E18" s="153"/>
      <c r="F18" s="153"/>
      <c r="G18" s="84"/>
      <c r="H18" s="84"/>
      <c r="I18" s="84"/>
      <c r="J18" s="84"/>
      <c r="K18" s="84"/>
      <c r="L18" s="84"/>
      <c r="M18" s="84"/>
      <c r="N18" s="84"/>
      <c r="O18" s="85"/>
      <c r="P18" s="85"/>
      <c r="Q18" s="85"/>
      <c r="R18" s="85"/>
      <c r="T18"/>
      <c r="U18"/>
    </row>
    <row r="19" spans="1:21" s="255" customFormat="1">
      <c r="A19" s="265" t="s">
        <v>89</v>
      </c>
      <c r="B19" s="39"/>
      <c r="C19" s="183"/>
      <c r="D19" s="66"/>
      <c r="E19" s="153"/>
      <c r="F19" s="153"/>
      <c r="G19" s="84"/>
      <c r="H19" s="84"/>
      <c r="I19" s="84"/>
      <c r="J19" s="84"/>
      <c r="K19" s="84"/>
      <c r="L19" s="84"/>
      <c r="M19" s="84"/>
      <c r="N19" s="84"/>
      <c r="O19" s="85"/>
      <c r="P19" s="85"/>
      <c r="Q19" s="85"/>
      <c r="R19" s="85"/>
      <c r="T19"/>
      <c r="U19"/>
    </row>
    <row r="20" spans="1:21">
      <c r="A20" s="137"/>
      <c r="B20" s="43"/>
      <c r="C20" s="12"/>
      <c r="D20" s="21"/>
      <c r="E20" s="94"/>
      <c r="F20" s="95"/>
      <c r="G20" s="95"/>
      <c r="H20" s="95"/>
      <c r="I20" s="95"/>
      <c r="J20" s="95"/>
      <c r="K20" s="95"/>
      <c r="L20" s="95"/>
      <c r="M20" s="95"/>
      <c r="N20" s="95"/>
      <c r="O20" s="96"/>
      <c r="P20" s="96"/>
      <c r="Q20" s="96"/>
      <c r="R20" s="97"/>
    </row>
    <row r="21" spans="1:21">
      <c r="A21" s="137"/>
      <c r="B21" s="27" t="s">
        <v>269</v>
      </c>
      <c r="C21" s="33"/>
      <c r="D21" s="27"/>
      <c r="E21" s="102"/>
      <c r="F21" s="103"/>
      <c r="G21" s="103"/>
      <c r="H21" s="103"/>
      <c r="I21" s="103"/>
      <c r="J21" s="103"/>
      <c r="K21" s="103"/>
      <c r="L21" s="103"/>
      <c r="M21" s="103"/>
      <c r="N21" s="103"/>
      <c r="O21" s="100"/>
      <c r="P21" s="100"/>
      <c r="Q21" s="100"/>
      <c r="R21" s="101"/>
    </row>
    <row r="22" spans="1:21">
      <c r="A22" s="137"/>
      <c r="B22" s="34" t="s">
        <v>35</v>
      </c>
      <c r="C22" s="75"/>
      <c r="D22" s="80" t="s">
        <v>98</v>
      </c>
      <c r="E22" s="262" t="s">
        <v>137</v>
      </c>
      <c r="F22" s="262" t="s">
        <v>80</v>
      </c>
      <c r="G22" s="262" t="s">
        <v>1</v>
      </c>
      <c r="H22" s="262" t="s">
        <v>2</v>
      </c>
      <c r="I22" s="262" t="s">
        <v>17</v>
      </c>
      <c r="J22" s="262" t="s">
        <v>18</v>
      </c>
      <c r="K22" s="262" t="s">
        <v>20</v>
      </c>
      <c r="L22" s="262" t="s">
        <v>21</v>
      </c>
      <c r="M22" s="262" t="s">
        <v>24</v>
      </c>
      <c r="N22" s="262" t="s">
        <v>25</v>
      </c>
      <c r="O22" s="262" t="s">
        <v>27</v>
      </c>
      <c r="P22" s="262" t="s">
        <v>28</v>
      </c>
      <c r="Q22" s="262" t="s">
        <v>29</v>
      </c>
      <c r="R22" s="262" t="s">
        <v>30</v>
      </c>
    </row>
    <row r="23" spans="1:21">
      <c r="A23" s="265" t="s">
        <v>90</v>
      </c>
      <c r="B23" s="14" t="s">
        <v>386</v>
      </c>
      <c r="C23" s="360"/>
      <c r="D23" s="496">
        <v>1.0464483352989205</v>
      </c>
      <c r="E23" s="497">
        <v>0.13435454821736367</v>
      </c>
      <c r="F23" s="498">
        <v>0.32132940215912187</v>
      </c>
      <c r="G23" s="499">
        <v>0</v>
      </c>
      <c r="H23" s="499">
        <v>0</v>
      </c>
      <c r="I23" s="499">
        <v>0</v>
      </c>
      <c r="J23" s="499">
        <v>0</v>
      </c>
      <c r="K23" s="499">
        <v>0</v>
      </c>
      <c r="L23" s="499">
        <v>0</v>
      </c>
      <c r="M23" s="499">
        <v>0</v>
      </c>
      <c r="N23" s="499">
        <v>0</v>
      </c>
      <c r="O23" s="499">
        <v>0</v>
      </c>
      <c r="P23" s="499">
        <v>0</v>
      </c>
      <c r="Q23" s="499">
        <v>0</v>
      </c>
      <c r="R23" s="499">
        <v>0</v>
      </c>
    </row>
    <row r="24" spans="1:21" s="255" customFormat="1">
      <c r="A24" s="265" t="s">
        <v>79</v>
      </c>
      <c r="B24" s="359" t="s">
        <v>387</v>
      </c>
      <c r="C24" s="360"/>
      <c r="D24" s="500">
        <v>0</v>
      </c>
      <c r="E24" s="501">
        <v>0</v>
      </c>
      <c r="F24" s="501">
        <v>0</v>
      </c>
      <c r="G24" s="502">
        <v>0</v>
      </c>
      <c r="H24" s="502">
        <v>0</v>
      </c>
      <c r="I24" s="502">
        <v>0</v>
      </c>
      <c r="J24" s="502">
        <v>0</v>
      </c>
      <c r="K24" s="502">
        <v>0</v>
      </c>
      <c r="L24" s="502">
        <v>0</v>
      </c>
      <c r="M24" s="502">
        <v>0</v>
      </c>
      <c r="N24" s="502">
        <v>0</v>
      </c>
      <c r="O24" s="502">
        <v>0</v>
      </c>
      <c r="P24" s="502">
        <v>0</v>
      </c>
      <c r="Q24" s="502">
        <v>0</v>
      </c>
      <c r="R24" s="502">
        <v>0</v>
      </c>
      <c r="T24"/>
      <c r="U24"/>
    </row>
    <row r="25" spans="1:21">
      <c r="A25" s="137" t="s">
        <v>91</v>
      </c>
      <c r="B25" s="36"/>
      <c r="C25" s="183"/>
      <c r="D25" s="66"/>
      <c r="E25" s="152"/>
      <c r="F25" s="152"/>
      <c r="G25" s="82"/>
      <c r="H25" s="82"/>
      <c r="I25" s="82"/>
      <c r="J25" s="82"/>
      <c r="K25" s="82"/>
      <c r="L25" s="82"/>
      <c r="M25" s="82"/>
      <c r="N25" s="82"/>
      <c r="O25" s="67"/>
      <c r="P25" s="67"/>
      <c r="Q25" s="67"/>
      <c r="R25" s="67"/>
    </row>
    <row r="26" spans="1:21">
      <c r="A26" s="137" t="s">
        <v>228</v>
      </c>
      <c r="B26" s="14"/>
      <c r="C26" s="183"/>
      <c r="D26" s="66"/>
      <c r="E26" s="151"/>
      <c r="F26" s="151"/>
      <c r="G26" s="66"/>
      <c r="H26" s="66"/>
      <c r="I26" s="66"/>
      <c r="J26" s="66"/>
      <c r="K26" s="66"/>
      <c r="L26" s="66"/>
      <c r="M26" s="66"/>
      <c r="N26" s="66"/>
      <c r="O26" s="67"/>
      <c r="P26" s="67"/>
      <c r="Q26" s="67"/>
      <c r="R26" s="67"/>
    </row>
    <row r="27" spans="1:21">
      <c r="A27" s="265" t="s">
        <v>229</v>
      </c>
      <c r="B27" s="14"/>
      <c r="C27" s="183"/>
      <c r="D27" s="66"/>
      <c r="E27" s="151"/>
      <c r="F27" s="151"/>
      <c r="G27" s="66"/>
      <c r="H27" s="66"/>
      <c r="I27" s="66"/>
      <c r="J27" s="66"/>
      <c r="K27" s="66"/>
      <c r="L27" s="66"/>
      <c r="M27" s="66"/>
      <c r="N27" s="66"/>
      <c r="O27" s="67"/>
      <c r="P27" s="67"/>
      <c r="Q27" s="67"/>
      <c r="R27" s="67"/>
    </row>
    <row r="28" spans="1:21" s="255" customFormat="1">
      <c r="A28" s="265" t="s">
        <v>230</v>
      </c>
      <c r="B28" s="39"/>
      <c r="C28" s="210"/>
      <c r="D28" s="84"/>
      <c r="E28" s="153"/>
      <c r="F28" s="153"/>
      <c r="G28" s="84"/>
      <c r="H28" s="84"/>
      <c r="I28" s="84"/>
      <c r="J28" s="84"/>
      <c r="K28" s="84"/>
      <c r="L28" s="84"/>
      <c r="M28" s="84"/>
      <c r="N28" s="84"/>
      <c r="O28" s="85"/>
      <c r="P28" s="85"/>
      <c r="Q28" s="85"/>
      <c r="R28" s="85"/>
      <c r="T28"/>
      <c r="U28"/>
    </row>
    <row r="29" spans="1:21" s="255" customFormat="1">
      <c r="A29" s="265" t="s">
        <v>231</v>
      </c>
      <c r="B29" s="39"/>
      <c r="C29" s="210"/>
      <c r="D29" s="84"/>
      <c r="E29" s="153"/>
      <c r="F29" s="153"/>
      <c r="G29" s="84"/>
      <c r="H29" s="84"/>
      <c r="I29" s="84"/>
      <c r="J29" s="84"/>
      <c r="K29" s="84"/>
      <c r="L29" s="84"/>
      <c r="M29" s="84"/>
      <c r="N29" s="84"/>
      <c r="O29" s="85"/>
      <c r="P29" s="85"/>
      <c r="Q29" s="85"/>
      <c r="R29" s="85"/>
      <c r="T29"/>
      <c r="U29"/>
    </row>
    <row r="30" spans="1:21" s="255" customFormat="1">
      <c r="B30" s="184"/>
      <c r="C30" s="322"/>
      <c r="D30" s="300"/>
      <c r="E30" s="301"/>
      <c r="F30" s="301"/>
      <c r="G30" s="301"/>
      <c r="H30" s="301"/>
      <c r="I30" s="301"/>
      <c r="J30" s="301"/>
      <c r="K30" s="301"/>
      <c r="L30" s="301"/>
      <c r="M30" s="301"/>
      <c r="N30" s="301"/>
      <c r="O30" s="302"/>
      <c r="P30" s="302"/>
      <c r="Q30" s="302"/>
      <c r="R30" s="302"/>
      <c r="T30"/>
      <c r="U30"/>
    </row>
    <row r="31" spans="1:21" ht="31.2">
      <c r="A31" s="137">
        <v>1</v>
      </c>
      <c r="B31" s="211" t="s">
        <v>115</v>
      </c>
      <c r="C31" s="292"/>
      <c r="D31" s="293"/>
      <c r="E31" s="409">
        <f t="shared" ref="E31:R31" si="0">SUM(E13:E19,E23:E30)</f>
        <v>0.74013321821736378</v>
      </c>
      <c r="F31" s="410">
        <f t="shared" si="0"/>
        <v>0.99422354009999403</v>
      </c>
      <c r="G31" s="411">
        <f t="shared" si="0"/>
        <v>0.58326035869281256</v>
      </c>
      <c r="H31" s="411">
        <f t="shared" si="0"/>
        <v>0.57238304069024948</v>
      </c>
      <c r="I31" s="411">
        <f t="shared" si="0"/>
        <v>0.58417315204813502</v>
      </c>
      <c r="J31" s="411">
        <f t="shared" si="0"/>
        <v>0.56221979536373679</v>
      </c>
      <c r="K31" s="411">
        <f t="shared" si="0"/>
        <v>0.552861543776203</v>
      </c>
      <c r="L31" s="411">
        <f t="shared" si="0"/>
        <v>0.52507890002058721</v>
      </c>
      <c r="M31" s="411">
        <f t="shared" si="0"/>
        <v>0.49226170164888783</v>
      </c>
      <c r="N31" s="411">
        <f t="shared" si="0"/>
        <v>0.45818702720006699</v>
      </c>
      <c r="O31" s="411">
        <f t="shared" si="0"/>
        <v>0.42104502547485029</v>
      </c>
      <c r="P31" s="411">
        <f t="shared" si="0"/>
        <v>0.40878793292285215</v>
      </c>
      <c r="Q31" s="411">
        <f t="shared" si="0"/>
        <v>0.40502654177181541</v>
      </c>
      <c r="R31" s="411">
        <f t="shared" si="0"/>
        <v>0.40304005771917273</v>
      </c>
    </row>
    <row r="32" spans="1:21">
      <c r="A32" s="137"/>
      <c r="B32" s="33"/>
      <c r="C32" s="33"/>
      <c r="D32" s="27"/>
      <c r="E32" s="102"/>
      <c r="F32"/>
      <c r="G32"/>
      <c r="H32"/>
      <c r="I32"/>
      <c r="J32"/>
      <c r="K32"/>
      <c r="L32"/>
      <c r="M32"/>
      <c r="N32"/>
      <c r="O32"/>
      <c r="P32"/>
      <c r="Q32"/>
      <c r="R32"/>
    </row>
    <row r="33" spans="1:21">
      <c r="A33" s="137"/>
      <c r="B33" s="27" t="s">
        <v>273</v>
      </c>
      <c r="C33" s="33"/>
      <c r="D33" s="21"/>
      <c r="E33" s="98"/>
      <c r="F33" s="99"/>
      <c r="G33" s="99"/>
      <c r="H33" s="99"/>
      <c r="I33" s="99"/>
      <c r="J33" s="99"/>
      <c r="K33" s="99"/>
      <c r="L33" s="99"/>
      <c r="M33" s="99"/>
      <c r="N33" s="99"/>
      <c r="O33" s="100"/>
      <c r="P33" s="100"/>
      <c r="Q33" s="100"/>
      <c r="R33" s="101"/>
    </row>
    <row r="34" spans="1:21">
      <c r="A34" s="137"/>
      <c r="B34" s="21" t="s">
        <v>34</v>
      </c>
      <c r="C34" s="12"/>
      <c r="D34" s="80" t="s">
        <v>98</v>
      </c>
      <c r="E34" s="262" t="s">
        <v>137</v>
      </c>
      <c r="F34" s="262" t="s">
        <v>80</v>
      </c>
      <c r="G34" s="262" t="s">
        <v>1</v>
      </c>
      <c r="H34" s="262" t="s">
        <v>2</v>
      </c>
      <c r="I34" s="262" t="s">
        <v>17</v>
      </c>
      <c r="J34" s="262" t="s">
        <v>18</v>
      </c>
      <c r="K34" s="262" t="s">
        <v>20</v>
      </c>
      <c r="L34" s="262" t="s">
        <v>21</v>
      </c>
      <c r="M34" s="262" t="s">
        <v>24</v>
      </c>
      <c r="N34" s="262" t="s">
        <v>25</v>
      </c>
      <c r="O34" s="262" t="s">
        <v>27</v>
      </c>
      <c r="P34" s="262" t="s">
        <v>28</v>
      </c>
      <c r="Q34" s="262" t="s">
        <v>29</v>
      </c>
      <c r="R34" s="262" t="s">
        <v>30</v>
      </c>
    </row>
    <row r="35" spans="1:21">
      <c r="A35" s="265" t="s">
        <v>105</v>
      </c>
      <c r="B35" s="14" t="s">
        <v>388</v>
      </c>
      <c r="C35" s="297"/>
      <c r="D35" s="496">
        <v>0</v>
      </c>
      <c r="E35" s="497">
        <v>0</v>
      </c>
      <c r="F35" s="497">
        <v>0</v>
      </c>
      <c r="G35" s="499">
        <v>0</v>
      </c>
      <c r="H35" s="499">
        <v>0</v>
      </c>
      <c r="I35" s="499">
        <v>0</v>
      </c>
      <c r="J35" s="499">
        <v>0</v>
      </c>
      <c r="K35" s="499">
        <v>0</v>
      </c>
      <c r="L35" s="499">
        <v>0</v>
      </c>
      <c r="M35" s="499">
        <v>0</v>
      </c>
      <c r="N35" s="503">
        <v>0</v>
      </c>
      <c r="O35" s="504">
        <v>0</v>
      </c>
      <c r="P35" s="504">
        <v>0</v>
      </c>
      <c r="Q35" s="504">
        <v>0</v>
      </c>
      <c r="R35" s="504">
        <v>0</v>
      </c>
    </row>
    <row r="36" spans="1:21">
      <c r="A36" s="265" t="s">
        <v>106</v>
      </c>
      <c r="B36" s="14" t="s">
        <v>389</v>
      </c>
      <c r="C36" s="297"/>
      <c r="D36" s="496">
        <v>0</v>
      </c>
      <c r="E36" s="493">
        <v>0</v>
      </c>
      <c r="F36" s="493">
        <v>0</v>
      </c>
      <c r="G36" s="496">
        <v>0</v>
      </c>
      <c r="H36" s="496">
        <v>0</v>
      </c>
      <c r="I36" s="496">
        <v>0</v>
      </c>
      <c r="J36" s="496">
        <v>0</v>
      </c>
      <c r="K36" s="496">
        <v>0</v>
      </c>
      <c r="L36" s="496">
        <v>0</v>
      </c>
      <c r="M36" s="496">
        <v>0</v>
      </c>
      <c r="N36" s="505">
        <v>0</v>
      </c>
      <c r="O36" s="506">
        <v>0</v>
      </c>
      <c r="P36" s="506">
        <v>0</v>
      </c>
      <c r="Q36" s="506">
        <v>0</v>
      </c>
      <c r="R36" s="506">
        <v>0</v>
      </c>
    </row>
    <row r="37" spans="1:21">
      <c r="A37" s="265" t="s">
        <v>107</v>
      </c>
      <c r="B37" s="14" t="s">
        <v>390</v>
      </c>
      <c r="C37" s="297"/>
      <c r="D37" s="496">
        <v>0</v>
      </c>
      <c r="E37" s="493">
        <v>0</v>
      </c>
      <c r="F37" s="493">
        <v>0</v>
      </c>
      <c r="G37" s="496">
        <v>0</v>
      </c>
      <c r="H37" s="496">
        <v>0</v>
      </c>
      <c r="I37" s="496">
        <v>0</v>
      </c>
      <c r="J37" s="496">
        <v>0</v>
      </c>
      <c r="K37" s="496">
        <v>0</v>
      </c>
      <c r="L37" s="496">
        <v>0</v>
      </c>
      <c r="M37" s="496">
        <v>0</v>
      </c>
      <c r="N37" s="505">
        <v>0</v>
      </c>
      <c r="O37" s="506">
        <v>0</v>
      </c>
      <c r="P37" s="506">
        <v>0</v>
      </c>
      <c r="Q37" s="506">
        <v>0</v>
      </c>
      <c r="R37" s="506">
        <v>0</v>
      </c>
    </row>
    <row r="38" spans="1:21" s="255" customFormat="1">
      <c r="A38" s="265" t="s">
        <v>108</v>
      </c>
      <c r="B38" s="14"/>
      <c r="C38" s="297"/>
      <c r="D38" s="296"/>
      <c r="E38" s="294"/>
      <c r="F38" s="177"/>
      <c r="G38" s="298"/>
      <c r="H38" s="298"/>
      <c r="I38" s="298"/>
      <c r="J38" s="298"/>
      <c r="K38" s="298"/>
      <c r="L38" s="298"/>
      <c r="M38" s="298"/>
      <c r="N38" s="115"/>
      <c r="O38" s="299"/>
      <c r="P38" s="299"/>
      <c r="Q38" s="299"/>
      <c r="R38" s="299"/>
      <c r="T38"/>
      <c r="U38"/>
    </row>
    <row r="39" spans="1:21" s="255" customFormat="1">
      <c r="A39" s="265" t="s">
        <v>232</v>
      </c>
      <c r="B39" s="14"/>
      <c r="C39" s="297"/>
      <c r="D39" s="296"/>
      <c r="E39" s="294"/>
      <c r="F39" s="177"/>
      <c r="G39" s="298"/>
      <c r="H39" s="298"/>
      <c r="I39" s="298"/>
      <c r="J39" s="298"/>
      <c r="K39" s="298"/>
      <c r="L39" s="298"/>
      <c r="M39" s="298"/>
      <c r="N39" s="115"/>
      <c r="O39" s="299"/>
      <c r="P39" s="299"/>
      <c r="Q39" s="299"/>
      <c r="R39" s="299"/>
      <c r="T39"/>
      <c r="U39"/>
    </row>
    <row r="40" spans="1:21" s="255" customFormat="1">
      <c r="A40" s="265" t="s">
        <v>233</v>
      </c>
      <c r="B40" s="14"/>
      <c r="C40" s="297"/>
      <c r="D40" s="296"/>
      <c r="E40" s="294"/>
      <c r="F40" s="177"/>
      <c r="G40" s="298"/>
      <c r="H40" s="298"/>
      <c r="I40" s="298"/>
      <c r="J40" s="298"/>
      <c r="K40" s="298"/>
      <c r="L40" s="298"/>
      <c r="M40" s="298"/>
      <c r="N40" s="115"/>
      <c r="O40" s="299"/>
      <c r="P40" s="299"/>
      <c r="Q40" s="299"/>
      <c r="R40" s="299"/>
      <c r="T40"/>
      <c r="U40"/>
    </row>
    <row r="41" spans="1:21" s="255" customFormat="1">
      <c r="A41" s="265" t="s">
        <v>234</v>
      </c>
      <c r="B41" s="14"/>
      <c r="C41" s="297"/>
      <c r="D41" s="296"/>
      <c r="E41" s="294"/>
      <c r="F41" s="177"/>
      <c r="G41" s="298"/>
      <c r="H41" s="298"/>
      <c r="I41" s="298"/>
      <c r="J41" s="298"/>
      <c r="K41" s="298"/>
      <c r="L41" s="298"/>
      <c r="M41" s="298"/>
      <c r="N41" s="115"/>
      <c r="O41" s="299"/>
      <c r="P41" s="299"/>
      <c r="Q41" s="299"/>
      <c r="R41" s="299"/>
      <c r="T41"/>
      <c r="U41"/>
    </row>
    <row r="42" spans="1:21" s="255" customFormat="1">
      <c r="A42" s="265" t="s">
        <v>235</v>
      </c>
      <c r="B42" s="14"/>
      <c r="C42" s="297"/>
      <c r="D42" s="296"/>
      <c r="E42" s="294"/>
      <c r="F42" s="177"/>
      <c r="G42" s="298"/>
      <c r="H42" s="298"/>
      <c r="I42" s="298"/>
      <c r="J42" s="298"/>
      <c r="K42" s="298"/>
      <c r="L42" s="298"/>
      <c r="M42" s="298"/>
      <c r="N42" s="115"/>
      <c r="O42" s="299"/>
      <c r="P42" s="299"/>
      <c r="Q42" s="299"/>
      <c r="R42" s="299"/>
      <c r="T42"/>
      <c r="U42"/>
    </row>
    <row r="43" spans="1:21" s="255" customFormat="1">
      <c r="A43" s="265" t="s">
        <v>109</v>
      </c>
      <c r="B43" s="14"/>
      <c r="C43" s="297"/>
      <c r="D43" s="296"/>
      <c r="E43" s="294"/>
      <c r="F43" s="177"/>
      <c r="G43" s="298"/>
      <c r="H43" s="298"/>
      <c r="I43" s="298"/>
      <c r="J43" s="298"/>
      <c r="K43" s="298"/>
      <c r="L43" s="298"/>
      <c r="M43" s="298"/>
      <c r="N43" s="115"/>
      <c r="O43" s="299"/>
      <c r="P43" s="299"/>
      <c r="Q43" s="299"/>
      <c r="R43" s="299"/>
      <c r="T43"/>
      <c r="U43"/>
    </row>
    <row r="44" spans="1:21" s="255" customFormat="1">
      <c r="A44" s="265" t="s">
        <v>110</v>
      </c>
      <c r="B44" s="14"/>
      <c r="C44" s="260"/>
      <c r="D44" s="93"/>
      <c r="E44" s="170"/>
      <c r="F44" s="177"/>
      <c r="G44" s="105"/>
      <c r="H44" s="105"/>
      <c r="I44" s="105"/>
      <c r="J44" s="105"/>
      <c r="K44" s="105"/>
      <c r="L44" s="105"/>
      <c r="M44" s="105"/>
      <c r="N44" s="115"/>
      <c r="O44" s="106"/>
      <c r="P44" s="106"/>
      <c r="Q44" s="106"/>
      <c r="R44" s="106"/>
      <c r="T44"/>
      <c r="U44"/>
    </row>
    <row r="45" spans="1:21" s="255" customFormat="1">
      <c r="A45" s="265" t="s">
        <v>111</v>
      </c>
      <c r="B45" s="14"/>
      <c r="C45" s="260"/>
      <c r="D45" s="93"/>
      <c r="E45" s="170"/>
      <c r="F45" s="177"/>
      <c r="G45" s="105"/>
      <c r="H45" s="105"/>
      <c r="I45" s="105"/>
      <c r="J45" s="105"/>
      <c r="K45" s="105"/>
      <c r="L45" s="105"/>
      <c r="M45" s="105"/>
      <c r="N45" s="115"/>
      <c r="O45" s="106"/>
      <c r="P45" s="106"/>
      <c r="Q45" s="106"/>
      <c r="R45" s="106"/>
      <c r="T45"/>
      <c r="U45"/>
    </row>
    <row r="46" spans="1:21" s="255" customFormat="1">
      <c r="A46" s="265" t="s">
        <v>112</v>
      </c>
      <c r="B46" s="14"/>
      <c r="C46" s="297"/>
      <c r="D46" s="296"/>
      <c r="E46" s="294"/>
      <c r="F46" s="177"/>
      <c r="G46" s="298"/>
      <c r="H46" s="298"/>
      <c r="I46" s="298"/>
      <c r="J46" s="298"/>
      <c r="K46" s="298"/>
      <c r="L46" s="298"/>
      <c r="M46" s="298"/>
      <c r="N46" s="115"/>
      <c r="O46" s="299"/>
      <c r="P46" s="299"/>
      <c r="Q46" s="299"/>
      <c r="R46" s="299"/>
      <c r="T46"/>
      <c r="U46"/>
    </row>
    <row r="47" spans="1:21" s="255" customFormat="1">
      <c r="A47" s="265" t="s">
        <v>236</v>
      </c>
      <c r="B47" s="14"/>
      <c r="C47" s="260"/>
      <c r="D47" s="93"/>
      <c r="E47" s="170"/>
      <c r="F47" s="177"/>
      <c r="G47" s="105"/>
      <c r="H47" s="105"/>
      <c r="I47" s="105"/>
      <c r="J47" s="105"/>
      <c r="K47" s="105"/>
      <c r="L47" s="105"/>
      <c r="M47" s="105"/>
      <c r="N47" s="115"/>
      <c r="O47" s="106"/>
      <c r="P47" s="106"/>
      <c r="Q47" s="106"/>
      <c r="R47" s="106"/>
      <c r="T47"/>
      <c r="U47"/>
    </row>
    <row r="48" spans="1:21" s="255" customFormat="1">
      <c r="A48" s="273" t="s">
        <v>237</v>
      </c>
      <c r="B48" s="14"/>
      <c r="C48" s="260"/>
      <c r="D48" s="93"/>
      <c r="E48" s="170"/>
      <c r="F48" s="177"/>
      <c r="G48" s="105"/>
      <c r="H48" s="105"/>
      <c r="I48" s="105"/>
      <c r="J48" s="105"/>
      <c r="K48" s="105"/>
      <c r="L48" s="105"/>
      <c r="M48" s="105"/>
      <c r="N48" s="115"/>
      <c r="O48" s="106"/>
      <c r="P48" s="106"/>
      <c r="Q48" s="106"/>
      <c r="R48" s="106"/>
      <c r="T48"/>
      <c r="U48"/>
    </row>
    <row r="49" spans="1:21">
      <c r="A49" s="323"/>
      <c r="B49" s="43"/>
      <c r="C49" s="43"/>
      <c r="D49" s="86"/>
      <c r="E49" s="94"/>
      <c r="F49" s="95"/>
      <c r="G49" s="95"/>
      <c r="H49" s="95"/>
      <c r="I49" s="95"/>
      <c r="J49" s="95"/>
      <c r="K49" s="95"/>
      <c r="L49" s="95"/>
      <c r="M49" s="95"/>
      <c r="N49" s="95"/>
      <c r="O49" s="96"/>
      <c r="P49" s="96"/>
      <c r="Q49" s="96"/>
      <c r="R49" s="97"/>
    </row>
    <row r="50" spans="1:21">
      <c r="A50" s="137"/>
      <c r="B50" s="27" t="s">
        <v>275</v>
      </c>
      <c r="C50" s="12"/>
      <c r="D50" s="27"/>
      <c r="E50" s="102"/>
      <c r="F50" s="103"/>
      <c r="G50" s="103"/>
      <c r="H50" s="103"/>
      <c r="I50" s="103"/>
      <c r="J50" s="103"/>
      <c r="K50" s="103"/>
      <c r="L50" s="103"/>
      <c r="M50" s="103"/>
      <c r="N50" s="103"/>
      <c r="O50" s="100"/>
      <c r="P50" s="100"/>
      <c r="Q50" s="100"/>
      <c r="R50" s="101"/>
    </row>
    <row r="51" spans="1:21">
      <c r="A51" s="137"/>
      <c r="B51" s="21" t="s">
        <v>35</v>
      </c>
      <c r="C51" s="12"/>
      <c r="D51" s="80" t="s">
        <v>98</v>
      </c>
      <c r="E51" s="262" t="s">
        <v>137</v>
      </c>
      <c r="F51" s="262" t="s">
        <v>80</v>
      </c>
      <c r="G51" s="262" t="s">
        <v>1</v>
      </c>
      <c r="H51" s="262" t="s">
        <v>2</v>
      </c>
      <c r="I51" s="262" t="s">
        <v>17</v>
      </c>
      <c r="J51" s="262" t="s">
        <v>18</v>
      </c>
      <c r="K51" s="262" t="s">
        <v>20</v>
      </c>
      <c r="L51" s="262" t="s">
        <v>21</v>
      </c>
      <c r="M51" s="262" t="s">
        <v>24</v>
      </c>
      <c r="N51" s="262" t="s">
        <v>25</v>
      </c>
      <c r="O51" s="262" t="s">
        <v>27</v>
      </c>
      <c r="P51" s="262" t="s">
        <v>28</v>
      </c>
      <c r="Q51" s="262" t="s">
        <v>29</v>
      </c>
      <c r="R51" s="262" t="s">
        <v>30</v>
      </c>
    </row>
    <row r="52" spans="1:21">
      <c r="A52" s="265" t="s">
        <v>348</v>
      </c>
      <c r="B52" s="44" t="s">
        <v>391</v>
      </c>
      <c r="C52" s="297"/>
      <c r="D52" s="496">
        <v>0</v>
      </c>
      <c r="E52" s="497">
        <v>0</v>
      </c>
      <c r="F52" s="497">
        <v>0</v>
      </c>
      <c r="G52" s="499">
        <v>0</v>
      </c>
      <c r="H52" s="499">
        <v>0</v>
      </c>
      <c r="I52" s="499">
        <v>0</v>
      </c>
      <c r="J52" s="499">
        <v>0</v>
      </c>
      <c r="K52" s="499">
        <v>0</v>
      </c>
      <c r="L52" s="499">
        <v>0</v>
      </c>
      <c r="M52" s="499">
        <v>0</v>
      </c>
      <c r="N52" s="503">
        <v>0</v>
      </c>
      <c r="O52" s="504">
        <v>0</v>
      </c>
      <c r="P52" s="504">
        <v>0</v>
      </c>
      <c r="Q52" s="504">
        <v>0</v>
      </c>
      <c r="R52" s="504">
        <v>0</v>
      </c>
    </row>
    <row r="53" spans="1:21" s="255" customFormat="1">
      <c r="A53" s="265" t="s">
        <v>349</v>
      </c>
      <c r="B53" s="44" t="s">
        <v>392</v>
      </c>
      <c r="C53" s="297"/>
      <c r="D53" s="496">
        <v>0</v>
      </c>
      <c r="E53" s="497">
        <v>0</v>
      </c>
      <c r="F53" s="497">
        <v>0</v>
      </c>
      <c r="G53" s="499">
        <v>0</v>
      </c>
      <c r="H53" s="499">
        <v>0</v>
      </c>
      <c r="I53" s="499">
        <v>0</v>
      </c>
      <c r="J53" s="499">
        <v>0</v>
      </c>
      <c r="K53" s="499">
        <v>0</v>
      </c>
      <c r="L53" s="499">
        <v>0</v>
      </c>
      <c r="M53" s="499">
        <v>0</v>
      </c>
      <c r="N53" s="503">
        <v>0</v>
      </c>
      <c r="O53" s="504">
        <v>0</v>
      </c>
      <c r="P53" s="504">
        <v>0</v>
      </c>
      <c r="Q53" s="504">
        <v>0</v>
      </c>
      <c r="R53" s="504">
        <v>0</v>
      </c>
      <c r="T53"/>
      <c r="U53"/>
    </row>
    <row r="54" spans="1:21" s="255" customFormat="1">
      <c r="A54" s="265" t="s">
        <v>350</v>
      </c>
      <c r="B54" s="44" t="s">
        <v>393</v>
      </c>
      <c r="C54" s="297"/>
      <c r="D54" s="496">
        <v>0</v>
      </c>
      <c r="E54" s="497">
        <v>0</v>
      </c>
      <c r="F54" s="497">
        <v>0</v>
      </c>
      <c r="G54" s="499">
        <v>0</v>
      </c>
      <c r="H54" s="499">
        <v>0</v>
      </c>
      <c r="I54" s="499">
        <v>0</v>
      </c>
      <c r="J54" s="499">
        <v>0</v>
      </c>
      <c r="K54" s="499">
        <v>0</v>
      </c>
      <c r="L54" s="499">
        <v>0</v>
      </c>
      <c r="M54" s="499">
        <v>0</v>
      </c>
      <c r="N54" s="503">
        <v>0</v>
      </c>
      <c r="O54" s="504">
        <v>0</v>
      </c>
      <c r="P54" s="504">
        <v>0</v>
      </c>
      <c r="Q54" s="504">
        <v>0</v>
      </c>
      <c r="R54" s="504">
        <v>0</v>
      </c>
      <c r="T54"/>
      <c r="U54"/>
    </row>
    <row r="55" spans="1:21" s="255" customFormat="1">
      <c r="A55" s="265" t="s">
        <v>352</v>
      </c>
      <c r="B55" s="44"/>
      <c r="C55" s="260"/>
      <c r="D55" s="215"/>
      <c r="E55" s="171"/>
      <c r="F55" s="171"/>
      <c r="G55" s="112"/>
      <c r="H55" s="112"/>
      <c r="I55" s="112"/>
      <c r="J55" s="112"/>
      <c r="K55" s="112"/>
      <c r="L55" s="112"/>
      <c r="M55" s="112"/>
      <c r="N55" s="114"/>
      <c r="O55" s="113"/>
      <c r="P55" s="113"/>
      <c r="Q55" s="113"/>
      <c r="R55" s="113"/>
      <c r="T55"/>
      <c r="U55"/>
    </row>
    <row r="56" spans="1:21" s="255" customFormat="1">
      <c r="A56" s="265" t="s">
        <v>353</v>
      </c>
      <c r="B56" s="44"/>
      <c r="C56" s="260"/>
      <c r="D56" s="215"/>
      <c r="E56" s="171"/>
      <c r="F56" s="171"/>
      <c r="G56" s="112"/>
      <c r="H56" s="112"/>
      <c r="I56" s="112"/>
      <c r="J56" s="112"/>
      <c r="K56" s="112"/>
      <c r="L56" s="112"/>
      <c r="M56" s="112"/>
      <c r="N56" s="114"/>
      <c r="O56" s="113"/>
      <c r="P56" s="113"/>
      <c r="Q56" s="113"/>
      <c r="R56" s="113"/>
      <c r="T56"/>
      <c r="U56"/>
    </row>
    <row r="57" spans="1:21">
      <c r="A57" s="265" t="s">
        <v>351</v>
      </c>
      <c r="B57" s="44"/>
      <c r="C57" s="40"/>
      <c r="D57" s="215"/>
      <c r="E57" s="170"/>
      <c r="F57" s="170"/>
      <c r="G57" s="105"/>
      <c r="H57" s="105"/>
      <c r="I57" s="105"/>
      <c r="J57" s="105"/>
      <c r="K57" s="105"/>
      <c r="L57" s="105"/>
      <c r="M57" s="105"/>
      <c r="N57" s="115"/>
      <c r="O57" s="106"/>
      <c r="P57" s="106"/>
      <c r="Q57" s="106"/>
      <c r="R57" s="106"/>
    </row>
    <row r="58" spans="1:21">
      <c r="A58" s="137"/>
      <c r="B58" s="190"/>
      <c r="C58" s="191"/>
      <c r="D58" s="192"/>
      <c r="E58" s="193"/>
      <c r="F58" s="193"/>
      <c r="G58" s="193"/>
      <c r="H58" s="193"/>
      <c r="I58" s="193"/>
      <c r="J58" s="193"/>
      <c r="K58" s="193"/>
      <c r="L58" s="193"/>
      <c r="M58" s="193"/>
      <c r="N58" s="187"/>
      <c r="O58" s="189"/>
      <c r="P58" s="189"/>
      <c r="Q58" s="189"/>
      <c r="R58" s="189"/>
    </row>
    <row r="59" spans="1:21">
      <c r="A59" s="137">
        <v>2</v>
      </c>
      <c r="B59" s="212" t="s">
        <v>354</v>
      </c>
      <c r="C59" s="213"/>
      <c r="D59" s="214"/>
      <c r="E59" s="397">
        <f t="shared" ref="E59:R59" si="1">SUM(E35:E48,E52:E57)</f>
        <v>0</v>
      </c>
      <c r="F59" s="397">
        <f t="shared" si="1"/>
        <v>0</v>
      </c>
      <c r="G59" s="398">
        <f t="shared" si="1"/>
        <v>0</v>
      </c>
      <c r="H59" s="398">
        <f t="shared" si="1"/>
        <v>0</v>
      </c>
      <c r="I59" s="398">
        <f t="shared" si="1"/>
        <v>0</v>
      </c>
      <c r="J59" s="398">
        <f t="shared" si="1"/>
        <v>0</v>
      </c>
      <c r="K59" s="398">
        <f t="shared" si="1"/>
        <v>0</v>
      </c>
      <c r="L59" s="398">
        <f t="shared" si="1"/>
        <v>0</v>
      </c>
      <c r="M59" s="398">
        <f t="shared" si="1"/>
        <v>0</v>
      </c>
      <c r="N59" s="398">
        <f t="shared" si="1"/>
        <v>0</v>
      </c>
      <c r="O59" s="398">
        <f t="shared" si="1"/>
        <v>0</v>
      </c>
      <c r="P59" s="398">
        <f t="shared" si="1"/>
        <v>0</v>
      </c>
      <c r="Q59" s="398">
        <f t="shared" si="1"/>
        <v>0</v>
      </c>
      <c r="R59" s="398">
        <f t="shared" si="1"/>
        <v>0</v>
      </c>
    </row>
    <row r="60" spans="1:21">
      <c r="A60" s="137"/>
      <c r="B60" s="198"/>
      <c r="C60" s="199"/>
      <c r="D60" s="207"/>
      <c r="E60" s="208"/>
      <c r="F60" s="208"/>
      <c r="G60" s="208"/>
      <c r="H60" s="208"/>
      <c r="I60" s="208"/>
      <c r="J60" s="208"/>
      <c r="K60" s="208"/>
      <c r="L60" s="208"/>
      <c r="M60" s="208"/>
      <c r="N60" s="208"/>
      <c r="O60" s="208"/>
      <c r="P60" s="208"/>
      <c r="Q60" s="208"/>
      <c r="R60" s="200"/>
    </row>
    <row r="61" spans="1:21" ht="15" customHeight="1">
      <c r="A61" s="137">
        <v>3</v>
      </c>
      <c r="B61" s="203" t="s">
        <v>116</v>
      </c>
      <c r="C61" s="204"/>
      <c r="D61" s="205"/>
      <c r="E61" s="409">
        <f t="shared" ref="E61:R61" si="2">E31+E59</f>
        <v>0.74013321821736378</v>
      </c>
      <c r="F61" s="410">
        <f t="shared" si="2"/>
        <v>0.99422354009999403</v>
      </c>
      <c r="G61" s="411">
        <f t="shared" si="2"/>
        <v>0.58326035869281256</v>
      </c>
      <c r="H61" s="411">
        <f t="shared" si="2"/>
        <v>0.57238304069024948</v>
      </c>
      <c r="I61" s="411">
        <f t="shared" si="2"/>
        <v>0.58417315204813502</v>
      </c>
      <c r="J61" s="411">
        <f t="shared" si="2"/>
        <v>0.56221979536373679</v>
      </c>
      <c r="K61" s="411">
        <f t="shared" si="2"/>
        <v>0.552861543776203</v>
      </c>
      <c r="L61" s="411">
        <f t="shared" si="2"/>
        <v>0.52507890002058721</v>
      </c>
      <c r="M61" s="411">
        <f t="shared" si="2"/>
        <v>0.49226170164888783</v>
      </c>
      <c r="N61" s="411">
        <f t="shared" si="2"/>
        <v>0.45818702720006699</v>
      </c>
      <c r="O61" s="411">
        <f t="shared" si="2"/>
        <v>0.42104502547485029</v>
      </c>
      <c r="P61" s="411">
        <f t="shared" si="2"/>
        <v>0.40878793292285215</v>
      </c>
      <c r="Q61" s="411">
        <f t="shared" si="2"/>
        <v>0.40502654177181541</v>
      </c>
      <c r="R61" s="411">
        <f t="shared" si="2"/>
        <v>0.40304005771917273</v>
      </c>
    </row>
    <row r="62" spans="1:21">
      <c r="A62" s="137"/>
      <c r="B62" s="27"/>
      <c r="C62" s="33"/>
      <c r="D62" s="27"/>
      <c r="E62" s="78"/>
      <c r="F62"/>
      <c r="G62"/>
      <c r="H62"/>
      <c r="I62"/>
      <c r="J62"/>
      <c r="K62"/>
      <c r="L62"/>
      <c r="M62"/>
      <c r="N62"/>
      <c r="O62"/>
      <c r="P62"/>
      <c r="Q62"/>
      <c r="R62"/>
    </row>
    <row r="63" spans="1:21" ht="15" customHeight="1">
      <c r="A63" s="137"/>
      <c r="B63" s="116"/>
      <c r="C63" s="117"/>
      <c r="D63" s="89"/>
      <c r="E63" s="78"/>
      <c r="F63" s="78"/>
      <c r="G63" s="78"/>
      <c r="H63" s="78"/>
      <c r="I63" s="78"/>
      <c r="J63" s="78"/>
      <c r="K63" s="78"/>
      <c r="L63" s="78"/>
      <c r="M63" s="78"/>
      <c r="N63" s="78"/>
      <c r="O63" s="78"/>
      <c r="P63" s="78"/>
      <c r="Q63" s="78"/>
      <c r="R63" s="78"/>
    </row>
    <row r="64" spans="1:21" s="48" customFormat="1" ht="15" customHeight="1">
      <c r="A64" s="138"/>
      <c r="B64" s="275" t="s">
        <v>132</v>
      </c>
      <c r="C64" s="45"/>
      <c r="D64" s="89"/>
      <c r="E64" s="89"/>
      <c r="F64" s="89"/>
      <c r="G64" s="90"/>
      <c r="H64" s="90"/>
      <c r="I64" s="90"/>
      <c r="J64" s="90"/>
      <c r="K64" s="90"/>
      <c r="L64" s="90"/>
      <c r="M64" s="90"/>
      <c r="N64" s="90"/>
      <c r="O64" s="79"/>
      <c r="P64" s="79"/>
      <c r="Q64" s="79"/>
      <c r="R64" s="79"/>
      <c r="T64"/>
      <c r="U64"/>
    </row>
    <row r="65" spans="1:21" ht="15" customHeight="1">
      <c r="A65" s="137"/>
      <c r="B65" s="27" t="s">
        <v>276</v>
      </c>
      <c r="C65" s="33"/>
      <c r="D65" s="89"/>
      <c r="E65" s="89"/>
      <c r="F65" s="89"/>
      <c r="G65" s="90"/>
      <c r="H65" s="90"/>
      <c r="I65" s="90"/>
      <c r="J65" s="90"/>
      <c r="K65" s="90"/>
      <c r="L65" s="90"/>
      <c r="M65" s="90"/>
      <c r="N65" s="90"/>
      <c r="O65" s="79"/>
      <c r="P65" s="79"/>
      <c r="Q65" s="79"/>
      <c r="R65" s="79"/>
    </row>
    <row r="66" spans="1:21">
      <c r="A66" s="137"/>
      <c r="B66" s="21" t="s">
        <v>39</v>
      </c>
      <c r="C66" s="32"/>
      <c r="D66" s="80" t="s">
        <v>98</v>
      </c>
      <c r="E66" s="262" t="s">
        <v>137</v>
      </c>
      <c r="F66" s="262" t="s">
        <v>80</v>
      </c>
      <c r="G66" s="64" t="s">
        <v>1</v>
      </c>
      <c r="H66" s="64" t="s">
        <v>2</v>
      </c>
      <c r="I66" s="64" t="s">
        <v>17</v>
      </c>
      <c r="J66" s="64" t="s">
        <v>18</v>
      </c>
      <c r="K66" s="64" t="s">
        <v>20</v>
      </c>
      <c r="L66" s="64" t="s">
        <v>21</v>
      </c>
      <c r="M66" s="64" t="s">
        <v>24</v>
      </c>
      <c r="N66" s="64" t="s">
        <v>25</v>
      </c>
      <c r="O66" s="64" t="s">
        <v>27</v>
      </c>
      <c r="P66" s="64" t="s">
        <v>28</v>
      </c>
      <c r="Q66" s="64" t="s">
        <v>29</v>
      </c>
      <c r="R66" s="64" t="s">
        <v>30</v>
      </c>
    </row>
    <row r="67" spans="1:21" s="2" customFormat="1">
      <c r="A67" s="266" t="s">
        <v>117</v>
      </c>
      <c r="B67" s="118"/>
      <c r="C67" s="178"/>
      <c r="D67" s="216"/>
      <c r="E67" s="169"/>
      <c r="F67" s="169"/>
      <c r="G67" s="105"/>
      <c r="H67" s="105"/>
      <c r="I67" s="105"/>
      <c r="J67" s="105"/>
      <c r="K67" s="105"/>
      <c r="L67" s="105"/>
      <c r="M67" s="105"/>
      <c r="N67" s="115"/>
      <c r="O67" s="106"/>
      <c r="P67" s="106"/>
      <c r="Q67" s="106"/>
      <c r="R67" s="106"/>
      <c r="T67"/>
      <c r="U67"/>
    </row>
    <row r="68" spans="1:21" s="2" customFormat="1">
      <c r="A68" s="266" t="s">
        <v>118</v>
      </c>
      <c r="B68" s="53"/>
      <c r="C68" s="178"/>
      <c r="D68" s="216"/>
      <c r="E68" s="169"/>
      <c r="F68" s="169"/>
      <c r="G68" s="105"/>
      <c r="H68" s="105"/>
      <c r="I68" s="105"/>
      <c r="J68" s="105"/>
      <c r="K68" s="105"/>
      <c r="L68" s="105"/>
      <c r="M68" s="105"/>
      <c r="N68" s="115"/>
      <c r="O68" s="106"/>
      <c r="P68" s="106"/>
      <c r="Q68" s="106"/>
      <c r="R68" s="106"/>
      <c r="T68"/>
      <c r="U68"/>
    </row>
    <row r="69" spans="1:21" s="2" customFormat="1">
      <c r="A69" s="266" t="s">
        <v>119</v>
      </c>
      <c r="B69" s="53"/>
      <c r="C69" s="178"/>
      <c r="D69" s="216"/>
      <c r="E69" s="169"/>
      <c r="F69" s="169"/>
      <c r="G69" s="105"/>
      <c r="H69" s="105"/>
      <c r="I69" s="105"/>
      <c r="J69" s="105"/>
      <c r="K69" s="105"/>
      <c r="L69" s="105"/>
      <c r="M69" s="105"/>
      <c r="N69" s="115"/>
      <c r="O69" s="106"/>
      <c r="P69" s="106"/>
      <c r="Q69" s="106"/>
      <c r="R69" s="106"/>
      <c r="T69"/>
      <c r="U69"/>
    </row>
    <row r="70" spans="1:21" s="2" customFormat="1">
      <c r="A70" s="266" t="s">
        <v>120</v>
      </c>
      <c r="B70" s="53"/>
      <c r="C70" s="178"/>
      <c r="D70" s="216"/>
      <c r="E70" s="169"/>
      <c r="F70" s="169"/>
      <c r="G70" s="105"/>
      <c r="H70" s="105"/>
      <c r="I70" s="105"/>
      <c r="J70" s="105"/>
      <c r="K70" s="105"/>
      <c r="L70" s="105"/>
      <c r="M70" s="105"/>
      <c r="N70" s="115"/>
      <c r="O70" s="106"/>
      <c r="P70" s="106"/>
      <c r="Q70" s="106"/>
      <c r="R70" s="106"/>
      <c r="T70"/>
      <c r="U70"/>
    </row>
    <row r="71" spans="1:21" s="2" customFormat="1">
      <c r="A71" s="265" t="s">
        <v>121</v>
      </c>
      <c r="B71" s="53"/>
      <c r="C71" s="178"/>
      <c r="D71" s="216"/>
      <c r="E71" s="169"/>
      <c r="F71" s="169"/>
      <c r="G71" s="105"/>
      <c r="H71" s="105"/>
      <c r="I71" s="105"/>
      <c r="J71" s="105"/>
      <c r="K71" s="105"/>
      <c r="L71" s="105"/>
      <c r="M71" s="105"/>
      <c r="N71" s="115"/>
      <c r="O71" s="106"/>
      <c r="P71" s="106"/>
      <c r="Q71" s="106"/>
      <c r="R71" s="106"/>
      <c r="T71"/>
      <c r="U71"/>
    </row>
    <row r="72" spans="1:21" s="2" customFormat="1">
      <c r="A72" s="266" t="s">
        <v>238</v>
      </c>
      <c r="B72" s="53"/>
      <c r="C72" s="178"/>
      <c r="D72" s="216"/>
      <c r="E72" s="169"/>
      <c r="F72" s="169"/>
      <c r="G72" s="105"/>
      <c r="H72" s="105"/>
      <c r="I72" s="105"/>
      <c r="J72" s="105"/>
      <c r="K72" s="105"/>
      <c r="L72" s="105"/>
      <c r="M72" s="105"/>
      <c r="N72" s="115"/>
      <c r="O72" s="106"/>
      <c r="P72" s="106"/>
      <c r="Q72" s="106"/>
      <c r="R72" s="106"/>
      <c r="T72"/>
      <c r="U72"/>
    </row>
    <row r="73" spans="1:21" s="2" customFormat="1">
      <c r="A73" s="266" t="s">
        <v>239</v>
      </c>
      <c r="B73" s="53"/>
      <c r="C73" s="178"/>
      <c r="D73" s="216"/>
      <c r="E73" s="169"/>
      <c r="F73" s="169"/>
      <c r="G73" s="105"/>
      <c r="H73" s="105"/>
      <c r="I73" s="105"/>
      <c r="J73" s="105"/>
      <c r="K73" s="105"/>
      <c r="L73" s="105"/>
      <c r="M73" s="105"/>
      <c r="N73" s="115"/>
      <c r="O73" s="106"/>
      <c r="P73" s="106"/>
      <c r="Q73" s="106"/>
      <c r="R73" s="106"/>
      <c r="T73"/>
      <c r="U73"/>
    </row>
    <row r="74" spans="1:21" s="2" customFormat="1">
      <c r="A74" s="266" t="s">
        <v>240</v>
      </c>
      <c r="B74" s="53"/>
      <c r="C74" s="178"/>
      <c r="D74" s="216"/>
      <c r="E74" s="169"/>
      <c r="F74" s="169"/>
      <c r="G74" s="105"/>
      <c r="H74" s="105"/>
      <c r="I74" s="105"/>
      <c r="J74" s="105"/>
      <c r="K74" s="105"/>
      <c r="L74" s="105"/>
      <c r="M74" s="105"/>
      <c r="N74" s="115"/>
      <c r="O74" s="106"/>
      <c r="P74" s="106"/>
      <c r="Q74" s="106"/>
      <c r="R74" s="106"/>
      <c r="T74"/>
      <c r="U74"/>
    </row>
    <row r="75" spans="1:21" s="2" customFormat="1">
      <c r="A75" s="266" t="s">
        <v>241</v>
      </c>
      <c r="B75" s="53"/>
      <c r="C75" s="178"/>
      <c r="D75" s="216"/>
      <c r="E75" s="169"/>
      <c r="F75" s="169"/>
      <c r="G75" s="105"/>
      <c r="H75" s="105"/>
      <c r="I75" s="105"/>
      <c r="J75" s="105"/>
      <c r="K75" s="105"/>
      <c r="L75" s="105"/>
      <c r="M75" s="105"/>
      <c r="N75" s="115"/>
      <c r="O75" s="106"/>
      <c r="P75" s="106"/>
      <c r="Q75" s="106"/>
      <c r="R75" s="106"/>
      <c r="T75"/>
      <c r="U75"/>
    </row>
    <row r="76" spans="1:21" s="2" customFormat="1">
      <c r="A76" s="266" t="s">
        <v>242</v>
      </c>
      <c r="B76" s="53"/>
      <c r="C76" s="178"/>
      <c r="D76" s="216"/>
      <c r="E76" s="169"/>
      <c r="F76" s="169"/>
      <c r="G76" s="105"/>
      <c r="H76" s="105"/>
      <c r="I76" s="105"/>
      <c r="J76" s="105"/>
      <c r="K76" s="105"/>
      <c r="L76" s="105"/>
      <c r="M76" s="105"/>
      <c r="N76" s="115"/>
      <c r="O76" s="106"/>
      <c r="P76" s="106"/>
      <c r="Q76" s="106"/>
      <c r="R76" s="106"/>
      <c r="T76"/>
      <c r="U76"/>
    </row>
    <row r="77" spans="1:21" s="2" customFormat="1">
      <c r="A77" s="266" t="s">
        <v>243</v>
      </c>
      <c r="B77" s="53"/>
      <c r="C77" s="178"/>
      <c r="D77" s="216"/>
      <c r="E77" s="169"/>
      <c r="F77" s="169"/>
      <c r="G77" s="105"/>
      <c r="H77" s="105"/>
      <c r="I77" s="105"/>
      <c r="J77" s="105"/>
      <c r="K77" s="105"/>
      <c r="L77" s="105"/>
      <c r="M77" s="105"/>
      <c r="N77" s="115"/>
      <c r="O77" s="106"/>
      <c r="P77" s="106"/>
      <c r="Q77" s="106"/>
      <c r="R77" s="106"/>
      <c r="T77"/>
      <c r="U77"/>
    </row>
    <row r="78" spans="1:21" s="2" customFormat="1">
      <c r="A78" s="266" t="s">
        <v>244</v>
      </c>
      <c r="B78" s="53"/>
      <c r="C78" s="178"/>
      <c r="D78" s="216"/>
      <c r="E78" s="169"/>
      <c r="F78" s="169"/>
      <c r="G78" s="105"/>
      <c r="H78" s="105"/>
      <c r="I78" s="105"/>
      <c r="J78" s="105"/>
      <c r="K78" s="105"/>
      <c r="L78" s="105"/>
      <c r="M78" s="105"/>
      <c r="N78" s="115"/>
      <c r="O78" s="106"/>
      <c r="P78" s="106"/>
      <c r="Q78" s="106"/>
      <c r="R78" s="106"/>
      <c r="T78"/>
      <c r="U78"/>
    </row>
    <row r="79" spans="1:21" s="2" customFormat="1">
      <c r="A79" s="266" t="s">
        <v>245</v>
      </c>
      <c r="B79" s="53"/>
      <c r="C79" s="178"/>
      <c r="D79" s="216"/>
      <c r="E79" s="169"/>
      <c r="F79" s="169"/>
      <c r="G79" s="105"/>
      <c r="H79" s="105"/>
      <c r="I79" s="105"/>
      <c r="J79" s="105"/>
      <c r="K79" s="105"/>
      <c r="L79" s="105"/>
      <c r="M79" s="105"/>
      <c r="N79" s="115"/>
      <c r="O79" s="106"/>
      <c r="P79" s="106"/>
      <c r="Q79" s="106"/>
      <c r="R79" s="106"/>
      <c r="T79"/>
      <c r="U79"/>
    </row>
    <row r="80" spans="1:21" s="2" customFormat="1">
      <c r="A80" s="273" t="s">
        <v>246</v>
      </c>
      <c r="B80" s="53"/>
      <c r="C80" s="178"/>
      <c r="D80" s="216"/>
      <c r="E80" s="169"/>
      <c r="F80" s="169"/>
      <c r="G80" s="105"/>
      <c r="H80" s="105"/>
      <c r="I80" s="105"/>
      <c r="J80" s="105"/>
      <c r="K80" s="105"/>
      <c r="L80" s="105"/>
      <c r="M80" s="105"/>
      <c r="N80" s="105"/>
      <c r="O80" s="106"/>
      <c r="P80" s="106"/>
      <c r="Q80" s="106"/>
      <c r="R80" s="106"/>
      <c r="T80"/>
      <c r="U80"/>
    </row>
    <row r="81" spans="1:21">
      <c r="A81" s="137">
        <v>4</v>
      </c>
      <c r="B81" s="52" t="s">
        <v>113</v>
      </c>
      <c r="C81" s="47"/>
      <c r="D81" s="179"/>
      <c r="E81" s="399">
        <f>SUM(E67:E80)</f>
        <v>0</v>
      </c>
      <c r="F81" s="399">
        <f>SUM(F67:F80)</f>
        <v>0</v>
      </c>
      <c r="G81" s="400">
        <f t="shared" ref="G81:R81" si="3">SUM(G67:G80)</f>
        <v>0</v>
      </c>
      <c r="H81" s="400">
        <f t="shared" si="3"/>
        <v>0</v>
      </c>
      <c r="I81" s="400">
        <f t="shared" si="3"/>
        <v>0</v>
      </c>
      <c r="J81" s="400">
        <f t="shared" si="3"/>
        <v>0</v>
      </c>
      <c r="K81" s="400">
        <f t="shared" si="3"/>
        <v>0</v>
      </c>
      <c r="L81" s="400">
        <f t="shared" si="3"/>
        <v>0</v>
      </c>
      <c r="M81" s="400">
        <f t="shared" si="3"/>
        <v>0</v>
      </c>
      <c r="N81" s="400">
        <f t="shared" si="3"/>
        <v>0</v>
      </c>
      <c r="O81" s="400">
        <f t="shared" si="3"/>
        <v>0</v>
      </c>
      <c r="P81" s="400">
        <f t="shared" si="3"/>
        <v>0</v>
      </c>
      <c r="Q81" s="400">
        <f t="shared" si="3"/>
        <v>0</v>
      </c>
      <c r="R81" s="400">
        <f t="shared" si="3"/>
        <v>0</v>
      </c>
    </row>
    <row r="82" spans="1:21">
      <c r="A82" s="137"/>
      <c r="B82" s="12"/>
      <c r="C82" s="32"/>
      <c r="D82" s="154"/>
      <c r="E82" s="159"/>
      <c r="F82" s="232"/>
      <c r="G82" s="160"/>
      <c r="H82" s="160"/>
      <c r="I82" s="160"/>
      <c r="J82" s="160"/>
      <c r="K82" s="160"/>
      <c r="L82" s="160"/>
      <c r="M82" s="160"/>
      <c r="N82" s="160"/>
      <c r="O82" s="161"/>
      <c r="P82" s="161"/>
      <c r="Q82" s="161"/>
      <c r="R82" s="162"/>
    </row>
    <row r="83" spans="1:21">
      <c r="A83" s="137"/>
      <c r="B83" s="27" t="s">
        <v>277</v>
      </c>
      <c r="C83" s="12"/>
      <c r="D83" s="21"/>
      <c r="E83" s="102"/>
      <c r="F83" s="103"/>
      <c r="G83" s="103"/>
      <c r="H83" s="103"/>
      <c r="I83" s="103"/>
      <c r="J83" s="103"/>
      <c r="K83" s="103"/>
      <c r="L83" s="103"/>
      <c r="M83" s="103"/>
      <c r="N83" s="103"/>
      <c r="O83" s="100"/>
      <c r="P83" s="100"/>
      <c r="Q83" s="100"/>
      <c r="R83" s="101"/>
    </row>
    <row r="84" spans="1:21">
      <c r="A84" s="137"/>
      <c r="B84" s="21" t="s">
        <v>39</v>
      </c>
      <c r="C84" s="122"/>
      <c r="D84" s="80" t="s">
        <v>98</v>
      </c>
      <c r="E84" s="262" t="s">
        <v>137</v>
      </c>
      <c r="F84" s="262" t="s">
        <v>80</v>
      </c>
      <c r="G84" s="262" t="s">
        <v>1</v>
      </c>
      <c r="H84" s="262" t="s">
        <v>2</v>
      </c>
      <c r="I84" s="262" t="s">
        <v>17</v>
      </c>
      <c r="J84" s="262" t="s">
        <v>18</v>
      </c>
      <c r="K84" s="262" t="s">
        <v>20</v>
      </c>
      <c r="L84" s="262" t="s">
        <v>21</v>
      </c>
      <c r="M84" s="262" t="s">
        <v>24</v>
      </c>
      <c r="N84" s="262" t="s">
        <v>25</v>
      </c>
      <c r="O84" s="262" t="s">
        <v>27</v>
      </c>
      <c r="P84" s="262" t="s">
        <v>28</v>
      </c>
      <c r="Q84" s="262" t="s">
        <v>29</v>
      </c>
      <c r="R84" s="262" t="s">
        <v>30</v>
      </c>
    </row>
    <row r="85" spans="1:21">
      <c r="A85" s="266" t="s">
        <v>122</v>
      </c>
      <c r="B85" s="53" t="s">
        <v>396</v>
      </c>
      <c r="C85" s="297"/>
      <c r="D85" s="446">
        <v>0</v>
      </c>
      <c r="E85" s="507"/>
      <c r="F85" s="463"/>
      <c r="G85" s="451">
        <v>0</v>
      </c>
      <c r="H85" s="451">
        <v>0</v>
      </c>
      <c r="I85" s="451">
        <v>0</v>
      </c>
      <c r="J85" s="451">
        <v>0</v>
      </c>
      <c r="K85" s="451">
        <v>0</v>
      </c>
      <c r="L85" s="451">
        <v>0</v>
      </c>
      <c r="M85" s="451">
        <v>0</v>
      </c>
      <c r="N85" s="451">
        <v>0</v>
      </c>
      <c r="O85" s="451">
        <v>0</v>
      </c>
      <c r="P85" s="451">
        <v>0</v>
      </c>
      <c r="Q85" s="451">
        <v>0</v>
      </c>
      <c r="R85" s="451">
        <v>0</v>
      </c>
    </row>
    <row r="86" spans="1:21" s="255" customFormat="1">
      <c r="A86" s="266" t="s">
        <v>123</v>
      </c>
      <c r="B86" s="53"/>
      <c r="C86" s="260"/>
      <c r="D86" s="93"/>
      <c r="E86" s="174"/>
      <c r="F86" s="174"/>
      <c r="G86" s="104"/>
      <c r="H86" s="105"/>
      <c r="I86" s="105"/>
      <c r="J86" s="105"/>
      <c r="K86" s="105"/>
      <c r="L86" s="105"/>
      <c r="M86" s="105"/>
      <c r="N86" s="105"/>
      <c r="O86" s="106"/>
      <c r="P86" s="106"/>
      <c r="Q86" s="106"/>
      <c r="R86" s="106"/>
      <c r="T86"/>
      <c r="U86"/>
    </row>
    <row r="87" spans="1:21" s="255" customFormat="1">
      <c r="A87" s="266" t="s">
        <v>124</v>
      </c>
      <c r="B87" s="53"/>
      <c r="C87" s="260"/>
      <c r="D87" s="93"/>
      <c r="E87" s="174"/>
      <c r="F87" s="174"/>
      <c r="G87" s="104"/>
      <c r="H87" s="105"/>
      <c r="I87" s="105"/>
      <c r="J87" s="105"/>
      <c r="K87" s="105"/>
      <c r="L87" s="105"/>
      <c r="M87" s="105"/>
      <c r="N87" s="105"/>
      <c r="O87" s="106"/>
      <c r="P87" s="106"/>
      <c r="Q87" s="106"/>
      <c r="R87" s="106"/>
      <c r="T87"/>
      <c r="U87"/>
    </row>
    <row r="88" spans="1:21" s="255" customFormat="1">
      <c r="A88" s="266" t="s">
        <v>125</v>
      </c>
      <c r="B88" s="53"/>
      <c r="C88" s="260"/>
      <c r="D88" s="93"/>
      <c r="E88" s="174"/>
      <c r="F88" s="174"/>
      <c r="G88" s="104"/>
      <c r="H88" s="105"/>
      <c r="I88" s="105"/>
      <c r="J88" s="105"/>
      <c r="K88" s="105"/>
      <c r="L88" s="105"/>
      <c r="M88" s="105"/>
      <c r="N88" s="105"/>
      <c r="O88" s="106"/>
      <c r="P88" s="106"/>
      <c r="Q88" s="106"/>
      <c r="R88" s="106"/>
      <c r="T88"/>
      <c r="U88"/>
    </row>
    <row r="89" spans="1:21" s="255" customFormat="1">
      <c r="A89" s="265" t="s">
        <v>126</v>
      </c>
      <c r="B89" s="53"/>
      <c r="C89" s="260"/>
      <c r="D89" s="93"/>
      <c r="E89" s="174"/>
      <c r="F89" s="174"/>
      <c r="G89" s="104"/>
      <c r="H89" s="105"/>
      <c r="I89" s="105"/>
      <c r="J89" s="105"/>
      <c r="K89" s="105"/>
      <c r="L89" s="105"/>
      <c r="M89" s="105"/>
      <c r="N89" s="105"/>
      <c r="O89" s="106"/>
      <c r="P89" s="106"/>
      <c r="Q89" s="106"/>
      <c r="R89" s="106"/>
      <c r="T89"/>
      <c r="U89"/>
    </row>
    <row r="90" spans="1:21" s="255" customFormat="1">
      <c r="A90" s="266" t="s">
        <v>247</v>
      </c>
      <c r="B90" s="53"/>
      <c r="C90" s="260"/>
      <c r="D90" s="93"/>
      <c r="E90" s="174"/>
      <c r="F90" s="174"/>
      <c r="G90" s="104"/>
      <c r="H90" s="105"/>
      <c r="I90" s="105"/>
      <c r="J90" s="105"/>
      <c r="K90" s="105"/>
      <c r="L90" s="105"/>
      <c r="M90" s="105"/>
      <c r="N90" s="105"/>
      <c r="O90" s="106"/>
      <c r="P90" s="106"/>
      <c r="Q90" s="106"/>
      <c r="R90" s="106"/>
      <c r="T90"/>
      <c r="U90"/>
    </row>
    <row r="91" spans="1:21" s="255" customFormat="1">
      <c r="A91" s="266" t="s">
        <v>248</v>
      </c>
      <c r="B91" s="53"/>
      <c r="C91" s="260"/>
      <c r="D91" s="93"/>
      <c r="E91" s="174"/>
      <c r="F91" s="174"/>
      <c r="G91" s="104"/>
      <c r="H91" s="105"/>
      <c r="I91" s="105"/>
      <c r="J91" s="105"/>
      <c r="K91" s="105"/>
      <c r="L91" s="105"/>
      <c r="M91" s="105"/>
      <c r="N91" s="105"/>
      <c r="O91" s="106"/>
      <c r="P91" s="106"/>
      <c r="Q91" s="106"/>
      <c r="R91" s="106"/>
      <c r="T91"/>
      <c r="U91"/>
    </row>
    <row r="92" spans="1:21" s="255" customFormat="1">
      <c r="A92" s="266" t="s">
        <v>249</v>
      </c>
      <c r="B92" s="53"/>
      <c r="C92" s="260"/>
      <c r="D92" s="93"/>
      <c r="E92" s="174"/>
      <c r="F92" s="174"/>
      <c r="G92" s="104"/>
      <c r="H92" s="105"/>
      <c r="I92" s="105"/>
      <c r="J92" s="105"/>
      <c r="K92" s="105"/>
      <c r="L92" s="105"/>
      <c r="M92" s="105"/>
      <c r="N92" s="105"/>
      <c r="O92" s="106"/>
      <c r="P92" s="106"/>
      <c r="Q92" s="106"/>
      <c r="R92" s="106"/>
      <c r="T92"/>
      <c r="U92"/>
    </row>
    <row r="93" spans="1:21" s="255" customFormat="1">
      <c r="A93" s="266" t="s">
        <v>250</v>
      </c>
      <c r="B93" s="53"/>
      <c r="C93" s="260"/>
      <c r="D93" s="93"/>
      <c r="E93" s="174"/>
      <c r="F93" s="174"/>
      <c r="G93" s="104"/>
      <c r="H93" s="105"/>
      <c r="I93" s="105"/>
      <c r="J93" s="105"/>
      <c r="K93" s="105"/>
      <c r="L93" s="105"/>
      <c r="M93" s="105"/>
      <c r="N93" s="105"/>
      <c r="O93" s="106"/>
      <c r="P93" s="106"/>
      <c r="Q93" s="106"/>
      <c r="R93" s="106"/>
      <c r="T93"/>
      <c r="U93"/>
    </row>
    <row r="94" spans="1:21" s="255" customFormat="1">
      <c r="A94" s="266" t="s">
        <v>251</v>
      </c>
      <c r="B94" s="53"/>
      <c r="C94" s="260"/>
      <c r="D94" s="93"/>
      <c r="E94" s="174"/>
      <c r="F94" s="174"/>
      <c r="G94" s="104"/>
      <c r="H94" s="105"/>
      <c r="I94" s="105"/>
      <c r="J94" s="105"/>
      <c r="K94" s="105"/>
      <c r="L94" s="105"/>
      <c r="M94" s="105"/>
      <c r="N94" s="105"/>
      <c r="O94" s="106"/>
      <c r="P94" s="106"/>
      <c r="Q94" s="106"/>
      <c r="R94" s="106"/>
      <c r="T94"/>
      <c r="U94"/>
    </row>
    <row r="95" spans="1:21">
      <c r="A95" s="266" t="s">
        <v>252</v>
      </c>
      <c r="B95" s="53"/>
      <c r="C95" s="40"/>
      <c r="D95" s="93"/>
      <c r="E95" s="174"/>
      <c r="F95" s="174"/>
      <c r="G95" s="105"/>
      <c r="H95" s="105"/>
      <c r="I95" s="105"/>
      <c r="J95" s="105"/>
      <c r="K95" s="105"/>
      <c r="L95" s="105"/>
      <c r="M95" s="105"/>
      <c r="N95" s="105"/>
      <c r="O95" s="106"/>
      <c r="P95" s="106"/>
      <c r="Q95" s="106"/>
      <c r="R95" s="106"/>
    </row>
    <row r="96" spans="1:21">
      <c r="A96" s="266" t="s">
        <v>253</v>
      </c>
      <c r="B96" s="53"/>
      <c r="C96" s="40"/>
      <c r="D96" s="93"/>
      <c r="E96" s="332"/>
      <c r="F96" s="332"/>
      <c r="G96" s="105"/>
      <c r="H96" s="105"/>
      <c r="I96" s="105"/>
      <c r="J96" s="105"/>
      <c r="K96" s="105"/>
      <c r="L96" s="105"/>
      <c r="M96" s="105"/>
      <c r="N96" s="105"/>
      <c r="O96" s="106"/>
      <c r="P96" s="106"/>
      <c r="Q96" s="106"/>
      <c r="R96" s="106"/>
    </row>
    <row r="97" spans="1:21">
      <c r="A97" s="266" t="s">
        <v>254</v>
      </c>
      <c r="B97" s="53"/>
      <c r="C97" s="40"/>
      <c r="D97" s="93"/>
      <c r="E97" s="332"/>
      <c r="F97" s="332"/>
      <c r="G97" s="105"/>
      <c r="H97" s="105"/>
      <c r="I97" s="105"/>
      <c r="J97" s="105"/>
      <c r="K97" s="105"/>
      <c r="L97" s="105"/>
      <c r="M97" s="105"/>
      <c r="N97" s="105"/>
      <c r="O97" s="106"/>
      <c r="P97" s="106"/>
      <c r="Q97" s="106"/>
      <c r="R97" s="106"/>
    </row>
    <row r="98" spans="1:21">
      <c r="A98" s="273" t="s">
        <v>255</v>
      </c>
      <c r="B98" s="53"/>
      <c r="C98" s="40"/>
      <c r="D98" s="93"/>
      <c r="E98" s="332"/>
      <c r="F98" s="332"/>
      <c r="G98" s="105"/>
      <c r="H98" s="105"/>
      <c r="I98" s="105"/>
      <c r="J98" s="105"/>
      <c r="K98" s="105"/>
      <c r="L98" s="105"/>
      <c r="M98" s="105"/>
      <c r="N98" s="105"/>
      <c r="O98" s="106"/>
      <c r="P98" s="106"/>
      <c r="Q98" s="106"/>
      <c r="R98" s="106"/>
    </row>
    <row r="99" spans="1:21">
      <c r="A99" s="137">
        <v>5</v>
      </c>
      <c r="B99" s="49" t="s">
        <v>114</v>
      </c>
      <c r="C99" s="47"/>
      <c r="D99" s="217"/>
      <c r="E99" s="399">
        <f>SUM(E85:E98)</f>
        <v>0</v>
      </c>
      <c r="F99" s="399">
        <f>SUM(F85:F98)</f>
        <v>0</v>
      </c>
      <c r="G99" s="400">
        <f t="shared" ref="G99:R99" si="4">SUM(G85:G98)</f>
        <v>0</v>
      </c>
      <c r="H99" s="400">
        <f t="shared" si="4"/>
        <v>0</v>
      </c>
      <c r="I99" s="400">
        <f t="shared" si="4"/>
        <v>0</v>
      </c>
      <c r="J99" s="400">
        <f t="shared" si="4"/>
        <v>0</v>
      </c>
      <c r="K99" s="400">
        <f t="shared" si="4"/>
        <v>0</v>
      </c>
      <c r="L99" s="400">
        <f t="shared" si="4"/>
        <v>0</v>
      </c>
      <c r="M99" s="400">
        <f t="shared" si="4"/>
        <v>0</v>
      </c>
      <c r="N99" s="400">
        <f t="shared" si="4"/>
        <v>0</v>
      </c>
      <c r="O99" s="400">
        <f t="shared" si="4"/>
        <v>0</v>
      </c>
      <c r="P99" s="400">
        <f t="shared" si="4"/>
        <v>0</v>
      </c>
      <c r="Q99" s="400">
        <f t="shared" si="4"/>
        <v>0</v>
      </c>
      <c r="R99" s="400">
        <f t="shared" si="4"/>
        <v>0</v>
      </c>
    </row>
    <row r="100" spans="1:21">
      <c r="A100" s="137"/>
      <c r="B100" s="167"/>
      <c r="C100" s="165"/>
      <c r="D100" s="166"/>
      <c r="E100" s="103"/>
      <c r="F100" s="103"/>
      <c r="G100" s="103"/>
      <c r="H100" s="103"/>
      <c r="I100" s="103"/>
      <c r="J100" s="103"/>
      <c r="K100" s="103"/>
      <c r="L100" s="103"/>
      <c r="M100" s="103"/>
      <c r="N100" s="103"/>
      <c r="O100" s="103"/>
      <c r="P100" s="103"/>
      <c r="Q100" s="103"/>
      <c r="R100" s="168"/>
    </row>
    <row r="101" spans="1:21" ht="15" customHeight="1">
      <c r="A101" s="137">
        <v>6</v>
      </c>
      <c r="B101" s="50" t="s">
        <v>171</v>
      </c>
      <c r="C101" s="51"/>
      <c r="D101" s="87"/>
      <c r="E101" s="401">
        <f>E99+E81</f>
        <v>0</v>
      </c>
      <c r="F101" s="401">
        <f>F99+F81</f>
        <v>0</v>
      </c>
      <c r="G101" s="402">
        <f t="shared" ref="G101:R101" si="5">G99+G81</f>
        <v>0</v>
      </c>
      <c r="H101" s="402">
        <f t="shared" si="5"/>
        <v>0</v>
      </c>
      <c r="I101" s="402">
        <f t="shared" si="5"/>
        <v>0</v>
      </c>
      <c r="J101" s="402">
        <f t="shared" si="5"/>
        <v>0</v>
      </c>
      <c r="K101" s="402">
        <f t="shared" si="5"/>
        <v>0</v>
      </c>
      <c r="L101" s="402">
        <f t="shared" si="5"/>
        <v>0</v>
      </c>
      <c r="M101" s="402">
        <f t="shared" si="5"/>
        <v>0</v>
      </c>
      <c r="N101" s="402">
        <f t="shared" si="5"/>
        <v>0</v>
      </c>
      <c r="O101" s="402">
        <f t="shared" si="5"/>
        <v>0</v>
      </c>
      <c r="P101" s="402">
        <f t="shared" si="5"/>
        <v>0</v>
      </c>
      <c r="Q101" s="402">
        <f t="shared" si="5"/>
        <v>0</v>
      </c>
      <c r="R101" s="402">
        <f t="shared" si="5"/>
        <v>0</v>
      </c>
    </row>
    <row r="102" spans="1:21">
      <c r="A102" s="137"/>
      <c r="B102" s="33"/>
      <c r="C102" s="33"/>
      <c r="D102" s="27"/>
      <c r="E102" s="78"/>
      <c r="F102" s="78"/>
      <c r="G102" s="78"/>
      <c r="H102" s="78"/>
      <c r="I102" s="78"/>
      <c r="J102" s="78"/>
      <c r="K102" s="78"/>
      <c r="L102" s="78"/>
      <c r="M102" s="78"/>
      <c r="N102" s="78"/>
      <c r="O102" s="78"/>
      <c r="P102" s="78"/>
      <c r="Q102" s="78"/>
      <c r="R102" s="78"/>
    </row>
    <row r="103" spans="1:21" ht="18">
      <c r="A103" s="137"/>
      <c r="B103" s="275" t="s">
        <v>44</v>
      </c>
      <c r="C103" s="45"/>
      <c r="D103" s="89"/>
      <c r="E103" s="90"/>
      <c r="F103" s="90"/>
      <c r="G103" s="90"/>
      <c r="H103" s="90"/>
      <c r="I103" s="90"/>
      <c r="J103" s="90"/>
      <c r="K103" s="90"/>
      <c r="L103" s="90"/>
      <c r="M103" s="90"/>
      <c r="N103" s="90"/>
      <c r="O103" s="79"/>
      <c r="P103" s="79"/>
      <c r="Q103" s="79"/>
      <c r="R103" s="79"/>
    </row>
    <row r="104" spans="1:21">
      <c r="A104" s="137"/>
      <c r="B104" s="27"/>
      <c r="C104" s="33"/>
      <c r="D104" s="27"/>
    </row>
    <row r="105" spans="1:21">
      <c r="A105" s="137"/>
      <c r="B105" s="34"/>
      <c r="C105" s="75"/>
      <c r="D105" s="80" t="s">
        <v>97</v>
      </c>
      <c r="E105" s="64" t="s">
        <v>137</v>
      </c>
      <c r="F105" s="64" t="s">
        <v>80</v>
      </c>
      <c r="G105" s="64" t="s">
        <v>1</v>
      </c>
      <c r="H105" s="64" t="s">
        <v>2</v>
      </c>
      <c r="I105" s="64" t="s">
        <v>17</v>
      </c>
      <c r="J105" s="64" t="s">
        <v>18</v>
      </c>
      <c r="K105" s="64" t="s">
        <v>20</v>
      </c>
      <c r="L105" s="64" t="s">
        <v>21</v>
      </c>
      <c r="M105" s="64" t="s">
        <v>24</v>
      </c>
      <c r="N105" s="64" t="s">
        <v>25</v>
      </c>
      <c r="O105" s="64" t="s">
        <v>27</v>
      </c>
      <c r="P105" s="64" t="s">
        <v>28</v>
      </c>
      <c r="Q105" s="64" t="s">
        <v>29</v>
      </c>
      <c r="R105" s="64" t="s">
        <v>30</v>
      </c>
    </row>
    <row r="106" spans="1:21">
      <c r="A106" s="137">
        <v>7</v>
      </c>
      <c r="B106" s="52" t="s">
        <v>375</v>
      </c>
      <c r="C106" s="254"/>
      <c r="D106" s="176">
        <v>0.42799999999999999</v>
      </c>
      <c r="E106" s="402">
        <f>EBT!E136*$D$106/1000000</f>
        <v>0.20093101572000005</v>
      </c>
      <c r="F106" s="402">
        <f>EBT!F136*$D$106/1000000</f>
        <v>0.22569218161400473</v>
      </c>
      <c r="G106" s="402">
        <f>EBT!G136*$D$106/1000000</f>
        <v>0.41449690809339418</v>
      </c>
      <c r="H106" s="402">
        <f>EBT!H136*$D$106/1000000</f>
        <v>0.43463851267293668</v>
      </c>
      <c r="I106" s="402">
        <f>EBT!I136*$D$106/1000000</f>
        <v>0.42795263111523107</v>
      </c>
      <c r="J106" s="402">
        <f>EBT!J136*$D$106/1000000</f>
        <v>0.41592675968047488</v>
      </c>
      <c r="K106" s="402">
        <f>EBT!K136*$D$106/1000000</f>
        <v>0.41031230084898829</v>
      </c>
      <c r="L106" s="402">
        <f>EBT!L136*$D$106/1000000</f>
        <v>0.44285115742261694</v>
      </c>
      <c r="M106" s="402">
        <f>EBT!M136*$D$106/1000000</f>
        <v>0.49541495928490054</v>
      </c>
      <c r="N106" s="402">
        <f>EBT!N136*$D$106/1000000</f>
        <v>0.52198949638649461</v>
      </c>
      <c r="O106" s="402">
        <f>EBT!O136*$D$106/1000000</f>
        <v>0.55704757694957552</v>
      </c>
      <c r="P106" s="402">
        <f>EBT!P136*$D$106/1000000</f>
        <v>0.57346887425815973</v>
      </c>
      <c r="Q106" s="402">
        <f>EBT!Q136*$D$106/1000000</f>
        <v>0.58300154505909507</v>
      </c>
      <c r="R106" s="402">
        <f>EBT!R136*$D$106/1000000</f>
        <v>0.59231304667216</v>
      </c>
    </row>
    <row r="107" spans="1:21" ht="18">
      <c r="A107" s="137"/>
      <c r="B107" s="275" t="s">
        <v>99</v>
      </c>
      <c r="C107" s="12"/>
      <c r="D107" s="21"/>
      <c r="E107" s="78"/>
      <c r="F107"/>
      <c r="G107"/>
      <c r="H107"/>
      <c r="I107"/>
      <c r="J107"/>
      <c r="K107"/>
      <c r="L107"/>
      <c r="M107"/>
      <c r="N107"/>
      <c r="O107"/>
      <c r="P107"/>
      <c r="Q107"/>
      <c r="R107"/>
    </row>
    <row r="108" spans="1:21" s="2" customFormat="1">
      <c r="A108" s="139"/>
      <c r="B108" s="21"/>
      <c r="C108" s="12"/>
      <c r="D108" s="21"/>
      <c r="E108" s="64" t="s">
        <v>137</v>
      </c>
      <c r="F108" s="64" t="s">
        <v>80</v>
      </c>
      <c r="G108" s="64" t="s">
        <v>1</v>
      </c>
      <c r="H108" s="64" t="s">
        <v>2</v>
      </c>
      <c r="I108" s="64" t="s">
        <v>17</v>
      </c>
      <c r="J108" s="64" t="s">
        <v>18</v>
      </c>
      <c r="K108" s="64" t="s">
        <v>20</v>
      </c>
      <c r="L108" s="64" t="s">
        <v>21</v>
      </c>
      <c r="M108" s="64" t="s">
        <v>24</v>
      </c>
      <c r="N108" s="64" t="s">
        <v>25</v>
      </c>
      <c r="O108" s="64" t="s">
        <v>27</v>
      </c>
      <c r="P108" s="64" t="s">
        <v>28</v>
      </c>
      <c r="Q108" s="64" t="s">
        <v>29</v>
      </c>
      <c r="R108" s="64" t="s">
        <v>30</v>
      </c>
      <c r="T108"/>
      <c r="U108"/>
    </row>
    <row r="109" spans="1:21">
      <c r="A109" s="137">
        <v>8</v>
      </c>
      <c r="B109" s="52" t="s">
        <v>312</v>
      </c>
      <c r="C109" s="40"/>
      <c r="D109" s="91"/>
      <c r="E109" s="401">
        <f>E61+E106+E101</f>
        <v>0.94106423393736383</v>
      </c>
      <c r="F109" s="401">
        <f t="shared" ref="F109:R109" si="6">F61+F106+F101</f>
        <v>1.2199157217139986</v>
      </c>
      <c r="G109" s="402">
        <f t="shared" si="6"/>
        <v>0.99775726678620669</v>
      </c>
      <c r="H109" s="402">
        <f t="shared" si="6"/>
        <v>1.0070215533631861</v>
      </c>
      <c r="I109" s="402">
        <f t="shared" si="6"/>
        <v>1.0121257831633661</v>
      </c>
      <c r="J109" s="402">
        <f t="shared" si="6"/>
        <v>0.97814655504421166</v>
      </c>
      <c r="K109" s="402">
        <f t="shared" si="6"/>
        <v>0.96317384462519129</v>
      </c>
      <c r="L109" s="402">
        <f t="shared" si="6"/>
        <v>0.96793005744320415</v>
      </c>
      <c r="M109" s="402">
        <f t="shared" si="6"/>
        <v>0.98767666093378836</v>
      </c>
      <c r="N109" s="402">
        <f t="shared" si="6"/>
        <v>0.9801765235865616</v>
      </c>
      <c r="O109" s="402">
        <f t="shared" si="6"/>
        <v>0.97809260242442586</v>
      </c>
      <c r="P109" s="402">
        <f t="shared" si="6"/>
        <v>0.98225680718101183</v>
      </c>
      <c r="Q109" s="402">
        <f t="shared" si="6"/>
        <v>0.98802808683091048</v>
      </c>
      <c r="R109" s="402">
        <f t="shared" si="6"/>
        <v>0.99535310439133273</v>
      </c>
    </row>
    <row r="110" spans="1:21" ht="15" customHeight="1">
      <c r="A110" s="137"/>
      <c r="B110" s="12"/>
      <c r="C110" s="12"/>
      <c r="D110" s="12"/>
      <c r="E110" s="9"/>
      <c r="F110"/>
      <c r="G110"/>
      <c r="H110"/>
      <c r="I110"/>
      <c r="J110"/>
      <c r="K110"/>
      <c r="L110"/>
      <c r="M110"/>
      <c r="N110"/>
      <c r="O110"/>
      <c r="P110"/>
      <c r="Q110"/>
      <c r="R110"/>
    </row>
    <row r="111" spans="1:21" ht="18">
      <c r="A111" s="137"/>
      <c r="B111" s="275" t="s">
        <v>307</v>
      </c>
    </row>
    <row r="112" spans="1:21" s="255" customFormat="1">
      <c r="A112" s="265"/>
      <c r="B112" s="257"/>
      <c r="C112" s="257"/>
      <c r="D112" s="257"/>
      <c r="E112" s="256"/>
      <c r="F112" s="256"/>
      <c r="G112" s="256"/>
      <c r="H112" s="256"/>
      <c r="I112" s="256"/>
      <c r="J112" s="256"/>
      <c r="K112" s="256"/>
      <c r="L112" s="256"/>
      <c r="M112" s="256"/>
      <c r="N112" s="256"/>
      <c r="O112" s="256"/>
      <c r="T112"/>
      <c r="U112"/>
    </row>
    <row r="113" spans="1:21" s="255" customFormat="1">
      <c r="A113" s="265" t="s">
        <v>296</v>
      </c>
      <c r="B113" s="281" t="s">
        <v>317</v>
      </c>
      <c r="C113" s="257"/>
      <c r="D113" s="257"/>
      <c r="E113" s="336">
        <f>EBT!E75</f>
        <v>364116</v>
      </c>
      <c r="F113" s="336">
        <f>EBT!F75</f>
        <v>533466.2385098401</v>
      </c>
      <c r="G113" s="282">
        <f>EBT!G75</f>
        <v>537900.85623008013</v>
      </c>
      <c r="H113" s="282">
        <f>EBT!H75</f>
        <v>537668.26953879988</v>
      </c>
      <c r="I113" s="282">
        <f>EBT!I75</f>
        <v>537424.99164640007</v>
      </c>
      <c r="J113" s="282">
        <f>EBT!J75</f>
        <v>537171.57001416013</v>
      </c>
      <c r="K113" s="282">
        <f>EBT!K75</f>
        <v>532464.00379352004</v>
      </c>
      <c r="L113" s="282">
        <f>EBT!L75</f>
        <v>821863.27104972</v>
      </c>
      <c r="M113" s="282">
        <f>EBT!M75</f>
        <v>820718.46857293998</v>
      </c>
      <c r="N113" s="282">
        <f>EBT!N75</f>
        <v>820248.49023492995</v>
      </c>
      <c r="O113" s="282">
        <f>EBT!O75</f>
        <v>819202.76962645003</v>
      </c>
      <c r="P113" s="282">
        <f>EBT!P75</f>
        <v>819842.55621317006</v>
      </c>
      <c r="Q113" s="282">
        <f>EBT!Q75</f>
        <v>1113299.47131581</v>
      </c>
      <c r="R113" s="282">
        <f>EBT!R75</f>
        <v>1112965.81943607</v>
      </c>
      <c r="T113"/>
      <c r="U113"/>
    </row>
    <row r="114" spans="1:21" s="255" customFormat="1">
      <c r="A114" s="265" t="s">
        <v>297</v>
      </c>
      <c r="B114" s="281" t="s">
        <v>301</v>
      </c>
      <c r="C114" s="257"/>
      <c r="D114" s="257"/>
      <c r="E114" s="336">
        <f>EBT!E16</f>
        <v>519312.109</v>
      </c>
      <c r="F114" s="336">
        <f>EBT!F16</f>
        <v>546210</v>
      </c>
      <c r="G114" s="282">
        <f>EBT!G16</f>
        <v>552698</v>
      </c>
      <c r="H114" s="282">
        <f>EBT!H16</f>
        <v>556737</v>
      </c>
      <c r="I114" s="282">
        <f>EBT!I16</f>
        <v>560513</v>
      </c>
      <c r="J114" s="282">
        <f>EBT!J16</f>
        <v>501641</v>
      </c>
      <c r="K114" s="282">
        <f>EBT!K16</f>
        <v>475371</v>
      </c>
      <c r="L114" s="282">
        <f>EBT!L16</f>
        <v>472967</v>
      </c>
      <c r="M114" s="282">
        <f>EBT!M16</f>
        <v>470409</v>
      </c>
      <c r="N114" s="282">
        <f>EBT!N16</f>
        <v>468078</v>
      </c>
      <c r="O114" s="282">
        <f>EBT!O16</f>
        <v>465390</v>
      </c>
      <c r="P114" s="282">
        <f>EBT!P16</f>
        <v>464122</v>
      </c>
      <c r="Q114" s="282">
        <f>EBT!Q16</f>
        <v>469024</v>
      </c>
      <c r="R114" s="282">
        <f>EBT!R16</f>
        <v>473710</v>
      </c>
      <c r="T114"/>
      <c r="U114"/>
    </row>
    <row r="115" spans="1:21" s="255" customFormat="1">
      <c r="A115" s="265" t="s">
        <v>298</v>
      </c>
      <c r="B115" s="281" t="s">
        <v>308</v>
      </c>
      <c r="C115" s="257"/>
      <c r="D115" s="257"/>
      <c r="E115" s="336">
        <f>E113+E114</f>
        <v>883428.10899999994</v>
      </c>
      <c r="F115" s="336">
        <f t="shared" ref="F115:R115" si="7">F113+F114</f>
        <v>1079676.2385098401</v>
      </c>
      <c r="G115" s="282">
        <f t="shared" si="7"/>
        <v>1090598.8562300801</v>
      </c>
      <c r="H115" s="282">
        <f t="shared" si="7"/>
        <v>1094405.2695387998</v>
      </c>
      <c r="I115" s="282">
        <f t="shared" si="7"/>
        <v>1097937.9916464002</v>
      </c>
      <c r="J115" s="282">
        <f t="shared" si="7"/>
        <v>1038812.5700141601</v>
      </c>
      <c r="K115" s="282">
        <f t="shared" si="7"/>
        <v>1007835.00379352</v>
      </c>
      <c r="L115" s="282">
        <f t="shared" si="7"/>
        <v>1294830.27104972</v>
      </c>
      <c r="M115" s="282">
        <f t="shared" si="7"/>
        <v>1291127.46857294</v>
      </c>
      <c r="N115" s="282">
        <f t="shared" si="7"/>
        <v>1288326.4902349301</v>
      </c>
      <c r="O115" s="282">
        <f t="shared" si="7"/>
        <v>1284592.76962645</v>
      </c>
      <c r="P115" s="282">
        <f t="shared" si="7"/>
        <v>1283964.5562131701</v>
      </c>
      <c r="Q115" s="282">
        <f t="shared" si="7"/>
        <v>1582323.47131581</v>
      </c>
      <c r="R115" s="282">
        <f t="shared" si="7"/>
        <v>1586675.81943607</v>
      </c>
      <c r="T115"/>
      <c r="U115"/>
    </row>
    <row r="116" spans="1:21" s="255" customFormat="1">
      <c r="A116" s="273" t="s">
        <v>299</v>
      </c>
      <c r="B116" s="281" t="s">
        <v>295</v>
      </c>
      <c r="C116" s="257"/>
      <c r="D116" s="257"/>
      <c r="E116" s="510">
        <v>0.42799999999999999</v>
      </c>
      <c r="F116" s="510">
        <v>0.42799999999999999</v>
      </c>
      <c r="G116" s="511">
        <v>0.42799999999999999</v>
      </c>
      <c r="H116" s="511">
        <v>0.42799999999999999</v>
      </c>
      <c r="I116" s="511">
        <v>0.42799999999999999</v>
      </c>
      <c r="J116" s="511">
        <v>0.42799999999999999</v>
      </c>
      <c r="K116" s="511">
        <v>0.42799999999999999</v>
      </c>
      <c r="L116" s="511">
        <v>0.42799999999999999</v>
      </c>
      <c r="M116" s="511">
        <v>0.42799999999999999</v>
      </c>
      <c r="N116" s="511">
        <v>0.42799999999999999</v>
      </c>
      <c r="O116" s="511">
        <v>0.42799999999999999</v>
      </c>
      <c r="P116" s="511">
        <v>0.42799999999999999</v>
      </c>
      <c r="Q116" s="511">
        <v>0.42799999999999999</v>
      </c>
      <c r="R116" s="511">
        <v>0.42799999999999999</v>
      </c>
      <c r="T116"/>
      <c r="U116"/>
    </row>
    <row r="117" spans="1:21" s="255" customFormat="1">
      <c r="A117" s="265" t="s">
        <v>302</v>
      </c>
      <c r="B117" s="281" t="s">
        <v>303</v>
      </c>
      <c r="C117" s="257"/>
      <c r="D117" s="257"/>
      <c r="E117" s="403">
        <f>E115*E116/1000000</f>
        <v>0.37810723065199991</v>
      </c>
      <c r="F117" s="403">
        <f t="shared" ref="F117:R117" si="8">F115*F116/1000000</f>
        <v>0.46210143008221155</v>
      </c>
      <c r="G117" s="404">
        <f t="shared" si="8"/>
        <v>0.46677631046647428</v>
      </c>
      <c r="H117" s="404">
        <f t="shared" si="8"/>
        <v>0.46840545536260625</v>
      </c>
      <c r="I117" s="404">
        <f t="shared" si="8"/>
        <v>0.46991746042465926</v>
      </c>
      <c r="J117" s="404">
        <f t="shared" si="8"/>
        <v>0.44461177996606055</v>
      </c>
      <c r="K117" s="404">
        <f t="shared" si="8"/>
        <v>0.43135338162362657</v>
      </c>
      <c r="L117" s="404">
        <f t="shared" si="8"/>
        <v>0.55418735600928015</v>
      </c>
      <c r="M117" s="404">
        <f t="shared" si="8"/>
        <v>0.5526025565492183</v>
      </c>
      <c r="N117" s="404">
        <f t="shared" si="8"/>
        <v>0.55140373782055008</v>
      </c>
      <c r="O117" s="404">
        <f t="shared" si="8"/>
        <v>0.54980570540012064</v>
      </c>
      <c r="P117" s="404">
        <f t="shared" si="8"/>
        <v>0.5495368300592367</v>
      </c>
      <c r="Q117" s="404">
        <f t="shared" si="8"/>
        <v>0.67723444572316671</v>
      </c>
      <c r="R117" s="404">
        <f t="shared" si="8"/>
        <v>0.67909725071863791</v>
      </c>
      <c r="T117"/>
      <c r="U117"/>
    </row>
    <row r="118" spans="1:21" s="255" customFormat="1">
      <c r="A118" s="265"/>
      <c r="B118" s="257"/>
      <c r="C118" s="257"/>
      <c r="D118" s="257"/>
      <c r="E118" s="256"/>
      <c r="F118" s="256"/>
      <c r="G118" s="256"/>
      <c r="H118" s="256"/>
      <c r="I118" s="256"/>
      <c r="J118" s="256"/>
      <c r="K118" s="256"/>
      <c r="L118" s="256"/>
      <c r="M118" s="256"/>
      <c r="N118" s="256"/>
      <c r="O118" s="256"/>
      <c r="T118"/>
      <c r="U118"/>
    </row>
    <row r="119" spans="1:21" s="255" customFormat="1" ht="18">
      <c r="A119" s="265"/>
      <c r="B119" s="275" t="s">
        <v>300</v>
      </c>
      <c r="C119" s="257"/>
      <c r="D119" s="257"/>
      <c r="E119" s="256"/>
      <c r="F119" s="256"/>
      <c r="G119" s="256"/>
      <c r="H119" s="256"/>
      <c r="I119" s="256"/>
      <c r="J119" s="256"/>
      <c r="K119" s="256"/>
      <c r="L119" s="256"/>
      <c r="M119" s="256"/>
      <c r="N119" s="256"/>
      <c r="O119" s="256"/>
      <c r="T119"/>
      <c r="U119"/>
    </row>
    <row r="120" spans="1:21" s="255" customFormat="1">
      <c r="A120" s="265"/>
      <c r="B120" s="257"/>
      <c r="C120" s="257"/>
      <c r="D120" s="257"/>
      <c r="E120" s="256"/>
      <c r="F120" s="256"/>
      <c r="G120" s="256"/>
      <c r="H120" s="256"/>
      <c r="I120" s="256"/>
      <c r="J120" s="256"/>
      <c r="K120" s="256"/>
      <c r="L120" s="256"/>
      <c r="M120" s="256"/>
      <c r="N120" s="256"/>
      <c r="O120" s="256"/>
      <c r="T120"/>
      <c r="U120"/>
    </row>
    <row r="121" spans="1:21" s="255" customFormat="1">
      <c r="A121" s="265" t="s">
        <v>304</v>
      </c>
      <c r="B121" s="281" t="s">
        <v>357</v>
      </c>
      <c r="C121" s="257"/>
      <c r="D121" s="257"/>
      <c r="E121" s="405">
        <f>E109-E117</f>
        <v>0.56295700328536391</v>
      </c>
      <c r="F121" s="405">
        <f t="shared" ref="F121:R121" si="9">F109-F117</f>
        <v>0.75781429163178715</v>
      </c>
      <c r="G121" s="406">
        <f t="shared" si="9"/>
        <v>0.53098095631973241</v>
      </c>
      <c r="H121" s="406">
        <f t="shared" si="9"/>
        <v>0.53861609800057986</v>
      </c>
      <c r="I121" s="406">
        <f t="shared" si="9"/>
        <v>0.54220832273870689</v>
      </c>
      <c r="J121" s="406">
        <f t="shared" si="9"/>
        <v>0.53353477507815117</v>
      </c>
      <c r="K121" s="406">
        <f t="shared" si="9"/>
        <v>0.53182046300156471</v>
      </c>
      <c r="L121" s="406">
        <f t="shared" si="9"/>
        <v>0.413742701433924</v>
      </c>
      <c r="M121" s="406">
        <f t="shared" si="9"/>
        <v>0.43507410438457006</v>
      </c>
      <c r="N121" s="406">
        <f t="shared" si="9"/>
        <v>0.42877278576601152</v>
      </c>
      <c r="O121" s="406">
        <f t="shared" si="9"/>
        <v>0.42828689702430522</v>
      </c>
      <c r="P121" s="406">
        <f t="shared" si="9"/>
        <v>0.43271997712177512</v>
      </c>
      <c r="Q121" s="406">
        <f t="shared" si="9"/>
        <v>0.31079364110774377</v>
      </c>
      <c r="R121" s="408">
        <f t="shared" si="9"/>
        <v>0.31625585367269482</v>
      </c>
      <c r="T121"/>
      <c r="U121"/>
    </row>
    <row r="122" spans="1:21" s="255" customFormat="1">
      <c r="A122" s="265"/>
      <c r="B122" s="257"/>
      <c r="C122" s="257"/>
      <c r="D122" s="257"/>
      <c r="E122" s="256"/>
      <c r="F122" s="256"/>
      <c r="G122" s="256"/>
      <c r="H122" s="256"/>
      <c r="I122" s="256"/>
      <c r="J122" s="256"/>
      <c r="K122" s="256"/>
      <c r="L122" s="256"/>
      <c r="M122" s="256"/>
      <c r="N122" s="256"/>
      <c r="O122" s="256"/>
      <c r="T122"/>
      <c r="U122"/>
    </row>
    <row r="123" spans="1:21" s="2" customFormat="1" ht="18">
      <c r="A123" s="266"/>
      <c r="B123" s="275" t="s">
        <v>176</v>
      </c>
      <c r="C123" s="257"/>
      <c r="D123" s="257"/>
      <c r="E123" s="256"/>
      <c r="F123" s="256"/>
      <c r="G123" s="256"/>
      <c r="H123" s="256"/>
      <c r="I123" s="256"/>
      <c r="J123" s="256"/>
      <c r="K123" s="256"/>
      <c r="L123" s="256"/>
      <c r="M123" s="256"/>
      <c r="N123" s="256"/>
      <c r="O123" s="256"/>
      <c r="P123" s="255"/>
      <c r="Q123" s="255"/>
      <c r="R123" s="255"/>
      <c r="T123"/>
      <c r="U123"/>
    </row>
    <row r="124" spans="1:21" s="2" customFormat="1">
      <c r="A124" s="266"/>
      <c r="B124" s="257"/>
      <c r="C124" s="257"/>
      <c r="D124" s="257"/>
      <c r="E124" s="256"/>
      <c r="F124" s="256"/>
      <c r="G124" s="256"/>
      <c r="H124" s="256"/>
      <c r="I124" s="256"/>
      <c r="J124" s="256"/>
      <c r="K124" s="256"/>
      <c r="L124" s="256"/>
      <c r="M124" s="256"/>
      <c r="N124" s="256"/>
      <c r="O124" s="256"/>
      <c r="P124" s="255"/>
      <c r="Q124" s="255"/>
      <c r="R124" s="255"/>
      <c r="T124"/>
      <c r="U124"/>
    </row>
    <row r="125" spans="1:21" s="2" customFormat="1">
      <c r="A125" s="266"/>
      <c r="B125" s="259"/>
      <c r="C125" s="258"/>
      <c r="D125" s="259"/>
      <c r="E125" s="262" t="s">
        <v>137</v>
      </c>
      <c r="F125" s="262" t="s">
        <v>80</v>
      </c>
      <c r="G125" s="262" t="s">
        <v>1</v>
      </c>
      <c r="H125" s="262" t="s">
        <v>2</v>
      </c>
      <c r="I125" s="262" t="s">
        <v>17</v>
      </c>
      <c r="J125" s="262" t="s">
        <v>18</v>
      </c>
      <c r="K125" s="262" t="s">
        <v>20</v>
      </c>
      <c r="L125" s="262" t="s">
        <v>21</v>
      </c>
      <c r="M125" s="262" t="s">
        <v>24</v>
      </c>
      <c r="N125" s="262" t="s">
        <v>25</v>
      </c>
      <c r="O125" s="262" t="s">
        <v>27</v>
      </c>
      <c r="P125" s="262" t="s">
        <v>28</v>
      </c>
      <c r="Q125" s="262" t="s">
        <v>29</v>
      </c>
      <c r="R125" s="262" t="s">
        <v>30</v>
      </c>
      <c r="T125"/>
      <c r="U125"/>
    </row>
    <row r="126" spans="1:21" s="2" customFormat="1">
      <c r="A126" s="266">
        <v>9</v>
      </c>
      <c r="B126" s="261" t="s">
        <v>266</v>
      </c>
      <c r="C126" s="260"/>
      <c r="D126" s="264"/>
      <c r="E126" s="508">
        <v>1.8021882441117958E-3</v>
      </c>
      <c r="F126" s="508">
        <v>2.6390333562822696E-3</v>
      </c>
      <c r="G126" s="509">
        <v>3.6675011528410962E-3</v>
      </c>
      <c r="H126" s="509">
        <v>4.8617607910604564E-3</v>
      </c>
      <c r="I126" s="509">
        <v>6.1961692280815611E-3</v>
      </c>
      <c r="J126" s="509">
        <v>7.6495274818574677E-3</v>
      </c>
      <c r="K126" s="509">
        <v>9.1989766095517504E-3</v>
      </c>
      <c r="L126" s="509">
        <v>1.0821566602470502E-2</v>
      </c>
      <c r="M126" s="509">
        <v>1.2496809401988829E-2</v>
      </c>
      <c r="N126" s="509">
        <v>1.4205847440802001E-2</v>
      </c>
      <c r="O126" s="509">
        <v>1.5933927748697774E-2</v>
      </c>
      <c r="P126" s="509">
        <v>1.7669287366231731E-2</v>
      </c>
      <c r="Q126" s="509">
        <v>1.9403530905468626E-2</v>
      </c>
      <c r="R126" s="509">
        <v>2.1131298252284034E-2</v>
      </c>
      <c r="T126"/>
      <c r="U126"/>
    </row>
    <row r="127" spans="1:21">
      <c r="A127" s="265">
        <v>10</v>
      </c>
      <c r="B127" s="261" t="s">
        <v>267</v>
      </c>
      <c r="C127" s="260"/>
      <c r="D127" s="264"/>
      <c r="E127" s="508">
        <v>9.3496961850022783E-4</v>
      </c>
      <c r="F127" s="508">
        <v>1.4065487779937609E-3</v>
      </c>
      <c r="G127" s="509">
        <v>1.9876800258980523E-3</v>
      </c>
      <c r="H127" s="509">
        <v>2.6660318094182899E-3</v>
      </c>
      <c r="I127" s="509">
        <v>3.4297980384564932E-3</v>
      </c>
      <c r="J127" s="509">
        <v>4.267490899082872E-3</v>
      </c>
      <c r="K127" s="509">
        <v>5.1674953621352283E-3</v>
      </c>
      <c r="L127" s="509">
        <v>6.1185217689359757E-3</v>
      </c>
      <c r="M127" s="509">
        <v>7.1099560957774846E-3</v>
      </c>
      <c r="N127" s="509">
        <v>8.1325053805639605E-3</v>
      </c>
      <c r="O127" s="509">
        <v>9.17854587284689E-3</v>
      </c>
      <c r="P127" s="509">
        <v>1.0242201364159367E-2</v>
      </c>
      <c r="Q127" s="509">
        <v>1.1319357588201495E-2</v>
      </c>
      <c r="R127" s="509">
        <v>1.2407456821262642E-2</v>
      </c>
    </row>
    <row r="128" spans="1:21">
      <c r="A128" s="265"/>
      <c r="B128" s="324"/>
      <c r="C128" s="324"/>
      <c r="D128" s="324"/>
      <c r="E128" s="407"/>
      <c r="F128" s="407"/>
      <c r="G128" s="407"/>
      <c r="H128" s="407"/>
      <c r="I128" s="407"/>
      <c r="J128" s="407"/>
      <c r="K128" s="407"/>
      <c r="L128" s="407"/>
      <c r="M128" s="407"/>
      <c r="N128" s="407"/>
      <c r="O128" s="407"/>
      <c r="P128" s="407"/>
      <c r="Q128" s="407"/>
      <c r="R128" s="407"/>
    </row>
    <row r="129" spans="1:21">
      <c r="A129" s="265">
        <v>11</v>
      </c>
      <c r="B129" s="415" t="s">
        <v>315</v>
      </c>
      <c r="C129" s="416"/>
      <c r="D129" s="417"/>
      <c r="E129" s="267"/>
      <c r="F129" s="267"/>
      <c r="G129" s="263"/>
      <c r="H129" s="263"/>
      <c r="I129" s="263"/>
      <c r="J129" s="263"/>
      <c r="K129" s="263"/>
      <c r="L129" s="263"/>
      <c r="M129" s="263"/>
      <c r="N129" s="263"/>
      <c r="O129" s="263"/>
      <c r="P129" s="263"/>
      <c r="Q129" s="263"/>
      <c r="R129" s="263"/>
    </row>
    <row r="130" spans="1:21">
      <c r="A130" s="265">
        <v>12</v>
      </c>
      <c r="B130" s="415" t="s">
        <v>316</v>
      </c>
      <c r="C130" s="416"/>
      <c r="D130" s="417"/>
      <c r="E130" s="267"/>
      <c r="F130" s="267"/>
      <c r="G130" s="263"/>
      <c r="H130" s="263"/>
      <c r="I130" s="263"/>
      <c r="J130" s="263"/>
      <c r="K130" s="263"/>
      <c r="L130" s="263"/>
      <c r="M130" s="263"/>
      <c r="N130" s="263"/>
      <c r="O130" s="263"/>
      <c r="P130" s="263"/>
      <c r="Q130" s="263"/>
      <c r="R130" s="263"/>
    </row>
    <row r="131" spans="1:21">
      <c r="A131" s="137"/>
    </row>
    <row r="132" spans="1:21">
      <c r="A132" s="137"/>
    </row>
    <row r="133" spans="1:21">
      <c r="A133" s="137"/>
    </row>
    <row r="134" spans="1:21">
      <c r="A134" s="137"/>
    </row>
    <row r="135" spans="1:21">
      <c r="A135" s="137"/>
    </row>
    <row r="136" spans="1:21">
      <c r="A136" s="137"/>
    </row>
    <row r="137" spans="1:21">
      <c r="A137" s="137"/>
    </row>
    <row r="138" spans="1:21">
      <c r="A138" s="137"/>
    </row>
    <row r="139" spans="1:21">
      <c r="A139" s="137"/>
    </row>
    <row r="140" spans="1:21">
      <c r="A140" s="137"/>
    </row>
    <row r="141" spans="1:21" s="2" customFormat="1">
      <c r="A141" s="139"/>
      <c r="B141" s="35"/>
      <c r="C141" s="35"/>
      <c r="D141" s="35"/>
      <c r="E141" s="5"/>
      <c r="F141" s="5"/>
      <c r="G141" s="5"/>
      <c r="H141" s="5"/>
      <c r="I141" s="5"/>
      <c r="J141" s="5"/>
      <c r="K141" s="5"/>
      <c r="L141" s="5"/>
      <c r="M141" s="5"/>
      <c r="N141" s="5"/>
      <c r="O141" s="5"/>
      <c r="P141" s="1"/>
      <c r="Q141" s="1"/>
      <c r="R141" s="1"/>
      <c r="T141"/>
      <c r="U141"/>
    </row>
    <row r="142" spans="1:21">
      <c r="A142" s="137"/>
    </row>
    <row r="143" spans="1:21">
      <c r="A143" s="137"/>
    </row>
    <row r="144" spans="1:21">
      <c r="A144" s="137"/>
    </row>
    <row r="145" spans="1:1">
      <c r="A145" s="137"/>
    </row>
    <row r="146" spans="1:1">
      <c r="A146" s="137"/>
    </row>
    <row r="147" spans="1:1">
      <c r="A147" s="137"/>
    </row>
    <row r="148" spans="1:1">
      <c r="A148" s="137"/>
    </row>
    <row r="149" spans="1:1">
      <c r="A149" s="137"/>
    </row>
    <row r="150" spans="1:1">
      <c r="A150" s="137"/>
    </row>
    <row r="151" spans="1:1">
      <c r="A151" s="137"/>
    </row>
    <row r="152" spans="1:1">
      <c r="A152" s="137"/>
    </row>
    <row r="153" spans="1:1">
      <c r="A153" s="137"/>
    </row>
    <row r="154" spans="1:1">
      <c r="A154" s="137"/>
    </row>
    <row r="155" spans="1:1">
      <c r="A155" s="137"/>
    </row>
    <row r="156" spans="1:1">
      <c r="A156" s="137"/>
    </row>
    <row r="157" spans="1:1">
      <c r="A157" s="137"/>
    </row>
    <row r="158" spans="1:1">
      <c r="A158" s="137"/>
    </row>
    <row r="159" spans="1:1">
      <c r="A159" s="137"/>
    </row>
    <row r="160" spans="1:1">
      <c r="A160" s="137"/>
    </row>
    <row r="161" spans="1:1">
      <c r="A161" s="137"/>
    </row>
    <row r="162" spans="1:1">
      <c r="A162" s="137"/>
    </row>
    <row r="163" spans="1:1">
      <c r="A163" s="137"/>
    </row>
    <row r="164" spans="1:1">
      <c r="A164" s="137"/>
    </row>
    <row r="165" spans="1:1">
      <c r="A165" s="137"/>
    </row>
    <row r="166" spans="1:1">
      <c r="A166" s="137"/>
    </row>
    <row r="167" spans="1:1">
      <c r="A167" s="137"/>
    </row>
    <row r="168" spans="1:1">
      <c r="A168" s="137"/>
    </row>
  </sheetData>
  <dataConsolidate/>
  <mergeCells count="2">
    <mergeCell ref="B129:D129"/>
    <mergeCell ref="B130:D130"/>
  </mergeCells>
  <printOptions horizontalCentered="1"/>
  <pageMargins left="0.25" right="0.25" top="0.75" bottom="0.75" header="0.3" footer="0.3"/>
  <pageSetup scale="17" pageOrder="overThenDown"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BH203"/>
  <sheetViews>
    <sheetView tabSelected="1" zoomScale="70" zoomScaleNormal="70" workbookViewId="0"/>
  </sheetViews>
  <sheetFormatPr defaultColWidth="9" defaultRowHeight="15.6"/>
  <cols>
    <col min="1" max="1" width="4.69921875" style="146" bestFit="1" customWidth="1"/>
    <col min="2" max="2" width="79.09765625" style="122" bestFit="1" customWidth="1"/>
    <col min="3" max="3" width="19.09765625" style="122" customWidth="1"/>
    <col min="4" max="4" width="13.69921875" style="122" bestFit="1" customWidth="1"/>
    <col min="5" max="5" width="13.09765625" style="122" bestFit="1" customWidth="1"/>
    <col min="6" max="17" width="12.5" style="5" bestFit="1" customWidth="1"/>
    <col min="18" max="18" width="12.09765625" style="1" bestFit="1" customWidth="1"/>
    <col min="19" max="20" width="12.3984375" style="1" bestFit="1" customWidth="1"/>
    <col min="21" max="21" width="10.5" style="1" bestFit="1" customWidth="1"/>
    <col min="22" max="60" width="7.09765625" customWidth="1"/>
    <col min="61" max="133" width="7.09765625" style="1" customWidth="1"/>
    <col min="134" max="16384" width="9" style="1"/>
  </cols>
  <sheetData>
    <row r="1" spans="1:60" s="2" customFormat="1">
      <c r="A1" s="143"/>
      <c r="B1" s="21" t="s">
        <v>22</v>
      </c>
      <c r="C1" s="12"/>
      <c r="D1" s="12"/>
      <c r="E1" s="12"/>
      <c r="F1" s="4"/>
      <c r="G1" s="4"/>
      <c r="H1" s="4"/>
      <c r="I1" s="4"/>
      <c r="J1" s="4"/>
      <c r="K1" s="4"/>
      <c r="L1" s="4"/>
      <c r="M1" s="4"/>
      <c r="N1" s="4"/>
      <c r="O1" s="4"/>
      <c r="V1"/>
      <c r="W1"/>
      <c r="X1"/>
      <c r="Y1"/>
      <c r="Z1"/>
      <c r="AA1"/>
      <c r="AB1"/>
      <c r="AC1"/>
      <c r="AD1"/>
      <c r="AE1"/>
      <c r="AF1"/>
      <c r="AG1"/>
      <c r="AH1"/>
      <c r="AI1"/>
      <c r="AJ1"/>
      <c r="AK1"/>
      <c r="AL1"/>
      <c r="AM1"/>
      <c r="AN1"/>
      <c r="AO1"/>
      <c r="AP1"/>
      <c r="AQ1"/>
      <c r="AR1"/>
      <c r="AS1"/>
      <c r="AT1"/>
      <c r="AU1"/>
      <c r="AV1"/>
      <c r="AW1"/>
      <c r="AX1"/>
      <c r="AY1"/>
      <c r="AZ1"/>
      <c r="BA1"/>
      <c r="BB1"/>
      <c r="BC1"/>
      <c r="BD1"/>
      <c r="BE1"/>
      <c r="BF1"/>
      <c r="BG1"/>
      <c r="BH1"/>
    </row>
    <row r="2" spans="1:60" s="2" customFormat="1">
      <c r="A2" s="143"/>
      <c r="B2" s="21" t="s">
        <v>23</v>
      </c>
      <c r="C2" s="12"/>
      <c r="D2" s="12"/>
      <c r="E2" s="12"/>
      <c r="F2" s="4"/>
      <c r="G2" s="4"/>
      <c r="H2" s="4"/>
      <c r="I2" s="4"/>
      <c r="J2" s="4"/>
      <c r="K2" s="4"/>
      <c r="L2" s="4"/>
      <c r="M2" s="4"/>
      <c r="N2" s="4"/>
      <c r="O2" s="4"/>
      <c r="V2"/>
      <c r="W2"/>
      <c r="X2"/>
      <c r="Y2"/>
      <c r="Z2"/>
      <c r="AA2"/>
      <c r="AB2"/>
      <c r="AC2"/>
      <c r="AD2"/>
      <c r="AE2"/>
      <c r="AF2"/>
      <c r="AG2"/>
      <c r="AH2"/>
      <c r="AI2"/>
      <c r="AJ2"/>
      <c r="AK2"/>
      <c r="AL2"/>
      <c r="AM2"/>
      <c r="AN2"/>
      <c r="AO2"/>
      <c r="AP2"/>
      <c r="AQ2"/>
      <c r="AR2"/>
      <c r="AS2"/>
      <c r="AT2"/>
      <c r="AU2"/>
      <c r="AV2"/>
      <c r="AW2"/>
      <c r="AX2"/>
      <c r="AY2"/>
      <c r="AZ2"/>
      <c r="BA2"/>
      <c r="BB2"/>
      <c r="BC2"/>
      <c r="BD2"/>
      <c r="BE2"/>
      <c r="BF2"/>
      <c r="BG2"/>
      <c r="BH2"/>
    </row>
    <row r="3" spans="1:60" s="3" customFormat="1">
      <c r="A3" s="143"/>
      <c r="B3" s="126" t="s">
        <v>259</v>
      </c>
      <c r="C3" s="17"/>
      <c r="D3" s="17"/>
      <c r="E3" s="17"/>
      <c r="V3"/>
      <c r="W3"/>
      <c r="X3"/>
      <c r="Y3"/>
      <c r="Z3"/>
      <c r="AA3"/>
      <c r="AB3"/>
      <c r="AC3"/>
      <c r="AD3"/>
      <c r="AE3"/>
      <c r="AF3"/>
      <c r="AG3"/>
      <c r="AH3"/>
      <c r="AI3"/>
      <c r="AJ3"/>
      <c r="AK3"/>
      <c r="AL3"/>
      <c r="AM3"/>
      <c r="AN3"/>
      <c r="AO3"/>
      <c r="AP3"/>
      <c r="AQ3"/>
      <c r="AR3"/>
      <c r="AS3"/>
      <c r="AT3"/>
      <c r="AU3"/>
      <c r="AV3"/>
      <c r="AW3"/>
      <c r="AX3"/>
      <c r="AY3"/>
      <c r="AZ3"/>
      <c r="BA3"/>
      <c r="BB3"/>
      <c r="BC3"/>
      <c r="BD3"/>
      <c r="BE3"/>
      <c r="BF3"/>
      <c r="BG3"/>
      <c r="BH3"/>
    </row>
    <row r="4" spans="1:60" s="3" customFormat="1">
      <c r="A4" s="143"/>
      <c r="B4" s="26" t="s">
        <v>186</v>
      </c>
      <c r="C4" s="16"/>
      <c r="D4" s="16"/>
      <c r="E4" s="16"/>
      <c r="V4"/>
      <c r="W4"/>
      <c r="X4"/>
      <c r="Y4"/>
      <c r="Z4"/>
      <c r="AA4"/>
      <c r="AB4"/>
      <c r="AC4"/>
      <c r="AD4"/>
      <c r="AE4"/>
      <c r="AF4"/>
      <c r="AG4"/>
      <c r="AH4"/>
      <c r="AI4"/>
      <c r="AJ4"/>
      <c r="AK4"/>
      <c r="AL4"/>
      <c r="AM4"/>
      <c r="AN4"/>
      <c r="AO4"/>
      <c r="AP4"/>
      <c r="AQ4"/>
      <c r="AR4"/>
      <c r="AS4"/>
      <c r="AT4"/>
      <c r="AU4"/>
      <c r="AV4"/>
      <c r="AW4"/>
      <c r="AX4"/>
      <c r="AY4"/>
      <c r="AZ4"/>
      <c r="BA4"/>
      <c r="BB4"/>
      <c r="BC4"/>
      <c r="BD4"/>
      <c r="BE4"/>
      <c r="BF4"/>
      <c r="BG4"/>
      <c r="BH4"/>
    </row>
    <row r="5" spans="1:60" s="3" customFormat="1">
      <c r="A5" s="143"/>
      <c r="B5" s="268" t="s">
        <v>185</v>
      </c>
      <c r="C5" s="16"/>
      <c r="D5" s="16"/>
      <c r="E5" s="16"/>
      <c r="V5"/>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60" s="3" customFormat="1">
      <c r="A6" s="143"/>
      <c r="B6" s="16"/>
      <c r="C6" s="16"/>
      <c r="D6" s="16"/>
      <c r="E6" s="16"/>
      <c r="V6"/>
      <c r="W6"/>
      <c r="X6"/>
      <c r="Y6"/>
      <c r="Z6"/>
      <c r="AA6"/>
      <c r="AB6"/>
      <c r="AC6"/>
      <c r="AD6"/>
      <c r="AE6"/>
      <c r="AF6"/>
      <c r="AG6"/>
      <c r="AH6"/>
      <c r="AI6"/>
      <c r="AJ6"/>
      <c r="AK6"/>
      <c r="AL6"/>
      <c r="AM6"/>
      <c r="AN6"/>
      <c r="AO6"/>
      <c r="AP6"/>
      <c r="AQ6"/>
      <c r="AR6"/>
      <c r="AS6"/>
      <c r="AT6"/>
      <c r="AU6"/>
      <c r="AV6"/>
      <c r="AW6"/>
      <c r="AX6"/>
      <c r="AY6"/>
      <c r="AZ6"/>
      <c r="BA6"/>
      <c r="BB6"/>
      <c r="BC6"/>
      <c r="BD6"/>
      <c r="BE6"/>
      <c r="BF6"/>
      <c r="BG6"/>
      <c r="BH6"/>
    </row>
    <row r="7" spans="1:60" s="3" customFormat="1" ht="15.75" customHeight="1">
      <c r="A7" s="143"/>
      <c r="B7" s="142" t="s">
        <v>100</v>
      </c>
      <c r="C7" s="12"/>
      <c r="D7" s="12"/>
      <c r="E7" s="12"/>
      <c r="F7" s="11"/>
      <c r="I7" s="8"/>
      <c r="J7" s="6"/>
      <c r="K7" s="6"/>
      <c r="L7" s="6"/>
      <c r="M7" s="6"/>
      <c r="N7" s="6"/>
      <c r="O7" s="6"/>
      <c r="P7" s="6"/>
      <c r="Q7" s="6"/>
      <c r="V7"/>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60" s="3" customFormat="1">
      <c r="A8" s="143"/>
      <c r="B8" s="21"/>
      <c r="C8" s="27" t="s">
        <v>135</v>
      </c>
      <c r="D8" s="126" t="s">
        <v>82</v>
      </c>
      <c r="E8" s="21"/>
      <c r="F8" s="55"/>
      <c r="G8" s="55"/>
      <c r="H8" s="55"/>
      <c r="I8" s="55"/>
      <c r="J8" s="218"/>
      <c r="K8" s="63"/>
      <c r="L8" s="63"/>
      <c r="M8" s="63"/>
      <c r="N8" s="63"/>
      <c r="O8" s="63"/>
      <c r="P8" s="58"/>
      <c r="Q8" s="58"/>
      <c r="R8" s="59"/>
      <c r="S8" s="59"/>
      <c r="T8" s="59"/>
      <c r="V8"/>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60" s="3" customFormat="1">
      <c r="A9" s="143"/>
      <c r="B9" s="13"/>
      <c r="C9" s="27" t="s">
        <v>136</v>
      </c>
      <c r="D9" s="422" t="s">
        <v>127</v>
      </c>
      <c r="E9" s="422"/>
      <c r="F9" s="423"/>
      <c r="G9" s="423"/>
      <c r="H9" s="22"/>
      <c r="I9" s="424" t="s">
        <v>128</v>
      </c>
      <c r="J9" s="424"/>
      <c r="K9" s="424"/>
      <c r="L9" s="424"/>
      <c r="M9" s="219"/>
      <c r="N9" s="425" t="s">
        <v>129</v>
      </c>
      <c r="O9" s="426"/>
      <c r="P9" s="426"/>
      <c r="Q9" s="58"/>
      <c r="R9" s="413" t="s">
        <v>130</v>
      </c>
      <c r="S9" s="427"/>
      <c r="T9" s="427"/>
      <c r="V9"/>
      <c r="W9"/>
      <c r="X9"/>
      <c r="Y9"/>
      <c r="Z9"/>
      <c r="AA9"/>
      <c r="AB9"/>
      <c r="AC9"/>
      <c r="AD9"/>
      <c r="AE9"/>
      <c r="AF9"/>
      <c r="AG9"/>
      <c r="AH9"/>
      <c r="AI9"/>
      <c r="AJ9"/>
      <c r="AK9"/>
      <c r="AL9"/>
      <c r="AM9"/>
      <c r="AN9"/>
      <c r="AO9"/>
      <c r="AP9"/>
      <c r="AQ9"/>
      <c r="AR9"/>
      <c r="AS9"/>
      <c r="AT9"/>
      <c r="AU9"/>
      <c r="AV9"/>
      <c r="AW9"/>
      <c r="AX9"/>
      <c r="AY9"/>
      <c r="AZ9"/>
      <c r="BA9"/>
      <c r="BB9"/>
      <c r="BC9"/>
      <c r="BD9"/>
      <c r="BE9"/>
      <c r="BF9"/>
      <c r="BG9"/>
      <c r="BH9"/>
    </row>
    <row r="10" spans="1:60" s="7" customFormat="1" ht="18">
      <c r="A10" s="144"/>
      <c r="B10" s="275" t="s">
        <v>92</v>
      </c>
      <c r="C10" s="23"/>
      <c r="D10" s="343">
        <v>2017</v>
      </c>
      <c r="E10" s="343">
        <v>2018</v>
      </c>
      <c r="F10" s="343">
        <v>2019</v>
      </c>
      <c r="G10" s="343">
        <v>2020</v>
      </c>
      <c r="H10" s="220"/>
      <c r="I10" s="343">
        <v>2021</v>
      </c>
      <c r="J10" s="343">
        <v>2022</v>
      </c>
      <c r="K10" s="343">
        <v>2023</v>
      </c>
      <c r="L10" s="343">
        <v>2024</v>
      </c>
      <c r="M10" s="220"/>
      <c r="N10" s="343">
        <v>2025</v>
      </c>
      <c r="O10" s="343">
        <v>2026</v>
      </c>
      <c r="P10" s="343">
        <v>2027</v>
      </c>
      <c r="Q10" s="220"/>
      <c r="R10" s="343">
        <v>2028</v>
      </c>
      <c r="S10" s="343">
        <v>2029</v>
      </c>
      <c r="T10" s="343">
        <v>2030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row>
    <row r="11" spans="1:60" ht="15" customHeight="1">
      <c r="A11" s="22">
        <v>1</v>
      </c>
      <c r="B11" s="21" t="s">
        <v>369</v>
      </c>
      <c r="C11" s="27"/>
      <c r="D11" s="230">
        <f>EBT!E14</f>
        <v>2096769</v>
      </c>
      <c r="E11" s="230">
        <f>EBT!F14</f>
        <v>2096607.3903918965</v>
      </c>
      <c r="F11" s="230">
        <f>EBT!G14</f>
        <v>2129252.071902703</v>
      </c>
      <c r="G11" s="230">
        <f>EBT!H14</f>
        <v>2131029.6064953911</v>
      </c>
      <c r="H11" s="222"/>
      <c r="I11" s="230">
        <f>EBT!I14</f>
        <v>2133559.7570025926</v>
      </c>
      <c r="J11" s="230">
        <f>EBT!J14</f>
        <v>2139409.1041009855</v>
      </c>
      <c r="K11" s="230">
        <f>EBT!K14</f>
        <v>2147236.2321704449</v>
      </c>
      <c r="L11" s="230">
        <f>EBT!L14</f>
        <v>2158050.3274851898</v>
      </c>
      <c r="M11" s="222"/>
      <c r="N11" s="241">
        <f>EBT!M14</f>
        <v>2164623.9357950776</v>
      </c>
      <c r="O11" s="241">
        <f>EBT!N14</f>
        <v>2168214.2565142559</v>
      </c>
      <c r="P11" s="241">
        <f>EBT!O14</f>
        <v>2174882.7619767939</v>
      </c>
      <c r="Q11" s="244"/>
      <c r="R11" s="241">
        <f>EBT!P14</f>
        <v>2182588.1466347519</v>
      </c>
      <c r="S11" s="241">
        <f>EBT!Q14</f>
        <v>2192305.4314798047</v>
      </c>
      <c r="T11" s="241">
        <f>EBT!R14</f>
        <v>2201922.8714389182</v>
      </c>
    </row>
    <row r="12" spans="1:60" ht="15" customHeight="1">
      <c r="A12" s="22">
        <v>2</v>
      </c>
      <c r="B12" s="21" t="s">
        <v>370</v>
      </c>
      <c r="C12" s="21"/>
      <c r="D12" s="93"/>
      <c r="E12" s="93"/>
      <c r="F12" s="105"/>
      <c r="G12" s="115"/>
      <c r="H12" s="222"/>
      <c r="I12" s="104"/>
      <c r="J12" s="105"/>
      <c r="K12" s="105"/>
      <c r="L12" s="115"/>
      <c r="M12" s="222"/>
      <c r="N12" s="104"/>
      <c r="O12" s="105"/>
      <c r="P12" s="115"/>
      <c r="Q12" s="244"/>
      <c r="R12" s="242"/>
      <c r="S12" s="105"/>
      <c r="T12" s="105"/>
    </row>
    <row r="13" spans="1:60">
      <c r="A13" s="22">
        <v>3</v>
      </c>
      <c r="B13" s="21" t="s">
        <v>138</v>
      </c>
      <c r="C13" s="21"/>
      <c r="D13" s="512">
        <v>0.27</v>
      </c>
      <c r="E13" s="512">
        <v>0.28999999999999998</v>
      </c>
      <c r="F13" s="513">
        <v>0.31</v>
      </c>
      <c r="G13" s="514">
        <v>0.33</v>
      </c>
      <c r="H13" s="221"/>
      <c r="I13" s="515">
        <v>0.35750000000000004</v>
      </c>
      <c r="J13" s="513">
        <v>0.38500000000000001</v>
      </c>
      <c r="K13" s="513">
        <v>0.41249999999999998</v>
      </c>
      <c r="L13" s="514">
        <v>0.44</v>
      </c>
      <c r="M13" s="221"/>
      <c r="N13" s="515">
        <v>0.46666666666666667</v>
      </c>
      <c r="O13" s="513">
        <v>0.49333333333333335</v>
      </c>
      <c r="P13" s="514">
        <v>0.52</v>
      </c>
      <c r="Q13" s="516"/>
      <c r="R13" s="515">
        <v>0.54666666666666663</v>
      </c>
      <c r="S13" s="513">
        <v>0.57333333333333325</v>
      </c>
      <c r="T13" s="513">
        <v>0.6</v>
      </c>
    </row>
    <row r="14" spans="1:60">
      <c r="A14" s="22">
        <v>4</v>
      </c>
      <c r="B14" s="21" t="s">
        <v>139</v>
      </c>
      <c r="C14" s="21"/>
      <c r="D14" s="428">
        <f>((D11-D12)*D13)+((E11-E12)*E13)+((F11-F12)*F13)+((G11-G12)*G13)</f>
        <v>2537451.685646967</v>
      </c>
      <c r="E14" s="429"/>
      <c r="F14" s="429"/>
      <c r="G14" s="429"/>
      <c r="H14" s="223"/>
      <c r="I14" s="428">
        <f>((I11-I12)*I13)+((J11-J12)*J13)+((K11-K12)*K13)+((L11-L12)*L13)</f>
        <v>3421697.2080710987</v>
      </c>
      <c r="J14" s="429"/>
      <c r="K14" s="429"/>
      <c r="L14" s="429"/>
      <c r="M14" s="223"/>
      <c r="N14" s="428">
        <f>(((N11-N12)*N13)+((O11-O12)*O13)+((P11-P12)*P13))</f>
        <v>3210749.239479335</v>
      </c>
      <c r="O14" s="429"/>
      <c r="P14" s="429"/>
      <c r="Q14" s="223"/>
      <c r="R14" s="428">
        <f>(((R11-R12)*R13)+((S11-S12)*S13)+((T11-T12)*T13))</f>
        <v>3771223.6904054368</v>
      </c>
      <c r="S14" s="429"/>
      <c r="T14" s="429"/>
    </row>
    <row r="15" spans="1:60" ht="31.2">
      <c r="A15" s="22"/>
      <c r="B15" s="21"/>
      <c r="C15" s="259" t="s">
        <v>397</v>
      </c>
      <c r="D15" s="361"/>
      <c r="E15" s="362"/>
      <c r="F15" s="362"/>
      <c r="G15" s="362"/>
      <c r="H15" s="363"/>
      <c r="I15" s="362"/>
      <c r="J15" s="362"/>
      <c r="K15" s="362"/>
      <c r="L15" s="362"/>
      <c r="M15" s="363"/>
      <c r="N15" s="362"/>
      <c r="O15" s="362"/>
      <c r="P15" s="362"/>
      <c r="Q15" s="363"/>
      <c r="R15" s="362"/>
      <c r="S15" s="362"/>
      <c r="T15" s="364"/>
    </row>
    <row r="16" spans="1:60" ht="16.2" thickBot="1">
      <c r="A16" s="22"/>
      <c r="B16" s="276" t="s">
        <v>358</v>
      </c>
      <c r="C16" s="21"/>
      <c r="D16" s="225"/>
      <c r="E16" s="226"/>
      <c r="F16" s="227"/>
      <c r="G16" s="227"/>
      <c r="H16" s="228"/>
      <c r="I16" s="227"/>
      <c r="J16" s="227"/>
      <c r="K16" s="227"/>
      <c r="L16" s="227"/>
      <c r="M16" s="227"/>
      <c r="N16" s="227"/>
      <c r="O16" s="227"/>
      <c r="P16" s="227"/>
      <c r="Q16" s="227"/>
      <c r="R16" s="227"/>
      <c r="S16" s="227"/>
      <c r="T16" s="224"/>
    </row>
    <row r="17" spans="1:60" ht="32.25" customHeight="1" thickBot="1">
      <c r="A17" s="22">
        <v>5</v>
      </c>
      <c r="B17" s="21" t="s">
        <v>361</v>
      </c>
      <c r="C17" s="520">
        <v>769090.24214999983</v>
      </c>
      <c r="D17" s="365"/>
      <c r="E17" s="366"/>
      <c r="F17" s="366"/>
      <c r="G17" s="366"/>
      <c r="H17" s="245">
        <f>C17+SUM(D22:G22)</f>
        <v>876887.58228521061</v>
      </c>
      <c r="I17" s="367"/>
      <c r="J17" s="367"/>
      <c r="K17" s="367"/>
      <c r="L17" s="367"/>
      <c r="M17" s="245">
        <f>H17+SUM(I22:L22)</f>
        <v>504445.88383226376</v>
      </c>
      <c r="N17" s="367"/>
      <c r="O17" s="367"/>
      <c r="P17" s="367"/>
      <c r="Q17" s="245">
        <f>M17+SUM(N22:P22)</f>
        <v>280658.79756152164</v>
      </c>
      <c r="R17" s="367"/>
      <c r="S17" s="367"/>
      <c r="T17" s="367"/>
      <c r="U17" s="245">
        <f>Q17+SUM(R22:T22)</f>
        <v>141306.61144963559</v>
      </c>
    </row>
    <row r="18" spans="1:60">
      <c r="A18" s="22">
        <v>6</v>
      </c>
      <c r="B18" s="21" t="s">
        <v>286</v>
      </c>
      <c r="C18" s="259"/>
      <c r="D18" s="229">
        <f>EBT!E73+EBT!E120+EBT!E124</f>
        <v>569601.88060000003</v>
      </c>
      <c r="E18" s="229">
        <f>EBT!F73+EBT!F120+EBT!F124</f>
        <v>667209.29664361011</v>
      </c>
      <c r="F18" s="229">
        <f>EBT!G73+EBT!G120+EBT!G124</f>
        <v>668418.73699965002</v>
      </c>
      <c r="G18" s="229">
        <f>EBT!H73+EBT!H120+EBT!H124</f>
        <v>669319.9438411399</v>
      </c>
      <c r="H18" s="238"/>
      <c r="I18" s="237">
        <f>EBT!I73+EBT!I120+EBT!I124</f>
        <v>668253.3790924201</v>
      </c>
      <c r="J18" s="237">
        <f>EBT!J73+EBT!J120+EBT!J124</f>
        <v>664335.83446189004</v>
      </c>
      <c r="K18" s="237">
        <f>EBT!K73+EBT!K120+EBT!K124</f>
        <v>661152.45083785011</v>
      </c>
      <c r="L18" s="237">
        <f>EBT!L73+EBT!L120+EBT!L124</f>
        <v>950121.96677980013</v>
      </c>
      <c r="M18" s="223"/>
      <c r="N18" s="329">
        <f>EBT!M73+EBT!M120+EBT!M124</f>
        <v>945498.67286231997</v>
      </c>
      <c r="O18" s="329">
        <f>EBT!N73+EBT!N120+EBT!N124</f>
        <v>946609.10295885988</v>
      </c>
      <c r="P18" s="329">
        <f>EBT!O73+EBT!O120+EBT!O124</f>
        <v>944853.42677184008</v>
      </c>
      <c r="Q18" s="223"/>
      <c r="R18" s="329">
        <f>EBT!P73+EBT!P120+EBT!P124</f>
        <v>942707.95386901009</v>
      </c>
      <c r="S18" s="329">
        <f>EBT!Q73+EBT!Q120+EBT!Q124</f>
        <v>1237710.1121862801</v>
      </c>
      <c r="T18" s="329">
        <f>EBT!R73+EBT!R120+EBT!R124</f>
        <v>1236364.3757018503</v>
      </c>
    </row>
    <row r="19" spans="1:60" s="255" customFormat="1">
      <c r="A19" s="22" t="s">
        <v>283</v>
      </c>
      <c r="B19" s="259" t="s">
        <v>288</v>
      </c>
      <c r="C19" s="259"/>
      <c r="D19" s="517">
        <v>550846.85222222225</v>
      </c>
      <c r="E19" s="517">
        <v>589868.01681365003</v>
      </c>
      <c r="F19" s="517">
        <v>641418.54148983792</v>
      </c>
      <c r="G19" s="517">
        <v>669319.9438411399</v>
      </c>
      <c r="H19" s="223"/>
      <c r="I19" s="517">
        <v>668253.3790924201</v>
      </c>
      <c r="J19" s="517">
        <v>664335.83446189004</v>
      </c>
      <c r="K19" s="517">
        <v>661152.45083785011</v>
      </c>
      <c r="L19" s="517">
        <v>899341.1638695146</v>
      </c>
      <c r="M19" s="223"/>
      <c r="N19" s="517">
        <v>945498.67286231997</v>
      </c>
      <c r="O19" s="517">
        <v>946609.10295885988</v>
      </c>
      <c r="P19" s="517">
        <v>944853.42677184008</v>
      </c>
      <c r="Q19" s="223"/>
      <c r="R19" s="517">
        <v>942707.95386901009</v>
      </c>
      <c r="S19" s="517">
        <v>1174347.739558869</v>
      </c>
      <c r="T19" s="517">
        <v>1236364.3757018503</v>
      </c>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row>
    <row r="20" spans="1:60" s="255" customFormat="1">
      <c r="A20" s="22">
        <v>7</v>
      </c>
      <c r="B20" s="259" t="s">
        <v>285</v>
      </c>
      <c r="C20" s="259"/>
      <c r="D20" s="517"/>
      <c r="E20" s="517"/>
      <c r="F20" s="517"/>
      <c r="G20" s="517"/>
      <c r="H20" s="223"/>
      <c r="I20" s="517"/>
      <c r="J20" s="517"/>
      <c r="K20" s="517"/>
      <c r="L20" s="517"/>
      <c r="M20" s="223"/>
      <c r="N20" s="517"/>
      <c r="O20" s="517"/>
      <c r="P20" s="517"/>
      <c r="Q20" s="223"/>
      <c r="R20" s="517"/>
      <c r="S20" s="517"/>
      <c r="T20" s="517"/>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row>
    <row r="21" spans="1:60" s="255" customFormat="1">
      <c r="A21" s="22" t="s">
        <v>289</v>
      </c>
      <c r="B21" s="259" t="s">
        <v>372</v>
      </c>
      <c r="C21" s="259"/>
      <c r="D21" s="517">
        <v>0</v>
      </c>
      <c r="E21" s="517">
        <v>0</v>
      </c>
      <c r="F21" s="517">
        <v>0</v>
      </c>
      <c r="G21" s="517">
        <v>15299.163582339206</v>
      </c>
      <c r="H21" s="223"/>
      <c r="I21" s="517">
        <v>75899.633236006848</v>
      </c>
      <c r="J21" s="517">
        <v>140778.73648365604</v>
      </c>
      <c r="K21" s="517">
        <v>206544.1316435695</v>
      </c>
      <c r="L21" s="517">
        <v>0</v>
      </c>
      <c r="M21" s="223"/>
      <c r="N21" s="517">
        <v>14579.921044265095</v>
      </c>
      <c r="O21" s="517">
        <v>73024.79856816752</v>
      </c>
      <c r="P21" s="517">
        <v>136182.36665830947</v>
      </c>
      <c r="Q21" s="223"/>
      <c r="R21" s="517">
        <v>200470.91940068424</v>
      </c>
      <c r="S21" s="517">
        <v>0</v>
      </c>
      <c r="T21" s="517">
        <v>2243.6393386126874</v>
      </c>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row>
    <row r="22" spans="1:60">
      <c r="A22" s="22">
        <v>8</v>
      </c>
      <c r="B22" s="21" t="s">
        <v>371</v>
      </c>
      <c r="C22" s="259"/>
      <c r="D22" s="237">
        <f>D20-D21+D18-D19</f>
        <v>18755.02837777778</v>
      </c>
      <c r="E22" s="237">
        <f t="shared" ref="E22:I22" si="0">E20-E21+E18-E19</f>
        <v>77341.279829960084</v>
      </c>
      <c r="F22" s="237">
        <f t="shared" si="0"/>
        <v>27000.195509812096</v>
      </c>
      <c r="G22" s="237">
        <f t="shared" si="0"/>
        <v>-15299.163582339184</v>
      </c>
      <c r="H22" s="223"/>
      <c r="I22" s="237">
        <f t="shared" si="0"/>
        <v>-75899.633236006834</v>
      </c>
      <c r="J22" s="237">
        <f t="shared" ref="J22" si="1">J20-J21+J18-J19</f>
        <v>-140778.73648365604</v>
      </c>
      <c r="K22" s="237">
        <f t="shared" ref="K22" si="2">K20-K21+K18-K19</f>
        <v>-206544.1316435695</v>
      </c>
      <c r="L22" s="237">
        <f t="shared" ref="L22:N22" si="3">L20-L21+L18-L19</f>
        <v>50780.802910285536</v>
      </c>
      <c r="M22" s="223"/>
      <c r="N22" s="237">
        <f t="shared" si="3"/>
        <v>-14579.921044265153</v>
      </c>
      <c r="O22" s="237">
        <f t="shared" ref="O22" si="4">O20-O21+O18-O19</f>
        <v>-73024.798568167491</v>
      </c>
      <c r="P22" s="237">
        <f t="shared" ref="P22:R22" si="5">P20-P21+P18-P19</f>
        <v>-136182.36665830947</v>
      </c>
      <c r="Q22" s="223"/>
      <c r="R22" s="237">
        <f t="shared" si="5"/>
        <v>-200470.9194006843</v>
      </c>
      <c r="S22" s="237">
        <f t="shared" ref="S22" si="6">S20-S21+S18-S19</f>
        <v>63362.372627411038</v>
      </c>
      <c r="T22" s="237">
        <f t="shared" ref="T22" si="7">T20-T21+T18-T19</f>
        <v>-2243.6393386127893</v>
      </c>
    </row>
    <row r="23" spans="1:60">
      <c r="A23" s="22"/>
      <c r="B23" s="21"/>
      <c r="C23" s="385"/>
      <c r="D23" s="386"/>
      <c r="E23" s="387"/>
      <c r="F23" s="388"/>
      <c r="G23" s="388"/>
      <c r="H23" s="227"/>
      <c r="I23" s="389"/>
      <c r="J23" s="389"/>
      <c r="K23" s="390"/>
      <c r="L23" s="390"/>
      <c r="M23" s="227"/>
      <c r="N23" s="389"/>
      <c r="O23" s="389"/>
      <c r="P23" s="390"/>
      <c r="Q23" s="390"/>
      <c r="R23" s="387"/>
      <c r="S23" s="387"/>
      <c r="T23" s="388"/>
    </row>
    <row r="24" spans="1:60" ht="16.2" thickBot="1">
      <c r="A24" s="22"/>
      <c r="B24" s="276" t="s">
        <v>359</v>
      </c>
      <c r="C24" s="259"/>
      <c r="D24" s="368"/>
      <c r="E24" s="369"/>
      <c r="F24" s="369"/>
      <c r="G24" s="369"/>
      <c r="H24" s="371"/>
      <c r="I24" s="369"/>
      <c r="J24" s="369"/>
      <c r="K24" s="369"/>
      <c r="L24" s="369"/>
      <c r="M24" s="370"/>
      <c r="N24" s="369"/>
      <c r="O24" s="369"/>
      <c r="P24" s="369"/>
      <c r="Q24" s="370"/>
      <c r="R24" s="369"/>
      <c r="S24" s="369"/>
      <c r="T24" s="369"/>
    </row>
    <row r="25" spans="1:60" ht="16.2" thickBot="1">
      <c r="A25" s="22">
        <v>9</v>
      </c>
      <c r="B25" s="21" t="s">
        <v>361</v>
      </c>
      <c r="C25" s="520">
        <v>51133</v>
      </c>
      <c r="D25" s="372"/>
      <c r="E25" s="372"/>
      <c r="F25" s="372"/>
      <c r="G25" s="372"/>
      <c r="H25" s="245">
        <f>C25+SUM(D28:G28)</f>
        <v>0</v>
      </c>
      <c r="I25" s="372"/>
      <c r="J25" s="372"/>
      <c r="K25" s="372"/>
      <c r="L25" s="372"/>
      <c r="M25" s="245">
        <f>H25+SUM(I28:L28)</f>
        <v>0</v>
      </c>
      <c r="N25" s="372"/>
      <c r="O25" s="372"/>
      <c r="P25" s="372"/>
      <c r="Q25" s="245">
        <f>M25+SUM(N28:P28)</f>
        <v>0</v>
      </c>
      <c r="R25" s="372"/>
      <c r="S25" s="372"/>
      <c r="T25" s="372"/>
      <c r="U25" s="245">
        <f>Q25+SUM(R28:T28)</f>
        <v>0</v>
      </c>
    </row>
    <row r="26" spans="1:60">
      <c r="A26" s="22">
        <v>10</v>
      </c>
      <c r="B26" s="21" t="s">
        <v>284</v>
      </c>
      <c r="C26" s="21"/>
      <c r="D26" s="518">
        <v>0</v>
      </c>
      <c r="E26" s="518">
        <v>0</v>
      </c>
      <c r="F26" s="483">
        <v>945.50497777777855</v>
      </c>
      <c r="G26" s="519">
        <v>18620.66272</v>
      </c>
      <c r="H26" s="238"/>
      <c r="I26" s="518">
        <v>18594.600799999997</v>
      </c>
      <c r="J26" s="518">
        <v>18557.934133333332</v>
      </c>
      <c r="K26" s="483">
        <v>18038.36328888889</v>
      </c>
      <c r="L26" s="519">
        <v>50200.980223968887</v>
      </c>
      <c r="M26" s="223"/>
      <c r="N26" s="519">
        <v>50079.242797784449</v>
      </c>
      <c r="O26" s="519">
        <v>50018.465020005555</v>
      </c>
      <c r="P26" s="519">
        <v>49903.242797783343</v>
      </c>
      <c r="Q26" s="223"/>
      <c r="R26" s="519">
        <v>49969.313557303336</v>
      </c>
      <c r="S26" s="519">
        <v>82574.041156218882</v>
      </c>
      <c r="T26" s="519">
        <v>82545.707822887794</v>
      </c>
    </row>
    <row r="27" spans="1:60">
      <c r="A27" s="22">
        <v>11</v>
      </c>
      <c r="B27" s="21" t="s">
        <v>362</v>
      </c>
      <c r="C27" s="21"/>
      <c r="D27" s="518">
        <v>15280.777777777779</v>
      </c>
      <c r="E27" s="518">
        <v>18148.126400000001</v>
      </c>
      <c r="F27" s="483">
        <v>18649.600799999997</v>
      </c>
      <c r="G27" s="519">
        <v>18620.66272</v>
      </c>
      <c r="H27" s="223"/>
      <c r="I27" s="519">
        <v>18594.600799999997</v>
      </c>
      <c r="J27" s="519">
        <v>18557.934133333332</v>
      </c>
      <c r="K27" s="519">
        <v>18038.36328888889</v>
      </c>
      <c r="L27" s="519">
        <v>50200.980223968887</v>
      </c>
      <c r="M27" s="223"/>
      <c r="N27" s="519">
        <v>50079.242797784449</v>
      </c>
      <c r="O27" s="519">
        <v>50018.465020005555</v>
      </c>
      <c r="P27" s="519">
        <v>49903.242797783343</v>
      </c>
      <c r="Q27" s="223"/>
      <c r="R27" s="519">
        <v>49969.313557303336</v>
      </c>
      <c r="S27" s="519">
        <v>82574.041156218882</v>
      </c>
      <c r="T27" s="519">
        <v>82545.707822887794</v>
      </c>
    </row>
    <row r="28" spans="1:60" s="255" customFormat="1">
      <c r="A28" s="22">
        <v>12</v>
      </c>
      <c r="B28" s="259" t="s">
        <v>363</v>
      </c>
      <c r="C28" s="259"/>
      <c r="D28" s="237">
        <f>D26-D27</f>
        <v>-15280.777777777779</v>
      </c>
      <c r="E28" s="237">
        <f t="shared" ref="E28:I28" si="8">E26-E27</f>
        <v>-18148.126400000001</v>
      </c>
      <c r="F28" s="237">
        <f t="shared" si="8"/>
        <v>-17704.095822222218</v>
      </c>
      <c r="G28" s="237">
        <f t="shared" si="8"/>
        <v>0</v>
      </c>
      <c r="H28" s="227"/>
      <c r="I28" s="237">
        <f t="shared" si="8"/>
        <v>0</v>
      </c>
      <c r="J28" s="237">
        <f t="shared" ref="J28" si="9">J26-J27</f>
        <v>0</v>
      </c>
      <c r="K28" s="237">
        <f t="shared" ref="K28" si="10">K26-K27</f>
        <v>0</v>
      </c>
      <c r="L28" s="237">
        <f t="shared" ref="L28:N28" si="11">L26-L27</f>
        <v>0</v>
      </c>
      <c r="M28" s="227"/>
      <c r="N28" s="237">
        <f t="shared" si="11"/>
        <v>0</v>
      </c>
      <c r="O28" s="237">
        <f t="shared" ref="O28" si="12">O26-O27</f>
        <v>0</v>
      </c>
      <c r="P28" s="237">
        <f t="shared" ref="P28" si="13">P26-P27</f>
        <v>0</v>
      </c>
      <c r="Q28" s="227"/>
      <c r="R28" s="237">
        <f t="shared" ref="R28" si="14">R26-R27</f>
        <v>0</v>
      </c>
      <c r="S28" s="237">
        <f t="shared" ref="S28" si="15">S26-S27</f>
        <v>0</v>
      </c>
      <c r="T28" s="237">
        <f t="shared" ref="T28" si="16">T26-T27</f>
        <v>0</v>
      </c>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row>
    <row r="29" spans="1:60">
      <c r="A29" s="22"/>
      <c r="B29" s="21"/>
      <c r="C29" s="21"/>
      <c r="D29" s="240"/>
      <c r="E29" s="239"/>
      <c r="F29" s="148"/>
      <c r="G29" s="148"/>
      <c r="H29" s="227"/>
      <c r="I29" s="148"/>
      <c r="J29" s="148"/>
      <c r="K29" s="148"/>
      <c r="L29" s="148"/>
      <c r="M29" s="227"/>
      <c r="N29" s="148"/>
      <c r="O29" s="148"/>
      <c r="P29" s="148"/>
      <c r="Q29" s="227"/>
      <c r="R29" s="148"/>
      <c r="S29" s="148"/>
      <c r="T29" s="236"/>
    </row>
    <row r="30" spans="1:60" ht="31.2">
      <c r="A30" s="22">
        <v>13</v>
      </c>
      <c r="B30" s="21" t="s">
        <v>309</v>
      </c>
      <c r="C30" s="21"/>
      <c r="D30" s="428">
        <f>SUM(D19:G19)+SUM(D21:G21)+SUM(D27:G27)</f>
        <v>2537451.6856469675</v>
      </c>
      <c r="E30" s="429"/>
      <c r="F30" s="429"/>
      <c r="G30" s="429"/>
      <c r="H30" s="223"/>
      <c r="I30" s="428">
        <f>SUM(I19:L19)+SUM(I21:L21)+SUM(I27:L27)</f>
        <v>3421697.2080710982</v>
      </c>
      <c r="J30" s="429"/>
      <c r="K30" s="429"/>
      <c r="L30" s="429"/>
      <c r="M30" s="223"/>
      <c r="N30" s="418">
        <f>SUM(N19:P19)+SUM(N21:P21)+SUM(N27:P27)</f>
        <v>3210749.2394793355</v>
      </c>
      <c r="O30" s="418"/>
      <c r="P30" s="418"/>
      <c r="Q30" s="223"/>
      <c r="R30" s="418">
        <f>SUM(R19:T19)+SUM(R21:T21)+SUM(R27:T27)</f>
        <v>3771223.6904054368</v>
      </c>
      <c r="S30" s="418"/>
      <c r="T30" s="418"/>
    </row>
    <row r="31" spans="1:60">
      <c r="A31" s="22"/>
      <c r="B31" s="21"/>
      <c r="C31" s="21"/>
      <c r="D31" s="240"/>
      <c r="E31" s="239"/>
      <c r="F31" s="148"/>
      <c r="G31" s="148"/>
      <c r="H31" s="227"/>
      <c r="I31" s="148"/>
      <c r="J31" s="148"/>
      <c r="K31" s="148"/>
      <c r="L31" s="148"/>
      <c r="M31" s="227"/>
      <c r="N31" s="148"/>
      <c r="O31" s="148"/>
      <c r="P31" s="148"/>
      <c r="Q31" s="227"/>
      <c r="R31" s="148"/>
      <c r="S31" s="148"/>
      <c r="T31" s="236"/>
    </row>
    <row r="32" spans="1:60">
      <c r="A32" s="22">
        <v>14</v>
      </c>
      <c r="B32" s="21" t="s">
        <v>360</v>
      </c>
      <c r="C32" s="21"/>
      <c r="D32" s="430">
        <f>D30-D14</f>
        <v>0</v>
      </c>
      <c r="E32" s="431"/>
      <c r="F32" s="431"/>
      <c r="G32" s="431"/>
      <c r="H32" s="223"/>
      <c r="I32" s="430">
        <f>I30-I14</f>
        <v>0</v>
      </c>
      <c r="J32" s="431"/>
      <c r="K32" s="431"/>
      <c r="L32" s="431"/>
      <c r="M32" s="223"/>
      <c r="N32" s="432">
        <f>N30-N14</f>
        <v>0</v>
      </c>
      <c r="O32" s="432"/>
      <c r="P32" s="432"/>
      <c r="Q32" s="223"/>
      <c r="R32" s="419">
        <f>R30-R14</f>
        <v>0</v>
      </c>
      <c r="S32" s="420"/>
      <c r="T32" s="421"/>
    </row>
    <row r="33" spans="1:60">
      <c r="A33" s="145"/>
      <c r="B33" s="29"/>
      <c r="C33" s="147"/>
      <c r="D33" s="147"/>
      <c r="E33" s="373"/>
      <c r="F33" s="373"/>
      <c r="G33" s="373"/>
      <c r="H33" s="228"/>
      <c r="I33" s="148"/>
      <c r="J33" s="148"/>
      <c r="K33" s="148"/>
      <c r="L33" s="148"/>
      <c r="M33" s="228"/>
      <c r="N33" s="148"/>
      <c r="O33" s="148"/>
      <c r="P33" s="149"/>
      <c r="Q33" s="243"/>
      <c r="R33" s="149"/>
      <c r="S33" s="149"/>
      <c r="T33" s="150"/>
    </row>
    <row r="34" spans="1:60" s="122" customFormat="1">
      <c r="A34" s="137"/>
      <c r="F34" s="5"/>
      <c r="G34" s="5"/>
      <c r="H34" s="5"/>
      <c r="I34" s="5"/>
      <c r="J34" s="5"/>
      <c r="K34" s="5"/>
      <c r="L34" s="5"/>
      <c r="M34" s="5"/>
      <c r="N34" s="5"/>
      <c r="O34" s="5"/>
      <c r="P34" s="5"/>
      <c r="Q34" s="5"/>
      <c r="R34" s="1"/>
      <c r="S34" s="1"/>
      <c r="T34" s="1"/>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row>
    <row r="35" spans="1:60" s="122" customFormat="1">
      <c r="A35" s="137"/>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s="122" customFormat="1">
      <c r="A36" s="137"/>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60">
      <c r="B37"/>
      <c r="C37"/>
      <c r="D37"/>
      <c r="E37"/>
      <c r="F37"/>
      <c r="G37"/>
      <c r="H37"/>
      <c r="I37"/>
      <c r="J37"/>
      <c r="K37"/>
      <c r="L37"/>
      <c r="M37"/>
      <c r="N37"/>
      <c r="O37"/>
      <c r="P37"/>
      <c r="Q37"/>
      <c r="R37"/>
      <c r="S37"/>
      <c r="T37"/>
      <c r="U37"/>
    </row>
    <row r="38" spans="1:60">
      <c r="B38"/>
      <c r="C38"/>
      <c r="D38"/>
      <c r="E38"/>
      <c r="F38"/>
      <c r="G38"/>
      <c r="H38"/>
      <c r="I38"/>
      <c r="J38"/>
      <c r="K38"/>
      <c r="L38"/>
      <c r="M38"/>
      <c r="N38"/>
      <c r="O38"/>
      <c r="P38"/>
      <c r="Q38"/>
      <c r="R38"/>
      <c r="S38"/>
      <c r="T38"/>
      <c r="U38"/>
    </row>
    <row r="39" spans="1:60">
      <c r="B39"/>
      <c r="C39"/>
      <c r="D39"/>
      <c r="E39"/>
      <c r="F39"/>
      <c r="G39"/>
      <c r="H39"/>
      <c r="I39"/>
      <c r="J39"/>
      <c r="K39"/>
      <c r="L39"/>
      <c r="M39"/>
      <c r="N39"/>
      <c r="O39"/>
      <c r="P39"/>
      <c r="Q39"/>
      <c r="R39"/>
      <c r="S39"/>
      <c r="T39"/>
      <c r="U39"/>
    </row>
    <row r="40" spans="1:60">
      <c r="B40"/>
      <c r="C40"/>
      <c r="D40"/>
      <c r="E40"/>
      <c r="F40"/>
      <c r="G40"/>
      <c r="H40"/>
      <c r="I40"/>
      <c r="J40"/>
      <c r="K40"/>
      <c r="L40"/>
      <c r="M40"/>
      <c r="N40"/>
      <c r="O40"/>
      <c r="P40"/>
      <c r="Q40"/>
      <c r="R40"/>
      <c r="S40"/>
      <c r="T40"/>
      <c r="U40"/>
    </row>
    <row r="41" spans="1:60">
      <c r="B41"/>
      <c r="C41"/>
      <c r="D41"/>
      <c r="E41"/>
      <c r="F41"/>
      <c r="G41"/>
      <c r="H41"/>
      <c r="I41"/>
      <c r="J41"/>
      <c r="K41"/>
      <c r="L41"/>
      <c r="M41"/>
      <c r="N41"/>
      <c r="O41"/>
      <c r="P41"/>
      <c r="Q41"/>
      <c r="R41"/>
      <c r="S41"/>
      <c r="T41"/>
      <c r="U41"/>
    </row>
    <row r="42" spans="1:60">
      <c r="A42" s="379"/>
      <c r="B42"/>
      <c r="C42"/>
      <c r="D42"/>
      <c r="E42"/>
      <c r="F42"/>
      <c r="G42"/>
      <c r="H42"/>
      <c r="I42"/>
      <c r="J42"/>
      <c r="K42"/>
      <c r="L42"/>
      <c r="M42"/>
      <c r="N42"/>
      <c r="O42"/>
      <c r="P42"/>
      <c r="Q42"/>
      <c r="R42"/>
      <c r="S42"/>
      <c r="T42"/>
      <c r="U42"/>
    </row>
    <row r="43" spans="1:60">
      <c r="A43" s="379"/>
      <c r="B43"/>
      <c r="C43"/>
      <c r="D43"/>
      <c r="E43"/>
      <c r="F43"/>
      <c r="G43"/>
      <c r="H43"/>
      <c r="I43"/>
      <c r="J43"/>
      <c r="K43"/>
      <c r="L43"/>
      <c r="M43"/>
      <c r="N43"/>
      <c r="O43"/>
      <c r="P43"/>
      <c r="Q43"/>
      <c r="R43"/>
      <c r="S43"/>
      <c r="T43"/>
      <c r="U43"/>
    </row>
    <row r="44" spans="1:60">
      <c r="A44" s="379"/>
      <c r="B44"/>
      <c r="C44"/>
      <c r="D44"/>
      <c r="E44"/>
      <c r="F44"/>
      <c r="G44"/>
      <c r="H44"/>
      <c r="I44"/>
      <c r="J44"/>
      <c r="K44"/>
      <c r="L44"/>
      <c r="M44"/>
      <c r="N44"/>
      <c r="O44"/>
      <c r="P44"/>
      <c r="Q44"/>
      <c r="R44"/>
      <c r="S44"/>
      <c r="T44"/>
      <c r="U44"/>
    </row>
    <row r="45" spans="1:60">
      <c r="A45" s="379"/>
      <c r="B45"/>
      <c r="C45"/>
      <c r="D45"/>
      <c r="E45"/>
      <c r="F45"/>
      <c r="G45"/>
      <c r="H45"/>
      <c r="I45"/>
      <c r="J45"/>
      <c r="K45"/>
      <c r="L45"/>
      <c r="M45"/>
      <c r="N45"/>
      <c r="O45"/>
      <c r="P45"/>
      <c r="Q45"/>
      <c r="R45"/>
      <c r="S45"/>
      <c r="T45"/>
      <c r="U45"/>
    </row>
    <row r="46" spans="1:60">
      <c r="A46" s="379"/>
      <c r="B46"/>
      <c r="C46"/>
      <c r="D46"/>
      <c r="E46"/>
      <c r="F46"/>
      <c r="G46"/>
      <c r="H46"/>
      <c r="I46"/>
      <c r="J46"/>
      <c r="K46"/>
      <c r="L46"/>
      <c r="M46"/>
      <c r="N46"/>
      <c r="O46"/>
      <c r="P46"/>
      <c r="Q46"/>
      <c r="R46"/>
      <c r="S46"/>
      <c r="T46"/>
      <c r="U46"/>
    </row>
    <row r="47" spans="1:60">
      <c r="A47" s="379"/>
      <c r="B47"/>
      <c r="C47"/>
      <c r="D47"/>
      <c r="E47"/>
      <c r="F47"/>
      <c r="G47"/>
      <c r="H47"/>
      <c r="I47"/>
      <c r="J47"/>
      <c r="K47"/>
      <c r="L47"/>
      <c r="M47"/>
      <c r="N47"/>
      <c r="O47"/>
      <c r="P47"/>
      <c r="Q47"/>
      <c r="R47"/>
      <c r="S47"/>
      <c r="T47"/>
      <c r="U47"/>
    </row>
    <row r="48" spans="1:60">
      <c r="A48" s="379"/>
      <c r="B48"/>
      <c r="C48"/>
      <c r="D48"/>
      <c r="E48"/>
      <c r="F48"/>
      <c r="G48"/>
      <c r="H48"/>
      <c r="I48"/>
      <c r="J48"/>
      <c r="K48"/>
      <c r="L48"/>
      <c r="M48"/>
      <c r="N48"/>
      <c r="O48"/>
      <c r="P48"/>
      <c r="Q48"/>
      <c r="R48"/>
      <c r="S48"/>
      <c r="T48"/>
      <c r="U48"/>
    </row>
    <row r="49" spans="1:21">
      <c r="A49" s="379"/>
      <c r="B49"/>
      <c r="C49"/>
      <c r="D49"/>
      <c r="E49"/>
      <c r="F49"/>
      <c r="G49"/>
      <c r="H49"/>
      <c r="I49"/>
      <c r="J49"/>
      <c r="K49"/>
      <c r="L49"/>
      <c r="M49"/>
      <c r="N49"/>
      <c r="O49"/>
      <c r="P49"/>
      <c r="Q49"/>
      <c r="R49"/>
      <c r="S49"/>
      <c r="T49"/>
      <c r="U49"/>
    </row>
    <row r="50" spans="1:21">
      <c r="A50" s="379"/>
      <c r="B50"/>
      <c r="C50"/>
      <c r="D50"/>
      <c r="E50"/>
      <c r="F50"/>
      <c r="G50"/>
      <c r="H50"/>
      <c r="I50"/>
      <c r="J50"/>
      <c r="K50"/>
      <c r="L50"/>
      <c r="M50"/>
      <c r="N50"/>
      <c r="O50"/>
      <c r="P50"/>
      <c r="Q50"/>
      <c r="R50"/>
      <c r="S50"/>
      <c r="T50"/>
      <c r="U50"/>
    </row>
    <row r="51" spans="1:21">
      <c r="A51" s="379"/>
      <c r="B51"/>
      <c r="C51"/>
      <c r="D51"/>
      <c r="E51"/>
      <c r="F51"/>
      <c r="G51"/>
      <c r="H51"/>
      <c r="I51"/>
      <c r="J51"/>
      <c r="K51"/>
      <c r="L51"/>
      <c r="M51"/>
      <c r="N51"/>
      <c r="O51"/>
      <c r="P51"/>
      <c r="Q51"/>
      <c r="R51"/>
      <c r="S51"/>
      <c r="T51"/>
      <c r="U51"/>
    </row>
    <row r="52" spans="1:21">
      <c r="A52" s="379"/>
      <c r="B52"/>
      <c r="C52"/>
      <c r="D52"/>
      <c r="E52"/>
      <c r="F52"/>
      <c r="G52"/>
      <c r="H52"/>
      <c r="I52"/>
      <c r="J52"/>
      <c r="K52"/>
      <c r="L52"/>
      <c r="M52"/>
      <c r="N52"/>
      <c r="O52"/>
      <c r="P52"/>
      <c r="Q52"/>
      <c r="R52"/>
      <c r="S52"/>
      <c r="T52"/>
      <c r="U52"/>
    </row>
    <row r="53" spans="1:21">
      <c r="A53" s="379"/>
      <c r="B53"/>
      <c r="C53"/>
      <c r="D53"/>
      <c r="E53"/>
      <c r="F53"/>
      <c r="G53"/>
      <c r="H53"/>
      <c r="I53"/>
      <c r="J53"/>
      <c r="K53"/>
      <c r="L53"/>
      <c r="M53"/>
      <c r="N53"/>
      <c r="O53"/>
      <c r="P53"/>
      <c r="Q53"/>
      <c r="R53"/>
      <c r="S53"/>
      <c r="T53"/>
      <c r="U53"/>
    </row>
    <row r="54" spans="1:21">
      <c r="A54" s="379"/>
      <c r="B54"/>
      <c r="C54"/>
      <c r="D54"/>
      <c r="E54"/>
      <c r="F54"/>
      <c r="G54"/>
      <c r="H54"/>
      <c r="I54"/>
      <c r="J54"/>
      <c r="K54"/>
      <c r="L54"/>
      <c r="M54"/>
      <c r="N54"/>
      <c r="O54"/>
      <c r="P54"/>
      <c r="Q54"/>
      <c r="R54"/>
      <c r="S54"/>
      <c r="T54"/>
      <c r="U54"/>
    </row>
    <row r="55" spans="1:21">
      <c r="A55" s="379"/>
      <c r="B55"/>
      <c r="C55"/>
      <c r="D55"/>
      <c r="E55"/>
      <c r="F55"/>
      <c r="G55"/>
      <c r="H55"/>
      <c r="I55"/>
      <c r="J55"/>
      <c r="K55"/>
      <c r="L55"/>
      <c r="M55"/>
      <c r="N55"/>
      <c r="O55"/>
      <c r="P55"/>
      <c r="Q55"/>
      <c r="R55"/>
      <c r="S55"/>
      <c r="T55"/>
      <c r="U55"/>
    </row>
    <row r="56" spans="1:21">
      <c r="A56" s="379"/>
      <c r="B56"/>
      <c r="C56"/>
      <c r="D56"/>
      <c r="E56"/>
      <c r="F56"/>
      <c r="G56"/>
      <c r="H56"/>
      <c r="I56"/>
      <c r="J56"/>
      <c r="K56"/>
      <c r="L56"/>
      <c r="M56"/>
      <c r="N56"/>
      <c r="O56"/>
      <c r="P56"/>
      <c r="Q56"/>
      <c r="R56"/>
      <c r="S56"/>
      <c r="T56"/>
      <c r="U56"/>
    </row>
    <row r="57" spans="1:21">
      <c r="A57" s="379"/>
      <c r="B57"/>
      <c r="C57"/>
      <c r="D57"/>
      <c r="E57"/>
      <c r="F57"/>
      <c r="G57"/>
      <c r="H57"/>
      <c r="I57"/>
      <c r="J57"/>
      <c r="K57"/>
      <c r="L57"/>
      <c r="M57"/>
      <c r="N57"/>
      <c r="O57"/>
      <c r="P57"/>
      <c r="Q57"/>
      <c r="R57"/>
      <c r="S57"/>
      <c r="T57"/>
      <c r="U57"/>
    </row>
    <row r="58" spans="1:21">
      <c r="A58" s="379"/>
      <c r="B58"/>
      <c r="C58"/>
      <c r="D58"/>
      <c r="E58"/>
      <c r="F58"/>
      <c r="G58"/>
      <c r="H58"/>
      <c r="I58"/>
      <c r="J58"/>
      <c r="K58"/>
      <c r="L58"/>
      <c r="M58"/>
      <c r="N58"/>
      <c r="O58"/>
      <c r="P58"/>
      <c r="Q58"/>
      <c r="R58"/>
      <c r="S58"/>
      <c r="T58"/>
      <c r="U58"/>
    </row>
    <row r="59" spans="1:21">
      <c r="A59" s="379"/>
      <c r="B59"/>
      <c r="C59"/>
      <c r="D59"/>
      <c r="E59"/>
      <c r="F59"/>
      <c r="G59"/>
      <c r="H59"/>
      <c r="I59"/>
      <c r="J59"/>
      <c r="K59"/>
      <c r="L59"/>
      <c r="M59"/>
      <c r="N59"/>
      <c r="O59"/>
      <c r="P59"/>
      <c r="Q59"/>
      <c r="R59"/>
      <c r="S59"/>
      <c r="T59"/>
      <c r="U59"/>
    </row>
    <row r="60" spans="1:21">
      <c r="A60" s="379"/>
      <c r="B60"/>
      <c r="C60"/>
      <c r="D60"/>
      <c r="E60"/>
      <c r="F60"/>
      <c r="G60"/>
      <c r="H60"/>
      <c r="I60"/>
      <c r="J60"/>
      <c r="K60"/>
      <c r="L60"/>
      <c r="M60"/>
      <c r="N60"/>
      <c r="O60"/>
      <c r="P60"/>
      <c r="Q60"/>
      <c r="R60"/>
      <c r="S60"/>
      <c r="T60"/>
      <c r="U60"/>
    </row>
    <row r="61" spans="1:21">
      <c r="A61" s="379"/>
      <c r="B61"/>
      <c r="C61"/>
      <c r="D61"/>
      <c r="E61"/>
      <c r="F61"/>
      <c r="G61"/>
      <c r="H61"/>
      <c r="I61"/>
      <c r="J61"/>
      <c r="K61"/>
      <c r="L61"/>
      <c r="M61"/>
      <c r="N61"/>
      <c r="O61"/>
      <c r="P61"/>
      <c r="Q61"/>
      <c r="R61"/>
      <c r="S61"/>
      <c r="T61"/>
      <c r="U61"/>
    </row>
    <row r="62" spans="1:21">
      <c r="A62" s="379"/>
      <c r="B62"/>
      <c r="C62"/>
      <c r="D62"/>
      <c r="E62"/>
      <c r="F62"/>
      <c r="G62"/>
      <c r="H62"/>
      <c r="I62"/>
      <c r="J62"/>
      <c r="K62"/>
      <c r="L62"/>
      <c r="M62"/>
      <c r="N62"/>
      <c r="O62"/>
      <c r="P62"/>
      <c r="Q62"/>
      <c r="R62"/>
      <c r="S62"/>
      <c r="T62"/>
      <c r="U62"/>
    </row>
    <row r="63" spans="1:21">
      <c r="A63" s="379"/>
      <c r="B63"/>
      <c r="C63"/>
      <c r="D63"/>
      <c r="E63"/>
      <c r="F63"/>
      <c r="G63"/>
      <c r="H63"/>
      <c r="I63"/>
      <c r="J63"/>
      <c r="K63"/>
      <c r="L63"/>
      <c r="M63"/>
      <c r="N63"/>
      <c r="O63"/>
      <c r="P63"/>
      <c r="Q63"/>
      <c r="R63"/>
      <c r="S63"/>
      <c r="T63"/>
      <c r="U63"/>
    </row>
    <row r="64" spans="1:21">
      <c r="B64"/>
      <c r="C64"/>
      <c r="D64"/>
      <c r="E64"/>
      <c r="F64"/>
      <c r="G64"/>
      <c r="H64"/>
      <c r="I64"/>
      <c r="J64"/>
      <c r="K64"/>
      <c r="L64"/>
      <c r="M64"/>
      <c r="N64"/>
      <c r="O64"/>
      <c r="P64"/>
      <c r="Q64"/>
      <c r="R64"/>
      <c r="S64"/>
      <c r="T64"/>
      <c r="U64"/>
    </row>
    <row r="65" spans="2:21">
      <c r="B65"/>
      <c r="C65"/>
      <c r="D65"/>
      <c r="E65"/>
      <c r="F65"/>
      <c r="G65"/>
      <c r="H65"/>
      <c r="I65"/>
      <c r="J65"/>
      <c r="K65"/>
      <c r="L65"/>
      <c r="M65"/>
      <c r="N65"/>
      <c r="O65"/>
      <c r="P65"/>
      <c r="Q65"/>
      <c r="R65"/>
      <c r="S65"/>
      <c r="T65"/>
      <c r="U65"/>
    </row>
    <row r="66" spans="2:21">
      <c r="B66"/>
      <c r="C66"/>
      <c r="D66"/>
      <c r="E66"/>
      <c r="F66"/>
      <c r="G66"/>
      <c r="H66"/>
      <c r="I66"/>
      <c r="J66"/>
      <c r="K66"/>
      <c r="L66"/>
      <c r="M66"/>
      <c r="N66"/>
      <c r="O66"/>
      <c r="P66"/>
      <c r="Q66"/>
      <c r="R66"/>
      <c r="S66"/>
      <c r="T66"/>
      <c r="U66"/>
    </row>
    <row r="67" spans="2:21">
      <c r="B67"/>
      <c r="C67"/>
      <c r="D67"/>
      <c r="E67"/>
      <c r="F67"/>
      <c r="G67"/>
      <c r="H67"/>
      <c r="I67"/>
      <c r="J67"/>
      <c r="K67"/>
      <c r="L67"/>
      <c r="M67"/>
      <c r="N67"/>
      <c r="O67"/>
      <c r="P67"/>
      <c r="Q67"/>
      <c r="R67"/>
      <c r="S67"/>
      <c r="T67"/>
      <c r="U67"/>
    </row>
    <row r="68" spans="2:21">
      <c r="B68"/>
      <c r="C68"/>
      <c r="D68"/>
      <c r="E68"/>
      <c r="F68"/>
      <c r="G68"/>
      <c r="H68"/>
      <c r="I68"/>
      <c r="J68"/>
      <c r="K68"/>
      <c r="L68"/>
      <c r="M68"/>
      <c r="N68"/>
      <c r="O68"/>
      <c r="P68"/>
      <c r="Q68"/>
      <c r="R68"/>
      <c r="S68"/>
      <c r="T68"/>
      <c r="U68"/>
    </row>
    <row r="69" spans="2:21">
      <c r="B69"/>
      <c r="C69"/>
      <c r="D69"/>
      <c r="E69"/>
      <c r="F69"/>
      <c r="G69"/>
      <c r="H69"/>
      <c r="I69"/>
      <c r="J69"/>
      <c r="K69"/>
      <c r="L69"/>
      <c r="M69"/>
      <c r="N69"/>
      <c r="O69"/>
      <c r="P69"/>
      <c r="Q69"/>
      <c r="R69"/>
      <c r="S69"/>
      <c r="T69"/>
      <c r="U69"/>
    </row>
    <row r="70" spans="2:21">
      <c r="B70"/>
      <c r="C70"/>
      <c r="D70"/>
      <c r="E70"/>
      <c r="F70"/>
      <c r="G70"/>
      <c r="H70"/>
      <c r="I70"/>
      <c r="J70"/>
      <c r="K70"/>
      <c r="L70"/>
      <c r="M70"/>
      <c r="N70"/>
      <c r="O70"/>
      <c r="P70"/>
      <c r="Q70"/>
      <c r="R70"/>
      <c r="S70"/>
      <c r="T70"/>
      <c r="U70"/>
    </row>
    <row r="71" spans="2:21">
      <c r="B71"/>
      <c r="C71"/>
      <c r="D71"/>
      <c r="E71"/>
      <c r="F71"/>
      <c r="G71"/>
      <c r="H71"/>
      <c r="I71"/>
      <c r="J71"/>
      <c r="K71"/>
      <c r="L71"/>
      <c r="M71"/>
      <c r="N71"/>
      <c r="O71"/>
      <c r="P71"/>
      <c r="Q71"/>
      <c r="R71"/>
      <c r="S71"/>
      <c r="T71"/>
      <c r="U71"/>
    </row>
    <row r="72" spans="2:21">
      <c r="B72"/>
      <c r="C72"/>
      <c r="D72"/>
      <c r="E72"/>
      <c r="F72"/>
      <c r="G72"/>
      <c r="H72"/>
      <c r="I72"/>
      <c r="J72"/>
      <c r="K72"/>
      <c r="L72"/>
      <c r="M72"/>
      <c r="N72"/>
      <c r="O72"/>
      <c r="P72"/>
      <c r="Q72"/>
      <c r="R72"/>
      <c r="S72"/>
      <c r="T72"/>
      <c r="U72"/>
    </row>
    <row r="73" spans="2:21">
      <c r="B73"/>
      <c r="C73"/>
      <c r="D73"/>
      <c r="E73"/>
      <c r="F73"/>
      <c r="G73"/>
      <c r="H73"/>
      <c r="I73"/>
      <c r="J73"/>
      <c r="K73"/>
      <c r="L73"/>
      <c r="M73"/>
      <c r="N73"/>
      <c r="O73"/>
      <c r="P73"/>
      <c r="Q73"/>
      <c r="R73"/>
      <c r="S73"/>
      <c r="T73"/>
      <c r="U73"/>
    </row>
    <row r="74" spans="2:21">
      <c r="B74"/>
      <c r="C74"/>
      <c r="D74"/>
      <c r="E74"/>
      <c r="F74"/>
      <c r="G74"/>
      <c r="H74"/>
      <c r="I74"/>
      <c r="J74"/>
      <c r="K74"/>
      <c r="L74"/>
      <c r="M74"/>
      <c r="N74"/>
      <c r="O74"/>
      <c r="P74"/>
      <c r="Q74"/>
      <c r="R74"/>
      <c r="S74"/>
      <c r="T74"/>
      <c r="U74"/>
    </row>
    <row r="75" spans="2:21">
      <c r="B75"/>
      <c r="C75"/>
      <c r="D75"/>
      <c r="E75"/>
      <c r="F75"/>
      <c r="G75"/>
      <c r="H75"/>
      <c r="I75"/>
      <c r="J75"/>
      <c r="K75"/>
      <c r="L75"/>
      <c r="M75"/>
      <c r="N75"/>
      <c r="O75"/>
      <c r="P75"/>
      <c r="Q75"/>
      <c r="R75"/>
      <c r="S75"/>
      <c r="T75"/>
      <c r="U75"/>
    </row>
    <row r="76" spans="2:21">
      <c r="B76"/>
      <c r="C76"/>
      <c r="D76"/>
      <c r="E76"/>
      <c r="F76"/>
      <c r="G76"/>
      <c r="H76"/>
      <c r="I76"/>
      <c r="J76"/>
      <c r="K76"/>
      <c r="L76"/>
      <c r="M76"/>
      <c r="N76"/>
      <c r="O76"/>
      <c r="P76"/>
      <c r="Q76"/>
      <c r="R76"/>
      <c r="S76"/>
      <c r="T76"/>
      <c r="U76"/>
    </row>
    <row r="77" spans="2:21">
      <c r="B77"/>
      <c r="C77"/>
      <c r="D77"/>
      <c r="E77"/>
      <c r="F77"/>
      <c r="G77"/>
      <c r="H77"/>
      <c r="I77"/>
      <c r="J77"/>
      <c r="K77"/>
      <c r="L77"/>
      <c r="M77"/>
      <c r="N77"/>
      <c r="O77"/>
      <c r="P77"/>
      <c r="Q77"/>
      <c r="R77"/>
      <c r="S77"/>
      <c r="T77"/>
      <c r="U77"/>
    </row>
    <row r="78" spans="2:21">
      <c r="B78"/>
      <c r="C78"/>
      <c r="D78"/>
      <c r="E78"/>
      <c r="F78"/>
      <c r="G78"/>
      <c r="H78"/>
      <c r="I78"/>
      <c r="J78"/>
      <c r="K78"/>
      <c r="L78"/>
      <c r="M78"/>
      <c r="N78"/>
      <c r="O78"/>
      <c r="P78"/>
      <c r="Q78"/>
      <c r="R78"/>
      <c r="S78"/>
      <c r="T78"/>
      <c r="U78"/>
    </row>
    <row r="79" spans="2:21">
      <c r="B79"/>
      <c r="C79"/>
      <c r="D79"/>
      <c r="E79"/>
      <c r="F79"/>
      <c r="G79"/>
      <c r="H79"/>
      <c r="I79"/>
      <c r="J79"/>
      <c r="K79"/>
      <c r="L79"/>
      <c r="M79"/>
      <c r="N79"/>
      <c r="O79"/>
      <c r="P79"/>
      <c r="Q79"/>
      <c r="R79"/>
      <c r="S79"/>
      <c r="T79"/>
      <c r="U79"/>
    </row>
    <row r="80" spans="2:21">
      <c r="B80"/>
      <c r="C80"/>
      <c r="D80"/>
      <c r="E80"/>
      <c r="F80"/>
      <c r="G80"/>
      <c r="H80"/>
      <c r="I80"/>
      <c r="J80"/>
      <c r="K80"/>
      <c r="L80"/>
      <c r="M80"/>
      <c r="N80"/>
      <c r="O80"/>
      <c r="P80"/>
      <c r="Q80"/>
      <c r="R80"/>
      <c r="S80"/>
      <c r="T80"/>
      <c r="U80"/>
    </row>
    <row r="81" spans="2:21">
      <c r="B81"/>
      <c r="C81"/>
      <c r="D81"/>
      <c r="E81"/>
      <c r="F81"/>
      <c r="G81"/>
      <c r="H81"/>
      <c r="I81"/>
      <c r="J81"/>
      <c r="K81"/>
      <c r="L81"/>
      <c r="M81"/>
      <c r="N81"/>
      <c r="O81"/>
      <c r="P81"/>
      <c r="Q81"/>
      <c r="R81"/>
      <c r="S81"/>
      <c r="T81"/>
      <c r="U81"/>
    </row>
    <row r="82" spans="2:21">
      <c r="B82"/>
      <c r="C82"/>
      <c r="D82"/>
      <c r="E82"/>
      <c r="F82"/>
      <c r="G82"/>
      <c r="H82"/>
      <c r="I82"/>
      <c r="J82"/>
      <c r="K82"/>
      <c r="L82"/>
      <c r="M82"/>
      <c r="N82"/>
      <c r="O82"/>
      <c r="P82"/>
      <c r="Q82"/>
      <c r="R82"/>
      <c r="S82"/>
      <c r="T82"/>
      <c r="U82"/>
    </row>
    <row r="83" spans="2:21">
      <c r="B83"/>
      <c r="C83"/>
      <c r="D83"/>
      <c r="E83"/>
      <c r="F83"/>
      <c r="G83"/>
      <c r="H83"/>
      <c r="I83"/>
      <c r="J83"/>
      <c r="K83"/>
      <c r="L83"/>
      <c r="M83"/>
      <c r="N83"/>
      <c r="O83"/>
      <c r="P83"/>
      <c r="Q83"/>
      <c r="R83"/>
      <c r="S83"/>
      <c r="T83"/>
      <c r="U83"/>
    </row>
    <row r="84" spans="2:21">
      <c r="B84"/>
      <c r="C84"/>
      <c r="D84"/>
      <c r="E84"/>
      <c r="F84"/>
      <c r="G84"/>
      <c r="H84"/>
      <c r="I84"/>
      <c r="J84"/>
      <c r="K84"/>
      <c r="L84"/>
      <c r="M84"/>
      <c r="N84"/>
      <c r="O84"/>
      <c r="P84"/>
      <c r="Q84"/>
      <c r="R84"/>
      <c r="S84"/>
      <c r="T84"/>
      <c r="U84"/>
    </row>
    <row r="85" spans="2:21">
      <c r="B85"/>
      <c r="C85"/>
      <c r="D85"/>
      <c r="E85"/>
      <c r="F85"/>
      <c r="G85"/>
      <c r="H85"/>
      <c r="I85"/>
      <c r="J85"/>
      <c r="K85"/>
      <c r="L85"/>
      <c r="M85"/>
      <c r="N85"/>
      <c r="O85"/>
      <c r="P85"/>
      <c r="Q85"/>
      <c r="R85"/>
      <c r="S85"/>
      <c r="T85"/>
      <c r="U85"/>
    </row>
    <row r="86" spans="2:21">
      <c r="B86"/>
      <c r="C86"/>
      <c r="D86"/>
      <c r="E86"/>
      <c r="F86"/>
      <c r="G86"/>
      <c r="H86"/>
      <c r="I86"/>
      <c r="J86"/>
      <c r="K86"/>
      <c r="L86"/>
      <c r="M86"/>
      <c r="N86"/>
      <c r="O86"/>
      <c r="P86"/>
      <c r="Q86"/>
      <c r="R86"/>
      <c r="S86"/>
      <c r="T86"/>
      <c r="U86"/>
    </row>
    <row r="87" spans="2:21">
      <c r="B87"/>
      <c r="C87"/>
      <c r="D87"/>
      <c r="E87"/>
      <c r="F87"/>
      <c r="G87"/>
      <c r="H87"/>
      <c r="I87"/>
      <c r="J87"/>
      <c r="K87"/>
      <c r="L87"/>
      <c r="M87"/>
      <c r="N87"/>
      <c r="O87"/>
      <c r="P87"/>
      <c r="Q87"/>
      <c r="R87"/>
      <c r="S87"/>
      <c r="T87"/>
      <c r="U87"/>
    </row>
    <row r="88" spans="2:21">
      <c r="B88"/>
      <c r="C88"/>
      <c r="D88"/>
      <c r="E88"/>
      <c r="F88"/>
      <c r="G88"/>
      <c r="H88"/>
      <c r="I88"/>
      <c r="J88"/>
      <c r="K88"/>
      <c r="L88"/>
      <c r="M88"/>
      <c r="N88"/>
      <c r="O88"/>
      <c r="P88"/>
      <c r="Q88"/>
      <c r="R88"/>
      <c r="S88"/>
      <c r="T88"/>
      <c r="U88"/>
    </row>
    <row r="89" spans="2:21">
      <c r="B89"/>
      <c r="C89"/>
      <c r="D89"/>
      <c r="E89"/>
      <c r="F89"/>
      <c r="G89"/>
      <c r="H89"/>
      <c r="I89"/>
      <c r="J89"/>
      <c r="K89"/>
      <c r="L89"/>
      <c r="M89"/>
      <c r="N89"/>
      <c r="O89"/>
      <c r="P89"/>
      <c r="Q89"/>
      <c r="R89"/>
      <c r="S89"/>
      <c r="T89"/>
      <c r="U89"/>
    </row>
    <row r="90" spans="2:21">
      <c r="B90"/>
      <c r="C90"/>
      <c r="D90"/>
      <c r="E90"/>
      <c r="F90"/>
      <c r="G90"/>
      <c r="H90"/>
      <c r="I90"/>
      <c r="J90"/>
      <c r="K90"/>
      <c r="L90"/>
      <c r="M90"/>
      <c r="N90"/>
      <c r="O90"/>
      <c r="P90"/>
      <c r="Q90"/>
      <c r="R90"/>
      <c r="S90"/>
      <c r="T90"/>
      <c r="U90"/>
    </row>
    <row r="91" spans="2:21">
      <c r="B91"/>
      <c r="C91"/>
      <c r="D91"/>
      <c r="E91"/>
      <c r="F91"/>
      <c r="G91"/>
      <c r="H91"/>
      <c r="I91"/>
      <c r="J91"/>
      <c r="K91"/>
      <c r="L91"/>
      <c r="M91"/>
      <c r="N91"/>
      <c r="O91"/>
      <c r="P91"/>
      <c r="Q91"/>
      <c r="R91"/>
      <c r="S91"/>
      <c r="T91"/>
      <c r="U91"/>
    </row>
    <row r="92" spans="2:21">
      <c r="B92"/>
      <c r="C92"/>
      <c r="D92"/>
      <c r="E92"/>
      <c r="F92"/>
      <c r="G92"/>
      <c r="H92"/>
      <c r="I92"/>
      <c r="J92"/>
      <c r="K92"/>
      <c r="L92"/>
      <c r="M92"/>
      <c r="N92"/>
      <c r="O92"/>
      <c r="P92"/>
      <c r="Q92"/>
      <c r="R92"/>
      <c r="S92"/>
      <c r="T92"/>
      <c r="U92"/>
    </row>
    <row r="93" spans="2:21">
      <c r="B93"/>
      <c r="C93"/>
      <c r="D93"/>
      <c r="E93"/>
      <c r="F93"/>
      <c r="G93"/>
      <c r="H93"/>
      <c r="I93"/>
      <c r="J93"/>
      <c r="K93"/>
      <c r="L93"/>
      <c r="M93"/>
      <c r="N93"/>
      <c r="O93"/>
      <c r="P93"/>
      <c r="Q93"/>
      <c r="R93"/>
      <c r="S93"/>
      <c r="T93"/>
      <c r="U93"/>
    </row>
    <row r="94" spans="2:21">
      <c r="B94"/>
      <c r="C94"/>
      <c r="D94"/>
      <c r="E94"/>
      <c r="F94"/>
      <c r="G94"/>
      <c r="H94"/>
      <c r="I94"/>
      <c r="J94"/>
      <c r="K94"/>
      <c r="L94"/>
      <c r="M94"/>
      <c r="N94"/>
      <c r="O94"/>
      <c r="P94"/>
      <c r="Q94"/>
      <c r="R94"/>
      <c r="S94"/>
      <c r="T94"/>
      <c r="U94"/>
    </row>
    <row r="95" spans="2:21">
      <c r="B95"/>
      <c r="C95"/>
      <c r="D95"/>
      <c r="E95"/>
      <c r="F95"/>
      <c r="G95"/>
      <c r="H95"/>
      <c r="I95"/>
      <c r="J95"/>
      <c r="K95"/>
      <c r="L95"/>
      <c r="M95"/>
      <c r="N95"/>
      <c r="O95"/>
      <c r="P95"/>
      <c r="Q95"/>
      <c r="R95"/>
      <c r="S95"/>
      <c r="T95"/>
      <c r="U95"/>
    </row>
    <row r="96" spans="2:21">
      <c r="B96"/>
      <c r="C96"/>
      <c r="D96"/>
      <c r="E96"/>
      <c r="F96"/>
      <c r="G96"/>
      <c r="H96"/>
      <c r="I96"/>
      <c r="J96"/>
      <c r="K96"/>
      <c r="L96"/>
      <c r="M96"/>
      <c r="N96"/>
      <c r="O96"/>
      <c r="P96"/>
      <c r="Q96"/>
      <c r="R96"/>
      <c r="S96"/>
      <c r="T96"/>
      <c r="U96"/>
    </row>
    <row r="97" spans="2:21">
      <c r="B97"/>
      <c r="C97"/>
      <c r="D97"/>
      <c r="E97"/>
      <c r="F97"/>
      <c r="G97"/>
      <c r="H97"/>
      <c r="I97"/>
      <c r="J97"/>
      <c r="K97"/>
      <c r="L97"/>
      <c r="M97"/>
      <c r="N97"/>
      <c r="O97"/>
      <c r="P97"/>
      <c r="Q97"/>
      <c r="R97"/>
      <c r="S97"/>
      <c r="T97"/>
      <c r="U97"/>
    </row>
    <row r="98" spans="2:21">
      <c r="B98"/>
      <c r="C98"/>
      <c r="D98"/>
      <c r="E98"/>
      <c r="F98"/>
      <c r="G98"/>
      <c r="H98"/>
      <c r="I98"/>
      <c r="J98"/>
      <c r="K98"/>
      <c r="L98"/>
      <c r="M98"/>
      <c r="N98"/>
      <c r="O98"/>
      <c r="P98"/>
      <c r="Q98"/>
      <c r="R98"/>
      <c r="S98"/>
      <c r="T98"/>
      <c r="U98"/>
    </row>
    <row r="99" spans="2:21">
      <c r="B99"/>
      <c r="C99"/>
      <c r="D99"/>
      <c r="E99"/>
      <c r="F99"/>
      <c r="G99"/>
      <c r="H99"/>
      <c r="I99"/>
      <c r="J99"/>
      <c r="K99"/>
      <c r="L99"/>
      <c r="M99"/>
      <c r="N99"/>
      <c r="O99"/>
      <c r="P99"/>
      <c r="Q99"/>
      <c r="R99"/>
      <c r="S99"/>
      <c r="T99"/>
      <c r="U99"/>
    </row>
    <row r="100" spans="2:21">
      <c r="B100"/>
      <c r="C100"/>
      <c r="D100"/>
      <c r="E100"/>
      <c r="F100"/>
      <c r="G100"/>
      <c r="H100"/>
      <c r="I100"/>
      <c r="J100"/>
      <c r="K100"/>
      <c r="L100"/>
      <c r="M100"/>
      <c r="N100"/>
      <c r="O100"/>
      <c r="P100"/>
      <c r="Q100"/>
      <c r="R100"/>
      <c r="S100"/>
      <c r="T100"/>
      <c r="U100"/>
    </row>
    <row r="101" spans="2:21">
      <c r="B101"/>
      <c r="C101"/>
      <c r="D101"/>
      <c r="E101"/>
      <c r="F101"/>
      <c r="G101"/>
      <c r="H101"/>
      <c r="I101"/>
      <c r="J101"/>
      <c r="K101"/>
      <c r="L101"/>
      <c r="M101"/>
      <c r="N101"/>
      <c r="O101"/>
      <c r="P101"/>
      <c r="Q101"/>
      <c r="R101"/>
      <c r="S101"/>
      <c r="T101"/>
      <c r="U101"/>
    </row>
    <row r="102" spans="2:21">
      <c r="B102"/>
      <c r="C102"/>
      <c r="D102"/>
      <c r="E102"/>
      <c r="F102"/>
      <c r="G102"/>
      <c r="H102"/>
      <c r="I102"/>
      <c r="J102"/>
      <c r="K102"/>
      <c r="L102"/>
      <c r="M102"/>
      <c r="N102"/>
      <c r="O102"/>
      <c r="P102"/>
      <c r="Q102"/>
      <c r="R102"/>
      <c r="S102"/>
      <c r="T102"/>
      <c r="U102"/>
    </row>
    <row r="103" spans="2:21">
      <c r="B103"/>
      <c r="C103"/>
      <c r="D103"/>
      <c r="E103"/>
      <c r="F103"/>
      <c r="G103"/>
      <c r="H103"/>
      <c r="I103"/>
      <c r="J103"/>
      <c r="K103"/>
      <c r="L103"/>
      <c r="M103"/>
      <c r="N103"/>
      <c r="O103"/>
      <c r="P103"/>
      <c r="Q103"/>
      <c r="R103"/>
      <c r="S103"/>
      <c r="T103"/>
      <c r="U103"/>
    </row>
    <row r="104" spans="2:21">
      <c r="B104"/>
      <c r="C104"/>
      <c r="D104"/>
      <c r="E104"/>
      <c r="F104"/>
      <c r="G104"/>
      <c r="H104"/>
      <c r="I104"/>
      <c r="J104"/>
      <c r="K104"/>
      <c r="L104"/>
      <c r="M104"/>
      <c r="N104"/>
      <c r="O104"/>
      <c r="P104"/>
      <c r="Q104"/>
      <c r="R104"/>
      <c r="S104"/>
      <c r="T104"/>
      <c r="U104"/>
    </row>
    <row r="105" spans="2:21">
      <c r="B105"/>
      <c r="C105"/>
      <c r="D105"/>
      <c r="E105"/>
      <c r="F105"/>
      <c r="G105"/>
      <c r="H105"/>
      <c r="I105"/>
      <c r="J105"/>
      <c r="K105"/>
      <c r="L105"/>
      <c r="M105"/>
      <c r="N105"/>
      <c r="O105"/>
      <c r="P105"/>
      <c r="Q105"/>
      <c r="R105"/>
      <c r="S105"/>
      <c r="T105"/>
      <c r="U105"/>
    </row>
    <row r="106" spans="2:21">
      <c r="B106"/>
      <c r="C106"/>
      <c r="D106"/>
      <c r="E106"/>
      <c r="F106"/>
      <c r="G106"/>
      <c r="H106"/>
      <c r="I106"/>
      <c r="J106"/>
      <c r="K106"/>
      <c r="L106"/>
      <c r="M106"/>
      <c r="N106"/>
      <c r="O106"/>
      <c r="P106"/>
      <c r="Q106"/>
      <c r="R106"/>
      <c r="S106"/>
      <c r="T106"/>
      <c r="U106"/>
    </row>
    <row r="107" spans="2:21">
      <c r="B107"/>
      <c r="C107"/>
      <c r="D107"/>
      <c r="E107"/>
      <c r="F107"/>
      <c r="G107"/>
      <c r="H107"/>
      <c r="I107"/>
      <c r="J107"/>
      <c r="K107"/>
      <c r="L107"/>
      <c r="M107"/>
      <c r="N107"/>
      <c r="O107"/>
      <c r="P107"/>
      <c r="Q107"/>
      <c r="R107"/>
      <c r="S107"/>
      <c r="T107"/>
      <c r="U107"/>
    </row>
    <row r="108" spans="2:21">
      <c r="B108"/>
      <c r="C108"/>
      <c r="D108"/>
      <c r="E108"/>
      <c r="F108"/>
      <c r="G108"/>
      <c r="H108"/>
      <c r="I108"/>
      <c r="J108"/>
      <c r="K108"/>
      <c r="L108"/>
      <c r="M108"/>
      <c r="N108"/>
      <c r="O108"/>
      <c r="P108"/>
      <c r="Q108"/>
      <c r="R108"/>
      <c r="S108"/>
      <c r="T108"/>
      <c r="U108"/>
    </row>
    <row r="109" spans="2:21">
      <c r="B109"/>
      <c r="C109"/>
      <c r="D109"/>
      <c r="E109"/>
      <c r="F109"/>
      <c r="G109"/>
      <c r="H109"/>
      <c r="I109"/>
      <c r="J109"/>
      <c r="K109"/>
      <c r="L109"/>
      <c r="M109"/>
      <c r="N109"/>
      <c r="O109"/>
      <c r="P109"/>
      <c r="Q109"/>
      <c r="R109"/>
      <c r="S109"/>
      <c r="T109"/>
      <c r="U109"/>
    </row>
    <row r="110" spans="2:21">
      <c r="B110"/>
      <c r="C110"/>
      <c r="D110"/>
      <c r="E110"/>
      <c r="F110"/>
      <c r="G110"/>
      <c r="H110"/>
      <c r="I110"/>
      <c r="J110"/>
      <c r="K110"/>
      <c r="L110"/>
      <c r="M110"/>
      <c r="N110"/>
      <c r="O110"/>
      <c r="P110"/>
      <c r="Q110"/>
      <c r="R110"/>
      <c r="S110"/>
      <c r="T110"/>
      <c r="U110"/>
    </row>
    <row r="111" spans="2:21">
      <c r="B111"/>
      <c r="C111"/>
      <c r="D111"/>
      <c r="E111"/>
      <c r="F111"/>
      <c r="G111"/>
      <c r="H111"/>
      <c r="I111"/>
      <c r="J111"/>
      <c r="K111"/>
      <c r="L111"/>
      <c r="M111"/>
      <c r="N111"/>
      <c r="O111"/>
      <c r="P111"/>
      <c r="Q111"/>
      <c r="R111"/>
      <c r="S111"/>
      <c r="T111"/>
      <c r="U111"/>
    </row>
    <row r="112" spans="2:21">
      <c r="B112"/>
      <c r="C112"/>
      <c r="D112"/>
      <c r="E112"/>
      <c r="F112"/>
      <c r="G112"/>
      <c r="H112"/>
      <c r="I112"/>
      <c r="J112"/>
      <c r="K112"/>
      <c r="L112"/>
      <c r="M112"/>
      <c r="N112"/>
      <c r="O112"/>
      <c r="P112"/>
      <c r="Q112"/>
      <c r="R112"/>
      <c r="S112"/>
      <c r="T112"/>
      <c r="U112"/>
    </row>
    <row r="113" spans="2:21">
      <c r="B113"/>
      <c r="C113"/>
      <c r="D113"/>
      <c r="E113"/>
      <c r="F113"/>
      <c r="G113"/>
      <c r="H113"/>
      <c r="I113"/>
      <c r="J113"/>
      <c r="K113"/>
      <c r="L113"/>
      <c r="M113"/>
      <c r="N113"/>
      <c r="O113"/>
      <c r="P113"/>
      <c r="Q113"/>
      <c r="R113"/>
      <c r="S113"/>
      <c r="T113"/>
      <c r="U113"/>
    </row>
    <row r="114" spans="2:21">
      <c r="B114"/>
      <c r="C114"/>
      <c r="D114"/>
      <c r="E114"/>
      <c r="F114"/>
      <c r="G114"/>
      <c r="H114"/>
      <c r="I114"/>
      <c r="J114"/>
      <c r="K114"/>
      <c r="L114"/>
      <c r="M114"/>
      <c r="N114"/>
      <c r="O114"/>
      <c r="P114"/>
      <c r="Q114"/>
      <c r="R114"/>
      <c r="S114"/>
      <c r="T114"/>
      <c r="U114"/>
    </row>
    <row r="115" spans="2:21">
      <c r="B115"/>
      <c r="C115"/>
      <c r="D115"/>
      <c r="E115"/>
      <c r="F115"/>
      <c r="G115"/>
      <c r="H115"/>
      <c r="I115"/>
      <c r="J115"/>
      <c r="K115"/>
      <c r="L115"/>
      <c r="M115"/>
      <c r="N115"/>
      <c r="O115"/>
      <c r="P115"/>
      <c r="Q115"/>
      <c r="R115"/>
      <c r="S115"/>
      <c r="T115"/>
      <c r="U115"/>
    </row>
    <row r="116" spans="2:21">
      <c r="B116"/>
      <c r="C116"/>
      <c r="D116"/>
      <c r="E116"/>
      <c r="F116"/>
      <c r="G116"/>
      <c r="H116"/>
      <c r="I116"/>
      <c r="J116"/>
      <c r="K116"/>
      <c r="L116"/>
      <c r="M116"/>
      <c r="N116"/>
      <c r="O116"/>
      <c r="P116"/>
      <c r="Q116"/>
      <c r="R116"/>
      <c r="S116"/>
      <c r="T116"/>
      <c r="U116"/>
    </row>
    <row r="117" spans="2:21">
      <c r="B117"/>
      <c r="C117"/>
      <c r="D117"/>
      <c r="E117"/>
      <c r="F117"/>
      <c r="G117"/>
      <c r="H117"/>
      <c r="I117"/>
      <c r="J117"/>
      <c r="K117"/>
      <c r="L117"/>
      <c r="M117"/>
      <c r="N117"/>
      <c r="O117"/>
      <c r="P117"/>
      <c r="Q117"/>
      <c r="R117"/>
      <c r="S117"/>
      <c r="T117"/>
      <c r="U117"/>
    </row>
    <row r="118" spans="2:21">
      <c r="B118"/>
      <c r="C118"/>
      <c r="D118"/>
      <c r="E118"/>
      <c r="F118"/>
      <c r="G118"/>
      <c r="H118"/>
      <c r="I118"/>
      <c r="J118"/>
      <c r="K118"/>
      <c r="L118"/>
      <c r="M118"/>
      <c r="N118"/>
      <c r="O118"/>
      <c r="P118"/>
      <c r="Q118"/>
      <c r="R118"/>
      <c r="S118"/>
      <c r="T118"/>
      <c r="U118"/>
    </row>
    <row r="119" spans="2:21">
      <c r="B119"/>
      <c r="C119"/>
      <c r="D119"/>
      <c r="E119"/>
      <c r="F119"/>
      <c r="G119"/>
      <c r="H119"/>
      <c r="I119"/>
      <c r="J119"/>
      <c r="K119"/>
      <c r="L119"/>
      <c r="M119"/>
      <c r="N119"/>
      <c r="O119"/>
      <c r="P119"/>
      <c r="Q119"/>
      <c r="R119"/>
      <c r="S119"/>
      <c r="T119"/>
      <c r="U119"/>
    </row>
    <row r="120" spans="2:21">
      <c r="B120"/>
      <c r="C120"/>
      <c r="D120"/>
      <c r="E120"/>
      <c r="F120"/>
      <c r="G120"/>
      <c r="H120"/>
      <c r="I120"/>
      <c r="J120"/>
      <c r="K120"/>
      <c r="L120"/>
      <c r="M120"/>
      <c r="N120"/>
      <c r="O120"/>
      <c r="P120"/>
      <c r="Q120"/>
      <c r="R120"/>
      <c r="S120"/>
      <c r="T120"/>
      <c r="U120"/>
    </row>
    <row r="121" spans="2:21">
      <c r="B121"/>
      <c r="C121"/>
      <c r="D121"/>
      <c r="E121"/>
      <c r="F121"/>
      <c r="G121"/>
      <c r="H121"/>
      <c r="I121"/>
      <c r="J121"/>
      <c r="K121"/>
      <c r="L121"/>
      <c r="M121"/>
      <c r="N121"/>
      <c r="O121"/>
      <c r="P121"/>
      <c r="Q121"/>
      <c r="R121"/>
      <c r="S121"/>
      <c r="T121"/>
      <c r="U121"/>
    </row>
    <row r="122" spans="2:21">
      <c r="B122"/>
      <c r="C122"/>
      <c r="D122"/>
      <c r="E122"/>
      <c r="F122"/>
      <c r="G122"/>
      <c r="H122"/>
      <c r="I122"/>
      <c r="J122"/>
      <c r="K122"/>
      <c r="L122"/>
      <c r="M122"/>
      <c r="N122"/>
      <c r="O122"/>
      <c r="P122"/>
      <c r="Q122"/>
      <c r="R122"/>
      <c r="S122"/>
      <c r="T122"/>
      <c r="U122"/>
    </row>
    <row r="123" spans="2:21">
      <c r="B123"/>
      <c r="C123"/>
      <c r="D123"/>
      <c r="E123"/>
      <c r="F123"/>
      <c r="G123"/>
      <c r="H123"/>
      <c r="I123"/>
      <c r="J123"/>
      <c r="K123"/>
      <c r="L123"/>
      <c r="M123"/>
      <c r="N123"/>
      <c r="O123"/>
      <c r="P123"/>
      <c r="Q123"/>
      <c r="R123"/>
      <c r="S123"/>
      <c r="T123"/>
      <c r="U123"/>
    </row>
    <row r="124" spans="2:21">
      <c r="B124"/>
      <c r="C124"/>
      <c r="D124"/>
      <c r="E124"/>
      <c r="F124"/>
      <c r="G124"/>
      <c r="H124"/>
      <c r="I124"/>
      <c r="J124"/>
      <c r="K124"/>
      <c r="L124"/>
      <c r="M124"/>
      <c r="N124"/>
      <c r="O124"/>
      <c r="P124"/>
      <c r="Q124"/>
      <c r="R124"/>
      <c r="S124"/>
      <c r="T124"/>
      <c r="U124"/>
    </row>
    <row r="125" spans="2:21">
      <c r="B125"/>
      <c r="C125"/>
      <c r="D125"/>
      <c r="E125"/>
      <c r="F125"/>
      <c r="G125"/>
      <c r="H125"/>
      <c r="I125"/>
      <c r="J125"/>
      <c r="K125"/>
      <c r="L125"/>
      <c r="M125"/>
      <c r="N125"/>
      <c r="O125"/>
      <c r="P125"/>
      <c r="Q125"/>
      <c r="R125"/>
      <c r="S125"/>
      <c r="T125"/>
      <c r="U125"/>
    </row>
    <row r="126" spans="2:21">
      <c r="B126"/>
      <c r="C126"/>
      <c r="D126"/>
      <c r="E126"/>
      <c r="F126"/>
      <c r="G126"/>
      <c r="H126"/>
      <c r="I126"/>
      <c r="J126"/>
      <c r="K126"/>
      <c r="L126"/>
      <c r="M126"/>
      <c r="N126"/>
      <c r="O126"/>
      <c r="P126"/>
      <c r="Q126"/>
      <c r="R126"/>
      <c r="S126"/>
      <c r="T126"/>
      <c r="U126"/>
    </row>
    <row r="127" spans="2:21">
      <c r="B127"/>
      <c r="C127"/>
      <c r="D127"/>
      <c r="E127"/>
      <c r="F127"/>
      <c r="G127"/>
      <c r="H127"/>
      <c r="I127"/>
      <c r="J127"/>
      <c r="K127"/>
      <c r="L127"/>
      <c r="M127"/>
      <c r="N127"/>
      <c r="O127"/>
      <c r="P127"/>
      <c r="Q127"/>
      <c r="R127"/>
      <c r="S127"/>
      <c r="T127"/>
      <c r="U127"/>
    </row>
    <row r="128" spans="2:21">
      <c r="B128"/>
      <c r="C128"/>
      <c r="D128"/>
      <c r="E128"/>
      <c r="F128"/>
      <c r="G128"/>
      <c r="H128"/>
      <c r="I128"/>
      <c r="J128"/>
      <c r="K128"/>
      <c r="L128"/>
      <c r="M128"/>
      <c r="N128"/>
      <c r="O128"/>
      <c r="P128"/>
      <c r="Q128"/>
      <c r="R128"/>
      <c r="S128"/>
      <c r="T128"/>
      <c r="U128"/>
    </row>
    <row r="129" spans="2:21">
      <c r="B129"/>
      <c r="C129"/>
      <c r="D129"/>
      <c r="E129"/>
      <c r="F129"/>
      <c r="G129"/>
      <c r="H129"/>
      <c r="I129"/>
      <c r="J129"/>
      <c r="K129"/>
      <c r="L129"/>
      <c r="M129"/>
      <c r="N129"/>
      <c r="O129"/>
      <c r="P129"/>
      <c r="Q129"/>
      <c r="R129"/>
      <c r="S129"/>
      <c r="T129"/>
      <c r="U129"/>
    </row>
    <row r="130" spans="2:21">
      <c r="B130"/>
      <c r="C130"/>
      <c r="D130"/>
      <c r="E130"/>
      <c r="F130"/>
      <c r="G130"/>
      <c r="H130"/>
      <c r="I130"/>
      <c r="J130"/>
      <c r="K130"/>
      <c r="L130"/>
      <c r="M130"/>
      <c r="N130"/>
      <c r="O130"/>
      <c r="P130"/>
      <c r="Q130"/>
      <c r="R130"/>
      <c r="S130"/>
      <c r="T130"/>
      <c r="U130"/>
    </row>
    <row r="131" spans="2:21">
      <c r="B131"/>
      <c r="C131"/>
      <c r="D131"/>
      <c r="E131"/>
      <c r="F131"/>
      <c r="G131"/>
      <c r="H131"/>
      <c r="I131"/>
      <c r="J131"/>
      <c r="K131"/>
      <c r="L131"/>
      <c r="M131"/>
      <c r="N131"/>
      <c r="O131"/>
      <c r="P131"/>
      <c r="Q131"/>
      <c r="R131"/>
      <c r="S131"/>
      <c r="T131"/>
      <c r="U131"/>
    </row>
    <row r="132" spans="2:21">
      <c r="B132"/>
      <c r="C132"/>
      <c r="D132"/>
      <c r="E132"/>
      <c r="F132"/>
      <c r="G132"/>
      <c r="H132"/>
      <c r="I132"/>
      <c r="J132"/>
      <c r="K132"/>
      <c r="L132"/>
      <c r="M132"/>
      <c r="N132"/>
      <c r="O132"/>
      <c r="P132"/>
      <c r="Q132"/>
      <c r="R132"/>
      <c r="S132"/>
      <c r="T132"/>
      <c r="U132"/>
    </row>
    <row r="133" spans="2:21">
      <c r="B133"/>
      <c r="C133"/>
      <c r="D133"/>
      <c r="E133"/>
      <c r="F133"/>
      <c r="G133"/>
      <c r="H133"/>
      <c r="I133"/>
      <c r="J133"/>
      <c r="K133"/>
      <c r="L133"/>
      <c r="M133"/>
      <c r="N133"/>
      <c r="O133"/>
      <c r="P133"/>
      <c r="Q133"/>
      <c r="R133"/>
      <c r="S133"/>
      <c r="T133"/>
      <c r="U133"/>
    </row>
    <row r="134" spans="2:21">
      <c r="B134"/>
      <c r="C134"/>
      <c r="D134"/>
      <c r="E134"/>
      <c r="F134"/>
      <c r="G134"/>
      <c r="H134"/>
      <c r="I134"/>
      <c r="J134"/>
      <c r="K134"/>
      <c r="L134"/>
      <c r="M134"/>
      <c r="N134"/>
      <c r="O134"/>
      <c r="P134"/>
      <c r="Q134"/>
      <c r="R134"/>
      <c r="S134"/>
      <c r="T134"/>
      <c r="U134"/>
    </row>
    <row r="135" spans="2:21">
      <c r="B135"/>
      <c r="C135"/>
      <c r="D135"/>
      <c r="E135"/>
      <c r="F135"/>
      <c r="G135"/>
      <c r="H135"/>
      <c r="I135"/>
      <c r="J135"/>
      <c r="K135"/>
      <c r="L135"/>
      <c r="M135"/>
      <c r="N135"/>
      <c r="O135"/>
      <c r="P135"/>
      <c r="Q135"/>
      <c r="R135"/>
      <c r="S135"/>
      <c r="T135"/>
      <c r="U135"/>
    </row>
    <row r="136" spans="2:21">
      <c r="B136"/>
      <c r="C136"/>
      <c r="D136"/>
      <c r="E136"/>
      <c r="F136"/>
      <c r="G136"/>
      <c r="H136"/>
      <c r="I136"/>
      <c r="J136"/>
      <c r="K136"/>
      <c r="L136"/>
      <c r="M136"/>
      <c r="N136"/>
      <c r="O136"/>
      <c r="P136"/>
      <c r="Q136"/>
      <c r="R136"/>
      <c r="S136"/>
      <c r="T136"/>
      <c r="U136"/>
    </row>
    <row r="137" spans="2:21">
      <c r="B137"/>
      <c r="C137"/>
      <c r="D137"/>
      <c r="E137"/>
      <c r="F137"/>
      <c r="G137"/>
      <c r="H137"/>
      <c r="I137"/>
      <c r="J137"/>
      <c r="K137"/>
      <c r="L137"/>
      <c r="M137"/>
      <c r="N137"/>
      <c r="O137"/>
      <c r="P137"/>
      <c r="Q137"/>
      <c r="R137"/>
      <c r="S137"/>
      <c r="T137"/>
      <c r="U137"/>
    </row>
    <row r="138" spans="2:21">
      <c r="B138"/>
      <c r="C138"/>
      <c r="D138"/>
      <c r="E138"/>
      <c r="F138"/>
      <c r="G138"/>
      <c r="H138"/>
      <c r="I138"/>
      <c r="J138"/>
      <c r="K138"/>
      <c r="L138"/>
      <c r="M138"/>
      <c r="N138"/>
      <c r="O138"/>
      <c r="P138"/>
      <c r="Q138"/>
      <c r="R138"/>
      <c r="S138"/>
      <c r="T138"/>
      <c r="U138"/>
    </row>
    <row r="139" spans="2:21">
      <c r="B139"/>
      <c r="C139"/>
      <c r="D139"/>
      <c r="E139"/>
      <c r="F139"/>
      <c r="G139"/>
      <c r="H139"/>
      <c r="I139"/>
      <c r="J139"/>
      <c r="K139"/>
      <c r="L139"/>
      <c r="M139"/>
      <c r="N139"/>
      <c r="O139"/>
      <c r="P139"/>
      <c r="Q139"/>
      <c r="R139"/>
      <c r="S139"/>
      <c r="T139"/>
      <c r="U139"/>
    </row>
    <row r="140" spans="2:21">
      <c r="B140"/>
      <c r="C140"/>
      <c r="D140"/>
      <c r="E140"/>
      <c r="F140"/>
      <c r="G140"/>
      <c r="H140"/>
      <c r="I140"/>
      <c r="J140"/>
      <c r="K140"/>
      <c r="L140"/>
      <c r="M140"/>
      <c r="N140"/>
      <c r="O140"/>
      <c r="P140"/>
      <c r="Q140"/>
      <c r="R140"/>
      <c r="S140"/>
      <c r="T140"/>
      <c r="U140"/>
    </row>
    <row r="141" spans="2:21">
      <c r="B141"/>
      <c r="C141"/>
      <c r="D141"/>
      <c r="E141"/>
      <c r="F141"/>
      <c r="G141"/>
      <c r="H141"/>
      <c r="I141"/>
      <c r="J141"/>
      <c r="K141"/>
      <c r="L141"/>
      <c r="M141"/>
      <c r="N141"/>
      <c r="O141"/>
      <c r="P141"/>
      <c r="Q141"/>
      <c r="R141"/>
      <c r="S141"/>
      <c r="T141"/>
      <c r="U141"/>
    </row>
    <row r="142" spans="2:21">
      <c r="B142"/>
      <c r="C142"/>
      <c r="D142"/>
      <c r="E142"/>
      <c r="F142"/>
      <c r="G142"/>
      <c r="H142"/>
      <c r="I142"/>
      <c r="J142"/>
      <c r="K142"/>
      <c r="L142"/>
      <c r="M142"/>
      <c r="N142"/>
      <c r="O142"/>
      <c r="P142"/>
      <c r="Q142"/>
      <c r="R142"/>
      <c r="S142"/>
      <c r="T142"/>
      <c r="U142"/>
    </row>
    <row r="143" spans="2:21">
      <c r="B143"/>
      <c r="C143"/>
      <c r="D143"/>
      <c r="E143"/>
      <c r="F143"/>
      <c r="G143"/>
      <c r="H143"/>
      <c r="I143"/>
      <c r="J143"/>
      <c r="K143"/>
      <c r="L143"/>
      <c r="M143"/>
      <c r="N143"/>
      <c r="O143"/>
      <c r="P143"/>
      <c r="Q143"/>
      <c r="R143"/>
      <c r="S143"/>
      <c r="T143"/>
      <c r="U143"/>
    </row>
    <row r="144" spans="2:21">
      <c r="B144"/>
      <c r="C144"/>
      <c r="D144"/>
      <c r="E144"/>
      <c r="F144"/>
      <c r="G144"/>
      <c r="H144"/>
      <c r="I144"/>
      <c r="J144"/>
      <c r="K144"/>
      <c r="L144"/>
      <c r="M144"/>
      <c r="N144"/>
      <c r="O144"/>
      <c r="P144"/>
      <c r="Q144"/>
      <c r="R144"/>
      <c r="S144"/>
      <c r="T144"/>
      <c r="U144"/>
    </row>
    <row r="145" spans="2:21">
      <c r="B145"/>
      <c r="C145"/>
      <c r="D145"/>
      <c r="E145"/>
      <c r="F145"/>
      <c r="G145"/>
      <c r="H145"/>
      <c r="I145"/>
      <c r="J145"/>
      <c r="K145"/>
      <c r="L145"/>
      <c r="M145"/>
      <c r="N145"/>
      <c r="O145"/>
      <c r="P145"/>
      <c r="Q145"/>
      <c r="R145"/>
      <c r="S145"/>
      <c r="T145"/>
      <c r="U145"/>
    </row>
    <row r="146" spans="2:21">
      <c r="B146"/>
      <c r="C146"/>
      <c r="D146"/>
      <c r="E146"/>
      <c r="F146"/>
      <c r="G146"/>
      <c r="H146"/>
      <c r="I146"/>
      <c r="J146"/>
      <c r="K146"/>
      <c r="L146"/>
      <c r="M146"/>
      <c r="N146"/>
      <c r="O146"/>
      <c r="P146"/>
      <c r="Q146"/>
      <c r="R146"/>
      <c r="S146"/>
      <c r="T146"/>
      <c r="U146"/>
    </row>
    <row r="147" spans="2:21">
      <c r="B147"/>
      <c r="C147"/>
      <c r="D147"/>
      <c r="E147"/>
      <c r="F147"/>
      <c r="G147"/>
      <c r="H147"/>
      <c r="I147"/>
      <c r="J147"/>
      <c r="K147"/>
      <c r="L147"/>
      <c r="M147"/>
      <c r="N147"/>
      <c r="O147"/>
      <c r="P147"/>
      <c r="Q147"/>
      <c r="R147"/>
      <c r="S147"/>
      <c r="T147"/>
      <c r="U147"/>
    </row>
    <row r="148" spans="2:21">
      <c r="B148"/>
      <c r="C148"/>
      <c r="D148"/>
      <c r="E148"/>
      <c r="F148"/>
      <c r="G148"/>
      <c r="H148"/>
      <c r="I148"/>
      <c r="J148"/>
      <c r="K148"/>
      <c r="L148"/>
      <c r="M148"/>
      <c r="N148"/>
      <c r="O148"/>
      <c r="P148"/>
      <c r="Q148"/>
      <c r="R148"/>
      <c r="S148"/>
      <c r="T148"/>
      <c r="U148"/>
    </row>
    <row r="149" spans="2:21">
      <c r="B149"/>
      <c r="C149"/>
      <c r="D149"/>
      <c r="E149"/>
      <c r="F149"/>
      <c r="G149"/>
      <c r="H149"/>
      <c r="I149"/>
      <c r="J149"/>
      <c r="K149"/>
      <c r="L149"/>
      <c r="M149"/>
      <c r="N149"/>
      <c r="O149"/>
      <c r="P149"/>
      <c r="Q149"/>
      <c r="R149"/>
      <c r="S149"/>
      <c r="T149"/>
      <c r="U149"/>
    </row>
    <row r="150" spans="2:21">
      <c r="B150"/>
      <c r="C150"/>
      <c r="D150"/>
      <c r="E150"/>
      <c r="F150"/>
      <c r="G150"/>
      <c r="H150"/>
      <c r="I150"/>
      <c r="J150"/>
      <c r="K150"/>
      <c r="L150"/>
      <c r="M150"/>
      <c r="N150"/>
      <c r="O150"/>
      <c r="P150"/>
      <c r="Q150"/>
      <c r="R150"/>
      <c r="S150"/>
      <c r="T150"/>
      <c r="U150"/>
    </row>
    <row r="151" spans="2:21">
      <c r="B151"/>
      <c r="C151"/>
      <c r="D151"/>
      <c r="E151"/>
      <c r="F151"/>
      <c r="G151"/>
      <c r="H151"/>
      <c r="I151"/>
      <c r="J151"/>
      <c r="K151"/>
      <c r="L151"/>
      <c r="M151"/>
      <c r="N151"/>
      <c r="O151"/>
      <c r="P151"/>
      <c r="Q151"/>
      <c r="R151"/>
      <c r="S151"/>
      <c r="T151"/>
      <c r="U151"/>
    </row>
    <row r="152" spans="2:21">
      <c r="B152"/>
      <c r="C152"/>
      <c r="D152"/>
      <c r="E152"/>
      <c r="F152"/>
      <c r="G152"/>
      <c r="H152"/>
      <c r="I152"/>
      <c r="J152"/>
      <c r="K152"/>
      <c r="L152"/>
      <c r="M152"/>
      <c r="N152"/>
      <c r="O152"/>
      <c r="P152"/>
      <c r="Q152"/>
      <c r="R152"/>
      <c r="S152"/>
      <c r="T152"/>
      <c r="U152"/>
    </row>
    <row r="153" spans="2:21">
      <c r="B153"/>
      <c r="C153"/>
      <c r="D153"/>
      <c r="E153"/>
      <c r="F153"/>
      <c r="G153"/>
      <c r="H153"/>
      <c r="I153"/>
      <c r="J153"/>
      <c r="K153"/>
      <c r="L153"/>
      <c r="M153"/>
      <c r="N153"/>
      <c r="O153"/>
      <c r="P153"/>
      <c r="Q153"/>
      <c r="R153"/>
      <c r="S153"/>
      <c r="T153"/>
      <c r="U153"/>
    </row>
    <row r="154" spans="2:21">
      <c r="B154"/>
      <c r="C154"/>
      <c r="D154"/>
      <c r="E154"/>
      <c r="F154"/>
      <c r="G154"/>
      <c r="H154"/>
      <c r="I154"/>
      <c r="J154"/>
      <c r="K154"/>
      <c r="L154"/>
      <c r="M154"/>
      <c r="N154"/>
      <c r="O154"/>
      <c r="P154"/>
      <c r="Q154"/>
      <c r="R154"/>
      <c r="S154"/>
      <c r="T154"/>
      <c r="U154"/>
    </row>
    <row r="155" spans="2:21">
      <c r="B155"/>
      <c r="C155"/>
      <c r="D155"/>
      <c r="E155"/>
      <c r="F155"/>
      <c r="G155"/>
      <c r="H155"/>
      <c r="I155"/>
      <c r="J155"/>
      <c r="K155"/>
      <c r="L155"/>
      <c r="M155"/>
      <c r="N155"/>
      <c r="O155"/>
      <c r="P155"/>
      <c r="Q155"/>
      <c r="R155"/>
      <c r="S155"/>
      <c r="T155"/>
      <c r="U155"/>
    </row>
    <row r="156" spans="2:21">
      <c r="B156"/>
      <c r="C156"/>
      <c r="D156"/>
      <c r="E156"/>
      <c r="F156"/>
      <c r="G156"/>
      <c r="H156"/>
      <c r="I156"/>
      <c r="J156"/>
      <c r="K156"/>
      <c r="L156"/>
      <c r="M156"/>
      <c r="N156"/>
      <c r="O156"/>
      <c r="P156"/>
      <c r="Q156"/>
      <c r="R156"/>
      <c r="S156"/>
      <c r="T156"/>
      <c r="U156"/>
    </row>
    <row r="157" spans="2:21">
      <c r="B157"/>
      <c r="C157"/>
      <c r="D157"/>
      <c r="E157"/>
      <c r="F157"/>
      <c r="G157"/>
      <c r="H157"/>
      <c r="I157"/>
      <c r="J157"/>
      <c r="K157"/>
      <c r="L157"/>
      <c r="M157"/>
      <c r="N157"/>
      <c r="O157"/>
      <c r="P157"/>
      <c r="Q157"/>
      <c r="R157"/>
      <c r="S157"/>
      <c r="T157"/>
      <c r="U157"/>
    </row>
    <row r="158" spans="2:21">
      <c r="B158"/>
      <c r="C158"/>
      <c r="D158"/>
      <c r="E158"/>
      <c r="F158"/>
      <c r="G158"/>
      <c r="H158"/>
      <c r="I158"/>
      <c r="J158"/>
      <c r="K158"/>
      <c r="L158"/>
      <c r="M158"/>
      <c r="N158"/>
      <c r="O158"/>
      <c r="P158"/>
      <c r="Q158"/>
      <c r="R158"/>
      <c r="S158"/>
      <c r="T158"/>
      <c r="U158"/>
    </row>
    <row r="159" spans="2:21">
      <c r="B159"/>
      <c r="C159"/>
      <c r="D159"/>
      <c r="E159"/>
      <c r="F159"/>
      <c r="G159"/>
      <c r="H159"/>
      <c r="I159"/>
      <c r="J159"/>
      <c r="K159"/>
      <c r="L159"/>
      <c r="M159"/>
      <c r="N159"/>
      <c r="O159"/>
      <c r="P159"/>
      <c r="Q159"/>
      <c r="R159"/>
      <c r="S159"/>
      <c r="T159"/>
      <c r="U159"/>
    </row>
    <row r="160" spans="2:21">
      <c r="B160"/>
      <c r="C160"/>
      <c r="D160"/>
      <c r="E160"/>
      <c r="F160"/>
      <c r="G160"/>
      <c r="H160"/>
      <c r="I160"/>
      <c r="J160"/>
      <c r="K160"/>
      <c r="L160"/>
      <c r="M160"/>
      <c r="N160"/>
      <c r="O160"/>
      <c r="P160"/>
      <c r="Q160"/>
      <c r="R160"/>
      <c r="S160"/>
      <c r="T160"/>
      <c r="U160"/>
    </row>
    <row r="161" spans="2:21">
      <c r="B161"/>
      <c r="C161"/>
      <c r="D161"/>
      <c r="E161"/>
      <c r="F161"/>
      <c r="G161"/>
      <c r="H161"/>
      <c r="I161"/>
      <c r="J161"/>
      <c r="K161"/>
      <c r="L161"/>
      <c r="M161"/>
      <c r="N161"/>
      <c r="O161"/>
      <c r="P161"/>
      <c r="Q161"/>
      <c r="R161"/>
      <c r="S161"/>
      <c r="T161"/>
      <c r="U161"/>
    </row>
    <row r="162" spans="2:21">
      <c r="B162"/>
      <c r="C162"/>
      <c r="D162"/>
      <c r="E162"/>
      <c r="F162"/>
      <c r="G162"/>
      <c r="H162"/>
      <c r="I162"/>
      <c r="J162"/>
      <c r="K162"/>
      <c r="L162"/>
      <c r="M162"/>
      <c r="N162"/>
      <c r="O162"/>
      <c r="P162"/>
      <c r="Q162"/>
      <c r="R162"/>
      <c r="S162"/>
      <c r="T162"/>
      <c r="U162"/>
    </row>
    <row r="163" spans="2:21">
      <c r="B163"/>
      <c r="C163"/>
      <c r="D163"/>
      <c r="E163"/>
      <c r="F163"/>
      <c r="G163"/>
      <c r="H163"/>
      <c r="I163"/>
      <c r="J163"/>
      <c r="K163"/>
      <c r="L163"/>
      <c r="M163"/>
      <c r="N163"/>
      <c r="O163"/>
      <c r="P163"/>
      <c r="Q163"/>
      <c r="R163"/>
      <c r="S163"/>
      <c r="T163"/>
      <c r="U163"/>
    </row>
    <row r="164" spans="2:21">
      <c r="B164"/>
      <c r="C164"/>
      <c r="D164"/>
      <c r="E164"/>
      <c r="F164"/>
      <c r="G164"/>
      <c r="H164"/>
      <c r="I164"/>
      <c r="J164"/>
      <c r="K164"/>
      <c r="L164"/>
      <c r="M164"/>
      <c r="N164"/>
      <c r="O164"/>
      <c r="P164"/>
      <c r="Q164"/>
      <c r="R164"/>
      <c r="S164"/>
      <c r="T164"/>
      <c r="U164"/>
    </row>
    <row r="165" spans="2:21">
      <c r="B165"/>
      <c r="C165"/>
      <c r="D165"/>
      <c r="E165"/>
      <c r="F165"/>
      <c r="G165"/>
      <c r="H165"/>
      <c r="I165"/>
      <c r="J165"/>
      <c r="K165"/>
      <c r="L165"/>
      <c r="M165"/>
      <c r="N165"/>
      <c r="O165"/>
      <c r="P165"/>
      <c r="Q165"/>
      <c r="R165"/>
      <c r="S165"/>
      <c r="T165"/>
      <c r="U165"/>
    </row>
    <row r="166" spans="2:21">
      <c r="B166"/>
      <c r="C166"/>
      <c r="D166"/>
      <c r="E166"/>
      <c r="F166"/>
      <c r="G166"/>
      <c r="H166"/>
      <c r="I166"/>
      <c r="J166"/>
      <c r="K166"/>
      <c r="L166"/>
      <c r="M166"/>
      <c r="N166"/>
      <c r="O166"/>
      <c r="P166"/>
      <c r="Q166"/>
      <c r="R166"/>
      <c r="S166"/>
      <c r="T166"/>
      <c r="U166"/>
    </row>
    <row r="167" spans="2:21">
      <c r="B167"/>
      <c r="C167"/>
      <c r="D167"/>
      <c r="E167"/>
      <c r="F167"/>
      <c r="G167"/>
      <c r="H167"/>
      <c r="I167"/>
      <c r="J167"/>
      <c r="K167"/>
      <c r="L167"/>
      <c r="M167"/>
      <c r="N167"/>
      <c r="O167"/>
      <c r="P167"/>
      <c r="Q167"/>
      <c r="R167"/>
      <c r="S167"/>
      <c r="T167"/>
      <c r="U167"/>
    </row>
    <row r="168" spans="2:21">
      <c r="B168"/>
      <c r="C168"/>
      <c r="D168"/>
      <c r="E168"/>
      <c r="F168"/>
      <c r="G168"/>
      <c r="H168"/>
      <c r="I168"/>
      <c r="J168"/>
      <c r="K168"/>
      <c r="L168"/>
      <c r="M168"/>
      <c r="N168"/>
      <c r="O168"/>
      <c r="P168"/>
      <c r="Q168"/>
      <c r="R168"/>
      <c r="S168"/>
      <c r="T168"/>
      <c r="U168"/>
    </row>
    <row r="169" spans="2:21">
      <c r="B169"/>
      <c r="C169"/>
      <c r="D169"/>
      <c r="E169"/>
      <c r="F169"/>
      <c r="G169"/>
      <c r="H169"/>
      <c r="I169"/>
      <c r="J169"/>
      <c r="K169"/>
      <c r="L169"/>
      <c r="M169"/>
      <c r="N169"/>
      <c r="O169"/>
      <c r="P169"/>
      <c r="Q169"/>
      <c r="R169"/>
      <c r="S169"/>
      <c r="T169"/>
      <c r="U169"/>
    </row>
    <row r="170" spans="2:21">
      <c r="B170"/>
      <c r="C170"/>
      <c r="D170"/>
      <c r="E170"/>
      <c r="F170"/>
      <c r="G170"/>
      <c r="H170"/>
      <c r="I170"/>
      <c r="J170"/>
      <c r="K170"/>
      <c r="L170"/>
      <c r="M170"/>
      <c r="N170"/>
      <c r="O170"/>
      <c r="P170"/>
      <c r="Q170"/>
      <c r="R170"/>
      <c r="S170"/>
      <c r="T170"/>
      <c r="U170"/>
    </row>
    <row r="171" spans="2:21">
      <c r="B171"/>
      <c r="C171"/>
      <c r="D171"/>
      <c r="E171"/>
      <c r="F171"/>
      <c r="G171"/>
      <c r="H171"/>
      <c r="I171"/>
      <c r="J171"/>
      <c r="K171"/>
      <c r="L171"/>
      <c r="M171"/>
      <c r="N171"/>
      <c r="O171"/>
      <c r="P171"/>
      <c r="Q171"/>
      <c r="R171"/>
      <c r="S171"/>
      <c r="T171"/>
      <c r="U171"/>
    </row>
    <row r="172" spans="2:21">
      <c r="B172"/>
      <c r="C172"/>
      <c r="D172"/>
      <c r="E172"/>
      <c r="F172"/>
      <c r="G172"/>
      <c r="H172"/>
      <c r="I172"/>
      <c r="J172"/>
      <c r="K172"/>
      <c r="L172"/>
      <c r="M172"/>
      <c r="N172"/>
      <c r="O172"/>
      <c r="P172"/>
      <c r="Q172"/>
      <c r="R172"/>
      <c r="S172"/>
      <c r="T172"/>
      <c r="U172"/>
    </row>
    <row r="173" spans="2:21">
      <c r="B173"/>
      <c r="C173"/>
      <c r="D173"/>
      <c r="E173"/>
      <c r="F173"/>
      <c r="G173"/>
      <c r="H173"/>
      <c r="I173"/>
      <c r="J173"/>
      <c r="K173"/>
      <c r="L173"/>
      <c r="M173"/>
      <c r="N173"/>
      <c r="O173"/>
      <c r="P173"/>
      <c r="Q173"/>
      <c r="R173"/>
      <c r="S173"/>
      <c r="T173"/>
      <c r="U173"/>
    </row>
    <row r="174" spans="2:21">
      <c r="B174"/>
      <c r="C174"/>
      <c r="D174"/>
      <c r="E174"/>
      <c r="F174"/>
      <c r="G174"/>
      <c r="H174"/>
      <c r="I174"/>
      <c r="J174"/>
      <c r="K174"/>
      <c r="L174"/>
      <c r="M174"/>
      <c r="N174"/>
      <c r="O174"/>
      <c r="P174"/>
      <c r="Q174"/>
      <c r="R174"/>
      <c r="S174"/>
      <c r="T174"/>
      <c r="U174"/>
    </row>
    <row r="175" spans="2:21">
      <c r="B175"/>
      <c r="C175"/>
      <c r="D175"/>
      <c r="E175"/>
      <c r="F175"/>
      <c r="G175"/>
      <c r="H175"/>
      <c r="I175"/>
      <c r="J175"/>
      <c r="K175"/>
      <c r="L175"/>
      <c r="M175"/>
      <c r="N175"/>
      <c r="O175"/>
      <c r="P175"/>
      <c r="Q175"/>
      <c r="R175"/>
      <c r="S175"/>
      <c r="T175"/>
      <c r="U175"/>
    </row>
    <row r="176" spans="2:21">
      <c r="B176"/>
      <c r="C176"/>
      <c r="D176"/>
      <c r="E176"/>
      <c r="F176"/>
      <c r="G176"/>
      <c r="H176"/>
      <c r="I176"/>
      <c r="J176"/>
      <c r="K176"/>
      <c r="L176"/>
      <c r="M176"/>
      <c r="N176"/>
      <c r="O176"/>
      <c r="P176"/>
      <c r="Q176"/>
      <c r="R176"/>
      <c r="S176"/>
      <c r="T176"/>
      <c r="U176"/>
    </row>
    <row r="177" spans="2:21">
      <c r="B177"/>
      <c r="C177"/>
      <c r="D177"/>
      <c r="E177"/>
      <c r="F177"/>
      <c r="G177"/>
      <c r="H177"/>
      <c r="I177"/>
      <c r="J177"/>
      <c r="K177"/>
      <c r="L177"/>
      <c r="M177"/>
      <c r="N177"/>
      <c r="O177"/>
      <c r="P177"/>
      <c r="Q177"/>
      <c r="R177"/>
      <c r="S177"/>
      <c r="T177"/>
      <c r="U177"/>
    </row>
    <row r="178" spans="2:21">
      <c r="B178"/>
      <c r="C178"/>
      <c r="D178"/>
      <c r="E178"/>
      <c r="F178"/>
      <c r="G178"/>
      <c r="H178"/>
      <c r="I178"/>
      <c r="J178"/>
      <c r="K178"/>
      <c r="L178"/>
      <c r="M178"/>
      <c r="N178"/>
      <c r="O178"/>
      <c r="P178"/>
      <c r="Q178"/>
      <c r="R178"/>
      <c r="S178"/>
      <c r="T178"/>
      <c r="U178"/>
    </row>
    <row r="179" spans="2:21">
      <c r="B179"/>
      <c r="C179"/>
      <c r="D179"/>
      <c r="E179"/>
      <c r="F179"/>
      <c r="G179"/>
      <c r="H179"/>
      <c r="I179"/>
      <c r="J179"/>
      <c r="K179"/>
      <c r="L179"/>
      <c r="M179"/>
      <c r="N179"/>
      <c r="O179"/>
      <c r="P179"/>
      <c r="Q179"/>
      <c r="R179"/>
      <c r="S179"/>
      <c r="T179"/>
      <c r="U179"/>
    </row>
    <row r="180" spans="2:21">
      <c r="B180"/>
      <c r="C180"/>
      <c r="D180"/>
      <c r="E180"/>
      <c r="F180"/>
      <c r="G180"/>
      <c r="H180"/>
      <c r="I180"/>
      <c r="J180"/>
      <c r="K180"/>
      <c r="L180"/>
      <c r="M180"/>
      <c r="N180"/>
      <c r="O180"/>
      <c r="P180"/>
      <c r="Q180"/>
      <c r="R180"/>
      <c r="S180"/>
      <c r="T180"/>
      <c r="U180"/>
    </row>
    <row r="181" spans="2:21">
      <c r="B181"/>
      <c r="C181"/>
      <c r="D181"/>
      <c r="E181"/>
      <c r="F181"/>
      <c r="G181"/>
      <c r="H181"/>
      <c r="I181"/>
      <c r="J181"/>
      <c r="K181"/>
      <c r="L181"/>
      <c r="M181"/>
      <c r="N181"/>
      <c r="O181"/>
      <c r="P181"/>
      <c r="Q181"/>
      <c r="R181"/>
      <c r="S181"/>
      <c r="T181"/>
      <c r="U181"/>
    </row>
    <row r="182" spans="2:21">
      <c r="B182"/>
      <c r="C182"/>
      <c r="D182"/>
      <c r="E182"/>
      <c r="F182"/>
      <c r="G182"/>
      <c r="H182"/>
      <c r="I182"/>
      <c r="J182"/>
      <c r="K182"/>
      <c r="L182"/>
      <c r="M182"/>
      <c r="N182"/>
      <c r="O182"/>
      <c r="P182"/>
      <c r="Q182"/>
      <c r="R182"/>
      <c r="S182"/>
      <c r="T182"/>
      <c r="U182"/>
    </row>
    <row r="183" spans="2:21">
      <c r="B183"/>
      <c r="C183"/>
      <c r="D183"/>
      <c r="E183"/>
      <c r="F183"/>
      <c r="G183"/>
      <c r="H183"/>
      <c r="I183"/>
      <c r="J183"/>
      <c r="K183"/>
      <c r="L183"/>
      <c r="M183"/>
      <c r="N183"/>
      <c r="O183"/>
      <c r="P183"/>
      <c r="Q183"/>
      <c r="R183"/>
      <c r="S183"/>
      <c r="T183"/>
      <c r="U183"/>
    </row>
    <row r="184" spans="2:21">
      <c r="B184"/>
      <c r="C184"/>
      <c r="D184"/>
      <c r="E184"/>
      <c r="F184"/>
      <c r="G184"/>
      <c r="H184"/>
      <c r="I184"/>
      <c r="J184"/>
      <c r="K184"/>
      <c r="L184"/>
      <c r="M184"/>
      <c r="N184"/>
      <c r="O184"/>
      <c r="P184"/>
      <c r="Q184"/>
      <c r="R184"/>
      <c r="S184"/>
      <c r="T184"/>
      <c r="U184"/>
    </row>
    <row r="185" spans="2:21">
      <c r="B185"/>
      <c r="C185"/>
      <c r="D185"/>
      <c r="E185"/>
      <c r="F185"/>
      <c r="G185"/>
      <c r="H185"/>
      <c r="I185"/>
      <c r="J185"/>
      <c r="K185"/>
      <c r="L185"/>
      <c r="M185"/>
      <c r="N185"/>
      <c r="O185"/>
      <c r="P185"/>
      <c r="Q185"/>
      <c r="R185"/>
      <c r="S185"/>
      <c r="T185"/>
      <c r="U185"/>
    </row>
    <row r="186" spans="2:21">
      <c r="B186"/>
      <c r="C186"/>
      <c r="D186"/>
      <c r="E186"/>
      <c r="F186"/>
      <c r="G186"/>
      <c r="H186"/>
      <c r="I186"/>
      <c r="J186"/>
      <c r="K186"/>
      <c r="L186"/>
      <c r="M186"/>
      <c r="N186"/>
      <c r="O186"/>
      <c r="P186"/>
      <c r="Q186"/>
      <c r="R186"/>
      <c r="S186"/>
      <c r="T186"/>
      <c r="U186"/>
    </row>
    <row r="187" spans="2:21">
      <c r="B187"/>
      <c r="C187"/>
      <c r="D187"/>
      <c r="E187"/>
      <c r="F187"/>
      <c r="G187"/>
      <c r="H187"/>
      <c r="I187"/>
      <c r="J187"/>
      <c r="K187"/>
      <c r="L187"/>
      <c r="M187"/>
      <c r="N187"/>
      <c r="O187"/>
      <c r="P187"/>
      <c r="Q187"/>
      <c r="R187"/>
      <c r="S187"/>
      <c r="T187"/>
      <c r="U187"/>
    </row>
    <row r="188" spans="2:21">
      <c r="B188"/>
      <c r="C188"/>
      <c r="D188"/>
      <c r="E188"/>
      <c r="F188"/>
      <c r="G188"/>
      <c r="H188"/>
      <c r="I188"/>
      <c r="J188"/>
      <c r="K188"/>
      <c r="L188"/>
      <c r="M188"/>
      <c r="N188"/>
      <c r="O188"/>
      <c r="P188"/>
      <c r="Q188"/>
      <c r="R188"/>
      <c r="S188"/>
      <c r="T188"/>
      <c r="U188"/>
    </row>
    <row r="189" spans="2:21">
      <c r="B189"/>
      <c r="C189"/>
      <c r="D189"/>
      <c r="E189"/>
      <c r="F189"/>
      <c r="G189"/>
      <c r="H189"/>
      <c r="I189"/>
      <c r="J189"/>
      <c r="K189"/>
      <c r="L189"/>
      <c r="M189"/>
      <c r="N189"/>
      <c r="O189"/>
      <c r="P189"/>
      <c r="Q189"/>
      <c r="R189"/>
      <c r="S189"/>
      <c r="T189"/>
      <c r="U189"/>
    </row>
    <row r="190" spans="2:21">
      <c r="B190"/>
      <c r="C190"/>
      <c r="D190"/>
      <c r="E190"/>
      <c r="F190"/>
      <c r="G190"/>
      <c r="H190"/>
      <c r="I190"/>
      <c r="J190"/>
      <c r="K190"/>
      <c r="L190"/>
      <c r="M190"/>
      <c r="N190"/>
      <c r="O190"/>
      <c r="P190"/>
      <c r="Q190"/>
      <c r="R190"/>
      <c r="S190"/>
      <c r="T190"/>
      <c r="U190"/>
    </row>
    <row r="191" spans="2:21">
      <c r="B191"/>
      <c r="C191"/>
      <c r="D191"/>
      <c r="E191"/>
      <c r="F191"/>
      <c r="G191"/>
      <c r="H191"/>
      <c r="I191"/>
      <c r="J191"/>
      <c r="K191"/>
      <c r="L191"/>
      <c r="M191"/>
      <c r="N191"/>
      <c r="O191"/>
      <c r="P191"/>
      <c r="Q191"/>
      <c r="R191"/>
      <c r="S191"/>
      <c r="T191"/>
      <c r="U191"/>
    </row>
    <row r="192" spans="2:21">
      <c r="B192"/>
      <c r="C192"/>
      <c r="D192"/>
      <c r="E192"/>
      <c r="F192"/>
      <c r="G192"/>
      <c r="H192"/>
      <c r="I192"/>
      <c r="J192"/>
      <c r="K192"/>
      <c r="L192"/>
      <c r="M192"/>
      <c r="N192"/>
      <c r="O192"/>
      <c r="P192"/>
      <c r="Q192"/>
      <c r="R192"/>
      <c r="S192"/>
      <c r="T192"/>
      <c r="U192"/>
    </row>
    <row r="193" spans="2:21">
      <c r="B193"/>
      <c r="C193"/>
      <c r="D193"/>
      <c r="E193"/>
      <c r="F193"/>
      <c r="G193"/>
      <c r="H193"/>
      <c r="I193"/>
      <c r="J193"/>
      <c r="K193"/>
      <c r="L193"/>
      <c r="M193"/>
      <c r="N193"/>
      <c r="O193"/>
      <c r="P193"/>
      <c r="Q193"/>
      <c r="R193"/>
      <c r="S193"/>
      <c r="T193"/>
      <c r="U193"/>
    </row>
    <row r="194" spans="2:21">
      <c r="B194"/>
      <c r="C194"/>
      <c r="D194"/>
      <c r="E194"/>
      <c r="F194"/>
      <c r="G194"/>
      <c r="H194"/>
      <c r="I194"/>
      <c r="J194"/>
      <c r="K194"/>
      <c r="L194"/>
      <c r="M194"/>
      <c r="N194"/>
      <c r="O194"/>
      <c r="P194"/>
      <c r="Q194"/>
      <c r="R194"/>
      <c r="S194"/>
      <c r="T194"/>
      <c r="U194"/>
    </row>
    <row r="195" spans="2:21">
      <c r="B195"/>
      <c r="C195"/>
      <c r="D195"/>
      <c r="E195"/>
      <c r="F195"/>
      <c r="G195"/>
      <c r="H195"/>
      <c r="I195"/>
      <c r="J195"/>
      <c r="K195"/>
      <c r="L195"/>
      <c r="M195"/>
      <c r="N195"/>
      <c r="O195"/>
      <c r="P195"/>
      <c r="Q195"/>
      <c r="R195"/>
      <c r="S195"/>
      <c r="T195"/>
      <c r="U195"/>
    </row>
    <row r="196" spans="2:21">
      <c r="B196"/>
      <c r="C196"/>
      <c r="D196"/>
      <c r="E196"/>
      <c r="F196"/>
      <c r="G196"/>
      <c r="H196"/>
      <c r="I196"/>
      <c r="J196"/>
      <c r="K196"/>
      <c r="L196"/>
      <c r="M196"/>
      <c r="N196"/>
      <c r="O196"/>
      <c r="P196"/>
      <c r="Q196"/>
      <c r="R196"/>
      <c r="S196"/>
      <c r="T196"/>
      <c r="U196"/>
    </row>
    <row r="197" spans="2:21">
      <c r="B197"/>
      <c r="C197"/>
      <c r="D197"/>
      <c r="E197"/>
      <c r="F197"/>
      <c r="G197"/>
      <c r="H197"/>
      <c r="I197"/>
      <c r="J197"/>
      <c r="K197"/>
      <c r="L197"/>
      <c r="M197"/>
      <c r="N197"/>
      <c r="O197"/>
      <c r="P197"/>
      <c r="Q197"/>
      <c r="R197"/>
      <c r="S197"/>
      <c r="T197"/>
      <c r="U197"/>
    </row>
    <row r="198" spans="2:21">
      <c r="B198"/>
      <c r="C198"/>
      <c r="D198"/>
      <c r="E198"/>
      <c r="F198"/>
      <c r="G198"/>
      <c r="H198"/>
      <c r="I198"/>
      <c r="J198"/>
      <c r="K198"/>
      <c r="L198"/>
      <c r="M198"/>
      <c r="N198"/>
      <c r="O198"/>
      <c r="P198"/>
      <c r="Q198"/>
      <c r="R198"/>
      <c r="S198"/>
      <c r="T198"/>
      <c r="U198"/>
    </row>
    <row r="199" spans="2:21">
      <c r="B199"/>
      <c r="C199"/>
      <c r="D199"/>
      <c r="E199"/>
      <c r="F199"/>
      <c r="G199"/>
      <c r="H199"/>
      <c r="I199"/>
      <c r="J199"/>
      <c r="K199"/>
      <c r="L199"/>
      <c r="M199"/>
      <c r="N199"/>
      <c r="O199"/>
      <c r="P199"/>
      <c r="Q199"/>
      <c r="R199"/>
      <c r="S199"/>
      <c r="T199"/>
      <c r="U199"/>
    </row>
    <row r="200" spans="2:21">
      <c r="B200"/>
      <c r="C200"/>
      <c r="D200"/>
      <c r="E200"/>
      <c r="F200"/>
      <c r="G200"/>
      <c r="H200"/>
      <c r="I200"/>
      <c r="J200"/>
      <c r="K200"/>
      <c r="L200"/>
      <c r="M200"/>
      <c r="N200"/>
      <c r="O200"/>
      <c r="P200"/>
      <c r="Q200"/>
      <c r="R200"/>
      <c r="S200"/>
      <c r="T200"/>
      <c r="U200"/>
    </row>
    <row r="201" spans="2:21">
      <c r="B201"/>
      <c r="C201"/>
      <c r="D201"/>
      <c r="E201"/>
      <c r="F201"/>
      <c r="G201"/>
      <c r="H201"/>
      <c r="I201"/>
      <c r="J201"/>
      <c r="K201"/>
      <c r="L201"/>
      <c r="M201"/>
      <c r="N201"/>
      <c r="O201"/>
      <c r="P201"/>
      <c r="Q201"/>
      <c r="R201"/>
      <c r="S201"/>
      <c r="T201"/>
      <c r="U201"/>
    </row>
    <row r="202" spans="2:21">
      <c r="B202"/>
      <c r="C202"/>
      <c r="D202"/>
      <c r="E202"/>
      <c r="F202"/>
      <c r="G202"/>
      <c r="H202"/>
      <c r="I202"/>
      <c r="J202"/>
      <c r="K202"/>
      <c r="L202"/>
      <c r="M202"/>
      <c r="N202"/>
      <c r="O202"/>
      <c r="P202"/>
      <c r="Q202"/>
      <c r="R202"/>
      <c r="S202"/>
      <c r="T202"/>
      <c r="U202"/>
    </row>
    <row r="203" spans="2:21">
      <c r="B203"/>
      <c r="C203"/>
      <c r="D203"/>
      <c r="E203"/>
      <c r="F203"/>
      <c r="G203"/>
      <c r="H203"/>
      <c r="I203"/>
      <c r="J203"/>
      <c r="K203"/>
      <c r="L203"/>
      <c r="M203"/>
      <c r="N203"/>
      <c r="O203"/>
      <c r="P203"/>
      <c r="Q203"/>
      <c r="R203"/>
      <c r="S203"/>
      <c r="T203"/>
      <c r="U203"/>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27"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heetViews>
  <sheetFormatPr defaultRowHeight="15.6"/>
  <cols>
    <col min="1" max="1" width="16.09765625" bestFit="1" customWidth="1"/>
    <col min="2" max="2" width="21.59765625" bestFit="1" customWidth="1"/>
    <col min="3" max="3" width="16.09765625" bestFit="1" customWidth="1"/>
    <col min="4" max="4" width="21.59765625" bestFit="1" customWidth="1"/>
    <col min="5" max="5" width="16.09765625" bestFit="1" customWidth="1"/>
    <col min="6" max="6" width="21.59765625" bestFit="1" customWidth="1"/>
  </cols>
  <sheetData>
    <row r="1" spans="1:6">
      <c r="A1" s="304" t="s">
        <v>320</v>
      </c>
      <c r="B1" s="304" t="s">
        <v>329</v>
      </c>
      <c r="C1" s="304" t="s">
        <v>331</v>
      </c>
      <c r="D1" s="304" t="s">
        <v>337</v>
      </c>
      <c r="E1" s="304" t="s">
        <v>338</v>
      </c>
      <c r="F1" s="304" t="s">
        <v>339</v>
      </c>
    </row>
    <row r="2" spans="1:6">
      <c r="A2" s="305" t="s">
        <v>328</v>
      </c>
      <c r="B2" s="305" t="s">
        <v>328</v>
      </c>
      <c r="C2" s="305" t="s">
        <v>332</v>
      </c>
      <c r="D2" s="305" t="s">
        <v>332</v>
      </c>
      <c r="E2" s="305" t="s">
        <v>328</v>
      </c>
      <c r="F2" s="305" t="s">
        <v>332</v>
      </c>
    </row>
    <row r="3" spans="1:6">
      <c r="A3" s="305" t="s">
        <v>326</v>
      </c>
      <c r="B3" s="305" t="s">
        <v>326</v>
      </c>
      <c r="C3" s="305" t="s">
        <v>333</v>
      </c>
      <c r="D3" s="305" t="s">
        <v>333</v>
      </c>
      <c r="E3" s="305" t="s">
        <v>326</v>
      </c>
      <c r="F3" s="305" t="s">
        <v>333</v>
      </c>
    </row>
    <row r="4" spans="1:6">
      <c r="A4" s="305" t="s">
        <v>323</v>
      </c>
      <c r="B4" s="305" t="s">
        <v>323</v>
      </c>
      <c r="C4" s="305" t="s">
        <v>334</v>
      </c>
      <c r="D4" s="305" t="s">
        <v>334</v>
      </c>
      <c r="E4" s="305" t="s">
        <v>323</v>
      </c>
      <c r="F4" s="305" t="s">
        <v>334</v>
      </c>
    </row>
    <row r="5" spans="1:6">
      <c r="A5" s="305" t="s">
        <v>324</v>
      </c>
      <c r="B5" s="305" t="s">
        <v>324</v>
      </c>
      <c r="C5" s="305" t="s">
        <v>326</v>
      </c>
      <c r="D5" s="305" t="s">
        <v>326</v>
      </c>
      <c r="E5" s="305" t="s">
        <v>324</v>
      </c>
      <c r="F5" s="305" t="s">
        <v>326</v>
      </c>
    </row>
    <row r="6" spans="1:6">
      <c r="A6" s="305" t="s">
        <v>321</v>
      </c>
      <c r="B6" s="305" t="s">
        <v>321</v>
      </c>
      <c r="C6" s="305" t="s">
        <v>335</v>
      </c>
      <c r="D6" s="305" t="s">
        <v>335</v>
      </c>
      <c r="E6" s="305" t="s">
        <v>321</v>
      </c>
      <c r="F6" s="305" t="s">
        <v>335</v>
      </c>
    </row>
    <row r="7" spans="1:6">
      <c r="A7" s="305" t="s">
        <v>325</v>
      </c>
      <c r="B7" s="305" t="s">
        <v>325</v>
      </c>
      <c r="C7" s="305" t="s">
        <v>336</v>
      </c>
      <c r="D7" s="305" t="s">
        <v>336</v>
      </c>
      <c r="E7" s="305" t="s">
        <v>325</v>
      </c>
      <c r="F7" s="305" t="s">
        <v>336</v>
      </c>
    </row>
    <row r="8" spans="1:6">
      <c r="A8" s="305" t="s">
        <v>322</v>
      </c>
      <c r="B8" s="305" t="s">
        <v>322</v>
      </c>
      <c r="D8" s="305"/>
      <c r="E8" s="305" t="s">
        <v>322</v>
      </c>
      <c r="F8" s="305"/>
    </row>
    <row r="9" spans="1:6">
      <c r="A9" s="305" t="s">
        <v>327</v>
      </c>
      <c r="B9" s="305" t="s">
        <v>327</v>
      </c>
      <c r="D9" s="305"/>
      <c r="E9" s="305" t="s">
        <v>327</v>
      </c>
      <c r="F9" s="305"/>
    </row>
    <row r="10" spans="1:6">
      <c r="B10" s="305" t="s">
        <v>330</v>
      </c>
      <c r="D10" s="305"/>
      <c r="E10" s="305" t="s">
        <v>330</v>
      </c>
      <c r="F10" s="305"/>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5CC46F0A-D228-46DD-BAB0-21CF8307FB81}">
  <ds:schemaRefs>
    <ds:schemaRef ds:uri="http://www.w3.org/XML/1998/namespace"/>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eef3743-c7b3-4cbe-8837-b6e805be353c"/>
  </ds:schemaRefs>
</ds:datastoreItem>
</file>

<file path=customXml/itemProps4.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Cory R. Sobotta</cp:lastModifiedBy>
  <cp:lastPrinted>2018-07-20T16:34:29Z</cp:lastPrinted>
  <dcterms:created xsi:type="dcterms:W3CDTF">2004-11-07T17:37:25Z</dcterms:created>
  <dcterms:modified xsi:type="dcterms:W3CDTF">2019-04-03T22:16:26Z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