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IRP\"/>
    </mc:Choice>
  </mc:AlternateContent>
  <bookViews>
    <workbookView xWindow="0" yWindow="0" windowWidth="28800" windowHeight="14100" activeTab="4"/>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 r:id="rId12"/>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62913"/>
  <customWorkbookViews>
    <customWorkbookView name="JH - Personal View" guid="{046A23F8-4D15-41E0-A67E-1D05CF2E9CA4}" mergeInterval="0" personalView="1" maximized="1" windowWidth="1280" windowHeight="796" tabRatio="574" activeSheetId="5"/>
    <customWorkbookView name="Micsunescu, Cora@Energy - Personal View" guid="{3EAFDB81-3C7B-4EC4-BD53-8A6926C61C4D}" mergeInterval="0" personalView="1" maximized="1" windowWidth="1916" windowHeight="829" tabRatio="574" activeSheetId="1"/>
    <customWorkbookView name="Vidaver, David@Energy - Personal View" guid="{9660D43C-356B-4BBC-ADDE-819E1A7545B6}" mergeInterval="0" personalView="1" maximized="1" windowWidth="1276" windowHeight="799" tabRatio="574" activeSheetId="5"/>
    <customWorkbookView name="Robert Kennedy - Personal View" guid="{8273F839-864F-40CA-9F07-FCB68AAC5FAE}" mergeInterval="0" personalView="1" maximized="1" windowWidth="1024" windowHeight="1024" tabRatio="574" activeSheetId="2"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4" i="10" l="1"/>
  <c r="I24" i="10"/>
  <c r="J24" i="10"/>
  <c r="K24" i="10"/>
  <c r="L24" i="10"/>
  <c r="M24" i="10"/>
  <c r="G24" i="10"/>
  <c r="H23" i="10"/>
  <c r="I23" i="10"/>
  <c r="J23" i="10"/>
  <c r="K23" i="10"/>
  <c r="L23" i="10"/>
  <c r="M23" i="10"/>
  <c r="N23" i="10"/>
  <c r="O23" i="10"/>
  <c r="P23" i="10"/>
  <c r="Q23" i="10"/>
  <c r="R23" i="10"/>
  <c r="G23" i="10"/>
  <c r="H19" i="2" l="1"/>
  <c r="I19" i="2"/>
  <c r="J19" i="2"/>
  <c r="K19" i="2"/>
  <c r="G19" i="2"/>
  <c r="R19" i="2"/>
  <c r="O19" i="2"/>
  <c r="P19" i="2"/>
  <c r="Q19" i="2"/>
  <c r="N19" i="2"/>
  <c r="M19" i="2"/>
  <c r="L19" i="2"/>
  <c r="E123" i="9" l="1"/>
  <c r="E125" i="9" s="1"/>
  <c r="F123" i="9"/>
  <c r="F125" i="9" s="1"/>
  <c r="L74" i="2" l="1"/>
  <c r="F15" i="9"/>
  <c r="E15" i="9"/>
  <c r="E115" i="2"/>
  <c r="F115" i="2"/>
  <c r="F19" i="2"/>
  <c r="E19" i="2"/>
  <c r="F24" i="10" l="1"/>
  <c r="E24" i="10"/>
  <c r="F23" i="10"/>
  <c r="E23" i="10"/>
  <c r="F13" i="10"/>
  <c r="E13" i="10"/>
  <c r="F76" i="9" l="1"/>
  <c r="E76" i="9"/>
  <c r="F13" i="2" l="1"/>
  <c r="E13" i="2"/>
  <c r="G19" i="9" l="1"/>
  <c r="R76" i="9" l="1"/>
  <c r="H76" i="9"/>
  <c r="I76" i="9"/>
  <c r="J76" i="9"/>
  <c r="K76" i="9"/>
  <c r="L76" i="9"/>
  <c r="M76" i="9"/>
  <c r="N76" i="9"/>
  <c r="O76" i="9"/>
  <c r="P76" i="9"/>
  <c r="Q76" i="9"/>
  <c r="G76" i="9"/>
  <c r="G13" i="2" l="1"/>
  <c r="H12" i="2"/>
  <c r="I12" i="2" l="1"/>
  <c r="I19" i="9" s="1"/>
  <c r="H19" i="9"/>
  <c r="J12" i="2"/>
  <c r="J19" i="9" s="1"/>
  <c r="I13" i="2"/>
  <c r="H13" i="2"/>
  <c r="J13" i="2" l="1"/>
  <c r="K12" i="2"/>
  <c r="K19" i="9" s="1"/>
  <c r="K13" i="2" l="1"/>
  <c r="L12" i="2"/>
  <c r="L19" i="9" s="1"/>
  <c r="M12" i="2" l="1"/>
  <c r="M19" i="9" s="1"/>
  <c r="L13" i="2"/>
  <c r="N12" i="2" l="1"/>
  <c r="N19" i="9" s="1"/>
  <c r="M13" i="2"/>
  <c r="N13" i="2" l="1"/>
  <c r="O12" i="2"/>
  <c r="O19" i="9" s="1"/>
  <c r="O13" i="2" l="1"/>
  <c r="P12" i="2"/>
  <c r="P19" i="9" s="1"/>
  <c r="Q12" i="2" l="1"/>
  <c r="Q19" i="9" s="1"/>
  <c r="P13" i="2"/>
  <c r="R12" i="2" l="1"/>
  <c r="Q13" i="2"/>
  <c r="R13" i="2" l="1"/>
  <c r="R19" i="9"/>
  <c r="D37" i="9"/>
  <c r="R70" i="2"/>
  <c r="Q70" i="2"/>
  <c r="P70" i="2"/>
  <c r="O70" i="2"/>
  <c r="N70" i="2"/>
  <c r="M70" i="2"/>
  <c r="L70" i="2"/>
  <c r="O72" i="2"/>
  <c r="N72" i="2"/>
  <c r="M72" i="2"/>
  <c r="L72" i="2"/>
  <c r="K72" i="2"/>
  <c r="J72" i="2"/>
  <c r="I72" i="2"/>
  <c r="H72" i="2"/>
  <c r="G72" i="2"/>
  <c r="G31" i="10" l="1"/>
  <c r="H11" i="9" l="1"/>
  <c r="I11" i="9"/>
  <c r="J11" i="9"/>
  <c r="K11" i="9"/>
  <c r="L11" i="9"/>
  <c r="M11" i="9"/>
  <c r="N11" i="9"/>
  <c r="O11" i="9"/>
  <c r="P11" i="9"/>
  <c r="Q11" i="9"/>
  <c r="R11" i="9"/>
  <c r="G11" i="9"/>
  <c r="R44" i="2" l="1"/>
  <c r="R74" i="2"/>
  <c r="Q74" i="2"/>
  <c r="P74" i="2"/>
  <c r="O74" i="2"/>
  <c r="N74" i="2"/>
  <c r="M74" i="2"/>
  <c r="R69" i="2"/>
  <c r="Q69" i="2"/>
  <c r="P69" i="2"/>
  <c r="O69" i="2"/>
  <c r="N69" i="2"/>
  <c r="M69" i="2"/>
  <c r="L69" i="2"/>
  <c r="K69" i="2"/>
  <c r="J69" i="2"/>
  <c r="I69" i="2"/>
  <c r="H69" i="2"/>
  <c r="G69" i="2"/>
  <c r="P68" i="2"/>
  <c r="O68" i="2"/>
  <c r="N68" i="2"/>
  <c r="M68" i="2"/>
  <c r="L68" i="2"/>
  <c r="K68" i="2"/>
  <c r="J68" i="2"/>
  <c r="I68" i="2"/>
  <c r="H68" i="2"/>
  <c r="G68" i="2"/>
  <c r="I67" i="2"/>
  <c r="H67" i="2"/>
  <c r="G67" i="2"/>
  <c r="G18" i="2" l="1"/>
  <c r="H14" i="9"/>
  <c r="I14" i="9"/>
  <c r="J14" i="9"/>
  <c r="K14" i="9"/>
  <c r="L14" i="9"/>
  <c r="M14" i="9"/>
  <c r="N14" i="9"/>
  <c r="O14" i="9"/>
  <c r="P14" i="9"/>
  <c r="Q14" i="9"/>
  <c r="R14" i="9"/>
  <c r="G14" i="9"/>
  <c r="F11" i="18" s="1"/>
  <c r="G11" i="18"/>
  <c r="D11" i="18"/>
  <c r="G44" i="9"/>
  <c r="R102" i="2"/>
  <c r="I102" i="2"/>
  <c r="J102" i="2"/>
  <c r="K102" i="2"/>
  <c r="L102" i="2"/>
  <c r="M102" i="2"/>
  <c r="N102" i="2"/>
  <c r="O102" i="2"/>
  <c r="P102" i="2"/>
  <c r="Q102" i="2"/>
  <c r="H102" i="2"/>
  <c r="I101" i="2"/>
  <c r="H101" i="2"/>
  <c r="O76" i="2" l="1"/>
  <c r="K76" i="2"/>
  <c r="G21" i="2"/>
  <c r="L76" i="2"/>
  <c r="G76" i="2"/>
  <c r="R76" i="2"/>
  <c r="R78" i="2" s="1"/>
  <c r="R122" i="2" s="1"/>
  <c r="N76" i="2"/>
  <c r="J76" i="2"/>
  <c r="P76" i="2"/>
  <c r="H76" i="2"/>
  <c r="Q76" i="2"/>
  <c r="M76" i="2"/>
  <c r="I76" i="2"/>
  <c r="G81" i="9"/>
  <c r="G139" i="9" l="1"/>
  <c r="G106" i="10" s="1"/>
  <c r="H139" i="9"/>
  <c r="H106" i="10" s="1"/>
  <c r="I139" i="9"/>
  <c r="I106" i="10" s="1"/>
  <c r="J139" i="9"/>
  <c r="J106" i="10" s="1"/>
  <c r="K139" i="9"/>
  <c r="K106" i="10" s="1"/>
  <c r="L139" i="9"/>
  <c r="L106" i="10" s="1"/>
  <c r="M139" i="9"/>
  <c r="M106" i="10" s="1"/>
  <c r="N139" i="9"/>
  <c r="N106" i="10" s="1"/>
  <c r="O139" i="9"/>
  <c r="O106" i="10" s="1"/>
  <c r="P139" i="9"/>
  <c r="P106" i="10" s="1"/>
  <c r="Q139" i="9"/>
  <c r="Q106" i="10" s="1"/>
  <c r="R139" i="9"/>
  <c r="R106" i="10" s="1"/>
  <c r="F139" i="9"/>
  <c r="F106" i="10" s="1"/>
  <c r="E139" i="9"/>
  <c r="E106" i="10" s="1"/>
  <c r="F99" i="10" l="1"/>
  <c r="E99" i="10"/>
  <c r="F81" i="10"/>
  <c r="E81" i="10"/>
  <c r="H123" i="9"/>
  <c r="I123" i="9"/>
  <c r="I18" i="18" s="1"/>
  <c r="I19" i="18" s="1"/>
  <c r="J123" i="9"/>
  <c r="J18" i="18" s="1"/>
  <c r="J19" i="18" s="1"/>
  <c r="K123" i="9"/>
  <c r="K18" i="18" s="1"/>
  <c r="K19" i="18" s="1"/>
  <c r="L123" i="9"/>
  <c r="L18" i="18" s="1"/>
  <c r="L19" i="18" s="1"/>
  <c r="M123" i="9"/>
  <c r="N18" i="18" s="1"/>
  <c r="N19" i="18" s="1"/>
  <c r="N123" i="9"/>
  <c r="O18" i="18" s="1"/>
  <c r="O19" i="18" s="1"/>
  <c r="O123" i="9"/>
  <c r="P18" i="18" s="1"/>
  <c r="P19" i="18" s="1"/>
  <c r="P123" i="9"/>
  <c r="R18" i="18" s="1"/>
  <c r="R19" i="18" s="1"/>
  <c r="Q123" i="9"/>
  <c r="S18" i="18" s="1"/>
  <c r="S19" i="18" s="1"/>
  <c r="R123" i="9"/>
  <c r="T18" i="18" s="1"/>
  <c r="T19" i="18" s="1"/>
  <c r="G123" i="9"/>
  <c r="F18" i="18" s="1"/>
  <c r="F19" i="18" s="1"/>
  <c r="D111" i="9"/>
  <c r="D112" i="9"/>
  <c r="D113" i="9"/>
  <c r="D114" i="9"/>
  <c r="D115" i="9"/>
  <c r="D116" i="9"/>
  <c r="D117" i="9"/>
  <c r="D118" i="9"/>
  <c r="D119" i="9"/>
  <c r="D120" i="9"/>
  <c r="D121" i="9"/>
  <c r="D122" i="9"/>
  <c r="D92" i="9"/>
  <c r="D93" i="9"/>
  <c r="D94" i="9"/>
  <c r="D95" i="9"/>
  <c r="D96" i="9"/>
  <c r="D97" i="9"/>
  <c r="D98" i="9"/>
  <c r="D99" i="9"/>
  <c r="D100" i="9"/>
  <c r="D101" i="9"/>
  <c r="D102" i="9"/>
  <c r="D103" i="9"/>
  <c r="D104" i="9"/>
  <c r="D91" i="9"/>
  <c r="D68" i="9"/>
  <c r="D69" i="9"/>
  <c r="D67" i="9"/>
  <c r="E18" i="18"/>
  <c r="G18" i="18"/>
  <c r="G19" i="18" s="1"/>
  <c r="D18" i="18"/>
  <c r="F44" i="9"/>
  <c r="H44" i="9"/>
  <c r="I44" i="9"/>
  <c r="J44" i="9"/>
  <c r="K44" i="9"/>
  <c r="L44" i="9"/>
  <c r="M44" i="9"/>
  <c r="N44" i="9"/>
  <c r="O44" i="9"/>
  <c r="P44" i="9"/>
  <c r="Q44" i="9"/>
  <c r="R44" i="9"/>
  <c r="E44" i="9"/>
  <c r="F97" i="2"/>
  <c r="F117" i="2" s="1"/>
  <c r="F124" i="2" s="1"/>
  <c r="E97" i="2"/>
  <c r="E117" i="2" s="1"/>
  <c r="E124" i="2" s="1"/>
  <c r="F76" i="2"/>
  <c r="E76" i="2"/>
  <c r="F44" i="2"/>
  <c r="G44" i="2"/>
  <c r="H44" i="2"/>
  <c r="I44" i="2"/>
  <c r="J44" i="2"/>
  <c r="K44" i="2"/>
  <c r="L44" i="2"/>
  <c r="M44" i="2"/>
  <c r="N44" i="2"/>
  <c r="O44" i="2"/>
  <c r="P44" i="2"/>
  <c r="Q44" i="2"/>
  <c r="E44" i="2"/>
  <c r="D56" i="9"/>
  <c r="D57" i="9"/>
  <c r="D58" i="9"/>
  <c r="D59" i="9"/>
  <c r="D60" i="9"/>
  <c r="D61" i="9"/>
  <c r="D51" i="9"/>
  <c r="D53" i="9"/>
  <c r="D54" i="9"/>
  <c r="D55" i="9"/>
  <c r="E101" i="10" l="1"/>
  <c r="F101" i="10"/>
  <c r="F113" i="10"/>
  <c r="G113" i="10"/>
  <c r="H113" i="10"/>
  <c r="I113" i="10"/>
  <c r="J113" i="10"/>
  <c r="K113" i="10"/>
  <c r="L113" i="10"/>
  <c r="M113" i="10"/>
  <c r="N113" i="10"/>
  <c r="O113" i="10"/>
  <c r="P113" i="10"/>
  <c r="Q113" i="10"/>
  <c r="R113" i="10"/>
  <c r="E113" i="10"/>
  <c r="F114" i="10" l="1"/>
  <c r="G114" i="10"/>
  <c r="H114" i="10"/>
  <c r="I114" i="10"/>
  <c r="J114" i="10"/>
  <c r="K114" i="10"/>
  <c r="L114" i="10"/>
  <c r="M114" i="10"/>
  <c r="N114" i="10"/>
  <c r="O114" i="10"/>
  <c r="P114" i="10"/>
  <c r="Q114" i="10"/>
  <c r="R114" i="10"/>
  <c r="E114" i="10"/>
  <c r="H138" i="9" l="1"/>
  <c r="I138" i="9"/>
  <c r="J138" i="9"/>
  <c r="K138" i="9"/>
  <c r="L138" i="9"/>
  <c r="M138" i="9"/>
  <c r="N138" i="9"/>
  <c r="O138" i="9"/>
  <c r="P138" i="9"/>
  <c r="Q138" i="9"/>
  <c r="R138" i="9"/>
  <c r="F138" i="9"/>
  <c r="G138" i="9"/>
  <c r="E138" i="9"/>
  <c r="Q115" i="10" l="1"/>
  <c r="Q117" i="10" s="1"/>
  <c r="R115" i="10"/>
  <c r="R117" i="10" s="1"/>
  <c r="P115" i="10"/>
  <c r="P117" i="10" s="1"/>
  <c r="N115" i="10"/>
  <c r="N117" i="10" s="1"/>
  <c r="O115" i="10"/>
  <c r="O117" i="10" s="1"/>
  <c r="M115" i="10"/>
  <c r="M117" i="10" s="1"/>
  <c r="J115" i="10"/>
  <c r="J117" i="10" s="1"/>
  <c r="K115" i="10"/>
  <c r="K117" i="10" s="1"/>
  <c r="L115" i="10"/>
  <c r="L117" i="10" s="1"/>
  <c r="I115" i="10"/>
  <c r="I117" i="10" s="1"/>
  <c r="F115" i="10"/>
  <c r="F117" i="10" s="1"/>
  <c r="H115" i="10"/>
  <c r="H117" i="10" s="1"/>
  <c r="E115" i="10"/>
  <c r="E117" i="10" s="1"/>
  <c r="G115" i="10"/>
  <c r="G117" i="10" s="1"/>
  <c r="T11" i="18" l="1"/>
  <c r="S11" i="18"/>
  <c r="R11" i="18"/>
  <c r="P11" i="18"/>
  <c r="O11" i="18"/>
  <c r="N11" i="18"/>
  <c r="L11" i="18"/>
  <c r="K11" i="18"/>
  <c r="J11" i="18"/>
  <c r="I11" i="18"/>
  <c r="E11" i="18"/>
  <c r="R30" i="18"/>
  <c r="N30" i="18"/>
  <c r="I30" i="18"/>
  <c r="D30" i="18"/>
  <c r="T28" i="18"/>
  <c r="S28" i="18"/>
  <c r="R28" i="18"/>
  <c r="O28" i="18"/>
  <c r="P28" i="18"/>
  <c r="N28" i="18"/>
  <c r="J28" i="18"/>
  <c r="K28" i="18"/>
  <c r="L28" i="18"/>
  <c r="I28" i="18"/>
  <c r="E28" i="18"/>
  <c r="F28" i="18"/>
  <c r="G28" i="18"/>
  <c r="D28" i="18"/>
  <c r="H25" i="18" l="1"/>
  <c r="M25" i="18" s="1"/>
  <c r="Q25" i="18" s="1"/>
  <c r="U25" i="18" s="1"/>
  <c r="E31" i="10" l="1"/>
  <c r="E59" i="10"/>
  <c r="E17" i="9"/>
  <c r="E141" i="9" s="1"/>
  <c r="E21" i="2"/>
  <c r="E121" i="2" s="1"/>
  <c r="E78" i="2"/>
  <c r="E122" i="2" s="1"/>
  <c r="E81" i="9" l="1"/>
  <c r="E61" i="10"/>
  <c r="D14" i="18"/>
  <c r="R14" i="18"/>
  <c r="E123" i="2"/>
  <c r="E125" i="2" s="1"/>
  <c r="I14" i="18"/>
  <c r="N14" i="18"/>
  <c r="D22" i="18"/>
  <c r="E109" i="10" l="1"/>
  <c r="E121" i="10" s="1"/>
  <c r="E137" i="9"/>
  <c r="E140" i="9" s="1"/>
  <c r="E142" i="9" s="1"/>
  <c r="R99" i="10"/>
  <c r="Q99" i="10"/>
  <c r="P99" i="10"/>
  <c r="O99" i="10"/>
  <c r="N99" i="10"/>
  <c r="M99" i="10"/>
  <c r="L99" i="10"/>
  <c r="K99" i="10"/>
  <c r="J99" i="10"/>
  <c r="I99" i="10"/>
  <c r="H99" i="10"/>
  <c r="G99" i="10"/>
  <c r="R81" i="10"/>
  <c r="Q81" i="10"/>
  <c r="P81" i="10"/>
  <c r="O81" i="10"/>
  <c r="N81" i="10"/>
  <c r="M81" i="10"/>
  <c r="L81" i="10"/>
  <c r="K81" i="10"/>
  <c r="J81" i="10"/>
  <c r="I81" i="10"/>
  <c r="H81" i="10"/>
  <c r="G81" i="10"/>
  <c r="R59" i="10"/>
  <c r="Q59" i="10"/>
  <c r="P59" i="10"/>
  <c r="O59" i="10"/>
  <c r="N59" i="10"/>
  <c r="M59" i="10"/>
  <c r="L59" i="10"/>
  <c r="K59" i="10"/>
  <c r="J59" i="10"/>
  <c r="I59" i="10"/>
  <c r="H59" i="10"/>
  <c r="G59" i="10"/>
  <c r="G61" i="10" s="1"/>
  <c r="F59" i="10"/>
  <c r="F17" i="9"/>
  <c r="F141" i="9" s="1"/>
  <c r="K101" i="10" l="1"/>
  <c r="I101" i="10"/>
  <c r="O101" i="10"/>
  <c r="G101" i="10"/>
  <c r="M101" i="10"/>
  <c r="Q101" i="10"/>
  <c r="H101" i="10"/>
  <c r="J101" i="10"/>
  <c r="L101" i="10"/>
  <c r="N101" i="10"/>
  <c r="P101" i="10"/>
  <c r="R101" i="10"/>
  <c r="R105" i="9"/>
  <c r="Q105" i="9"/>
  <c r="P105" i="9"/>
  <c r="O105" i="9"/>
  <c r="N105" i="9"/>
  <c r="M105" i="9"/>
  <c r="L105" i="9"/>
  <c r="K105" i="9"/>
  <c r="J105" i="9"/>
  <c r="I105" i="9"/>
  <c r="H105" i="9"/>
  <c r="G105" i="9"/>
  <c r="G17" i="9"/>
  <c r="G141" i="9" s="1"/>
  <c r="G109" i="10" l="1"/>
  <c r="G121" i="10" s="1"/>
  <c r="F22" i="18"/>
  <c r="G125" i="9"/>
  <c r="G137" i="9" s="1"/>
  <c r="I125" i="9"/>
  <c r="K125" i="9"/>
  <c r="M125" i="9"/>
  <c r="O125" i="9"/>
  <c r="Q125" i="9"/>
  <c r="H125" i="9"/>
  <c r="J125" i="9"/>
  <c r="L125" i="9"/>
  <c r="N125" i="9"/>
  <c r="P125" i="9"/>
  <c r="R125" i="9"/>
  <c r="G97" i="2"/>
  <c r="H97" i="2"/>
  <c r="I97" i="2"/>
  <c r="J97" i="2"/>
  <c r="K97" i="2"/>
  <c r="L97" i="2"/>
  <c r="M97" i="2"/>
  <c r="N97" i="2"/>
  <c r="O97" i="2"/>
  <c r="P97" i="2"/>
  <c r="Q97" i="2"/>
  <c r="R97" i="2"/>
  <c r="G115" i="2"/>
  <c r="H115" i="2"/>
  <c r="I115" i="2"/>
  <c r="I117" i="2" s="1"/>
  <c r="I124" i="2" s="1"/>
  <c r="J115" i="2"/>
  <c r="K115" i="2"/>
  <c r="L115" i="2"/>
  <c r="M115" i="2"/>
  <c r="N115" i="2"/>
  <c r="O115" i="2"/>
  <c r="P115" i="2"/>
  <c r="Q115" i="2"/>
  <c r="Q117" i="2" s="1"/>
  <c r="Q124" i="2" s="1"/>
  <c r="R115" i="2"/>
  <c r="R117" i="2" l="1"/>
  <c r="R124" i="2" s="1"/>
  <c r="L117" i="2"/>
  <c r="L124" i="2" s="1"/>
  <c r="K117" i="2"/>
  <c r="K124" i="2" s="1"/>
  <c r="J117" i="2"/>
  <c r="J124" i="2" s="1"/>
  <c r="P117" i="2"/>
  <c r="P124" i="2" s="1"/>
  <c r="N117" i="2"/>
  <c r="N124" i="2" s="1"/>
  <c r="H117" i="2"/>
  <c r="H124" i="2" s="1"/>
  <c r="O117" i="2"/>
  <c r="O124" i="2" s="1"/>
  <c r="M117" i="2"/>
  <c r="M124" i="2" s="1"/>
  <c r="G140" i="9"/>
  <c r="G142" i="9" s="1"/>
  <c r="G117" i="2"/>
  <c r="G124" i="2" s="1"/>
  <c r="F21" i="2"/>
  <c r="F121" i="2" s="1"/>
  <c r="F78" i="2" l="1"/>
  <c r="F122" i="2" s="1"/>
  <c r="F123" i="2" s="1"/>
  <c r="F125" i="2" s="1"/>
  <c r="H18" i="2" l="1"/>
  <c r="R31" i="10" l="1"/>
  <c r="R61" i="10" s="1"/>
  <c r="Q31" i="10"/>
  <c r="Q61" i="10" s="1"/>
  <c r="P31" i="10"/>
  <c r="P61" i="10" s="1"/>
  <c r="O31" i="10"/>
  <c r="O61" i="10" s="1"/>
  <c r="N31" i="10"/>
  <c r="N61" i="10" s="1"/>
  <c r="M31" i="10"/>
  <c r="M61" i="10" s="1"/>
  <c r="L31" i="10"/>
  <c r="L61" i="10" s="1"/>
  <c r="K31" i="10"/>
  <c r="K61" i="10" s="1"/>
  <c r="J31" i="10"/>
  <c r="J61" i="10" s="1"/>
  <c r="I31" i="10"/>
  <c r="I61" i="10" s="1"/>
  <c r="H31" i="10"/>
  <c r="H61" i="10" s="1"/>
  <c r="F31" i="10"/>
  <c r="F61" i="10" s="1"/>
  <c r="T22" i="18"/>
  <c r="S22" i="18"/>
  <c r="R22" i="18"/>
  <c r="R32" i="18" s="1"/>
  <c r="P22" i="18"/>
  <c r="O22" i="18"/>
  <c r="N22" i="18"/>
  <c r="L22" i="18"/>
  <c r="K22" i="18"/>
  <c r="J22" i="18"/>
  <c r="I22" i="18"/>
  <c r="I32" i="18" s="1"/>
  <c r="G22" i="18"/>
  <c r="E22" i="18"/>
  <c r="R17" i="9"/>
  <c r="R141" i="9" s="1"/>
  <c r="Q17" i="9"/>
  <c r="Q141" i="9" s="1"/>
  <c r="P17" i="9"/>
  <c r="P141" i="9" s="1"/>
  <c r="O17" i="9"/>
  <c r="O141" i="9" s="1"/>
  <c r="N17" i="9"/>
  <c r="N141" i="9" s="1"/>
  <c r="M17" i="9"/>
  <c r="M141" i="9" s="1"/>
  <c r="L17" i="9"/>
  <c r="L141" i="9" s="1"/>
  <c r="K17" i="9"/>
  <c r="K141" i="9" s="1"/>
  <c r="J17" i="9"/>
  <c r="J141" i="9" s="1"/>
  <c r="I17" i="9"/>
  <c r="I141" i="9" s="1"/>
  <c r="H17" i="9"/>
  <c r="H141" i="9" s="1"/>
  <c r="N109" i="10" l="1"/>
  <c r="N121" i="10" s="1"/>
  <c r="K109" i="10"/>
  <c r="K121" i="10" s="1"/>
  <c r="L109" i="10"/>
  <c r="L121" i="10" s="1"/>
  <c r="M109" i="10"/>
  <c r="M121" i="10" s="1"/>
  <c r="F109" i="10"/>
  <c r="F121" i="10" s="1"/>
  <c r="O109" i="10"/>
  <c r="O121" i="10" s="1"/>
  <c r="H109" i="10"/>
  <c r="H121" i="10" s="1"/>
  <c r="P109" i="10"/>
  <c r="P121" i="10" s="1"/>
  <c r="I109" i="10"/>
  <c r="I121" i="10" s="1"/>
  <c r="Q109" i="10"/>
  <c r="Q121" i="10" s="1"/>
  <c r="J109" i="10"/>
  <c r="J121" i="10" s="1"/>
  <c r="R109" i="10"/>
  <c r="R121" i="10" s="1"/>
  <c r="N32" i="18"/>
  <c r="H17" i="18"/>
  <c r="M17" i="18" s="1"/>
  <c r="Q17" i="18" s="1"/>
  <c r="U17" i="18" s="1"/>
  <c r="D32" i="18"/>
  <c r="H81" i="9"/>
  <c r="H137" i="9" s="1"/>
  <c r="J81" i="9"/>
  <c r="J137" i="9" s="1"/>
  <c r="L81" i="9"/>
  <c r="L137" i="9" s="1"/>
  <c r="N81" i="9"/>
  <c r="N137" i="9" s="1"/>
  <c r="P81" i="9"/>
  <c r="P137" i="9" s="1"/>
  <c r="R81" i="9"/>
  <c r="R137" i="9" s="1"/>
  <c r="F81" i="9"/>
  <c r="F137" i="9" s="1"/>
  <c r="I81" i="9"/>
  <c r="I137" i="9" s="1"/>
  <c r="K81" i="9"/>
  <c r="K137" i="9" s="1"/>
  <c r="M81" i="9"/>
  <c r="M137" i="9" s="1"/>
  <c r="O81" i="9"/>
  <c r="O137" i="9" s="1"/>
  <c r="Q81" i="9"/>
  <c r="Q137" i="9" s="1"/>
  <c r="P140" i="9" l="1"/>
  <c r="P142" i="9" s="1"/>
  <c r="Q140" i="9"/>
  <c r="Q142" i="9" s="1"/>
  <c r="N140" i="9"/>
  <c r="N142" i="9" s="1"/>
  <c r="O140" i="9"/>
  <c r="O142" i="9" s="1"/>
  <c r="L140" i="9"/>
  <c r="L142" i="9" s="1"/>
  <c r="M140" i="9"/>
  <c r="M142" i="9" s="1"/>
  <c r="J140" i="9"/>
  <c r="J142" i="9" s="1"/>
  <c r="K140" i="9"/>
  <c r="K142" i="9" s="1"/>
  <c r="H140" i="9"/>
  <c r="H142" i="9" s="1"/>
  <c r="I140" i="9"/>
  <c r="I142" i="9" s="1"/>
  <c r="R140" i="9"/>
  <c r="R142" i="9" s="1"/>
  <c r="H78" i="2"/>
  <c r="H122" i="2" s="1"/>
  <c r="I78" i="2"/>
  <c r="I122" i="2" s="1"/>
  <c r="J78" i="2"/>
  <c r="J122" i="2" s="1"/>
  <c r="K78" i="2"/>
  <c r="K122" i="2" s="1"/>
  <c r="L78" i="2"/>
  <c r="L122" i="2" s="1"/>
  <c r="M78" i="2"/>
  <c r="M122" i="2" s="1"/>
  <c r="N78" i="2"/>
  <c r="N122" i="2" s="1"/>
  <c r="O78" i="2"/>
  <c r="O122" i="2" s="1"/>
  <c r="P78" i="2"/>
  <c r="P122" i="2" s="1"/>
  <c r="Q78" i="2"/>
  <c r="Q122" i="2" s="1"/>
  <c r="G78" i="2"/>
  <c r="G122" i="2" s="1"/>
  <c r="F140" i="9" l="1"/>
  <c r="F142" i="9" s="1"/>
  <c r="O18" i="2"/>
  <c r="P18" i="2"/>
  <c r="Q18" i="2"/>
  <c r="R18" i="2"/>
  <c r="H21" i="2"/>
  <c r="H121" i="2" s="1"/>
  <c r="H123" i="2" s="1"/>
  <c r="H125" i="2" s="1"/>
  <c r="I18" i="2"/>
  <c r="J18" i="2"/>
  <c r="K18" i="2"/>
  <c r="L18" i="2"/>
  <c r="M18" i="2"/>
  <c r="N18" i="2"/>
  <c r="G121" i="2"/>
  <c r="G123" i="2" s="1"/>
  <c r="G125" i="2" s="1"/>
  <c r="N21" i="2" l="1"/>
  <c r="N121" i="2" s="1"/>
  <c r="N123" i="2" s="1"/>
  <c r="N125" i="2" s="1"/>
  <c r="Q21" i="2"/>
  <c r="Q121" i="2" s="1"/>
  <c r="Q123" i="2" s="1"/>
  <c r="Q125" i="2" s="1"/>
  <c r="L21" i="2"/>
  <c r="L121" i="2" s="1"/>
  <c r="L123" i="2" s="1"/>
  <c r="L125" i="2" s="1"/>
  <c r="J21" i="2"/>
  <c r="J121" i="2" s="1"/>
  <c r="J123" i="2" s="1"/>
  <c r="J125" i="2" s="1"/>
  <c r="M21" i="2"/>
  <c r="M121" i="2" s="1"/>
  <c r="M123" i="2" s="1"/>
  <c r="M125" i="2" s="1"/>
  <c r="I21" i="2"/>
  <c r="I121" i="2" s="1"/>
  <c r="I123" i="2" s="1"/>
  <c r="I125" i="2" s="1"/>
  <c r="P21" i="2"/>
  <c r="P121" i="2" s="1"/>
  <c r="P123" i="2" s="1"/>
  <c r="P125" i="2" s="1"/>
  <c r="O21" i="2"/>
  <c r="O121" i="2" s="1"/>
  <c r="O123" i="2" s="1"/>
  <c r="O125" i="2" s="1"/>
  <c r="K21" i="2"/>
  <c r="K121" i="2" s="1"/>
  <c r="K123" i="2" s="1"/>
  <c r="K125" i="2" s="1"/>
  <c r="R21" i="2"/>
  <c r="R121" i="2" s="1"/>
  <c r="R123" i="2" s="1"/>
  <c r="R125" i="2" s="1"/>
</calcChain>
</file>

<file path=xl/sharedStrings.xml><?xml version="1.0" encoding="utf-8"?>
<sst xmlns="http://schemas.openxmlformats.org/spreadsheetml/2006/main" count="958" uniqueCount="410">
  <si>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</si>
  <si>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</si>
  <si>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</si>
  <si>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</si>
  <si>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</si>
  <si>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</si>
  <si>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</si>
  <si>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</si>
  <si>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</si>
  <si>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</si>
  <si>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</si>
  <si>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</si>
  <si>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</si>
  <si>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</si>
  <si>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</si>
  <si>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</si>
  <si>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</si>
  <si>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</si>
  <si>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</si>
  <si>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</si>
  <si>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</si>
  <si>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</si>
  <si>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</si>
  <si>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</si>
  <si>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</si>
  <si>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</si>
  <si>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</si>
  <si>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</si>
  <si>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</si>
  <si>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</si>
  <si>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</si>
  <si>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</si>
  <si>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</si>
  <si>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</si>
  <si>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</si>
  <si>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</si>
  <si>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</si>
  <si>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</si>
  <si>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</si>
  <si>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</si>
  <si>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</si>
  <si>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</si>
  <si>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</si>
  <si>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</si>
  <si>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</si>
  <si>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</si>
  <si>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</si>
  <si>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</si>
  <si>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</si>
  <si>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</si>
  <si>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</si>
  <si>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</si>
  <si>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</si>
  <si>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</si>
  <si>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</si>
  <si>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</si>
  <si>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</si>
  <si>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</si>
  <si>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</si>
  <si>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</si>
  <si>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</si>
  <si>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</si>
  <si>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</si>
  <si>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</si>
  <si>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</si>
  <si>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</si>
  <si>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</si>
  <si>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</si>
  <si>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</si>
  <si>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</si>
  <si>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</si>
  <si>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</si>
  <si>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</si>
  <si>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</si>
  <si>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</si>
  <si>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</si>
  <si>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</si>
  <si>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</si>
  <si>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</si>
  <si>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</si>
  <si>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</si>
  <si>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</si>
  <si>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</si>
  <si>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</si>
  <si>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</si>
  <si>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</si>
  <si>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</si>
  <si>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</si>
  <si>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</si>
  <si>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</si>
  <si>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</si>
  <si>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</si>
  <si>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</si>
  <si>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</si>
  <si>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</si>
  <si>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</si>
  <si>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</si>
  <si>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</si>
  <si>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</si>
  <si>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</si>
  <si>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</si>
  <si>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</si>
  <si>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</si>
  <si>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</si>
  <si>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</si>
  <si>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</si>
  <si>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</si>
  <si>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</si>
  <si>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</si>
  <si>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</si>
  <si>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</si>
  <si>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</si>
  <si>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</si>
  <si>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</si>
  <si>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</si>
  <si>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</si>
  <si>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</si>
  <si>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</si>
  <si>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</si>
  <si>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</si>
  <si>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</si>
  <si>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</si>
  <si>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</si>
  <si>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</si>
  <si>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</si>
  <si>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</si>
  <si>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</si>
  <si>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</si>
  <si>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</si>
  <si>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</si>
  <si>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</si>
  <si>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</si>
  <si>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</si>
  <si>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</si>
  <si>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</si>
  <si>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</si>
  <si>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</si>
  <si>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</si>
  <si>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</si>
  <si>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</si>
  <si>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</si>
  <si>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</si>
  <si>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</si>
  <si>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</si>
  <si>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</si>
  <si>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</si>
  <si>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</si>
  <si>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</si>
  <si>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</si>
  <si>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</si>
  <si>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</si>
  <si>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</si>
  <si>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</si>
  <si>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</si>
  <si>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</si>
  <si>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</si>
  <si>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</si>
  <si>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</si>
  <si>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</si>
  <si>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</si>
  <si>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</si>
  <si>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</si>
  <si>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</si>
  <si>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</si>
  <si>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</si>
  <si>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</si>
  <si>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</si>
  <si>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</si>
  <si>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</si>
  <si>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</si>
  <si>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</si>
  <si>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</si>
  <si>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</si>
  <si>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</si>
  <si>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</si>
  <si>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</si>
  <si>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</si>
  <si>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</si>
  <si>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</si>
  <si>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</si>
  <si>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</si>
  <si>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</si>
  <si>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</si>
  <si>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</si>
  <si>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</si>
  <si>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</si>
  <si>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</si>
  <si>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</si>
  <si>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</si>
  <si>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</si>
  <si>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</si>
  <si>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</si>
  <si>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</si>
  <si>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</si>
  <si>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</si>
  <si>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</si>
  <si>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</si>
  <si>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</si>
  <si>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</si>
  <si>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</si>
  <si>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</si>
  <si>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</si>
  <si>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</si>
  <si>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</si>
  <si>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</si>
  <si>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</si>
  <si>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</si>
  <si>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</si>
  <si>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</si>
  <si>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</si>
  <si>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</si>
  <si>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</si>
  <si>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</si>
  <si>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</si>
  <si>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</si>
  <si>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</si>
  <si>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</si>
  <si>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</si>
  <si>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</si>
  <si>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</si>
  <si>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</si>
  <si>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</si>
  <si>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</si>
  <si>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</si>
  <si>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</si>
  <si>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</si>
  <si>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</si>
  <si>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</si>
  <si>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</si>
  <si>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</si>
  <si>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</si>
  <si>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</si>
  <si>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</si>
  <si>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</si>
  <si>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</si>
  <si>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</si>
  <si>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</si>
  <si>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</si>
  <si>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</si>
  <si>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</si>
  <si>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</si>
  <si>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</si>
  <si>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</si>
  <si>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</si>
  <si>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</si>
  <si>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</si>
  <si>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</si>
  <si>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</si>
  <si>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</si>
  <si>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</si>
  <si>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</si>
  <si>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</si>
  <si>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</si>
  <si>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</si>
  <si>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</si>
  <si>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</si>
  <si>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</si>
  <si>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</si>
  <si>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</si>
  <si>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</si>
  <si>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</si>
  <si>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</si>
  <si>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</si>
  <si>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</si>
  <si>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</si>
  <si>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</si>
  <si>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</si>
  <si>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</si>
  <si>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</si>
  <si>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</si>
  <si>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</si>
  <si>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</si>
  <si>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</si>
  <si>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</si>
  <si>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</si>
  <si>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</si>
  <si>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</si>
  <si>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</si>
  <si>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</si>
  <si>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</si>
  <si>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</si>
  <si>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</si>
  <si>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</si>
  <si>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</si>
  <si>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</si>
  <si>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</si>
  <si>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</si>
  <si>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</si>
  <si>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</si>
  <si>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</si>
  <si>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</si>
  <si>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</si>
  <si>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</si>
  <si>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</si>
  <si>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</si>
  <si>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</si>
  <si>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</si>
  <si>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</si>
  <si>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</si>
  <si>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</si>
  <si>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</si>
  <si>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</si>
  <si>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</si>
  <si>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</si>
  <si>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</si>
  <si>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</si>
  <si>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</si>
  <si>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</si>
  <si>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</si>
  <si>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</si>
  <si>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</si>
  <si>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</si>
  <si>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</si>
  <si>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</si>
  <si>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</si>
  <si>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</si>
  <si>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</si>
  <si>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</si>
  <si>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</si>
  <si>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</si>
  <si>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</si>
  <si>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</si>
  <si>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</si>
  <si>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</si>
  <si>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</si>
  <si>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</si>
  <si>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</si>
  <si>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</si>
  <si>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</si>
  <si>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</si>
  <si>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</si>
  <si>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</si>
  <si>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</si>
  <si>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</si>
  <si>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</si>
  <si>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</si>
  <si>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</si>
  <si>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</si>
  <si>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</si>
  <si>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</si>
  <si>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</si>
  <si>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</si>
  <si>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</si>
  <si>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</si>
  <si>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</si>
  <si>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</si>
  <si>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</si>
  <si>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</si>
  <si>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</si>
  <si>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</si>
  <si>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</si>
  <si>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</si>
  <si>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</si>
  <si>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</si>
  <si>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</si>
  <si>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</si>
  <si>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</si>
  <si>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</si>
  <si>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</si>
  <si>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</si>
  <si>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</si>
  <si>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</si>
  <si>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</si>
  <si>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</si>
  <si>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</si>
  <si>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</si>
  <si>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</si>
  <si>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</si>
  <si>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</si>
  <si>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</si>
  <si>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</si>
  <si>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</si>
  <si>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</si>
  <si>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Net spot market/short-term purchases:</t>
  </si>
  <si>
    <t>Short term and spot market sales (only report sales of energy from resources already included in the EBT):</t>
  </si>
  <si>
    <t>Total energy from RPS-eligible resources (sum of 13a…13t)</t>
  </si>
  <si>
    <t>Magnolia</t>
  </si>
  <si>
    <t>IPP</t>
  </si>
  <si>
    <t>Hoover</t>
  </si>
  <si>
    <t>Palo Verde</t>
  </si>
  <si>
    <t>Lake 1</t>
  </si>
  <si>
    <t>Pleasant Valley</t>
  </si>
  <si>
    <t>Milford I</t>
  </si>
  <si>
    <t>Tieton</t>
  </si>
  <si>
    <t>Copper Mountain</t>
  </si>
  <si>
    <t>Pebble Springs</t>
  </si>
  <si>
    <t>Don Campbell I</t>
  </si>
  <si>
    <t>Landfill</t>
  </si>
  <si>
    <t>Wyoming Wind</t>
  </si>
  <si>
    <t>IPP Solar</t>
  </si>
  <si>
    <t>RPS Wind</t>
  </si>
  <si>
    <t>RPS Solar</t>
  </si>
  <si>
    <t>Burbank Battery</t>
  </si>
  <si>
    <t>IPP - Coal</t>
  </si>
  <si>
    <t>IPP Battery</t>
  </si>
  <si>
    <t xml:space="preserve">IPP Battery </t>
  </si>
  <si>
    <r>
      <t xml:space="preserve">Scenario Name: </t>
    </r>
    <r>
      <rPr>
        <b/>
        <sz val="12"/>
        <color theme="6" tint="-0.499984740745262"/>
        <rFont val="Calibri"/>
        <family val="2"/>
        <scheme val="minor"/>
      </rPr>
      <t>Preferred B</t>
    </r>
  </si>
  <si>
    <t>Emissions are in metric tons CO2e</t>
  </si>
  <si>
    <t>Olive 1</t>
  </si>
  <si>
    <t>Olive 2</t>
  </si>
  <si>
    <t>Burbank Water and Power</t>
  </si>
  <si>
    <t>Himanshu Pandey</t>
  </si>
  <si>
    <t>Preferred B</t>
  </si>
  <si>
    <t>Principal Electrical Engineer</t>
  </si>
  <si>
    <t>hkpandey@burbankca.gov</t>
  </si>
  <si>
    <t>818-238-3634</t>
  </si>
  <si>
    <t>164 W. Magnolia Blvd</t>
  </si>
  <si>
    <t>Burbank</t>
  </si>
  <si>
    <t>Solar</t>
  </si>
  <si>
    <t>Other loads - IPP Battery charging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</si>
</sst>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1">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quot;$&quot;#,##0.00"/>
  </numFmts>
  <fonts count="188">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
      <sz val="12"/>
      <name val="Times New Roman"/>
      <family val="1"/>
    </font>
    <font>
      <sz val="12"/>
      <color theme="6" tint="-0.499984740745262"/>
      <name val="Times New Roman"/>
      <family val="1"/>
    </font>
    <font>
      <sz val="12"/>
      <color theme="6" tint="-0.499984740745262"/>
      <name val="Calibri"/>
      <family val="2"/>
      <scheme val="minor"/>
    </font>
    <font>
      <b/>
      <sz val="12"/>
      <color theme="6" tint="-0.499984740745262"/>
      <name val="Calibri"/>
      <family val="2"/>
      <scheme val="minor"/>
    </font>
    <font>
      <b/>
      <sz val="10"/>
      <color rgb="FFFFFFFF"/>
      <name val="Calibri"/>
      <family val="2"/>
    </font>
    <font>
      <b/>
      <sz val="10"/>
      <color rgb="FF005DAA"/>
      <name val="Calibri"/>
      <family val="2"/>
    </font>
    <font>
      <sz val="10"/>
      <color rgb="FF000000"/>
      <name val="Calibri"/>
      <family val="2"/>
    </font>
    <font>
      <sz val="10"/>
      <color theme="1"/>
      <name val="Calibri"/>
      <family val="2"/>
      <scheme val="minor"/>
    </font>
    <font>
      <sz val="10"/>
      <color rgb="FF00B050"/>
      <name val="Calibri"/>
      <family val="2"/>
      <scheme val="minor"/>
    </font>
    <font>
      <sz val="11"/>
      <color rgb="FF00B050"/>
      <name val="Calibri"/>
      <family val="2"/>
      <scheme val="minor"/>
    </font>
    <font>
      <sz val="12"/>
      <color rgb="FF00B050"/>
      <name val="Times New Roman"/>
      <family val="1"/>
    </font>
  </fonts>
  <fills count="116">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5DAA"/>
        <bgColor indexed="64"/>
      </patternFill>
    </fill>
    <fill>
      <patternFill patternType="solid">
        <fgColor rgb="FFCBEAF1"/>
        <bgColor rgb="FF000000"/>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medium">
        <color rgb="FFBFBFBF"/>
      </left>
      <right style="medium">
        <color rgb="FFBFBFBF"/>
      </right>
      <top style="medium">
        <color rgb="FFBFBFBF"/>
      </top>
      <bottom style="medium">
        <color rgb="FFBFBFBF"/>
      </bottom>
      <diagonal/>
    </border>
  </borders>
  <cellStyleXfs count="25586">
    <xf numFmtId="0" fontId="0" fillId="0" borderId="0"/>
    <xf numFmtId="0" fontId="9" fillId="0" borderId="0"/>
    <xf numFmtId="0" fontId="10" fillId="0" borderId="0" applyNumberFormat="0" applyFill="0" applyBorder="0" applyAlignment="0" applyProtection="0">
      <alignment vertical="top"/>
      <protection locked="0"/>
    </xf>
    <xf numFmtId="0" fontId="9" fillId="0" borderId="0"/>
    <xf numFmtId="9" fontId="5" fillId="0" borderId="0" applyFont="0" applyFill="0" applyBorder="0" applyAlignment="0" applyProtection="0"/>
    <xf numFmtId="0" fontId="4" fillId="0" borderId="0"/>
    <xf numFmtId="43" fontId="4"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7" fontId="9" fillId="0" borderId="0"/>
    <xf numFmtId="7" fontId="9" fillId="0" borderId="0"/>
    <xf numFmtId="164" fontId="39" fillId="0" borderId="0" applyFont="0" applyFill="0" applyBorder="0" applyAlignment="0" applyProtection="0"/>
    <xf numFmtId="164" fontId="39" fillId="0" borderId="0" applyFont="0" applyFill="0" applyBorder="0" applyAlignment="0" applyProtection="0"/>
    <xf numFmtId="0" fontId="40" fillId="0" borderId="0" applyNumberFormat="0" applyFill="0" applyBorder="0" applyAlignment="0" applyProtection="0">
      <alignment vertical="top"/>
    </xf>
    <xf numFmtId="0" fontId="41" fillId="0" borderId="0" applyNumberFormat="0" applyFill="0" applyBorder="0" applyAlignment="0" applyProtection="0">
      <alignment vertical="top"/>
    </xf>
    <xf numFmtId="0" fontId="9" fillId="0" borderId="0" applyNumberFormat="0" applyFill="0" applyBorder="0" applyAlignment="0" applyProtection="0"/>
    <xf numFmtId="0" fontId="9" fillId="0" borderId="0" applyNumberFormat="0" applyFill="0" applyBorder="0" applyAlignment="0" applyProtection="0"/>
    <xf numFmtId="0" fontId="42" fillId="0" borderId="0" applyNumberFormat="0" applyFill="0" applyBorder="0" applyAlignment="0" applyProtection="0">
      <alignment vertical="top"/>
    </xf>
    <xf numFmtId="168" fontId="9" fillId="0" borderId="0" applyFont="0" applyFill="0" applyBorder="0" applyAlignment="0" applyProtection="0"/>
    <xf numFmtId="0" fontId="43" fillId="0" borderId="0" applyNumberFormat="0" applyFill="0" applyBorder="0" applyAlignment="0" applyProtection="0">
      <alignment vertical="top"/>
      <protection locked="0"/>
    </xf>
    <xf numFmtId="169" fontId="9" fillId="0" borderId="0" applyFont="0" applyFill="0" applyBorder="0" applyAlignment="0" applyProtection="0"/>
    <xf numFmtId="0" fontId="9" fillId="0" borderId="0"/>
    <xf numFmtId="0" fontId="9" fillId="0" borderId="0"/>
    <xf numFmtId="0" fontId="9" fillId="0" borderId="0"/>
    <xf numFmtId="0" fontId="9" fillId="0" borderId="0"/>
    <xf numFmtId="170" fontId="9" fillId="0" borderId="0">
      <alignment horizontal="left" wrapText="1"/>
    </xf>
    <xf numFmtId="170" fontId="9" fillId="0" borderId="0">
      <alignment horizontal="left"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70" fontId="9" fillId="0" borderId="0">
      <alignment horizontal="left" wrapText="1"/>
    </xf>
    <xf numFmtId="170" fontId="9" fillId="0" borderId="0">
      <alignment horizontal="left" wrapText="1"/>
    </xf>
    <xf numFmtId="0" fontId="9" fillId="0" borderId="0" applyNumberFormat="0" applyFill="0" applyBorder="0" applyAlignment="0" applyProtection="0"/>
    <xf numFmtId="0" fontId="9" fillId="0" borderId="0" applyNumberFormat="0" applyFill="0" applyBorder="0" applyAlignment="0" applyProtection="0"/>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170" fontId="9" fillId="0" borderId="0">
      <alignment horizontal="left" wrapText="1"/>
    </xf>
    <xf numFmtId="170" fontId="9" fillId="0" borderId="0">
      <alignment horizontal="left" wrapText="1"/>
    </xf>
    <xf numFmtId="0" fontId="9" fillId="0" borderId="0" applyNumberFormat="0" applyFill="0" applyBorder="0" applyAlignment="0" applyProtection="0"/>
    <xf numFmtId="0" fontId="9" fillId="0" borderId="0" applyNumberFormat="0" applyFill="0" applyBorder="0" applyAlignment="0" applyProtection="0"/>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9" fillId="0" borderId="0" applyNumberFormat="0" applyFill="0" applyBorder="0" applyAlignment="0" applyProtection="0"/>
    <xf numFmtId="0" fontId="9" fillId="0" borderId="0" applyNumberFormat="0" applyFill="0" applyBorder="0" applyAlignment="0" applyProtection="0"/>
    <xf numFmtId="0" fontId="45"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5" fillId="0" borderId="0" applyNumberFormat="0" applyFill="0" applyBorder="0" applyAlignment="0" applyProtection="0"/>
    <xf numFmtId="0" fontId="9" fillId="0" borderId="0" applyNumberFormat="0" applyFill="0" applyBorder="0" applyAlignment="0" applyProtection="0"/>
    <xf numFmtId="164"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4" fontId="9" fillId="0" borderId="0" applyNumberFormat="0" applyFill="0" applyBorder="0" applyAlignment="0" applyProtection="0"/>
    <xf numFmtId="0" fontId="5" fillId="0" borderId="0" applyNumberFormat="0" applyFill="0" applyBorder="0" applyAlignment="0" applyProtection="0"/>
    <xf numFmtId="0" fontId="9" fillId="0" borderId="0" applyNumberFormat="0" applyFill="0" applyBorder="0" applyAlignment="0" applyProtection="0"/>
    <xf numFmtId="164"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4" fontId="9" fillId="0" borderId="0" applyNumberFormat="0" applyFill="0" applyBorder="0" applyAlignment="0" applyProtection="0"/>
    <xf numFmtId="164" fontId="9" fillId="0" borderId="0" applyNumberFormat="0" applyFill="0" applyBorder="0" applyAlignment="0" applyProtection="0"/>
    <xf numFmtId="0" fontId="9" fillId="0" borderId="0" applyNumberFormat="0" applyFill="0" applyBorder="0" applyAlignment="0" applyProtection="0"/>
    <xf numFmtId="0" fontId="4" fillId="0" borderId="0"/>
    <xf numFmtId="171" fontId="9" fillId="0" borderId="0" applyBorder="0"/>
    <xf numFmtId="171" fontId="9" fillId="0" borderId="0" applyBorder="0"/>
    <xf numFmtId="4" fontId="9" fillId="0" borderId="0"/>
    <xf numFmtId="4" fontId="9" fillId="0" borderId="0"/>
    <xf numFmtId="0" fontId="46" fillId="0" borderId="1" applyNumberFormat="0" applyFont="0" applyFill="0" applyAlignment="0" applyProtection="0"/>
    <xf numFmtId="0" fontId="47"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8" fillId="15" borderId="0" applyNumberFormat="0" applyBorder="0" applyAlignment="0" applyProtection="0"/>
    <xf numFmtId="0" fontId="32" fillId="15" borderId="0" applyNumberFormat="0" applyBorder="0" applyAlignment="0" applyProtection="0"/>
    <xf numFmtId="0" fontId="49" fillId="39" borderId="0" applyNumberFormat="0" applyBorder="0" applyAlignment="0" applyProtection="0"/>
    <xf numFmtId="0" fontId="4" fillId="15" borderId="0" applyNumberFormat="0" applyBorder="0" applyAlignment="0" applyProtection="0"/>
    <xf numFmtId="0" fontId="47"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0" fontId="32" fillId="15" borderId="0" applyNumberFormat="0" applyBorder="0" applyAlignment="0" applyProtection="0"/>
    <xf numFmtId="0" fontId="47" fillId="15" borderId="0" applyNumberFormat="0" applyBorder="0" applyAlignment="0" applyProtection="0"/>
    <xf numFmtId="0" fontId="4" fillId="40"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0" fillId="15"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32" fillId="15" borderId="0" applyNumberFormat="0" applyBorder="0" applyAlignment="0" applyProtection="0"/>
    <xf numFmtId="0" fontId="49" fillId="40" borderId="0" applyNumberFormat="0" applyBorder="0" applyAlignment="0" applyProtection="0"/>
    <xf numFmtId="0" fontId="32" fillId="15" borderId="0" applyNumberFormat="0" applyBorder="0" applyAlignment="0" applyProtection="0"/>
    <xf numFmtId="0" fontId="49" fillId="39"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49" fillId="4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9" fillId="39"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32" fillId="15"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41" borderId="0" applyNumberFormat="0" applyBorder="0" applyAlignment="0" applyProtection="0"/>
    <xf numFmtId="0" fontId="32" fillId="15" borderId="0" applyNumberFormat="0" applyBorder="0" applyAlignment="0" applyProtection="0"/>
    <xf numFmtId="0" fontId="49" fillId="39"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9" fillId="39" borderId="0" applyNumberFormat="0" applyBorder="0" applyAlignment="0" applyProtection="0"/>
    <xf numFmtId="0" fontId="4" fillId="15"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32" fillId="15" borderId="0" applyNumberFormat="0" applyBorder="0" applyAlignment="0" applyProtection="0"/>
    <xf numFmtId="0" fontId="49" fillId="4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9" fillId="40"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9" fillId="40" borderId="0" applyNumberFormat="0" applyBorder="0" applyAlignment="0" applyProtection="0"/>
    <xf numFmtId="0" fontId="4" fillId="15" borderId="0" applyNumberFormat="0" applyBorder="0" applyAlignment="0" applyProtection="0"/>
    <xf numFmtId="0" fontId="49" fillId="40"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7" fillId="15" borderId="0" applyNumberFormat="0" applyBorder="0" applyAlignment="0" applyProtection="0"/>
    <xf numFmtId="0" fontId="50"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7"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7"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8" fillId="19" borderId="0" applyNumberFormat="0" applyBorder="0" applyAlignment="0" applyProtection="0"/>
    <xf numFmtId="0" fontId="32" fillId="19" borderId="0" applyNumberFormat="0" applyBorder="0" applyAlignment="0" applyProtection="0"/>
    <xf numFmtId="0" fontId="49" fillId="42" borderId="0" applyNumberFormat="0" applyBorder="0" applyAlignment="0" applyProtection="0"/>
    <xf numFmtId="0" fontId="4" fillId="19" borderId="0" applyNumberFormat="0" applyBorder="0" applyAlignment="0" applyProtection="0"/>
    <xf numFmtId="0" fontId="47"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0" fontId="32" fillId="19" borderId="0" applyNumberFormat="0" applyBorder="0" applyAlignment="0" applyProtection="0"/>
    <xf numFmtId="0" fontId="47" fillId="19" borderId="0" applyNumberFormat="0" applyBorder="0" applyAlignment="0" applyProtection="0"/>
    <xf numFmtId="0" fontId="4" fillId="43"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50" fillId="19"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32" fillId="19" borderId="0" applyNumberFormat="0" applyBorder="0" applyAlignment="0" applyProtection="0"/>
    <xf numFmtId="0" fontId="49" fillId="44" borderId="0" applyNumberFormat="0" applyBorder="0" applyAlignment="0" applyProtection="0"/>
    <xf numFmtId="0" fontId="32" fillId="19" borderId="0" applyNumberFormat="0" applyBorder="0" applyAlignment="0" applyProtection="0"/>
    <xf numFmtId="0" fontId="49" fillId="42"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49" fillId="4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9" fillId="42"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32" fillId="19"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49" fillId="45" borderId="0" applyNumberFormat="0" applyBorder="0" applyAlignment="0" applyProtection="0"/>
    <xf numFmtId="0" fontId="32" fillId="19" borderId="0" applyNumberFormat="0" applyBorder="0" applyAlignment="0" applyProtection="0"/>
    <xf numFmtId="0" fontId="49" fillId="42"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9" fillId="42" borderId="0" applyNumberFormat="0" applyBorder="0" applyAlignment="0" applyProtection="0"/>
    <xf numFmtId="0" fontId="4" fillId="19"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32" fillId="19" borderId="0" applyNumberFormat="0" applyBorder="0" applyAlignment="0" applyProtection="0"/>
    <xf numFmtId="0" fontId="49" fillId="4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9" fillId="44"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9" fillId="44" borderId="0" applyNumberFormat="0" applyBorder="0" applyAlignment="0" applyProtection="0"/>
    <xf numFmtId="0" fontId="4" fillId="19" borderId="0" applyNumberFormat="0" applyBorder="0" applyAlignment="0" applyProtection="0"/>
    <xf numFmtId="0" fontId="49" fillId="44"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7" fillId="19" borderId="0" applyNumberFormat="0" applyBorder="0" applyAlignment="0" applyProtection="0"/>
    <xf numFmtId="0" fontId="50"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7"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7"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8" fillId="23" borderId="0" applyNumberFormat="0" applyBorder="0" applyAlignment="0" applyProtection="0"/>
    <xf numFmtId="0" fontId="32" fillId="23" borderId="0" applyNumberFormat="0" applyBorder="0" applyAlignment="0" applyProtection="0"/>
    <xf numFmtId="0" fontId="49" fillId="46" borderId="0" applyNumberFormat="0" applyBorder="0" applyAlignment="0" applyProtection="0"/>
    <xf numFmtId="0" fontId="4" fillId="23" borderId="0" applyNumberFormat="0" applyBorder="0" applyAlignment="0" applyProtection="0"/>
    <xf numFmtId="0" fontId="47"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0" fontId="32" fillId="23" borderId="0" applyNumberFormat="0" applyBorder="0" applyAlignment="0" applyProtection="0"/>
    <xf numFmtId="0" fontId="47" fillId="23" borderId="0" applyNumberFormat="0" applyBorder="0" applyAlignment="0" applyProtection="0"/>
    <xf numFmtId="0" fontId="4" fillId="47"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50" fillId="23"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32" fillId="23" borderId="0" applyNumberFormat="0" applyBorder="0" applyAlignment="0" applyProtection="0"/>
    <xf numFmtId="0" fontId="49" fillId="47" borderId="0" applyNumberFormat="0" applyBorder="0" applyAlignment="0" applyProtection="0"/>
    <xf numFmtId="0" fontId="32" fillId="23" borderId="0" applyNumberFormat="0" applyBorder="0" applyAlignment="0" applyProtection="0"/>
    <xf numFmtId="0" fontId="49"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49" fillId="48"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9" fillId="46"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32" fillId="23"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9" fillId="48" borderId="0" applyNumberFormat="0" applyBorder="0" applyAlignment="0" applyProtection="0"/>
    <xf numFmtId="0" fontId="32" fillId="23" borderId="0" applyNumberFormat="0" applyBorder="0" applyAlignment="0" applyProtection="0"/>
    <xf numFmtId="0" fontId="49" fillId="46"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9" fillId="46" borderId="0" applyNumberFormat="0" applyBorder="0" applyAlignment="0" applyProtection="0"/>
    <xf numFmtId="0" fontId="4" fillId="23"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32" fillId="23" borderId="0" applyNumberFormat="0" applyBorder="0" applyAlignment="0" applyProtection="0"/>
    <xf numFmtId="0" fontId="49" fillId="47"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9" fillId="47"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9" fillId="47" borderId="0" applyNumberFormat="0" applyBorder="0" applyAlignment="0" applyProtection="0"/>
    <xf numFmtId="0" fontId="4" fillId="23" borderId="0" applyNumberFormat="0" applyBorder="0" applyAlignment="0" applyProtection="0"/>
    <xf numFmtId="0" fontId="49" fillId="47"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7" fillId="23" borderId="0" applyNumberFormat="0" applyBorder="0" applyAlignment="0" applyProtection="0"/>
    <xf numFmtId="0" fontId="50"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7"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7"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8" fillId="27" borderId="0" applyNumberFormat="0" applyBorder="0" applyAlignment="0" applyProtection="0"/>
    <xf numFmtId="0" fontId="32" fillId="27" borderId="0" applyNumberFormat="0" applyBorder="0" applyAlignment="0" applyProtection="0"/>
    <xf numFmtId="0" fontId="49" fillId="49" borderId="0" applyNumberFormat="0" applyBorder="0" applyAlignment="0" applyProtection="0"/>
    <xf numFmtId="0" fontId="4" fillId="27" borderId="0" applyNumberFormat="0" applyBorder="0" applyAlignment="0" applyProtection="0"/>
    <xf numFmtId="0" fontId="47"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7" borderId="0" applyNumberFormat="0" applyBorder="0" applyAlignment="0" applyProtection="0"/>
    <xf numFmtId="0" fontId="47" fillId="27" borderId="0" applyNumberFormat="0" applyBorder="0" applyAlignment="0" applyProtection="0"/>
    <xf numFmtId="0" fontId="4" fillId="40"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50" fillId="27"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7" borderId="0" applyNumberFormat="0" applyBorder="0" applyAlignment="0" applyProtection="0"/>
    <xf numFmtId="0" fontId="49" fillId="40" borderId="0" applyNumberFormat="0" applyBorder="0" applyAlignment="0" applyProtection="0"/>
    <xf numFmtId="0" fontId="32" fillId="27" borderId="0" applyNumberFormat="0" applyBorder="0" applyAlignment="0" applyProtection="0"/>
    <xf numFmtId="0" fontId="49"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49" fillId="50"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9" fillId="49"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7"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32" fillId="27" borderId="0" applyNumberFormat="0" applyBorder="0" applyAlignment="0" applyProtection="0"/>
    <xf numFmtId="0" fontId="49" fillId="49"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9" fillId="49" borderId="0" applyNumberFormat="0" applyBorder="0" applyAlignment="0" applyProtection="0"/>
    <xf numFmtId="0" fontId="4" fillId="27"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7" borderId="0" applyNumberFormat="0" applyBorder="0" applyAlignment="0" applyProtection="0"/>
    <xf numFmtId="0" fontId="49" fillId="40"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9" fillId="40"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9" fillId="40" borderId="0" applyNumberFormat="0" applyBorder="0" applyAlignment="0" applyProtection="0"/>
    <xf numFmtId="0" fontId="4" fillId="27" borderId="0" applyNumberFormat="0" applyBorder="0" applyAlignment="0" applyProtection="0"/>
    <xf numFmtId="0" fontId="49" fillId="40"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7" fillId="27" borderId="0" applyNumberFormat="0" applyBorder="0" applyAlignment="0" applyProtection="0"/>
    <xf numFmtId="0" fontId="50"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7"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7"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8" fillId="31" borderId="0" applyNumberFormat="0" applyBorder="0" applyAlignment="0" applyProtection="0"/>
    <xf numFmtId="0" fontId="32" fillId="31" borderId="0" applyNumberFormat="0" applyBorder="0" applyAlignment="0" applyProtection="0"/>
    <xf numFmtId="0" fontId="49" fillId="51" borderId="0" applyNumberFormat="0" applyBorder="0" applyAlignment="0" applyProtection="0"/>
    <xf numFmtId="0" fontId="4" fillId="31" borderId="0" applyNumberFormat="0" applyBorder="0" applyAlignment="0" applyProtection="0"/>
    <xf numFmtId="0" fontId="47"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0" fontId="32" fillId="31" borderId="0" applyNumberFormat="0" applyBorder="0" applyAlignment="0" applyProtection="0"/>
    <xf numFmtId="0" fontId="47"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50" fillId="3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49" fillId="52"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9" fillId="5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32" fillId="3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49" fillId="52" borderId="0" applyNumberFormat="0" applyBorder="0" applyAlignment="0" applyProtection="0"/>
    <xf numFmtId="0" fontId="32" fillId="31" borderId="0" applyNumberFormat="0" applyBorder="0" applyAlignment="0" applyProtection="0"/>
    <xf numFmtId="0" fontId="49" fillId="5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9" fillId="51" borderId="0" applyNumberFormat="0" applyBorder="0" applyAlignment="0" applyProtection="0"/>
    <xf numFmtId="0" fontId="4" fillId="3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9" fillId="5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9" fillId="5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7" fillId="31" borderId="0" applyNumberFormat="0" applyBorder="0" applyAlignment="0" applyProtection="0"/>
    <xf numFmtId="0" fontId="50"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7"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7"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8" fillId="35" borderId="0" applyNumberFormat="0" applyBorder="0" applyAlignment="0" applyProtection="0"/>
    <xf numFmtId="0" fontId="32" fillId="35" borderId="0" applyNumberFormat="0" applyBorder="0" applyAlignment="0" applyProtection="0"/>
    <xf numFmtId="0" fontId="49" fillId="43" borderId="0" applyNumberFormat="0" applyBorder="0" applyAlignment="0" applyProtection="0"/>
    <xf numFmtId="0" fontId="4" fillId="35" borderId="0" applyNumberFormat="0" applyBorder="0" applyAlignment="0" applyProtection="0"/>
    <xf numFmtId="0" fontId="47"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0" fontId="32" fillId="35" borderId="0" applyNumberFormat="0" applyBorder="0" applyAlignment="0" applyProtection="0"/>
    <xf numFmtId="0" fontId="47"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50" fillId="35"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49" fillId="53"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9" fillId="43"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32" fillId="35"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53" borderId="0" applyNumberFormat="0" applyBorder="0" applyAlignment="0" applyProtection="0"/>
    <xf numFmtId="0" fontId="32" fillId="35" borderId="0" applyNumberFormat="0" applyBorder="0" applyAlignment="0" applyProtection="0"/>
    <xf numFmtId="0" fontId="49" fillId="43"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9" fillId="43" borderId="0" applyNumberFormat="0" applyBorder="0" applyAlignment="0" applyProtection="0"/>
    <xf numFmtId="0" fontId="4" fillId="35"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9" fillId="43"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9" fillId="43"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7" fillId="35" borderId="0" applyNumberFormat="0" applyBorder="0" applyAlignment="0" applyProtection="0"/>
    <xf numFmtId="0" fontId="50"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7"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7"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8" fillId="16" borderId="0" applyNumberFormat="0" applyBorder="0" applyAlignment="0" applyProtection="0"/>
    <xf numFmtId="0" fontId="32" fillId="16" borderId="0" applyNumberFormat="0" applyBorder="0" applyAlignment="0" applyProtection="0"/>
    <xf numFmtId="0" fontId="49" fillId="54" borderId="0" applyNumberFormat="0" applyBorder="0" applyAlignment="0" applyProtection="0"/>
    <xf numFmtId="0" fontId="4" fillId="16" borderId="0" applyNumberFormat="0" applyBorder="0" applyAlignment="0" applyProtection="0"/>
    <xf numFmtId="0" fontId="47"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16" borderId="0" applyNumberFormat="0" applyBorder="0" applyAlignment="0" applyProtection="0"/>
    <xf numFmtId="0" fontId="47" fillId="16" borderId="0" applyNumberFormat="0" applyBorder="0" applyAlignment="0" applyProtection="0"/>
    <xf numFmtId="0" fontId="4" fillId="55"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50" fillId="16"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16" borderId="0" applyNumberFormat="0" applyBorder="0" applyAlignment="0" applyProtection="0"/>
    <xf numFmtId="0" fontId="49" fillId="55" borderId="0" applyNumberFormat="0" applyBorder="0" applyAlignment="0" applyProtection="0"/>
    <xf numFmtId="0" fontId="32" fillId="16" borderId="0" applyNumberFormat="0" applyBorder="0" applyAlignment="0" applyProtection="0"/>
    <xf numFmtId="0" fontId="49" fillId="54"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49" fillId="5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9" fillId="54"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16"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6" borderId="0" applyNumberFormat="0" applyBorder="0" applyAlignment="0" applyProtection="0"/>
    <xf numFmtId="0" fontId="32" fillId="16" borderId="0" applyNumberFormat="0" applyBorder="0" applyAlignment="0" applyProtection="0"/>
    <xf numFmtId="0" fontId="49" fillId="54"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9" fillId="54" borderId="0" applyNumberFormat="0" applyBorder="0" applyAlignment="0" applyProtection="0"/>
    <xf numFmtId="0" fontId="4" fillId="16"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16" borderId="0" applyNumberFormat="0" applyBorder="0" applyAlignment="0" applyProtection="0"/>
    <xf numFmtId="0" fontId="49" fillId="5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9" fillId="55"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9" fillId="55" borderId="0" applyNumberFormat="0" applyBorder="0" applyAlignment="0" applyProtection="0"/>
    <xf numFmtId="0" fontId="4" fillId="16" borderId="0" applyNumberFormat="0" applyBorder="0" applyAlignment="0" applyProtection="0"/>
    <xf numFmtId="0" fontId="49" fillId="55"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7" fillId="16" borderId="0" applyNumberFormat="0" applyBorder="0" applyAlignment="0" applyProtection="0"/>
    <xf numFmtId="0" fontId="50"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7"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7"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8" fillId="20" borderId="0" applyNumberFormat="0" applyBorder="0" applyAlignment="0" applyProtection="0"/>
    <xf numFmtId="0" fontId="32" fillId="20" borderId="0" applyNumberFormat="0" applyBorder="0" applyAlignment="0" applyProtection="0"/>
    <xf numFmtId="0" fontId="49" fillId="44" borderId="0" applyNumberFormat="0" applyBorder="0" applyAlignment="0" applyProtection="0"/>
    <xf numFmtId="0" fontId="4" fillId="20" borderId="0" applyNumberFormat="0" applyBorder="0" applyAlignment="0" applyProtection="0"/>
    <xf numFmtId="0" fontId="47"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0" fontId="32" fillId="20" borderId="0" applyNumberFormat="0" applyBorder="0" applyAlignment="0" applyProtection="0"/>
    <xf numFmtId="0" fontId="47"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50" fillId="20"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49" fillId="57"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9" fillId="44"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32" fillId="20"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57" borderId="0" applyNumberFormat="0" applyBorder="0" applyAlignment="0" applyProtection="0"/>
    <xf numFmtId="0" fontId="32" fillId="20" borderId="0" applyNumberFormat="0" applyBorder="0" applyAlignment="0" applyProtection="0"/>
    <xf numFmtId="0" fontId="49" fillId="44"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9" fillId="44" borderId="0" applyNumberFormat="0" applyBorder="0" applyAlignment="0" applyProtection="0"/>
    <xf numFmtId="0" fontId="4" fillId="20"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9" fillId="44"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9" fillId="44"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7" fillId="20" borderId="0" applyNumberFormat="0" applyBorder="0" applyAlignment="0" applyProtection="0"/>
    <xf numFmtId="0" fontId="50"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7"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7"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8" fillId="24" borderId="0" applyNumberFormat="0" applyBorder="0" applyAlignment="0" applyProtection="0"/>
    <xf numFmtId="0" fontId="32" fillId="24" borderId="0" applyNumberFormat="0" applyBorder="0" applyAlignment="0" applyProtection="0"/>
    <xf numFmtId="0" fontId="49" fillId="58" borderId="0" applyNumberFormat="0" applyBorder="0" applyAlignment="0" applyProtection="0"/>
    <xf numFmtId="0" fontId="4" fillId="24" borderId="0" applyNumberFormat="0" applyBorder="0" applyAlignment="0" applyProtection="0"/>
    <xf numFmtId="0" fontId="47"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0" fontId="32" fillId="24" borderId="0" applyNumberFormat="0" applyBorder="0" applyAlignment="0" applyProtection="0"/>
    <xf numFmtId="0" fontId="47" fillId="24" borderId="0" applyNumberFormat="0" applyBorder="0" applyAlignment="0" applyProtection="0"/>
    <xf numFmtId="0" fontId="4" fillId="5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50" fillId="24"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32" fillId="24" borderId="0" applyNumberFormat="0" applyBorder="0" applyAlignment="0" applyProtection="0"/>
    <xf numFmtId="0" fontId="49" fillId="59" borderId="0" applyNumberFormat="0" applyBorder="0" applyAlignment="0" applyProtection="0"/>
    <xf numFmtId="0" fontId="32" fillId="24" borderId="0" applyNumberFormat="0" applyBorder="0" applyAlignment="0" applyProtection="0"/>
    <xf numFmtId="0" fontId="49" fillId="58"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49" fillId="6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9" fillId="58"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32" fillId="24"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49" fillId="60" borderId="0" applyNumberFormat="0" applyBorder="0" applyAlignment="0" applyProtection="0"/>
    <xf numFmtId="0" fontId="32" fillId="24" borderId="0" applyNumberFormat="0" applyBorder="0" applyAlignment="0" applyProtection="0"/>
    <xf numFmtId="0" fontId="49" fillId="58"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9" fillId="58" borderId="0" applyNumberFormat="0" applyBorder="0" applyAlignment="0" applyProtection="0"/>
    <xf numFmtId="0" fontId="4" fillId="24"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32" fillId="24" borderId="0" applyNumberFormat="0" applyBorder="0" applyAlignment="0" applyProtection="0"/>
    <xf numFmtId="0" fontId="49" fillId="59"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9" fillId="59"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9" fillId="59" borderId="0" applyNumberFormat="0" applyBorder="0" applyAlignment="0" applyProtection="0"/>
    <xf numFmtId="0" fontId="4" fillId="24" borderId="0" applyNumberFormat="0" applyBorder="0" applyAlignment="0" applyProtection="0"/>
    <xf numFmtId="0" fontId="49" fillId="59"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7" fillId="24" borderId="0" applyNumberFormat="0" applyBorder="0" applyAlignment="0" applyProtection="0"/>
    <xf numFmtId="0" fontId="50"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7"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7"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8" fillId="28" borderId="0" applyNumberFormat="0" applyBorder="0" applyAlignment="0" applyProtection="0"/>
    <xf numFmtId="0" fontId="32" fillId="28" borderId="0" applyNumberFormat="0" applyBorder="0" applyAlignment="0" applyProtection="0"/>
    <xf numFmtId="0" fontId="49" fillId="49" borderId="0" applyNumberFormat="0" applyBorder="0" applyAlignment="0" applyProtection="0"/>
    <xf numFmtId="0" fontId="4" fillId="28" borderId="0" applyNumberFormat="0" applyBorder="0" applyAlignment="0" applyProtection="0"/>
    <xf numFmtId="0" fontId="47"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8" borderId="0" applyNumberFormat="0" applyBorder="0" applyAlignment="0" applyProtection="0"/>
    <xf numFmtId="0" fontId="47" fillId="28" borderId="0" applyNumberFormat="0" applyBorder="0" applyAlignment="0" applyProtection="0"/>
    <xf numFmtId="0" fontId="4" fillId="5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50" fillId="28"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8" borderId="0" applyNumberFormat="0" applyBorder="0" applyAlignment="0" applyProtection="0"/>
    <xf numFmtId="0" fontId="49" fillId="55" borderId="0" applyNumberFormat="0" applyBorder="0" applyAlignment="0" applyProtection="0"/>
    <xf numFmtId="0" fontId="32" fillId="28" borderId="0" applyNumberFormat="0" applyBorder="0" applyAlignment="0" applyProtection="0"/>
    <xf numFmtId="0" fontId="49" fillId="49"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49" fillId="50"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9" fillId="49"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8"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32" fillId="28" borderId="0" applyNumberFormat="0" applyBorder="0" applyAlignment="0" applyProtection="0"/>
    <xf numFmtId="0" fontId="49" fillId="49"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9" fillId="49" borderId="0" applyNumberFormat="0" applyBorder="0" applyAlignment="0" applyProtection="0"/>
    <xf numFmtId="0" fontId="4" fillId="28"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8" borderId="0" applyNumberFormat="0" applyBorder="0" applyAlignment="0" applyProtection="0"/>
    <xf numFmtId="0" fontId="49" fillId="55"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9" fillId="55"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9" fillId="55" borderId="0" applyNumberFormat="0" applyBorder="0" applyAlignment="0" applyProtection="0"/>
    <xf numFmtId="0" fontId="4" fillId="28" borderId="0" applyNumberFormat="0" applyBorder="0" applyAlignment="0" applyProtection="0"/>
    <xf numFmtId="0" fontId="49" fillId="55"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7" fillId="28" borderId="0" applyNumberFormat="0" applyBorder="0" applyAlignment="0" applyProtection="0"/>
    <xf numFmtId="0" fontId="50"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7"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7"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8" fillId="32" borderId="0" applyNumberFormat="0" applyBorder="0" applyAlignment="0" applyProtection="0"/>
    <xf numFmtId="0" fontId="32" fillId="32" borderId="0" applyNumberFormat="0" applyBorder="0" applyAlignment="0" applyProtection="0"/>
    <xf numFmtId="0" fontId="49" fillId="54" borderId="0" applyNumberFormat="0" applyBorder="0" applyAlignment="0" applyProtection="0"/>
    <xf numFmtId="0" fontId="4" fillId="32" borderId="0" applyNumberFormat="0" applyBorder="0" applyAlignment="0" applyProtection="0"/>
    <xf numFmtId="0" fontId="47"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32" borderId="0" applyNumberFormat="0" applyBorder="0" applyAlignment="0" applyProtection="0"/>
    <xf numFmtId="0" fontId="47"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50" fillId="32"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49" fillId="56"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9" fillId="54"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32"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6" borderId="0" applyNumberFormat="0" applyBorder="0" applyAlignment="0" applyProtection="0"/>
    <xf numFmtId="0" fontId="32" fillId="32" borderId="0" applyNumberFormat="0" applyBorder="0" applyAlignment="0" applyProtection="0"/>
    <xf numFmtId="0" fontId="49" fillId="54"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9" fillId="54" borderId="0" applyNumberFormat="0" applyBorder="0" applyAlignment="0" applyProtection="0"/>
    <xf numFmtId="0" fontId="4" fillId="32"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9" fillId="54"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9" fillId="54"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7" fillId="32" borderId="0" applyNumberFormat="0" applyBorder="0" applyAlignment="0" applyProtection="0"/>
    <xf numFmtId="0" fontId="50"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7"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7"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8" fillId="36" borderId="0" applyNumberFormat="0" applyBorder="0" applyAlignment="0" applyProtection="0"/>
    <xf numFmtId="0" fontId="32" fillId="36" borderId="0" applyNumberFormat="0" applyBorder="0" applyAlignment="0" applyProtection="0"/>
    <xf numFmtId="0" fontId="49" fillId="61" borderId="0" applyNumberFormat="0" applyBorder="0" applyAlignment="0" applyProtection="0"/>
    <xf numFmtId="0" fontId="4" fillId="36" borderId="0" applyNumberFormat="0" applyBorder="0" applyAlignment="0" applyProtection="0"/>
    <xf numFmtId="0" fontId="47"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0" fontId="32" fillId="36" borderId="0" applyNumberFormat="0" applyBorder="0" applyAlignment="0" applyProtection="0"/>
    <xf numFmtId="0" fontId="47" fillId="36" borderId="0" applyNumberFormat="0" applyBorder="0" applyAlignment="0" applyProtection="0"/>
    <xf numFmtId="0" fontId="4" fillId="43"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50" fillId="36"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32" fillId="36" borderId="0" applyNumberFormat="0" applyBorder="0" applyAlignment="0" applyProtection="0"/>
    <xf numFmtId="0" fontId="49" fillId="43" borderId="0" applyNumberFormat="0" applyBorder="0" applyAlignment="0" applyProtection="0"/>
    <xf numFmtId="0" fontId="32" fillId="36" borderId="0" applyNumberFormat="0" applyBorder="0" applyAlignment="0" applyProtection="0"/>
    <xf numFmtId="0" fontId="49" fillId="61"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49" fillId="62"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9" fillId="61"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32" fillId="36"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49" fillId="62" borderId="0" applyNumberFormat="0" applyBorder="0" applyAlignment="0" applyProtection="0"/>
    <xf numFmtId="0" fontId="32" fillId="36" borderId="0" applyNumberFormat="0" applyBorder="0" applyAlignment="0" applyProtection="0"/>
    <xf numFmtId="0" fontId="49" fillId="61"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9" fillId="61" borderId="0" applyNumberFormat="0" applyBorder="0" applyAlignment="0" applyProtection="0"/>
    <xf numFmtId="0" fontId="4" fillId="36"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32" fillId="36" borderId="0" applyNumberFormat="0" applyBorder="0" applyAlignment="0" applyProtection="0"/>
    <xf numFmtId="0" fontId="49" fillId="43"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9" fillId="43"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9" fillId="43" borderId="0" applyNumberFormat="0" applyBorder="0" applyAlignment="0" applyProtection="0"/>
    <xf numFmtId="0" fontId="4" fillId="36" borderId="0" applyNumberFormat="0" applyBorder="0" applyAlignment="0" applyProtection="0"/>
    <xf numFmtId="0" fontId="49" fillId="43"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7" fillId="36" borderId="0" applyNumberFormat="0" applyBorder="0" applyAlignment="0" applyProtection="0"/>
    <xf numFmtId="0" fontId="50"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7"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10" fontId="45" fillId="0" borderId="0" applyFont="0" applyFill="0" applyBorder="0" applyAlignment="0" applyProtection="0"/>
    <xf numFmtId="10" fontId="45" fillId="0" borderId="0" applyFont="0" applyFill="0" applyBorder="0" applyAlignment="0" applyProtection="0">
      <alignment horizontal="center" vertical="center"/>
    </xf>
    <xf numFmtId="0" fontId="51" fillId="17" borderId="0" applyNumberFormat="0" applyBorder="0" applyAlignment="0" applyProtection="0"/>
    <xf numFmtId="0" fontId="52" fillId="17" borderId="0" applyNumberFormat="0" applyBorder="0" applyAlignment="0" applyProtection="0"/>
    <xf numFmtId="0" fontId="53" fillId="63" borderId="0" applyNumberFormat="0" applyBorder="0" applyAlignment="0" applyProtection="0"/>
    <xf numFmtId="0" fontId="30" fillId="17" borderId="0" applyNumberFormat="0" applyBorder="0" applyAlignment="0" applyProtection="0"/>
    <xf numFmtId="0" fontId="54" fillId="17" borderId="0" applyNumberFormat="0" applyBorder="0" applyAlignment="0" applyProtection="0"/>
    <xf numFmtId="164" fontId="53" fillId="63" borderId="0" applyNumberFormat="0" applyBorder="0" applyAlignment="0" applyProtection="0"/>
    <xf numFmtId="0" fontId="54" fillId="17" borderId="0" applyNumberFormat="0" applyBorder="0" applyAlignment="0" applyProtection="0"/>
    <xf numFmtId="0" fontId="30" fillId="64" borderId="0" applyNumberFormat="0" applyBorder="0" applyAlignment="0" applyProtection="0"/>
    <xf numFmtId="0" fontId="55" fillId="17" borderId="0" applyNumberFormat="0" applyBorder="0" applyAlignment="0" applyProtection="0"/>
    <xf numFmtId="0" fontId="53" fillId="63" borderId="0" applyNumberFormat="0" applyBorder="0" applyAlignment="0" applyProtection="0"/>
    <xf numFmtId="0" fontId="53" fillId="65" borderId="0" applyNumberFormat="0" applyBorder="0" applyAlignment="0" applyProtection="0"/>
    <xf numFmtId="0" fontId="53" fillId="64" borderId="0" applyNumberFormat="0" applyBorder="0" applyAlignment="0" applyProtection="0"/>
    <xf numFmtId="0" fontId="53" fillId="63" borderId="0" applyNumberFormat="0" applyBorder="0" applyAlignment="0" applyProtection="0"/>
    <xf numFmtId="164" fontId="53" fillId="63" borderId="0" applyNumberFormat="0" applyBorder="0" applyAlignment="0" applyProtection="0"/>
    <xf numFmtId="0" fontId="30" fillId="17"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30" fillId="17" borderId="0" applyNumberFormat="0" applyBorder="0" applyAlignment="0" applyProtection="0"/>
    <xf numFmtId="164" fontId="53" fillId="63" borderId="0" applyNumberFormat="0" applyBorder="0" applyAlignment="0" applyProtection="0"/>
    <xf numFmtId="0" fontId="53" fillId="63" borderId="0" applyNumberFormat="0" applyBorder="0" applyAlignment="0" applyProtection="0"/>
    <xf numFmtId="0" fontId="30" fillId="17" borderId="0" applyNumberFormat="0" applyBorder="0" applyAlignment="0" applyProtection="0"/>
    <xf numFmtId="0" fontId="53" fillId="64" borderId="0" applyNumberFormat="0" applyBorder="0" applyAlignment="0" applyProtection="0"/>
    <xf numFmtId="0" fontId="52"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55" fillId="17" borderId="0" applyNumberFormat="0" applyBorder="0" applyAlignment="0" applyProtection="0"/>
    <xf numFmtId="0" fontId="54" fillId="17" borderId="0" applyNumberFormat="0" applyBorder="0" applyAlignment="0" applyProtection="0"/>
    <xf numFmtId="0" fontId="51" fillId="21" borderId="0" applyNumberFormat="0" applyBorder="0" applyAlignment="0" applyProtection="0"/>
    <xf numFmtId="0" fontId="52" fillId="21" borderId="0" applyNumberFormat="0" applyBorder="0" applyAlignment="0" applyProtection="0"/>
    <xf numFmtId="0" fontId="53" fillId="44" borderId="0" applyNumberFormat="0" applyBorder="0" applyAlignment="0" applyProtection="0"/>
    <xf numFmtId="0" fontId="30" fillId="21" borderId="0" applyNumberFormat="0" applyBorder="0" applyAlignment="0" applyProtection="0"/>
    <xf numFmtId="0" fontId="54" fillId="21" borderId="0" applyNumberFormat="0" applyBorder="0" applyAlignment="0" applyProtection="0"/>
    <xf numFmtId="164" fontId="53" fillId="44" borderId="0" applyNumberFormat="0" applyBorder="0" applyAlignment="0" applyProtection="0"/>
    <xf numFmtId="0" fontId="54" fillId="21" borderId="0" applyNumberFormat="0" applyBorder="0" applyAlignment="0" applyProtection="0"/>
    <xf numFmtId="0" fontId="55" fillId="21" borderId="0" applyNumberFormat="0" applyBorder="0" applyAlignment="0" applyProtection="0"/>
    <xf numFmtId="0" fontId="53" fillId="44" borderId="0" applyNumberFormat="0" applyBorder="0" applyAlignment="0" applyProtection="0"/>
    <xf numFmtId="0" fontId="53" fillId="57" borderId="0" applyNumberFormat="0" applyBorder="0" applyAlignment="0" applyProtection="0"/>
    <xf numFmtId="0" fontId="53" fillId="44" borderId="0" applyNumberFormat="0" applyBorder="0" applyAlignment="0" applyProtection="0"/>
    <xf numFmtId="0" fontId="30" fillId="21" borderId="0" applyNumberFormat="0" applyBorder="0" applyAlignment="0" applyProtection="0"/>
    <xf numFmtId="164" fontId="53" fillId="44" borderId="0" applyNumberFormat="0" applyBorder="0" applyAlignment="0" applyProtection="0"/>
    <xf numFmtId="0" fontId="30" fillId="21" borderId="0" applyNumberFormat="0" applyBorder="0" applyAlignment="0" applyProtection="0"/>
    <xf numFmtId="0" fontId="53" fillId="44" borderId="0" applyNumberFormat="0" applyBorder="0" applyAlignment="0" applyProtection="0"/>
    <xf numFmtId="164" fontId="53" fillId="44" borderId="0" applyNumberFormat="0" applyBorder="0" applyAlignment="0" applyProtection="0"/>
    <xf numFmtId="0" fontId="30" fillId="21" borderId="0" applyNumberFormat="0" applyBorder="0" applyAlignment="0" applyProtection="0"/>
    <xf numFmtId="0" fontId="52"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55" fillId="21" borderId="0" applyNumberFormat="0" applyBorder="0" applyAlignment="0" applyProtection="0"/>
    <xf numFmtId="0" fontId="54" fillId="21" borderId="0" applyNumberFormat="0" applyBorder="0" applyAlignment="0" applyProtection="0"/>
    <xf numFmtId="0" fontId="51" fillId="25" borderId="0" applyNumberFormat="0" applyBorder="0" applyAlignment="0" applyProtection="0"/>
    <xf numFmtId="0" fontId="52" fillId="25" borderId="0" applyNumberFormat="0" applyBorder="0" applyAlignment="0" applyProtection="0"/>
    <xf numFmtId="0" fontId="53" fillId="58" borderId="0" applyNumberFormat="0" applyBorder="0" applyAlignment="0" applyProtection="0"/>
    <xf numFmtId="0" fontId="30" fillId="25" borderId="0" applyNumberFormat="0" applyBorder="0" applyAlignment="0" applyProtection="0"/>
    <xf numFmtId="0" fontId="54" fillId="25" borderId="0" applyNumberFormat="0" applyBorder="0" applyAlignment="0" applyProtection="0"/>
    <xf numFmtId="164" fontId="53" fillId="58" borderId="0" applyNumberFormat="0" applyBorder="0" applyAlignment="0" applyProtection="0"/>
    <xf numFmtId="0" fontId="54" fillId="25" borderId="0" applyNumberFormat="0" applyBorder="0" applyAlignment="0" applyProtection="0"/>
    <xf numFmtId="0" fontId="30" fillId="59" borderId="0" applyNumberFormat="0" applyBorder="0" applyAlignment="0" applyProtection="0"/>
    <xf numFmtId="0" fontId="55" fillId="25" borderId="0" applyNumberFormat="0" applyBorder="0" applyAlignment="0" applyProtection="0"/>
    <xf numFmtId="0" fontId="53" fillId="58" borderId="0" applyNumberFormat="0" applyBorder="0" applyAlignment="0" applyProtection="0"/>
    <xf numFmtId="0" fontId="53" fillId="60" borderId="0" applyNumberFormat="0" applyBorder="0" applyAlignment="0" applyProtection="0"/>
    <xf numFmtId="0" fontId="53" fillId="59" borderId="0" applyNumberFormat="0" applyBorder="0" applyAlignment="0" applyProtection="0"/>
    <xf numFmtId="0" fontId="53" fillId="58" borderId="0" applyNumberFormat="0" applyBorder="0" applyAlignment="0" applyProtection="0"/>
    <xf numFmtId="164" fontId="53" fillId="58" borderId="0" applyNumberFormat="0" applyBorder="0" applyAlignment="0" applyProtection="0"/>
    <xf numFmtId="0" fontId="30" fillId="2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30" fillId="25" borderId="0" applyNumberFormat="0" applyBorder="0" applyAlignment="0" applyProtection="0"/>
    <xf numFmtId="164" fontId="53" fillId="58" borderId="0" applyNumberFormat="0" applyBorder="0" applyAlignment="0" applyProtection="0"/>
    <xf numFmtId="0" fontId="53" fillId="58" borderId="0" applyNumberFormat="0" applyBorder="0" applyAlignment="0" applyProtection="0"/>
    <xf numFmtId="0" fontId="30" fillId="25" borderId="0" applyNumberFormat="0" applyBorder="0" applyAlignment="0" applyProtection="0"/>
    <xf numFmtId="0" fontId="53" fillId="59" borderId="0" applyNumberFormat="0" applyBorder="0" applyAlignment="0" applyProtection="0"/>
    <xf numFmtId="0" fontId="52"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55" fillId="25" borderId="0" applyNumberFormat="0" applyBorder="0" applyAlignment="0" applyProtection="0"/>
    <xf numFmtId="0" fontId="54" fillId="25" borderId="0" applyNumberFormat="0" applyBorder="0" applyAlignment="0" applyProtection="0"/>
    <xf numFmtId="0" fontId="51" fillId="29" borderId="0" applyNumberFormat="0" applyBorder="0" applyAlignment="0" applyProtection="0"/>
    <xf numFmtId="0" fontId="52" fillId="29" borderId="0" applyNumberFormat="0" applyBorder="0" applyAlignment="0" applyProtection="0"/>
    <xf numFmtId="0" fontId="53" fillId="66" borderId="0" applyNumberFormat="0" applyBorder="0" applyAlignment="0" applyProtection="0"/>
    <xf numFmtId="0" fontId="30" fillId="29" borderId="0" applyNumberFormat="0" applyBorder="0" applyAlignment="0" applyProtection="0"/>
    <xf numFmtId="0" fontId="54" fillId="29" borderId="0" applyNumberFormat="0" applyBorder="0" applyAlignment="0" applyProtection="0"/>
    <xf numFmtId="164" fontId="53" fillId="66" borderId="0" applyNumberFormat="0" applyBorder="0" applyAlignment="0" applyProtection="0"/>
    <xf numFmtId="0" fontId="54" fillId="29" borderId="0" applyNumberFormat="0" applyBorder="0" applyAlignment="0" applyProtection="0"/>
    <xf numFmtId="0" fontId="30" fillId="55" borderId="0" applyNumberFormat="0" applyBorder="0" applyAlignment="0" applyProtection="0"/>
    <xf numFmtId="0" fontId="55" fillId="29" borderId="0" applyNumberFormat="0" applyBorder="0" applyAlignment="0" applyProtection="0"/>
    <xf numFmtId="0" fontId="53" fillId="66" borderId="0" applyNumberFormat="0" applyBorder="0" applyAlignment="0" applyProtection="0"/>
    <xf numFmtId="0" fontId="53" fillId="67" borderId="0" applyNumberFormat="0" applyBorder="0" applyAlignment="0" applyProtection="0"/>
    <xf numFmtId="0" fontId="53" fillId="55" borderId="0" applyNumberFormat="0" applyBorder="0" applyAlignment="0" applyProtection="0"/>
    <xf numFmtId="0" fontId="53" fillId="66" borderId="0" applyNumberFormat="0" applyBorder="0" applyAlignment="0" applyProtection="0"/>
    <xf numFmtId="164" fontId="53" fillId="66" borderId="0" applyNumberFormat="0" applyBorder="0" applyAlignment="0" applyProtection="0"/>
    <xf numFmtId="0" fontId="30" fillId="29"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30" fillId="29" borderId="0" applyNumberFormat="0" applyBorder="0" applyAlignment="0" applyProtection="0"/>
    <xf numFmtId="164" fontId="53" fillId="66" borderId="0" applyNumberFormat="0" applyBorder="0" applyAlignment="0" applyProtection="0"/>
    <xf numFmtId="0" fontId="53" fillId="66" borderId="0" applyNumberFormat="0" applyBorder="0" applyAlignment="0" applyProtection="0"/>
    <xf numFmtId="0" fontId="30" fillId="29" borderId="0" applyNumberFormat="0" applyBorder="0" applyAlignment="0" applyProtection="0"/>
    <xf numFmtId="0" fontId="53" fillId="55" borderId="0" applyNumberFormat="0" applyBorder="0" applyAlignment="0" applyProtection="0"/>
    <xf numFmtId="0" fontId="52"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55" fillId="29" borderId="0" applyNumberFormat="0" applyBorder="0" applyAlignment="0" applyProtection="0"/>
    <xf numFmtId="0" fontId="54" fillId="29" borderId="0" applyNumberFormat="0" applyBorder="0" applyAlignment="0" applyProtection="0"/>
    <xf numFmtId="0" fontId="51" fillId="33" borderId="0" applyNumberFormat="0" applyBorder="0" applyAlignment="0" applyProtection="0"/>
    <xf numFmtId="0" fontId="52" fillId="33" borderId="0" applyNumberFormat="0" applyBorder="0" applyAlignment="0" applyProtection="0"/>
    <xf numFmtId="0" fontId="53" fillId="64" borderId="0" applyNumberFormat="0" applyBorder="0" applyAlignment="0" applyProtection="0"/>
    <xf numFmtId="0" fontId="30" fillId="33" borderId="0" applyNumberFormat="0" applyBorder="0" applyAlignment="0" applyProtection="0"/>
    <xf numFmtId="0" fontId="54" fillId="33" borderId="0" applyNumberFormat="0" applyBorder="0" applyAlignment="0" applyProtection="0"/>
    <xf numFmtId="164" fontId="53" fillId="64" borderId="0" applyNumberFormat="0" applyBorder="0" applyAlignment="0" applyProtection="0"/>
    <xf numFmtId="0" fontId="54" fillId="33" borderId="0" applyNumberFormat="0" applyBorder="0" applyAlignment="0" applyProtection="0"/>
    <xf numFmtId="0" fontId="55" fillId="33" borderId="0" applyNumberFormat="0" applyBorder="0" applyAlignment="0" applyProtection="0"/>
    <xf numFmtId="0" fontId="53" fillId="64" borderId="0" applyNumberFormat="0" applyBorder="0" applyAlignment="0" applyProtection="0"/>
    <xf numFmtId="0" fontId="53" fillId="68" borderId="0" applyNumberFormat="0" applyBorder="0" applyAlignment="0" applyProtection="0"/>
    <xf numFmtId="0" fontId="53" fillId="64" borderId="0" applyNumberFormat="0" applyBorder="0" applyAlignment="0" applyProtection="0"/>
    <xf numFmtId="0" fontId="30" fillId="33" borderId="0" applyNumberFormat="0" applyBorder="0" applyAlignment="0" applyProtection="0"/>
    <xf numFmtId="164" fontId="53" fillId="64" borderId="0" applyNumberFormat="0" applyBorder="0" applyAlignment="0" applyProtection="0"/>
    <xf numFmtId="0" fontId="30" fillId="33" borderId="0" applyNumberFormat="0" applyBorder="0" applyAlignment="0" applyProtection="0"/>
    <xf numFmtId="0" fontId="53" fillId="64" borderId="0" applyNumberFormat="0" applyBorder="0" applyAlignment="0" applyProtection="0"/>
    <xf numFmtId="164" fontId="53" fillId="64" borderId="0" applyNumberFormat="0" applyBorder="0" applyAlignment="0" applyProtection="0"/>
    <xf numFmtId="0" fontId="30" fillId="33" borderId="0" applyNumberFormat="0" applyBorder="0" applyAlignment="0" applyProtection="0"/>
    <xf numFmtId="0" fontId="52"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55" fillId="33" borderId="0" applyNumberFormat="0" applyBorder="0" applyAlignment="0" applyProtection="0"/>
    <xf numFmtId="0" fontId="54" fillId="33" borderId="0" applyNumberFormat="0" applyBorder="0" applyAlignment="0" applyProtection="0"/>
    <xf numFmtId="0" fontId="51" fillId="37" borderId="0" applyNumberFormat="0" applyBorder="0" applyAlignment="0" applyProtection="0"/>
    <xf numFmtId="0" fontId="52" fillId="37" borderId="0" applyNumberFormat="0" applyBorder="0" applyAlignment="0" applyProtection="0"/>
    <xf numFmtId="0" fontId="53" fillId="69" borderId="0" applyNumberFormat="0" applyBorder="0" applyAlignment="0" applyProtection="0"/>
    <xf numFmtId="0" fontId="30" fillId="37" borderId="0" applyNumberFormat="0" applyBorder="0" applyAlignment="0" applyProtection="0"/>
    <xf numFmtId="0" fontId="54" fillId="37" borderId="0" applyNumberFormat="0" applyBorder="0" applyAlignment="0" applyProtection="0"/>
    <xf numFmtId="164" fontId="53" fillId="69" borderId="0" applyNumberFormat="0" applyBorder="0" applyAlignment="0" applyProtection="0"/>
    <xf numFmtId="0" fontId="54" fillId="37" borderId="0" applyNumberFormat="0" applyBorder="0" applyAlignment="0" applyProtection="0"/>
    <xf numFmtId="0" fontId="30" fillId="43" borderId="0" applyNumberFormat="0" applyBorder="0" applyAlignment="0" applyProtection="0"/>
    <xf numFmtId="0" fontId="55" fillId="37" borderId="0" applyNumberFormat="0" applyBorder="0" applyAlignment="0" applyProtection="0"/>
    <xf numFmtId="0" fontId="53" fillId="69" borderId="0" applyNumberFormat="0" applyBorder="0" applyAlignment="0" applyProtection="0"/>
    <xf numFmtId="0" fontId="53" fillId="70" borderId="0" applyNumberFormat="0" applyBorder="0" applyAlignment="0" applyProtection="0"/>
    <xf numFmtId="0" fontId="53" fillId="43" borderId="0" applyNumberFormat="0" applyBorder="0" applyAlignment="0" applyProtection="0"/>
    <xf numFmtId="0" fontId="53" fillId="69" borderId="0" applyNumberFormat="0" applyBorder="0" applyAlignment="0" applyProtection="0"/>
    <xf numFmtId="164" fontId="53" fillId="69" borderId="0" applyNumberFormat="0" applyBorder="0" applyAlignment="0" applyProtection="0"/>
    <xf numFmtId="0" fontId="30" fillId="37"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30" fillId="37" borderId="0" applyNumberFormat="0" applyBorder="0" applyAlignment="0" applyProtection="0"/>
    <xf numFmtId="164" fontId="53" fillId="69" borderId="0" applyNumberFormat="0" applyBorder="0" applyAlignment="0" applyProtection="0"/>
    <xf numFmtId="0" fontId="53" fillId="69" borderId="0" applyNumberFormat="0" applyBorder="0" applyAlignment="0" applyProtection="0"/>
    <xf numFmtId="0" fontId="30" fillId="37" borderId="0" applyNumberFormat="0" applyBorder="0" applyAlignment="0" applyProtection="0"/>
    <xf numFmtId="0" fontId="53" fillId="43" borderId="0" applyNumberFormat="0" applyBorder="0" applyAlignment="0" applyProtection="0"/>
    <xf numFmtId="0" fontId="52"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55" fillId="37" borderId="0" applyNumberFormat="0" applyBorder="0" applyAlignment="0" applyProtection="0"/>
    <xf numFmtId="0" fontId="54" fillId="37" borderId="0" applyNumberFormat="0" applyBorder="0" applyAlignment="0" applyProtection="0"/>
    <xf numFmtId="0" fontId="45" fillId="0" borderId="15" applyNumberFormat="0" applyFont="0" applyFill="0" applyAlignment="0" applyProtection="0"/>
    <xf numFmtId="164" fontId="39" fillId="71" borderId="27" applyNumberFormat="0" applyFont="0" applyAlignment="0" applyProtection="0">
      <alignment vertical="top"/>
    </xf>
    <xf numFmtId="164" fontId="39" fillId="46" borderId="28" applyNumberFormat="0" applyFont="0" applyBorder="0" applyProtection="0"/>
    <xf numFmtId="0" fontId="56" fillId="72" borderId="0" applyNumberFormat="0" applyBorder="0" applyAlignment="0" applyProtection="0"/>
    <xf numFmtId="0" fontId="56" fillId="72" borderId="0" applyNumberFormat="0" applyBorder="0" applyAlignment="0" applyProtection="0"/>
    <xf numFmtId="0" fontId="53" fillId="73"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3" fillId="74" borderId="0" applyNumberFormat="0" applyBorder="0" applyAlignment="0" applyProtection="0"/>
    <xf numFmtId="0" fontId="30" fillId="14" borderId="0" applyNumberFormat="0" applyBorder="0" applyAlignment="0" applyProtection="0"/>
    <xf numFmtId="0" fontId="54" fillId="14" borderId="0" applyNumberFormat="0" applyBorder="0" applyAlignment="0" applyProtection="0"/>
    <xf numFmtId="164" fontId="53" fillId="74" borderId="0" applyNumberFormat="0" applyBorder="0" applyAlignment="0" applyProtection="0"/>
    <xf numFmtId="0" fontId="54" fillId="14" borderId="0" applyNumberFormat="0" applyBorder="0" applyAlignment="0" applyProtection="0"/>
    <xf numFmtId="0" fontId="30" fillId="64" borderId="0" applyNumberFormat="0" applyBorder="0" applyAlignment="0" applyProtection="0"/>
    <xf numFmtId="0" fontId="55" fillId="14" borderId="0" applyNumberFormat="0" applyBorder="0" applyAlignment="0" applyProtection="0"/>
    <xf numFmtId="0" fontId="53" fillId="74" borderId="0" applyNumberFormat="0" applyBorder="0" applyAlignment="0" applyProtection="0"/>
    <xf numFmtId="0" fontId="53" fillId="75" borderId="0" applyNumberFormat="0" applyBorder="0" applyAlignment="0" applyProtection="0"/>
    <xf numFmtId="0" fontId="53" fillId="64" borderId="0" applyNumberFormat="0" applyBorder="0" applyAlignment="0" applyProtection="0"/>
    <xf numFmtId="0" fontId="53" fillId="74" borderId="0" applyNumberFormat="0" applyBorder="0" applyAlignment="0" applyProtection="0"/>
    <xf numFmtId="164" fontId="53" fillId="74" borderId="0" applyNumberFormat="0" applyBorder="0" applyAlignment="0" applyProtection="0"/>
    <xf numFmtId="0" fontId="30" fillId="14" borderId="0" applyNumberFormat="0" applyBorder="0" applyAlignment="0" applyProtection="0"/>
    <xf numFmtId="0" fontId="30"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30" fillId="14" borderId="0" applyNumberFormat="0" applyBorder="0" applyAlignment="0" applyProtection="0"/>
    <xf numFmtId="164" fontId="53" fillId="74" borderId="0" applyNumberFormat="0" applyBorder="0" applyAlignment="0" applyProtection="0"/>
    <xf numFmtId="0" fontId="53" fillId="74" borderId="0" applyNumberFormat="0" applyBorder="0" applyAlignment="0" applyProtection="0"/>
    <xf numFmtId="0" fontId="30" fillId="14" borderId="0" applyNumberFormat="0" applyBorder="0" applyAlignment="0" applyProtection="0"/>
    <xf numFmtId="0" fontId="53" fillId="64" borderId="0" applyNumberFormat="0" applyBorder="0" applyAlignment="0" applyProtection="0"/>
    <xf numFmtId="0" fontId="52"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55" fillId="14" borderId="0" applyNumberFormat="0" applyBorder="0" applyAlignment="0" applyProtection="0"/>
    <xf numFmtId="0" fontId="54" fillId="14" borderId="0" applyNumberFormat="0" applyBorder="0" applyAlignment="0" applyProtection="0"/>
    <xf numFmtId="0" fontId="56" fillId="76" borderId="0" applyNumberFormat="0" applyBorder="0" applyAlignment="0" applyProtection="0"/>
    <xf numFmtId="0" fontId="56" fillId="77" borderId="0" applyNumberFormat="0" applyBorder="0" applyAlignment="0" applyProtection="0"/>
    <xf numFmtId="0" fontId="53" fillId="7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3" fillId="79" borderId="0" applyNumberFormat="0" applyBorder="0" applyAlignment="0" applyProtection="0"/>
    <xf numFmtId="0" fontId="30" fillId="18" borderId="0" applyNumberFormat="0" applyBorder="0" applyAlignment="0" applyProtection="0"/>
    <xf numFmtId="0" fontId="54" fillId="18" borderId="0" applyNumberFormat="0" applyBorder="0" applyAlignment="0" applyProtection="0"/>
    <xf numFmtId="164" fontId="53" fillId="79" borderId="0" applyNumberFormat="0" applyBorder="0" applyAlignment="0" applyProtection="0"/>
    <xf numFmtId="0" fontId="54" fillId="18" borderId="0" applyNumberFormat="0" applyBorder="0" applyAlignment="0" applyProtection="0"/>
    <xf numFmtId="0" fontId="30" fillId="80" borderId="0" applyNumberFormat="0" applyBorder="0" applyAlignment="0" applyProtection="0"/>
    <xf numFmtId="0" fontId="55" fillId="18" borderId="0" applyNumberFormat="0" applyBorder="0" applyAlignment="0" applyProtection="0"/>
    <xf numFmtId="0" fontId="53" fillId="79" borderId="0" applyNumberFormat="0" applyBorder="0" applyAlignment="0" applyProtection="0"/>
    <xf numFmtId="0" fontId="53" fillId="81" borderId="0" applyNumberFormat="0" applyBorder="0" applyAlignment="0" applyProtection="0"/>
    <xf numFmtId="0" fontId="53" fillId="79" borderId="0" applyNumberFormat="0" applyBorder="0" applyAlignment="0" applyProtection="0"/>
    <xf numFmtId="0" fontId="30" fillId="18" borderId="0" applyNumberFormat="0" applyBorder="0" applyAlignment="0" applyProtection="0"/>
    <xf numFmtId="164" fontId="53" fillId="79" borderId="0" applyNumberFormat="0" applyBorder="0" applyAlignment="0" applyProtection="0"/>
    <xf numFmtId="0" fontId="30" fillId="80" borderId="0" applyNumberFormat="0" applyBorder="0" applyAlignment="0" applyProtection="0"/>
    <xf numFmtId="0" fontId="30" fillId="18" borderId="0" applyNumberFormat="0" applyBorder="0" applyAlignment="0" applyProtection="0"/>
    <xf numFmtId="0" fontId="53" fillId="79" borderId="0" applyNumberFormat="0" applyBorder="0" applyAlignment="0" applyProtection="0"/>
    <xf numFmtId="164" fontId="53" fillId="79" borderId="0" applyNumberFormat="0" applyBorder="0" applyAlignment="0" applyProtection="0"/>
    <xf numFmtId="0" fontId="30" fillId="18" borderId="0" applyNumberFormat="0" applyBorder="0" applyAlignment="0" applyProtection="0"/>
    <xf numFmtId="0" fontId="52"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55" fillId="18" borderId="0" applyNumberFormat="0" applyBorder="0" applyAlignment="0" applyProtection="0"/>
    <xf numFmtId="0" fontId="54" fillId="18" borderId="0" applyNumberFormat="0" applyBorder="0" applyAlignment="0" applyProtection="0"/>
    <xf numFmtId="0" fontId="56" fillId="76" borderId="0" applyNumberFormat="0" applyBorder="0" applyAlignment="0" applyProtection="0"/>
    <xf numFmtId="0" fontId="56" fillId="82" borderId="0" applyNumberFormat="0" applyBorder="0" applyAlignment="0" applyProtection="0"/>
    <xf numFmtId="0" fontId="53" fillId="77"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3" fillId="83" borderId="0" applyNumberFormat="0" applyBorder="0" applyAlignment="0" applyProtection="0"/>
    <xf numFmtId="0" fontId="30" fillId="22" borderId="0" applyNumberFormat="0" applyBorder="0" applyAlignment="0" applyProtection="0"/>
    <xf numFmtId="0" fontId="54" fillId="22" borderId="0" applyNumberFormat="0" applyBorder="0" applyAlignment="0" applyProtection="0"/>
    <xf numFmtId="164" fontId="53" fillId="83" borderId="0" applyNumberFormat="0" applyBorder="0" applyAlignment="0" applyProtection="0"/>
    <xf numFmtId="0" fontId="54" fillId="22" borderId="0" applyNumberFormat="0" applyBorder="0" applyAlignment="0" applyProtection="0"/>
    <xf numFmtId="0" fontId="30" fillId="80" borderId="0" applyNumberFormat="0" applyBorder="0" applyAlignment="0" applyProtection="0"/>
    <xf numFmtId="0" fontId="55" fillId="22" borderId="0" applyNumberFormat="0" applyBorder="0" applyAlignment="0" applyProtection="0"/>
    <xf numFmtId="0" fontId="53" fillId="83" borderId="0" applyNumberFormat="0" applyBorder="0" applyAlignment="0" applyProtection="0"/>
    <xf numFmtId="0" fontId="53" fillId="84" borderId="0" applyNumberFormat="0" applyBorder="0" applyAlignment="0" applyProtection="0"/>
    <xf numFmtId="0" fontId="53" fillId="83" borderId="0" applyNumberFormat="0" applyBorder="0" applyAlignment="0" applyProtection="0"/>
    <xf numFmtId="0" fontId="30" fillId="22" borderId="0" applyNumberFormat="0" applyBorder="0" applyAlignment="0" applyProtection="0"/>
    <xf numFmtId="164" fontId="53" fillId="83" borderId="0" applyNumberFormat="0" applyBorder="0" applyAlignment="0" applyProtection="0"/>
    <xf numFmtId="0" fontId="30" fillId="80" borderId="0" applyNumberFormat="0" applyBorder="0" applyAlignment="0" applyProtection="0"/>
    <xf numFmtId="0" fontId="30" fillId="22" borderId="0" applyNumberFormat="0" applyBorder="0" applyAlignment="0" applyProtection="0"/>
    <xf numFmtId="0" fontId="53" fillId="83" borderId="0" applyNumberFormat="0" applyBorder="0" applyAlignment="0" applyProtection="0"/>
    <xf numFmtId="164" fontId="53" fillId="83" borderId="0" applyNumberFormat="0" applyBorder="0" applyAlignment="0" applyProtection="0"/>
    <xf numFmtId="0" fontId="30" fillId="22" borderId="0" applyNumberFormat="0" applyBorder="0" applyAlignment="0" applyProtection="0"/>
    <xf numFmtId="0" fontId="52"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55" fillId="22" borderId="0" applyNumberFormat="0" applyBorder="0" applyAlignment="0" applyProtection="0"/>
    <xf numFmtId="0" fontId="54" fillId="22" borderId="0" applyNumberFormat="0" applyBorder="0" applyAlignment="0" applyProtection="0"/>
    <xf numFmtId="0" fontId="56" fillId="72" borderId="0" applyNumberFormat="0" applyBorder="0" applyAlignment="0" applyProtection="0"/>
    <xf numFmtId="0" fontId="56" fillId="77" borderId="0" applyNumberFormat="0" applyBorder="0" applyAlignment="0" applyProtection="0"/>
    <xf numFmtId="0" fontId="53" fillId="77"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3" fillId="66" borderId="0" applyNumberFormat="0" applyBorder="0" applyAlignment="0" applyProtection="0"/>
    <xf numFmtId="0" fontId="30" fillId="26" borderId="0" applyNumberFormat="0" applyBorder="0" applyAlignment="0" applyProtection="0"/>
    <xf numFmtId="0" fontId="54" fillId="26" borderId="0" applyNumberFormat="0" applyBorder="0" applyAlignment="0" applyProtection="0"/>
    <xf numFmtId="164" fontId="53" fillId="66" borderId="0" applyNumberFormat="0" applyBorder="0" applyAlignment="0" applyProtection="0"/>
    <xf numFmtId="0" fontId="54" fillId="26" borderId="0" applyNumberFormat="0" applyBorder="0" applyAlignment="0" applyProtection="0"/>
    <xf numFmtId="0" fontId="30" fillId="85" borderId="0" applyNumberFormat="0" applyBorder="0" applyAlignment="0" applyProtection="0"/>
    <xf numFmtId="0" fontId="55" fillId="26" borderId="0" applyNumberFormat="0" applyBorder="0" applyAlignment="0" applyProtection="0"/>
    <xf numFmtId="0" fontId="53" fillId="66" borderId="0" applyNumberFormat="0" applyBorder="0" applyAlignment="0" applyProtection="0"/>
    <xf numFmtId="0" fontId="53" fillId="67" borderId="0" applyNumberFormat="0" applyBorder="0" applyAlignment="0" applyProtection="0"/>
    <xf numFmtId="0" fontId="53" fillId="85" borderId="0" applyNumberFormat="0" applyBorder="0" applyAlignment="0" applyProtection="0"/>
    <xf numFmtId="0" fontId="53" fillId="66" borderId="0" applyNumberFormat="0" applyBorder="0" applyAlignment="0" applyProtection="0"/>
    <xf numFmtId="164" fontId="53" fillId="66" borderId="0" applyNumberFormat="0" applyBorder="0" applyAlignment="0" applyProtection="0"/>
    <xf numFmtId="0" fontId="30" fillId="26" borderId="0" applyNumberFormat="0" applyBorder="0" applyAlignment="0" applyProtection="0"/>
    <xf numFmtId="0" fontId="30" fillId="85" borderId="0" applyNumberFormat="0" applyBorder="0" applyAlignment="0" applyProtection="0"/>
    <xf numFmtId="0" fontId="53" fillId="85" borderId="0" applyNumberFormat="0" applyBorder="0" applyAlignment="0" applyProtection="0"/>
    <xf numFmtId="0" fontId="53" fillId="85" borderId="0" applyNumberFormat="0" applyBorder="0" applyAlignment="0" applyProtection="0"/>
    <xf numFmtId="0" fontId="30" fillId="26" borderId="0" applyNumberFormat="0" applyBorder="0" applyAlignment="0" applyProtection="0"/>
    <xf numFmtId="164" fontId="53" fillId="66" borderId="0" applyNumberFormat="0" applyBorder="0" applyAlignment="0" applyProtection="0"/>
    <xf numFmtId="0" fontId="53" fillId="66" borderId="0" applyNumberFormat="0" applyBorder="0" applyAlignment="0" applyProtection="0"/>
    <xf numFmtId="0" fontId="30" fillId="26" borderId="0" applyNumberFormat="0" applyBorder="0" applyAlignment="0" applyProtection="0"/>
    <xf numFmtId="0" fontId="53" fillId="85" borderId="0" applyNumberFormat="0" applyBorder="0" applyAlignment="0" applyProtection="0"/>
    <xf numFmtId="0" fontId="52"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55" fillId="26" borderId="0" applyNumberFormat="0" applyBorder="0" applyAlignment="0" applyProtection="0"/>
    <xf numFmtId="0" fontId="54" fillId="26" borderId="0" applyNumberFormat="0" applyBorder="0" applyAlignment="0" applyProtection="0"/>
    <xf numFmtId="0" fontId="56" fillId="86" borderId="0" applyNumberFormat="0" applyBorder="0" applyAlignment="0" applyProtection="0"/>
    <xf numFmtId="0" fontId="56" fillId="72" borderId="0" applyNumberFormat="0" applyBorder="0" applyAlignment="0" applyProtection="0"/>
    <xf numFmtId="0" fontId="53" fillId="73"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3" fillId="64" borderId="0" applyNumberFormat="0" applyBorder="0" applyAlignment="0" applyProtection="0"/>
    <xf numFmtId="0" fontId="30" fillId="30" borderId="0" applyNumberFormat="0" applyBorder="0" applyAlignment="0" applyProtection="0"/>
    <xf numFmtId="0" fontId="54" fillId="30" borderId="0" applyNumberFormat="0" applyBorder="0" applyAlignment="0" applyProtection="0"/>
    <xf numFmtId="164" fontId="53" fillId="64" borderId="0" applyNumberFormat="0" applyBorder="0" applyAlignment="0" applyProtection="0"/>
    <xf numFmtId="0" fontId="54" fillId="30" borderId="0" applyNumberFormat="0" applyBorder="0" applyAlignment="0" applyProtection="0"/>
    <xf numFmtId="0" fontId="55" fillId="30" borderId="0" applyNumberFormat="0" applyBorder="0" applyAlignment="0" applyProtection="0"/>
    <xf numFmtId="0" fontId="53" fillId="64" borderId="0" applyNumberFormat="0" applyBorder="0" applyAlignment="0" applyProtection="0"/>
    <xf numFmtId="0" fontId="53" fillId="68" borderId="0" applyNumberFormat="0" applyBorder="0" applyAlignment="0" applyProtection="0"/>
    <xf numFmtId="0" fontId="53" fillId="64" borderId="0" applyNumberFormat="0" applyBorder="0" applyAlignment="0" applyProtection="0"/>
    <xf numFmtId="0" fontId="30" fillId="30" borderId="0" applyNumberFormat="0" applyBorder="0" applyAlignment="0" applyProtection="0"/>
    <xf numFmtId="164" fontId="53" fillId="64" borderId="0" applyNumberFormat="0" applyBorder="0" applyAlignment="0" applyProtection="0"/>
    <xf numFmtId="0" fontId="30" fillId="30" borderId="0" applyNumberFormat="0" applyBorder="0" applyAlignment="0" applyProtection="0"/>
    <xf numFmtId="0" fontId="53" fillId="64" borderId="0" applyNumberFormat="0" applyBorder="0" applyAlignment="0" applyProtection="0"/>
    <xf numFmtId="164" fontId="53" fillId="64" borderId="0" applyNumberFormat="0" applyBorder="0" applyAlignment="0" applyProtection="0"/>
    <xf numFmtId="0" fontId="30" fillId="30" borderId="0" applyNumberFormat="0" applyBorder="0" applyAlignment="0" applyProtection="0"/>
    <xf numFmtId="0" fontId="52"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55" fillId="30" borderId="0" applyNumberFormat="0" applyBorder="0" applyAlignment="0" applyProtection="0"/>
    <xf numFmtId="0" fontId="54" fillId="30" borderId="0" applyNumberFormat="0" applyBorder="0" applyAlignment="0" applyProtection="0"/>
    <xf numFmtId="0" fontId="56" fillId="76" borderId="0" applyNumberFormat="0" applyBorder="0" applyAlignment="0" applyProtection="0"/>
    <xf numFmtId="0" fontId="56" fillId="87" borderId="0" applyNumberFormat="0" applyBorder="0" applyAlignment="0" applyProtection="0"/>
    <xf numFmtId="0" fontId="53" fillId="87"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3" fillId="88" borderId="0" applyNumberFormat="0" applyBorder="0" applyAlignment="0" applyProtection="0"/>
    <xf numFmtId="0" fontId="30" fillId="34" borderId="0" applyNumberFormat="0" applyBorder="0" applyAlignment="0" applyProtection="0"/>
    <xf numFmtId="0" fontId="54" fillId="34" borderId="0" applyNumberFormat="0" applyBorder="0" applyAlignment="0" applyProtection="0"/>
    <xf numFmtId="164" fontId="53" fillId="88" borderId="0" applyNumberFormat="0" applyBorder="0" applyAlignment="0" applyProtection="0"/>
    <xf numFmtId="0" fontId="54" fillId="34" borderId="0" applyNumberFormat="0" applyBorder="0" applyAlignment="0" applyProtection="0"/>
    <xf numFmtId="0" fontId="55" fillId="34" borderId="0" applyNumberFormat="0" applyBorder="0" applyAlignment="0" applyProtection="0"/>
    <xf numFmtId="0" fontId="53" fillId="88" borderId="0" applyNumberFormat="0" applyBorder="0" applyAlignment="0" applyProtection="0"/>
    <xf numFmtId="0" fontId="53" fillId="89" borderId="0" applyNumberFormat="0" applyBorder="0" applyAlignment="0" applyProtection="0"/>
    <xf numFmtId="0" fontId="53" fillId="88" borderId="0" applyNumberFormat="0" applyBorder="0" applyAlignment="0" applyProtection="0"/>
    <xf numFmtId="0" fontId="30" fillId="34" borderId="0" applyNumberFormat="0" applyBorder="0" applyAlignment="0" applyProtection="0"/>
    <xf numFmtId="164" fontId="53" fillId="88" borderId="0" applyNumberFormat="0" applyBorder="0" applyAlignment="0" applyProtection="0"/>
    <xf numFmtId="0" fontId="30" fillId="34" borderId="0" applyNumberFormat="0" applyBorder="0" applyAlignment="0" applyProtection="0"/>
    <xf numFmtId="0" fontId="53" fillId="88" borderId="0" applyNumberFormat="0" applyBorder="0" applyAlignment="0" applyProtection="0"/>
    <xf numFmtId="164" fontId="53" fillId="88" borderId="0" applyNumberFormat="0" applyBorder="0" applyAlignment="0" applyProtection="0"/>
    <xf numFmtId="0" fontId="30" fillId="34" borderId="0" applyNumberFormat="0" applyBorder="0" applyAlignment="0" applyProtection="0"/>
    <xf numFmtId="0" fontId="52"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55" fillId="34" borderId="0" applyNumberFormat="0" applyBorder="0" applyAlignment="0" applyProtection="0"/>
    <xf numFmtId="0" fontId="54" fillId="34" borderId="0" applyNumberFormat="0" applyBorder="0" applyAlignment="0" applyProtection="0"/>
    <xf numFmtId="0" fontId="57" fillId="0" borderId="29" applyNumberFormat="0"/>
    <xf numFmtId="0" fontId="45" fillId="0" borderId="4" applyNumberFormat="0" applyFont="0" applyBorder="0"/>
    <xf numFmtId="0" fontId="58" fillId="90" borderId="4" applyNumberFormat="0" applyBorder="0"/>
    <xf numFmtId="0" fontId="58" fillId="90" borderId="30" applyNumberFormat="0" applyFont="0"/>
    <xf numFmtId="0" fontId="59" fillId="90" borderId="4" applyNumberFormat="0" applyFont="0" applyBorder="0"/>
    <xf numFmtId="172" fontId="11" fillId="91" borderId="31">
      <alignment horizontal="center" vertical="center"/>
    </xf>
    <xf numFmtId="172" fontId="11" fillId="91" borderId="31">
      <alignment horizontal="center" vertical="center"/>
    </xf>
    <xf numFmtId="172" fontId="11" fillId="91" borderId="31">
      <alignment horizontal="center" vertical="center"/>
    </xf>
    <xf numFmtId="173" fontId="60"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2" fontId="11" fillId="91" borderId="31">
      <alignment horizontal="center" vertical="center"/>
    </xf>
    <xf numFmtId="174" fontId="25" fillId="91" borderId="31">
      <alignment horizontal="center" vertical="center"/>
    </xf>
    <xf numFmtId="174" fontId="25" fillId="91" borderId="31">
      <alignment horizontal="center" vertical="center"/>
    </xf>
    <xf numFmtId="0" fontId="61" fillId="0" borderId="0" applyNumberFormat="0" applyFill="0" applyBorder="0" applyAlignment="0">
      <protection locked="0"/>
    </xf>
    <xf numFmtId="0" fontId="62" fillId="0" borderId="0" applyNumberFormat="0" applyFill="0" applyBorder="0" applyAlignment="0">
      <protection locked="0"/>
    </xf>
    <xf numFmtId="0" fontId="61" fillId="0" borderId="0" applyNumberFormat="0" applyFill="0" applyBorder="0" applyAlignment="0">
      <protection locked="0"/>
    </xf>
    <xf numFmtId="0" fontId="62" fillId="0" borderId="0" applyNumberFormat="0" applyFill="0" applyBorder="0" applyAlignment="0">
      <protection locked="0"/>
    </xf>
    <xf numFmtId="0" fontId="63" fillId="8" borderId="0" applyNumberFormat="0" applyBorder="0" applyAlignment="0" applyProtection="0"/>
    <xf numFmtId="0" fontId="64" fillId="8" borderId="0" applyNumberFormat="0" applyBorder="0" applyAlignment="0" applyProtection="0"/>
    <xf numFmtId="0" fontId="65" fillId="8" borderId="0" applyNumberFormat="0" applyBorder="0" applyAlignment="0" applyProtection="0"/>
    <xf numFmtId="0" fontId="66" fillId="42" borderId="0" applyNumberFormat="0" applyBorder="0" applyAlignment="0" applyProtection="0"/>
    <xf numFmtId="0" fontId="27" fillId="8" borderId="0" applyNumberFormat="0" applyBorder="0" applyAlignment="0" applyProtection="0"/>
    <xf numFmtId="0" fontId="67" fillId="8" borderId="0" applyNumberFormat="0" applyBorder="0" applyAlignment="0" applyProtection="0"/>
    <xf numFmtId="164" fontId="66" fillId="42" borderId="0" applyNumberFormat="0" applyBorder="0" applyAlignment="0" applyProtection="0"/>
    <xf numFmtId="0" fontId="67" fillId="8" borderId="0" applyNumberFormat="0" applyBorder="0" applyAlignment="0" applyProtection="0"/>
    <xf numFmtId="0" fontId="68" fillId="8" borderId="0" applyNumberFormat="0" applyBorder="0" applyAlignment="0" applyProtection="0"/>
    <xf numFmtId="0" fontId="69" fillId="8" borderId="0" applyNumberFormat="0" applyBorder="0" applyAlignment="0" applyProtection="0"/>
    <xf numFmtId="0" fontId="66" fillId="42" borderId="0" applyNumberFormat="0" applyBorder="0" applyAlignment="0" applyProtection="0"/>
    <xf numFmtId="0" fontId="70" fillId="45" borderId="0" applyNumberFormat="0" applyBorder="0" applyAlignment="0" applyProtection="0"/>
    <xf numFmtId="0" fontId="66" fillId="42" borderId="0" applyNumberFormat="0" applyBorder="0" applyAlignment="0" applyProtection="0"/>
    <xf numFmtId="0" fontId="27" fillId="8" borderId="0" applyNumberFormat="0" applyBorder="0" applyAlignment="0" applyProtection="0"/>
    <xf numFmtId="164" fontId="66" fillId="42" borderId="0" applyNumberFormat="0" applyBorder="0" applyAlignment="0" applyProtection="0"/>
    <xf numFmtId="0" fontId="27" fillId="8" borderId="0" applyNumberFormat="0" applyBorder="0" applyAlignment="0" applyProtection="0"/>
    <xf numFmtId="0" fontId="66" fillId="42" borderId="0" applyNumberFormat="0" applyBorder="0" applyAlignment="0" applyProtection="0"/>
    <xf numFmtId="164" fontId="66" fillId="42" borderId="0" applyNumberFormat="0" applyBorder="0" applyAlignment="0" applyProtection="0"/>
    <xf numFmtId="0" fontId="27" fillId="8" borderId="0" applyNumberFormat="0" applyBorder="0" applyAlignment="0" applyProtection="0"/>
    <xf numFmtId="0" fontId="64"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69" fillId="8" borderId="0" applyNumberFormat="0" applyBorder="0" applyAlignment="0" applyProtection="0"/>
    <xf numFmtId="0" fontId="67" fillId="8" borderId="0" applyNumberFormat="0" applyBorder="0" applyAlignment="0" applyProtection="0"/>
    <xf numFmtId="3" fontId="71" fillId="0" borderId="0" applyFill="0" applyBorder="0" applyProtection="0">
      <alignment horizontal="right"/>
    </xf>
    <xf numFmtId="0" fontId="9" fillId="54" borderId="0" applyNumberFormat="0" applyBorder="0" applyAlignment="0">
      <protection locked="0"/>
    </xf>
    <xf numFmtId="0" fontId="9" fillId="54" borderId="0" applyNumberFormat="0" applyBorder="0" applyAlignment="0">
      <protection locked="0"/>
    </xf>
    <xf numFmtId="3" fontId="72" fillId="92" borderId="0" applyNumberFormat="0" applyBorder="0" applyAlignment="0" applyProtection="0">
      <alignment vertical="top"/>
    </xf>
    <xf numFmtId="164" fontId="73" fillId="0" borderId="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0" fontId="44" fillId="94" borderId="0">
      <alignment horizontal="center"/>
    </xf>
    <xf numFmtId="0" fontId="44" fillId="94" borderId="0">
      <alignment horizontal="center"/>
    </xf>
    <xf numFmtId="175" fontId="44" fillId="0" borderId="0" applyFill="0" applyBorder="0" applyAlignment="0"/>
    <xf numFmtId="0" fontId="75" fillId="11" borderId="20" applyNumberFormat="0" applyAlignment="0" applyProtection="0"/>
    <xf numFmtId="0" fontId="76" fillId="11" borderId="20" applyNumberFormat="0" applyAlignment="0" applyProtection="0"/>
    <xf numFmtId="0" fontId="77" fillId="55" borderId="33" applyNumberFormat="0" applyAlignment="0" applyProtection="0"/>
    <xf numFmtId="0" fontId="28" fillId="11" borderId="20" applyNumberFormat="0" applyAlignment="0" applyProtection="0"/>
    <xf numFmtId="0" fontId="78" fillId="11" borderId="20" applyNumberFormat="0" applyAlignment="0" applyProtection="0"/>
    <xf numFmtId="164" fontId="77" fillId="55" borderId="33" applyNumberFormat="0" applyAlignment="0" applyProtection="0"/>
    <xf numFmtId="0" fontId="78" fillId="11" borderId="20" applyNumberFormat="0" applyAlignment="0" applyProtection="0"/>
    <xf numFmtId="0" fontId="28" fillId="40" borderId="20" applyNumberFormat="0" applyAlignment="0" applyProtection="0"/>
    <xf numFmtId="0" fontId="79" fillId="11" borderId="20" applyNumberFormat="0" applyAlignment="0" applyProtection="0"/>
    <xf numFmtId="0" fontId="77" fillId="55" borderId="33" applyNumberFormat="0" applyAlignment="0" applyProtection="0"/>
    <xf numFmtId="0" fontId="77" fillId="95" borderId="33" applyNumberFormat="0" applyAlignment="0" applyProtection="0"/>
    <xf numFmtId="0" fontId="77" fillId="40" borderId="33" applyNumberFormat="0" applyAlignment="0" applyProtection="0"/>
    <xf numFmtId="0" fontId="77" fillId="55" borderId="33" applyNumberFormat="0" applyAlignment="0" applyProtection="0"/>
    <xf numFmtId="164" fontId="77" fillId="55" borderId="33" applyNumberFormat="0" applyAlignment="0" applyProtection="0"/>
    <xf numFmtId="0" fontId="28" fillId="11" borderId="20" applyNumberFormat="0" applyAlignment="0" applyProtection="0"/>
    <xf numFmtId="0" fontId="77" fillId="40" borderId="33" applyNumberFormat="0" applyAlignment="0" applyProtection="0"/>
    <xf numFmtId="0" fontId="77" fillId="40" borderId="33" applyNumberFormat="0" applyAlignment="0" applyProtection="0"/>
    <xf numFmtId="0" fontId="28" fillId="11" borderId="20" applyNumberFormat="0" applyAlignment="0" applyProtection="0"/>
    <xf numFmtId="164" fontId="77" fillId="55" borderId="33" applyNumberFormat="0" applyAlignment="0" applyProtection="0"/>
    <xf numFmtId="0" fontId="77" fillId="55" borderId="33" applyNumberFormat="0" applyAlignment="0" applyProtection="0"/>
    <xf numFmtId="0" fontId="28" fillId="11" borderId="20" applyNumberFormat="0" applyAlignment="0" applyProtection="0"/>
    <xf numFmtId="0" fontId="77" fillId="40" borderId="33" applyNumberFormat="0" applyAlignment="0" applyProtection="0"/>
    <xf numFmtId="0" fontId="76" fillId="11" borderId="20" applyNumberFormat="0" applyAlignment="0" applyProtection="0"/>
    <xf numFmtId="0" fontId="28" fillId="11" borderId="20" applyNumberFormat="0" applyAlignment="0" applyProtection="0"/>
    <xf numFmtId="0" fontId="28" fillId="11" borderId="20" applyNumberFormat="0" applyAlignment="0" applyProtection="0"/>
    <xf numFmtId="0" fontId="79" fillId="11" borderId="20" applyNumberFormat="0" applyAlignment="0" applyProtection="0"/>
    <xf numFmtId="0" fontId="78" fillId="11" borderId="20" applyNumberFormat="0" applyAlignment="0" applyProtection="0"/>
    <xf numFmtId="0" fontId="9" fillId="0" borderId="34" applyNumberFormat="0" applyFont="0" applyBorder="0"/>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24" fillId="96" borderId="35" applyNumberFormat="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9" fillId="0" borderId="0">
      <alignment horizontal="centerContinuous" vertical="center" wrapText="1"/>
    </xf>
    <xf numFmtId="0" fontId="9" fillId="0" borderId="0">
      <alignment horizontal="centerContinuous" vertical="center" wrapText="1"/>
    </xf>
    <xf numFmtId="0" fontId="80" fillId="0" borderId="0">
      <alignment horizontal="centerContinuous" vertical="center" wrapText="1"/>
    </xf>
    <xf numFmtId="176" fontId="81" fillId="0" borderId="0" applyFont="0" applyAlignment="0"/>
    <xf numFmtId="0" fontId="82" fillId="12" borderId="23" applyNumberFormat="0" applyAlignment="0" applyProtection="0"/>
    <xf numFmtId="0" fontId="83" fillId="12" borderId="23" applyNumberFormat="0" applyAlignment="0" applyProtection="0"/>
    <xf numFmtId="0" fontId="84" fillId="97" borderId="37" applyNumberFormat="0" applyAlignment="0" applyProtection="0"/>
    <xf numFmtId="0" fontId="29" fillId="12" borderId="23" applyNumberFormat="0" applyAlignment="0" applyProtection="0"/>
    <xf numFmtId="0" fontId="26" fillId="12" borderId="23" applyNumberFormat="0" applyAlignment="0" applyProtection="0"/>
    <xf numFmtId="164" fontId="84" fillId="97" borderId="37" applyNumberFormat="0" applyAlignment="0" applyProtection="0"/>
    <xf numFmtId="0" fontId="26" fillId="12" borderId="23" applyNumberFormat="0" applyAlignment="0" applyProtection="0"/>
    <xf numFmtId="0" fontId="85" fillId="12" borderId="23" applyNumberFormat="0" applyAlignment="0" applyProtection="0"/>
    <xf numFmtId="0" fontId="84" fillId="97" borderId="37" applyNumberFormat="0" applyAlignment="0" applyProtection="0"/>
    <xf numFmtId="0" fontId="84" fillId="98" borderId="37" applyNumberFormat="0" applyAlignment="0" applyProtection="0"/>
    <xf numFmtId="0" fontId="84" fillId="97" borderId="37" applyNumberFormat="0" applyAlignment="0" applyProtection="0"/>
    <xf numFmtId="0" fontId="29" fillId="12" borderId="23" applyNumberFormat="0" applyAlignment="0" applyProtection="0"/>
    <xf numFmtId="164" fontId="84" fillId="97" borderId="37" applyNumberFormat="0" applyAlignment="0" applyProtection="0"/>
    <xf numFmtId="0" fontId="29" fillId="12" borderId="23" applyNumberFormat="0" applyAlignment="0" applyProtection="0"/>
    <xf numFmtId="0" fontId="84" fillId="97" borderId="37" applyNumberFormat="0" applyAlignment="0" applyProtection="0"/>
    <xf numFmtId="164" fontId="84" fillId="97" borderId="37" applyNumberFormat="0" applyAlignment="0" applyProtection="0"/>
    <xf numFmtId="0" fontId="29" fillId="12" borderId="23" applyNumberFormat="0" applyAlignment="0" applyProtection="0"/>
    <xf numFmtId="0" fontId="83" fillId="12" borderId="23" applyNumberFormat="0" applyAlignment="0" applyProtection="0"/>
    <xf numFmtId="0" fontId="29" fillId="12" borderId="23" applyNumberFormat="0" applyAlignment="0" applyProtection="0"/>
    <xf numFmtId="0" fontId="29" fillId="12" borderId="23" applyNumberFormat="0" applyAlignment="0" applyProtection="0"/>
    <xf numFmtId="0" fontId="85" fillId="12" borderId="23" applyNumberFormat="0" applyAlignment="0" applyProtection="0"/>
    <xf numFmtId="0" fontId="26" fillId="12" borderId="23" applyNumberFormat="0" applyAlignment="0" applyProtection="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0" fontId="9" fillId="0" borderId="0" applyFont="0" applyFill="0" applyBorder="0" applyAlignment="0" applyProtection="0">
      <alignment horizontal="center" vertical="center"/>
    </xf>
    <xf numFmtId="179" fontId="60"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0" fontId="9" fillId="0" borderId="0" applyFont="0" applyFill="0" applyBorder="0" applyAlignment="0" applyProtection="0">
      <alignment horizontal="center" vertical="center"/>
    </xf>
    <xf numFmtId="0" fontId="9" fillId="0" borderId="0" applyFont="0" applyFill="0" applyBorder="0" applyAlignment="0" applyProtection="0">
      <alignment horizontal="center"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5" fillId="0" borderId="0" applyFont="0" applyFill="0" applyBorder="0" applyAlignment="0" applyProtection="0"/>
    <xf numFmtId="41" fontId="9" fillId="0" borderId="0">
      <alignment vertical="center"/>
    </xf>
    <xf numFmtId="41" fontId="5" fillId="0" borderId="0" applyFont="0" applyFill="0" applyBorder="0" applyAlignment="0" applyProtection="0"/>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xf numFmtId="41" fontId="9" fillId="0" borderId="0"/>
    <xf numFmtId="41" fontId="9" fillId="0" borderId="0"/>
    <xf numFmtId="41" fontId="9" fillId="0" borderId="0"/>
    <xf numFmtId="41" fontId="9" fillId="0" borderId="0"/>
    <xf numFmtId="41" fontId="9" fillId="0" borderId="0"/>
    <xf numFmtId="41" fontId="9" fillId="0" borderId="0"/>
    <xf numFmtId="41" fontId="9" fillId="0" borderId="0"/>
    <xf numFmtId="41" fontId="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41" fontId="9" fillId="0" borderId="0">
      <alignment vertical="center"/>
    </xf>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180" fontId="81" fillId="0" borderId="38" applyBorder="0">
      <alignment horizontal="center"/>
    </xf>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44"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9" fillId="0" borderId="0">
      <alignment vertical="center"/>
    </xf>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5" fillId="0" borderId="0" applyFont="0" applyFill="0" applyBorder="0" applyAlignment="0" applyProtection="0"/>
    <xf numFmtId="43" fontId="60" fillId="0" borderId="0" applyFont="0" applyFill="0" applyBorder="0" applyAlignment="0" applyProtection="0"/>
    <xf numFmtId="39" fontId="9" fillId="0" borderId="0" applyFont="0" applyFill="0" applyBorder="0">
      <protection locked="0"/>
    </xf>
    <xf numFmtId="43" fontId="87" fillId="0" borderId="0" applyFont="0" applyFill="0" applyBorder="0" applyAlignment="0" applyProtection="0"/>
    <xf numFmtId="39" fontId="9" fillId="0" borderId="0" applyFont="0" applyFill="0" applyBorder="0">
      <protection locked="0"/>
    </xf>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8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9" fillId="0" borderId="0" applyFont="0" applyFill="0" applyBorder="0" applyAlignment="0" applyProtection="0"/>
    <xf numFmtId="43" fontId="49" fillId="0" borderId="0" applyFont="0" applyFill="0" applyBorder="0" applyAlignment="0" applyProtection="0"/>
    <xf numFmtId="181" fontId="89" fillId="0" borderId="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81" fontId="89" fillId="0" borderId="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81" fontId="89" fillId="0" borderId="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81" fontId="89" fillId="0" borderId="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4" fillId="0" borderId="0" applyFont="0" applyFill="0" applyBorder="0" applyAlignment="0" applyProtection="0"/>
    <xf numFmtId="43" fontId="8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42" fontId="44" fillId="0" borderId="0"/>
    <xf numFmtId="42" fontId="44" fillId="0" borderId="0"/>
    <xf numFmtId="42" fontId="44" fillId="0" borderId="0"/>
    <xf numFmtId="42" fontId="44" fillId="0" borderId="0"/>
    <xf numFmtId="42" fontId="44" fillId="0" borderId="0"/>
    <xf numFmtId="42" fontId="44" fillId="0" borderId="0"/>
    <xf numFmtId="42" fontId="44" fillId="0" borderId="0"/>
    <xf numFmtId="0" fontId="49" fillId="0" borderId="0"/>
    <xf numFmtId="0" fontId="49" fillId="0" borderId="0"/>
    <xf numFmtId="43" fontId="9" fillId="0" borderId="0" applyFont="0" applyFill="0" applyBorder="0" applyAlignment="0" applyProtection="0"/>
    <xf numFmtId="43" fontId="60" fillId="0" borderId="0" applyFont="0" applyFill="0" applyBorder="0" applyAlignment="0" applyProtection="0"/>
    <xf numFmtId="42" fontId="44" fillId="0" borderId="0"/>
    <xf numFmtId="0" fontId="49" fillId="0" borderId="0"/>
    <xf numFmtId="0" fontId="49" fillId="0" borderId="0"/>
    <xf numFmtId="43" fontId="4" fillId="0" borderId="0" applyFont="0" applyFill="0" applyBorder="0" applyAlignment="0" applyProtection="0"/>
    <xf numFmtId="42" fontId="44"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2" fontId="44" fillId="0" borderId="0"/>
    <xf numFmtId="0" fontId="49" fillId="0" borderId="0"/>
    <xf numFmtId="0" fontId="49" fillId="0" borderId="0"/>
    <xf numFmtId="0" fontId="49" fillId="0" borderId="0"/>
    <xf numFmtId="0" fontId="49" fillId="0" borderId="0"/>
    <xf numFmtId="43" fontId="4" fillId="0" borderId="0" applyFont="0" applyFill="0" applyBorder="0" applyAlignment="0" applyProtection="0"/>
    <xf numFmtId="42" fontId="44" fillId="0" borderId="0"/>
    <xf numFmtId="0" fontId="49" fillId="0" borderId="0"/>
    <xf numFmtId="0" fontId="49" fillId="0" borderId="0"/>
    <xf numFmtId="42" fontId="44" fillId="0" borderId="0"/>
    <xf numFmtId="0" fontId="49" fillId="0" borderId="0"/>
    <xf numFmtId="0" fontId="49" fillId="0" borderId="0"/>
    <xf numFmtId="42" fontId="44" fillId="0" borderId="0"/>
    <xf numFmtId="0" fontId="49" fillId="0" borderId="0"/>
    <xf numFmtId="0" fontId="49" fillId="0" borderId="0"/>
    <xf numFmtId="42" fontId="44" fillId="0" borderId="0"/>
    <xf numFmtId="42" fontId="44" fillId="0" borderId="0"/>
    <xf numFmtId="43" fontId="5" fillId="0" borderId="0" applyFont="0" applyFill="0" applyBorder="0" applyAlignment="0" applyProtection="0"/>
    <xf numFmtId="43" fontId="4"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5"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 fillId="0" borderId="0" applyFont="0" applyFill="0" applyBorder="0" applyAlignment="0" applyProtection="0"/>
    <xf numFmtId="43" fontId="5" fillId="0" borderId="0" applyFont="0" applyFill="0" applyBorder="0" applyAlignment="0" applyProtection="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88"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2" fontId="44" fillId="0" borderId="0"/>
    <xf numFmtId="42" fontId="44" fillId="0" borderId="0"/>
    <xf numFmtId="42" fontId="44" fillId="0" borderId="0"/>
    <xf numFmtId="42" fontId="44" fillId="0" borderId="0"/>
    <xf numFmtId="42" fontId="44" fillId="0" borderId="0"/>
    <xf numFmtId="42" fontId="44" fillId="0" borderId="0"/>
    <xf numFmtId="42" fontId="44" fillId="0" borderId="0"/>
    <xf numFmtId="0" fontId="49" fillId="0" borderId="0"/>
    <xf numFmtId="0" fontId="49" fillId="0" borderId="0"/>
    <xf numFmtId="43" fontId="49" fillId="0" borderId="0" applyFont="0" applyFill="0" applyBorder="0" applyAlignment="0" applyProtection="0"/>
    <xf numFmtId="43" fontId="9" fillId="0" borderId="0" applyFont="0" applyFill="0" applyBorder="0" applyAlignment="0" applyProtection="0"/>
    <xf numFmtId="42" fontId="44" fillId="0" borderId="0"/>
    <xf numFmtId="0" fontId="49" fillId="0" borderId="0"/>
    <xf numFmtId="0" fontId="49" fillId="0" borderId="0"/>
    <xf numFmtId="43" fontId="49" fillId="0" borderId="0" applyFont="0" applyFill="0" applyBorder="0" applyAlignment="0" applyProtection="0"/>
    <xf numFmtId="43" fontId="9" fillId="0" borderId="0" applyFont="0" applyFill="0" applyBorder="0" applyAlignment="0" applyProtection="0"/>
    <xf numFmtId="42" fontId="44"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2" fontId="44" fillId="0" borderId="0"/>
    <xf numFmtId="0" fontId="49" fillId="0" borderId="0"/>
    <xf numFmtId="0" fontId="49" fillId="0" borderId="0"/>
    <xf numFmtId="42" fontId="44" fillId="0" borderId="0"/>
    <xf numFmtId="0" fontId="49" fillId="0" borderId="0"/>
    <xf numFmtId="0" fontId="49" fillId="0" borderId="0"/>
    <xf numFmtId="42" fontId="44" fillId="0" borderId="0"/>
    <xf numFmtId="0" fontId="49" fillId="0" borderId="0"/>
    <xf numFmtId="0" fontId="49" fillId="0" borderId="0"/>
    <xf numFmtId="42" fontId="44" fillId="0" borderId="0"/>
    <xf numFmtId="42" fontId="44" fillId="0" borderId="0"/>
    <xf numFmtId="42" fontId="44"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5"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5"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43" fontId="4"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43" fontId="4"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0" fontId="49" fillId="0" borderId="0"/>
    <xf numFmtId="43" fontId="32" fillId="0" borderId="0" applyFont="0" applyFill="0" applyBorder="0" applyAlignment="0" applyProtection="0"/>
    <xf numFmtId="43" fontId="32"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39" fontId="49" fillId="0" borderId="0" applyFont="0" applyFill="0" applyBorder="0" applyAlignment="0" applyProtection="0"/>
    <xf numFmtId="0" fontId="49" fillId="0" borderId="0"/>
    <xf numFmtId="0" fontId="49" fillId="0" borderId="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39" fontId="49" fillId="0" borderId="0" applyFont="0" applyFill="0" applyBorder="0" applyAlignment="0" applyProtection="0"/>
    <xf numFmtId="0" fontId="49" fillId="0" borderId="0"/>
    <xf numFmtId="0" fontId="49" fillId="0" borderId="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0" fontId="49" fillId="0" borderId="0"/>
    <xf numFmtId="3" fontId="9" fillId="0" borderId="0" applyFont="0" applyFill="0" applyBorder="0" applyAlignment="0" applyProtection="0"/>
    <xf numFmtId="0" fontId="90" fillId="0" borderId="0"/>
    <xf numFmtId="0" fontId="49" fillId="0" borderId="0"/>
    <xf numFmtId="0" fontId="49" fillId="0" borderId="0"/>
    <xf numFmtId="0" fontId="49" fillId="0" borderId="0"/>
    <xf numFmtId="0" fontId="49" fillId="0" borderId="0"/>
    <xf numFmtId="164" fontId="73" fillId="0" borderId="0"/>
    <xf numFmtId="0" fontId="49" fillId="0" borderId="0"/>
    <xf numFmtId="0" fontId="49" fillId="0" borderId="0"/>
    <xf numFmtId="0" fontId="49" fillId="0" borderId="0"/>
    <xf numFmtId="0" fontId="49" fillId="0" borderId="0"/>
    <xf numFmtId="3" fontId="91" fillId="0" borderId="0">
      <protection locked="0"/>
    </xf>
    <xf numFmtId="164" fontId="73" fillId="0" borderId="0"/>
    <xf numFmtId="0" fontId="92" fillId="0" borderId="0" applyNumberFormat="0" applyAlignment="0">
      <alignment horizontal="left"/>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82" fontId="9" fillId="0" borderId="0" applyFont="0" applyFill="0" applyBorder="0" applyAlignment="0" applyProtection="0"/>
    <xf numFmtId="0" fontId="49" fillId="0" borderId="0"/>
    <xf numFmtId="0" fontId="49" fillId="0" borderId="0"/>
    <xf numFmtId="183" fontId="93"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0" fontId="49" fillId="0" borderId="0"/>
    <xf numFmtId="0" fontId="49" fillId="0" borderId="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84" fontId="81" fillId="0" borderId="2" applyFont="0" applyFill="0" applyBorder="0" applyAlignment="0" applyProtection="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4"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0" fontId="49" fillId="0" borderId="0"/>
    <xf numFmtId="0" fontId="49" fillId="0" borderId="0"/>
    <xf numFmtId="44" fontId="4"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0" fontId="49" fillId="0" borderId="0"/>
    <xf numFmtId="0" fontId="49" fillId="0" borderId="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44" fontId="4"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4"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49" fillId="0" borderId="0" applyFont="0" applyFill="0" applyBorder="0" applyAlignment="0" applyProtection="0"/>
    <xf numFmtId="0" fontId="49" fillId="0" borderId="0"/>
    <xf numFmtId="0" fontId="49" fillId="0" borderId="0"/>
    <xf numFmtId="0" fontId="49" fillId="0" borderId="0"/>
    <xf numFmtId="0" fontId="49" fillId="0" borderId="0"/>
    <xf numFmtId="44" fontId="49" fillId="0" borderId="0" applyFont="0" applyFill="0" applyBorder="0" applyAlignment="0" applyProtection="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5" fontId="9" fillId="0" borderId="0" applyFont="0" applyFill="0" applyBorder="0" applyAlignment="0" applyProtection="0"/>
    <xf numFmtId="0" fontId="49" fillId="0" borderId="0"/>
    <xf numFmtId="0" fontId="49" fillId="0" borderId="0"/>
    <xf numFmtId="185"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6" fontId="94" fillId="0" borderId="0">
      <protection locked="0"/>
    </xf>
    <xf numFmtId="0" fontId="49" fillId="0" borderId="0"/>
    <xf numFmtId="0" fontId="49" fillId="0" borderId="0"/>
    <xf numFmtId="6" fontId="95" fillId="0" borderId="0">
      <protection locked="0"/>
    </xf>
    <xf numFmtId="16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6" fontId="95" fillId="0" borderId="0">
      <protection locked="0"/>
    </xf>
    <xf numFmtId="6" fontId="94" fillId="0" borderId="0">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86" fontId="9" fillId="0" borderId="0"/>
    <xf numFmtId="168" fontId="9" fillId="0" borderId="0" applyFont="0" applyFill="0" applyBorder="0" applyAlignment="0" applyProtection="0"/>
    <xf numFmtId="169" fontId="9" fillId="0" borderId="0" applyFont="0" applyFill="0" applyBorder="0" applyAlignment="0" applyProtection="0"/>
    <xf numFmtId="0" fontId="49" fillId="0" borderId="0"/>
    <xf numFmtId="187" fontId="96" fillId="0" borderId="0">
      <alignment horizontal="right"/>
      <protection locked="0"/>
    </xf>
    <xf numFmtId="0" fontId="49" fillId="0" borderId="0"/>
    <xf numFmtId="0" fontId="49" fillId="0" borderId="0"/>
    <xf numFmtId="0" fontId="49" fillId="0" borderId="0"/>
    <xf numFmtId="0" fontId="49" fillId="0" borderId="0"/>
    <xf numFmtId="0" fontId="49" fillId="0" borderId="0"/>
    <xf numFmtId="0" fontId="49" fillId="0" borderId="0"/>
    <xf numFmtId="37" fontId="90" fillId="99" borderId="0" applyNumberFormat="0" applyFon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97" fillId="0" borderId="0" applyNumberFormat="0" applyAlignment="0">
      <alignment horizontal="left"/>
    </xf>
    <xf numFmtId="0" fontId="49" fillId="0" borderId="0"/>
    <xf numFmtId="0" fontId="49" fillId="0" borderId="0"/>
    <xf numFmtId="188"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98"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0"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00" fillId="0" borderId="0" applyNumberFormat="0" applyFill="0" applyBorder="0" applyAlignment="0" applyProtection="0"/>
    <xf numFmtId="0" fontId="49" fillId="0" borderId="0"/>
    <xf numFmtId="0" fontId="49" fillId="0" borderId="0"/>
    <xf numFmtId="0" fontId="99"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 fillId="0" borderId="0" applyNumberFormat="0" applyFill="0" applyBorder="0" applyAlignment="0" applyProtection="0"/>
    <xf numFmtId="0" fontId="49" fillId="0" borderId="0"/>
    <xf numFmtId="0" fontId="49" fillId="0" borderId="0"/>
    <xf numFmtId="0" fontId="101" fillId="0" borderId="0" applyProtection="0"/>
    <xf numFmtId="0" fontId="102" fillId="0" borderId="0" applyProtection="0"/>
    <xf numFmtId="0" fontId="103" fillId="0" borderId="0" applyProtection="0"/>
    <xf numFmtId="0" fontId="5" fillId="0" borderId="0" applyProtection="0"/>
    <xf numFmtId="0" fontId="104" fillId="0" borderId="0" applyProtection="0"/>
    <xf numFmtId="0" fontId="6" fillId="0" borderId="0" applyProtection="0"/>
    <xf numFmtId="0" fontId="105" fillId="0" borderId="0" applyProtection="0"/>
    <xf numFmtId="189" fontId="9" fillId="0" borderId="0">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2"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89" fontId="9" fillId="0" borderId="0">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96" fillId="0" borderId="0"/>
    <xf numFmtId="0" fontId="49" fillId="0" borderId="0"/>
    <xf numFmtId="0" fontId="49" fillId="0" borderId="0"/>
    <xf numFmtId="167" fontId="93" fillId="0" borderId="0" applyFont="0" applyFill="0" applyBorder="0" applyAlignment="0" applyProtection="0"/>
    <xf numFmtId="0" fontId="49" fillId="0" borderId="0"/>
    <xf numFmtId="0" fontId="49" fillId="0" borderId="0"/>
    <xf numFmtId="190" fontId="9" fillId="0" borderId="0" applyFont="0" applyFill="0" applyBorder="0" applyAlignment="0" applyProtection="0">
      <alignment horizontal="center"/>
    </xf>
    <xf numFmtId="0" fontId="49" fillId="0" borderId="0"/>
    <xf numFmtId="0" fontId="49" fillId="0" borderId="0"/>
    <xf numFmtId="0" fontId="49" fillId="0" borderId="0"/>
    <xf numFmtId="0" fontId="106" fillId="7" borderId="0" applyNumberFormat="0" applyBorder="0" applyAlignment="0" applyProtection="0"/>
    <xf numFmtId="0" fontId="107" fillId="7" borderId="0" applyNumberFormat="0" applyBorder="0" applyAlignment="0" applyProtection="0"/>
    <xf numFmtId="0" fontId="108" fillId="46"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8" fillId="46"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08" fillId="46" borderId="0" applyNumberFormat="0" applyBorder="0" applyAlignment="0" applyProtection="0"/>
    <xf numFmtId="0" fontId="49" fillId="0" borderId="0"/>
    <xf numFmtId="0" fontId="49" fillId="0" borderId="0"/>
    <xf numFmtId="0" fontId="107" fillId="7"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5" fontId="39" fillId="71" borderId="27" applyNumberFormat="0" applyAlignment="0" applyProtection="0">
      <alignment vertical="top"/>
    </xf>
    <xf numFmtId="38" fontId="102" fillId="100"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9"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8" fillId="0" borderId="39" applyNumberFormat="0" applyAlignment="0" applyProtection="0">
      <alignment horizontal="left" vertical="center"/>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8" fillId="0" borderId="4">
      <alignment horizontal="left" vertical="center"/>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4" fontId="110" fillId="101" borderId="0" applyProtection="0"/>
    <xf numFmtId="0" fontId="49" fillId="0" borderId="0"/>
    <xf numFmtId="0" fontId="111" fillId="0" borderId="17" applyNumberFormat="0" applyFill="0" applyAlignment="0" applyProtection="0"/>
    <xf numFmtId="0" fontId="112" fillId="0" borderId="17" applyNumberFormat="0" applyFill="0" applyAlignment="0" applyProtection="0"/>
    <xf numFmtId="0" fontId="113" fillId="0" borderId="40"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3" fillId="0" borderId="40"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3" fillId="0" borderId="40" applyNumberFormat="0" applyFill="0" applyAlignment="0" applyProtection="0"/>
    <xf numFmtId="0" fontId="49" fillId="0" borderId="0"/>
    <xf numFmtId="0" fontId="49" fillId="0" borderId="0"/>
    <xf numFmtId="0" fontId="112" fillId="0" borderId="17"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4" fillId="0" borderId="18" applyNumberFormat="0" applyFill="0" applyAlignment="0" applyProtection="0"/>
    <xf numFmtId="0" fontId="115" fillId="0" borderId="18" applyNumberFormat="0" applyFill="0" applyAlignment="0" applyProtection="0"/>
    <xf numFmtId="0" fontId="116" fillId="0" borderId="41"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6" fillId="0" borderId="41"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6" fillId="0" borderId="41" applyNumberFormat="0" applyFill="0" applyAlignment="0" applyProtection="0"/>
    <xf numFmtId="0" fontId="49" fillId="0" borderId="0"/>
    <xf numFmtId="0" fontId="49" fillId="0" borderId="0"/>
    <xf numFmtId="0" fontId="115" fillId="0" borderId="18"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7" fillId="0" borderId="19" applyNumberFormat="0" applyFill="0" applyAlignment="0" applyProtection="0"/>
    <xf numFmtId="0" fontId="118" fillId="0" borderId="19" applyNumberFormat="0" applyFill="0" applyAlignment="0" applyProtection="0"/>
    <xf numFmtId="0" fontId="119" fillId="0" borderId="42"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9" fillId="0" borderId="42"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9" fillId="0" borderId="42" applyNumberFormat="0" applyFill="0" applyAlignment="0" applyProtection="0"/>
    <xf numFmtId="0" fontId="49" fillId="0" borderId="0"/>
    <xf numFmtId="0" fontId="49" fillId="0" borderId="0"/>
    <xf numFmtId="0" fontId="118" fillId="0" borderId="19"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7"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9"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9" fillId="0" borderId="0" applyNumberFormat="0" applyFill="0" applyBorder="0" applyAlignment="0" applyProtection="0"/>
    <xf numFmtId="0" fontId="49" fillId="0" borderId="0"/>
    <xf numFmtId="0" fontId="49" fillId="0" borderId="0"/>
    <xf numFmtId="0" fontId="118"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91" fontId="9" fillId="0" borderId="0">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91" fontId="9" fillId="0" borderId="0">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9" fillId="0" borderId="0" applyNumberFormat="0" applyFill="0" applyBorder="0" applyProtection="0">
      <alignment wrapText="1"/>
    </xf>
    <xf numFmtId="0" fontId="9" fillId="0" borderId="0" applyNumberFormat="0" applyFill="0" applyBorder="0" applyProtection="0">
      <alignment horizontal="justify" vertical="top" wrapTex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61" fillId="0" borderId="43"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192" fontId="120" fillId="0" borderId="0"/>
    <xf numFmtId="0" fontId="49" fillId="0" borderId="0"/>
    <xf numFmtId="0" fontId="49"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49" fillId="0" borderId="0"/>
    <xf numFmtId="0" fontId="49" fillId="0" borderId="0"/>
    <xf numFmtId="0" fontId="123" fillId="0" borderId="0" applyNumberFormat="0" applyFill="0" applyBorder="0" applyAlignment="0" applyProtection="0"/>
    <xf numFmtId="0" fontId="12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49" fillId="0" borderId="0"/>
    <xf numFmtId="0" fontId="49" fillId="0" borderId="0"/>
    <xf numFmtId="0" fontId="10" fillId="0" borderId="0" applyNumberFormat="0" applyFill="0" applyBorder="0" applyAlignment="0" applyProtection="0">
      <alignment vertical="top"/>
      <protection locked="0"/>
    </xf>
    <xf numFmtId="0" fontId="49" fillId="0" borderId="0"/>
    <xf numFmtId="0" fontId="49" fillId="0" borderId="0"/>
    <xf numFmtId="0" fontId="125" fillId="0" borderId="0" applyNumberFormat="0" applyFill="0" applyBorder="0" applyAlignment="0" applyProtection="0">
      <alignment vertical="top"/>
      <protection locked="0"/>
    </xf>
    <xf numFmtId="0" fontId="49" fillId="0" borderId="0"/>
    <xf numFmtId="0" fontId="49" fillId="0" borderId="0"/>
    <xf numFmtId="0" fontId="125" fillId="0" borderId="0" applyNumberFormat="0" applyFill="0" applyBorder="0" applyAlignment="0" applyProtection="0">
      <alignment vertical="top"/>
      <protection locked="0"/>
    </xf>
    <xf numFmtId="0" fontId="49" fillId="0" borderId="0"/>
    <xf numFmtId="0" fontId="49" fillId="0" borderId="0"/>
    <xf numFmtId="0" fontId="125" fillId="0" borderId="0" applyNumberFormat="0" applyFill="0" applyBorder="0" applyAlignment="0" applyProtection="0">
      <alignment vertical="top"/>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22" fillId="0" borderId="0" applyNumberFormat="0" applyFill="0" applyBorder="0" applyAlignment="0" applyProtection="0">
      <alignment vertical="top"/>
      <protection locked="0"/>
    </xf>
    <xf numFmtId="0" fontId="49" fillId="0" borderId="0"/>
    <xf numFmtId="0" fontId="49" fillId="0" borderId="0"/>
    <xf numFmtId="0" fontId="126"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0" fontId="102" fillId="93" borderId="1"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129" fillId="43" borderId="33" applyNumberFormat="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28" fillId="10" borderId="20" applyNumberFormat="0" applyAlignment="0" applyProtection="0"/>
    <xf numFmtId="0" fontId="49" fillId="0" borderId="0"/>
    <xf numFmtId="0" fontId="128" fillId="10" borderId="20" applyNumberFormat="0" applyAlignment="0" applyProtection="0"/>
    <xf numFmtId="0" fontId="49" fillId="0" borderId="0"/>
    <xf numFmtId="0" fontId="128" fillId="10" borderId="20" applyNumberFormat="0" applyAlignment="0" applyProtection="0"/>
    <xf numFmtId="0" fontId="49" fillId="0" borderId="0"/>
    <xf numFmtId="0" fontId="128" fillId="10" borderId="20" applyNumberFormat="0" applyAlignment="0" applyProtection="0"/>
    <xf numFmtId="0" fontId="130" fillId="10" borderId="20" applyNumberFormat="0" applyAlignment="0" applyProtection="0"/>
    <xf numFmtId="0" fontId="128" fillId="10" borderId="20" applyNumberFormat="0" applyAlignment="0" applyProtection="0"/>
    <xf numFmtId="0" fontId="130" fillId="10" borderId="20" applyNumberFormat="0" applyAlignment="0" applyProtection="0"/>
    <xf numFmtId="0" fontId="130" fillId="10" borderId="20" applyNumberFormat="0" applyAlignment="0" applyProtection="0"/>
    <xf numFmtId="0" fontId="130"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9" fillId="43" borderId="33" applyNumberFormat="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29" fillId="43" borderId="33" applyNumberFormat="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29" fillId="43" borderId="33" applyNumberFormat="0" applyAlignment="0" applyProtection="0"/>
    <xf numFmtId="0" fontId="49" fillId="0" borderId="0"/>
    <xf numFmtId="0" fontId="49" fillId="0" borderId="0"/>
    <xf numFmtId="0" fontId="49" fillId="0" borderId="0"/>
    <xf numFmtId="0" fontId="49" fillId="0" borderId="0"/>
    <xf numFmtId="0" fontId="129" fillId="43" borderId="33" applyNumberFormat="0" applyAlignment="0" applyProtection="0"/>
    <xf numFmtId="0" fontId="49" fillId="0" borderId="0"/>
    <xf numFmtId="0" fontId="49" fillId="0" borderId="0"/>
    <xf numFmtId="0" fontId="49" fillId="0" borderId="0"/>
    <xf numFmtId="0" fontId="49" fillId="0" borderId="0"/>
    <xf numFmtId="0" fontId="129" fillId="43" borderId="33" applyNumberFormat="0" applyAlignment="0" applyProtection="0"/>
    <xf numFmtId="0" fontId="49" fillId="0" borderId="0"/>
    <xf numFmtId="0" fontId="49" fillId="0" borderId="0"/>
    <xf numFmtId="0" fontId="49" fillId="0" borderId="0"/>
    <xf numFmtId="0" fontId="49" fillId="0" borderId="0"/>
    <xf numFmtId="0" fontId="128" fillId="10" borderId="20" applyNumberFormat="0" applyAlignment="0" applyProtection="0"/>
    <xf numFmtId="0" fontId="49" fillId="0" borderId="0"/>
    <xf numFmtId="0" fontId="49" fillId="0" borderId="0"/>
    <xf numFmtId="0" fontId="49" fillId="0" borderId="0"/>
    <xf numFmtId="0" fontId="49" fillId="0" borderId="0"/>
    <xf numFmtId="0" fontId="128" fillId="10" borderId="20" applyNumberFormat="0" applyAlignment="0" applyProtection="0"/>
    <xf numFmtId="0" fontId="49" fillId="0" borderId="0"/>
    <xf numFmtId="0" fontId="49" fillId="0" borderId="0"/>
    <xf numFmtId="0" fontId="49" fillId="0" borderId="0"/>
    <xf numFmtId="0" fontId="49" fillId="0" borderId="0"/>
    <xf numFmtId="0" fontId="128" fillId="10" borderId="20" applyNumberFormat="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93" fontId="39" fillId="0" borderId="0" applyFill="0" applyBorder="0" applyAlignment="0" applyProtection="0">
      <alignment horizontal="center"/>
    </xf>
    <xf numFmtId="0" fontId="49" fillId="0" borderId="0"/>
    <xf numFmtId="0" fontId="49" fillId="0" borderId="0"/>
    <xf numFmtId="0" fontId="49" fillId="0" borderId="0"/>
    <xf numFmtId="0" fontId="131" fillId="0" borderId="22" applyNumberFormat="0" applyFill="0" applyAlignment="0" applyProtection="0"/>
    <xf numFmtId="0" fontId="132" fillId="0" borderId="22" applyNumberFormat="0" applyFill="0" applyAlignment="0" applyProtection="0"/>
    <xf numFmtId="0" fontId="133" fillId="0" borderId="44"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33" fillId="0" borderId="44"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33" fillId="0" borderId="44" applyNumberFormat="0" applyFill="0" applyAlignment="0" applyProtection="0"/>
    <xf numFmtId="0" fontId="49" fillId="0" borderId="0"/>
    <xf numFmtId="0" fontId="49" fillId="0" borderId="0"/>
    <xf numFmtId="0" fontId="132" fillId="0" borderId="22"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94" fontId="39" fillId="0" borderId="0" applyFill="0" applyBorder="0" applyAlignment="0" applyProtection="0">
      <alignment horizontal="center"/>
    </xf>
    <xf numFmtId="41" fontId="9" fillId="0" borderId="0" applyFont="0" applyFill="0" applyBorder="0" applyAlignment="0" applyProtection="0"/>
    <xf numFmtId="43" fontId="9" fillId="0" borderId="0" applyFont="0" applyFill="0" applyBorder="0" applyAlignment="0" applyProtection="0"/>
    <xf numFmtId="195" fontId="9" fillId="0" borderId="0" applyFont="0" applyFill="0" applyBorder="0" applyAlignment="0" applyProtection="0"/>
    <xf numFmtId="196" fontId="9" fillId="0" borderId="0" applyFont="0" applyFill="0" applyBorder="0" applyAlignment="0" applyProtection="0"/>
    <xf numFmtId="42"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134" fillId="9" borderId="0" applyNumberFormat="0" applyBorder="0" applyAlignment="0" applyProtection="0"/>
    <xf numFmtId="0" fontId="135" fillId="9" borderId="0" applyNumberFormat="0" applyBorder="0" applyAlignment="0" applyProtection="0"/>
    <xf numFmtId="0" fontId="136" fillId="59"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36" fillId="59"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36" fillId="59" borderId="0" applyNumberFormat="0" applyBorder="0" applyAlignment="0" applyProtection="0"/>
    <xf numFmtId="0" fontId="49" fillId="0" borderId="0"/>
    <xf numFmtId="0" fontId="49" fillId="0" borderId="0"/>
    <xf numFmtId="0" fontId="135" fillId="9"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4" fontId="90" fillId="0" borderId="0" applyFont="0" applyFill="0" applyBorder="0" applyAlignment="0" applyProtection="0">
      <alignment horizontal="center"/>
    </xf>
    <xf numFmtId="37" fontId="137"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 fillId="0" borderId="0"/>
    <xf numFmtId="197" fontId="11" fillId="0" borderId="0"/>
    <xf numFmtId="164" fontId="138" fillId="0" borderId="0"/>
    <xf numFmtId="0" fontId="4" fillId="0" borderId="0"/>
    <xf numFmtId="0" fontId="4" fillId="0" borderId="0"/>
    <xf numFmtId="0" fontId="4" fillId="0" borderId="0"/>
    <xf numFmtId="0" fontId="4" fillId="0" borderId="0"/>
    <xf numFmtId="0" fontId="4" fillId="0" borderId="0"/>
    <xf numFmtId="0" fontId="4" fillId="0" borderId="0"/>
    <xf numFmtId="197"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8" fontId="138"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60" fillId="0" borderId="0"/>
    <xf numFmtId="0" fontId="4" fillId="0" borderId="0"/>
    <xf numFmtId="0" fontId="4" fillId="0" borderId="0"/>
    <xf numFmtId="0" fontId="60" fillId="0" borderId="0"/>
    <xf numFmtId="0" fontId="88" fillId="0" borderId="0"/>
    <xf numFmtId="0" fontId="4" fillId="0" borderId="0"/>
    <xf numFmtId="0" fontId="60" fillId="0" borderId="0"/>
    <xf numFmtId="0" fontId="4"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88" fillId="0" borderId="0"/>
    <xf numFmtId="0" fontId="4" fillId="0" borderId="0"/>
    <xf numFmtId="0" fontId="4" fillId="0" borderId="0"/>
    <xf numFmtId="0" fontId="4" fillId="0" borderId="0"/>
    <xf numFmtId="0" fontId="32" fillId="0" borderId="0"/>
    <xf numFmtId="0" fontId="4" fillId="0" borderId="0"/>
    <xf numFmtId="0" fontId="32" fillId="0" borderId="0"/>
    <xf numFmtId="0" fontId="4" fillId="0" borderId="0"/>
    <xf numFmtId="0" fontId="4" fillId="0" borderId="0"/>
    <xf numFmtId="0" fontId="32" fillId="0" borderId="0"/>
    <xf numFmtId="0" fontId="4" fillId="0" borderId="0"/>
    <xf numFmtId="0" fontId="32"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1" fillId="0" borderId="0"/>
    <xf numFmtId="0" fontId="4" fillId="0" borderId="0"/>
    <xf numFmtId="0" fontId="4" fillId="0" borderId="0"/>
    <xf numFmtId="0" fontId="4" fillId="0" borderId="0"/>
    <xf numFmtId="0" fontId="4" fillId="0" borderId="0"/>
    <xf numFmtId="0" fontId="4" fillId="0" borderId="0"/>
    <xf numFmtId="0" fontId="4" fillId="0" borderId="0"/>
    <xf numFmtId="0" fontId="14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32" fillId="0" borderId="0"/>
    <xf numFmtId="0" fontId="4" fillId="0" borderId="0"/>
    <xf numFmtId="0" fontId="32" fillId="0" borderId="0"/>
    <xf numFmtId="0" fontId="32"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88"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8" fillId="0" borderId="0"/>
    <xf numFmtId="0" fontId="60" fillId="0" borderId="0"/>
    <xf numFmtId="0" fontId="60" fillId="0" borderId="0"/>
    <xf numFmtId="0" fontId="48" fillId="0" borderId="0"/>
    <xf numFmtId="0" fontId="60" fillId="0" borderId="0"/>
    <xf numFmtId="0" fontId="60" fillId="0" borderId="0"/>
    <xf numFmtId="0" fontId="48" fillId="0" borderId="0"/>
    <xf numFmtId="0" fontId="60" fillId="0" borderId="0"/>
    <xf numFmtId="0" fontId="60" fillId="0" borderId="0"/>
    <xf numFmtId="0" fontId="48" fillId="0" borderId="0"/>
    <xf numFmtId="0" fontId="60" fillId="0" borderId="0"/>
    <xf numFmtId="0" fontId="60" fillId="0" borderId="0"/>
    <xf numFmtId="0" fontId="60" fillId="0" borderId="0"/>
    <xf numFmtId="0" fontId="60" fillId="0" borderId="0"/>
    <xf numFmtId="0" fontId="60" fillId="0" borderId="0"/>
    <xf numFmtId="0" fontId="4"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4"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143" fillId="0" borderId="0"/>
    <xf numFmtId="0" fontId="32" fillId="0" borderId="0"/>
    <xf numFmtId="0" fontId="32" fillId="0" borderId="0"/>
    <xf numFmtId="0" fontId="32" fillId="0" borderId="0"/>
    <xf numFmtId="0" fontId="143" fillId="0" borderId="0"/>
    <xf numFmtId="0" fontId="9"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9" fillId="0" borderId="0" applyNumberFormat="0" applyFill="0" applyBorder="0" applyAlignment="0" applyProtection="0"/>
    <xf numFmtId="0" fontId="32" fillId="0" borderId="0"/>
    <xf numFmtId="0" fontId="32" fillId="0" borderId="0"/>
    <xf numFmtId="0" fontId="32" fillId="0" borderId="0"/>
    <xf numFmtId="0" fontId="9" fillId="0" borderId="0" applyNumberFormat="0" applyFill="0" applyBorder="0" applyAlignment="0" applyProtection="0"/>
    <xf numFmtId="0" fontId="9" fillId="0" borderId="0" applyNumberFormat="0" applyFill="0" applyBorder="0" applyAlignment="0" applyProtection="0"/>
    <xf numFmtId="0" fontId="32" fillId="0" borderId="0"/>
    <xf numFmtId="0" fontId="32" fillId="0" borderId="0"/>
    <xf numFmtId="0" fontId="32" fillId="0" borderId="0"/>
    <xf numFmtId="0" fontId="9" fillId="0" borderId="0" applyNumberFormat="0" applyFill="0" applyBorder="0" applyAlignment="0" applyProtection="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9"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32" fillId="0" borderId="0"/>
    <xf numFmtId="0" fontId="4" fillId="0" borderId="0"/>
    <xf numFmtId="0" fontId="32" fillId="0" borderId="0"/>
    <xf numFmtId="0" fontId="4"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32"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9"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9" fillId="0" borderId="0"/>
    <xf numFmtId="0" fontId="4" fillId="0" borderId="0"/>
    <xf numFmtId="0" fontId="60"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4" fillId="0" borderId="0"/>
    <xf numFmtId="0" fontId="4" fillId="0" borderId="0"/>
    <xf numFmtId="0" fontId="145" fillId="0" borderId="0"/>
    <xf numFmtId="0" fontId="4" fillId="0" borderId="0"/>
    <xf numFmtId="0" fontId="14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4" fillId="0" borderId="0"/>
    <xf numFmtId="0" fontId="4" fillId="0" borderId="0"/>
    <xf numFmtId="0" fontId="4" fillId="0" borderId="0"/>
    <xf numFmtId="0" fontId="145" fillId="0" borderId="0"/>
    <xf numFmtId="0" fontId="4" fillId="0" borderId="0"/>
    <xf numFmtId="0" fontId="4" fillId="0" borderId="0"/>
    <xf numFmtId="0" fontId="145"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9" fillId="0" borderId="0"/>
    <xf numFmtId="0" fontId="9" fillId="0" borderId="0"/>
    <xf numFmtId="0" fontId="9" fillId="0" borderId="0"/>
    <xf numFmtId="0" fontId="9" fillId="0" borderId="0"/>
    <xf numFmtId="0" fontId="4" fillId="0" borderId="0"/>
    <xf numFmtId="0" fontId="4" fillId="0" borderId="0"/>
    <xf numFmtId="0" fontId="60" fillId="0" borderId="0"/>
    <xf numFmtId="0" fontId="9" fillId="0" borderId="0" applyNumberFormat="0" applyFill="0" applyBorder="0" applyAlignment="0" applyProtection="0"/>
    <xf numFmtId="0" fontId="9"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applyNumberFormat="0" applyFill="0" applyBorder="0" applyAlignment="0" applyProtection="0"/>
    <xf numFmtId="0" fontId="9"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9" fillId="0" borderId="0"/>
    <xf numFmtId="0" fontId="4" fillId="0" borderId="0"/>
    <xf numFmtId="0" fontId="9" fillId="0" borderId="0"/>
    <xf numFmtId="0" fontId="4" fillId="0" borderId="0"/>
    <xf numFmtId="0" fontId="32" fillId="0" borderId="0"/>
    <xf numFmtId="0" fontId="4" fillId="0" borderId="0"/>
    <xf numFmtId="0" fontId="32" fillId="0" borderId="0"/>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6" fillId="0" borderId="0"/>
    <xf numFmtId="0" fontId="9"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32" fillId="0" borderId="0"/>
    <xf numFmtId="0" fontId="4" fillId="0" borderId="0"/>
    <xf numFmtId="0" fontId="32" fillId="0" borderId="0"/>
    <xf numFmtId="0" fontId="4"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32"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4" fillId="0" borderId="0"/>
    <xf numFmtId="0" fontId="9"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9"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39"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39" fillId="0" borderId="0"/>
    <xf numFmtId="0" fontId="3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39"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60" fillId="0" borderId="0"/>
    <xf numFmtId="0" fontId="60"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60" fillId="0" borderId="0"/>
    <xf numFmtId="0" fontId="60"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60" fillId="0" borderId="0"/>
    <xf numFmtId="0" fontId="4" fillId="0" borderId="0"/>
    <xf numFmtId="0" fontId="60" fillId="0" borderId="0"/>
    <xf numFmtId="0" fontId="4" fillId="0" borderId="0"/>
    <xf numFmtId="0" fontId="4" fillId="0" borderId="0"/>
    <xf numFmtId="0" fontId="142" fillId="0" borderId="0"/>
    <xf numFmtId="0" fontId="142" fillId="0" borderId="0"/>
    <xf numFmtId="0" fontId="60" fillId="0" borderId="0"/>
    <xf numFmtId="0" fontId="6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9" fillId="0" borderId="0"/>
    <xf numFmtId="199" fontId="9"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9" fontId="9"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44" fillId="0" borderId="0"/>
    <xf numFmtId="0" fontId="4" fillId="0" borderId="0"/>
    <xf numFmtId="0" fontId="4" fillId="0" borderId="0"/>
    <xf numFmtId="0" fontId="4" fillId="0" borderId="0"/>
    <xf numFmtId="0" fontId="44" fillId="0" borderId="0"/>
    <xf numFmtId="0" fontId="4" fillId="0" borderId="0"/>
    <xf numFmtId="0" fontId="4" fillId="0" borderId="0"/>
    <xf numFmtId="0" fontId="44" fillId="0" borderId="0"/>
    <xf numFmtId="0" fontId="4" fillId="0" borderId="0"/>
    <xf numFmtId="0" fontId="4" fillId="0" borderId="0"/>
    <xf numFmtId="0" fontId="44" fillId="0" borderId="0"/>
    <xf numFmtId="0" fontId="4" fillId="0" borderId="0"/>
    <xf numFmtId="0" fontId="4" fillId="0" borderId="0"/>
    <xf numFmtId="0" fontId="44" fillId="0" borderId="0"/>
    <xf numFmtId="0" fontId="4" fillId="0" borderId="0"/>
    <xf numFmtId="0" fontId="4" fillId="0" borderId="0"/>
    <xf numFmtId="170" fontId="9" fillId="0" borderId="0">
      <alignment horizontal="left" wrapText="1"/>
    </xf>
    <xf numFmtId="164"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5" fillId="0" borderId="0"/>
    <xf numFmtId="0" fontId="4" fillId="0" borderId="0"/>
    <xf numFmtId="170" fontId="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7" fontId="147" fillId="0" borderId="0"/>
    <xf numFmtId="0" fontId="4" fillId="0" borderId="0"/>
    <xf numFmtId="0" fontId="4" fillId="0" borderId="0"/>
    <xf numFmtId="0" fontId="4" fillId="0" borderId="0"/>
    <xf numFmtId="0" fontId="4" fillId="0" borderId="0"/>
    <xf numFmtId="0" fontId="4" fillId="0" borderId="0"/>
    <xf numFmtId="0" fontId="4" fillId="0" borderId="0"/>
    <xf numFmtId="0" fontId="14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88" fillId="0" borderId="0"/>
    <xf numFmtId="0" fontId="4"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9" fillId="0" borderId="0"/>
    <xf numFmtId="0" fontId="9"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9" fillId="0" borderId="0"/>
    <xf numFmtId="0" fontId="9"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142"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32" fillId="0" borderId="0"/>
    <xf numFmtId="0" fontId="4" fillId="0" borderId="0"/>
    <xf numFmtId="0" fontId="49"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32" fillId="0" borderId="0"/>
    <xf numFmtId="0" fontId="32" fillId="0" borderId="0"/>
    <xf numFmtId="0" fontId="32" fillId="0" borderId="0"/>
    <xf numFmtId="0" fontId="142" fillId="0" borderId="0"/>
    <xf numFmtId="0" fontId="3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32" fillId="0" borderId="0"/>
    <xf numFmtId="0" fontId="4" fillId="0" borderId="0"/>
    <xf numFmtId="0" fontId="142"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32" fillId="0" borderId="0"/>
    <xf numFmtId="0" fontId="32" fillId="0" borderId="0"/>
    <xf numFmtId="0" fontId="32" fillId="0" borderId="0"/>
    <xf numFmtId="0" fontId="4" fillId="0" borderId="0"/>
    <xf numFmtId="0" fontId="142" fillId="0" borderId="0"/>
    <xf numFmtId="0" fontId="4" fillId="0" borderId="0"/>
    <xf numFmtId="0" fontId="32" fillId="0" borderId="0"/>
    <xf numFmtId="0" fontId="9"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5"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5" fillId="0" borderId="0"/>
    <xf numFmtId="0" fontId="4" fillId="0" borderId="0"/>
    <xf numFmtId="0" fontId="4" fillId="0" borderId="0"/>
    <xf numFmtId="0" fontId="142"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9" fillId="0" borderId="0"/>
    <xf numFmtId="0" fontId="32" fillId="0" borderId="0"/>
    <xf numFmtId="0" fontId="3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9"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60" fillId="0" borderId="0"/>
    <xf numFmtId="0" fontId="60" fillId="0" borderId="0"/>
    <xf numFmtId="0" fontId="60" fillId="0" borderId="0"/>
    <xf numFmtId="0" fontId="60" fillId="0" borderId="0"/>
    <xf numFmtId="0" fontId="60" fillId="0" borderId="0"/>
    <xf numFmtId="0" fontId="60" fillId="0" borderId="0"/>
    <xf numFmtId="0" fontId="88" fillId="0" borderId="0"/>
    <xf numFmtId="0" fontId="88" fillId="0" borderId="0"/>
    <xf numFmtId="0" fontId="88" fillId="0" borderId="0"/>
    <xf numFmtId="0" fontId="88" fillId="0" borderId="0"/>
    <xf numFmtId="0" fontId="88" fillId="0" borderId="0"/>
    <xf numFmtId="0" fontId="88"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4" fillId="0" borderId="0"/>
    <xf numFmtId="0" fontId="9" fillId="0" borderId="0"/>
    <xf numFmtId="0" fontId="4" fillId="0" borderId="0"/>
    <xf numFmtId="0" fontId="60" fillId="0" borderId="0"/>
    <xf numFmtId="0" fontId="9" fillId="0" borderId="0"/>
    <xf numFmtId="0" fontId="88" fillId="0" borderId="0"/>
    <xf numFmtId="0" fontId="8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32" fillId="0" borderId="0"/>
    <xf numFmtId="0" fontId="32" fillId="0" borderId="0"/>
    <xf numFmtId="0" fontId="32" fillId="0" borderId="0"/>
    <xf numFmtId="0" fontId="4" fillId="0" borderId="0"/>
    <xf numFmtId="0" fontId="142" fillId="0" borderId="0"/>
    <xf numFmtId="0" fontId="3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32" fillId="0" borderId="0"/>
    <xf numFmtId="0" fontId="4" fillId="0" borderId="0"/>
    <xf numFmtId="0" fontId="142"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8" fillId="0" borderId="0"/>
    <xf numFmtId="0" fontId="9"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32" fillId="0" borderId="0"/>
    <xf numFmtId="0" fontId="32" fillId="0" borderId="0"/>
    <xf numFmtId="0" fontId="32" fillId="0" borderId="0"/>
    <xf numFmtId="0" fontId="14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4" fillId="0" borderId="0"/>
    <xf numFmtId="0" fontId="142" fillId="0" borderId="0"/>
    <xf numFmtId="0" fontId="4" fillId="0" borderId="0"/>
    <xf numFmtId="0" fontId="142"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60" fillId="0" borderId="0"/>
    <xf numFmtId="0" fontId="9" fillId="0" borderId="0"/>
    <xf numFmtId="0" fontId="32" fillId="0" borderId="0"/>
    <xf numFmtId="0" fontId="60" fillId="0" borderId="0"/>
    <xf numFmtId="0" fontId="60" fillId="0" borderId="0"/>
    <xf numFmtId="0" fontId="9" fillId="0" borderId="0"/>
    <xf numFmtId="0" fontId="9" fillId="0" borderId="0"/>
    <xf numFmtId="0" fontId="4" fillId="0" borderId="0"/>
    <xf numFmtId="0" fontId="143" fillId="0" borderId="0"/>
    <xf numFmtId="0" fontId="143" fillId="0" borderId="0"/>
    <xf numFmtId="0" fontId="14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0" fillId="0" borderId="0"/>
    <xf numFmtId="0" fontId="60"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60" fillId="0" borderId="0"/>
    <xf numFmtId="0" fontId="60" fillId="0" borderId="0"/>
    <xf numFmtId="0" fontId="60" fillId="0" borderId="0"/>
    <xf numFmtId="0" fontId="60" fillId="0" borderId="0"/>
    <xf numFmtId="0" fontId="88" fillId="0" borderId="0"/>
    <xf numFmtId="0" fontId="60" fillId="0" borderId="0"/>
    <xf numFmtId="0" fontId="60" fillId="0" borderId="0"/>
    <xf numFmtId="0" fontId="60" fillId="0" borderId="0"/>
    <xf numFmtId="0" fontId="60" fillId="0" borderId="0"/>
    <xf numFmtId="0" fontId="60"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32"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4" fillId="0" borderId="0"/>
    <xf numFmtId="0" fontId="4" fillId="0" borderId="0"/>
    <xf numFmtId="0" fontId="4" fillId="0" borderId="0"/>
    <xf numFmtId="0" fontId="142" fillId="0" borderId="0"/>
    <xf numFmtId="0" fontId="44" fillId="0" borderId="0"/>
    <xf numFmtId="0" fontId="4" fillId="0" borderId="0"/>
    <xf numFmtId="0" fontId="32" fillId="0" borderId="0"/>
    <xf numFmtId="0" fontId="4" fillId="0" borderId="0"/>
    <xf numFmtId="0" fontId="32" fillId="0" borderId="0"/>
    <xf numFmtId="0" fontId="32" fillId="0" borderId="0"/>
    <xf numFmtId="0" fontId="4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9" fillId="0" borderId="0"/>
    <xf numFmtId="0" fontId="4" fillId="0" borderId="0"/>
    <xf numFmtId="0" fontId="4" fillId="0" borderId="0"/>
    <xf numFmtId="0" fontId="9"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4" fillId="0" borderId="0"/>
    <xf numFmtId="0" fontId="32" fillId="0" borderId="0"/>
    <xf numFmtId="0" fontId="14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32" fillId="0" borderId="0"/>
    <xf numFmtId="0" fontId="4" fillId="0" borderId="0"/>
    <xf numFmtId="0" fontId="32" fillId="0" borderId="0"/>
    <xf numFmtId="0" fontId="4" fillId="0" borderId="0"/>
    <xf numFmtId="0" fontId="4" fillId="0" borderId="0"/>
    <xf numFmtId="0" fontId="32"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60" fillId="0" borderId="0"/>
    <xf numFmtId="0" fontId="4" fillId="0" borderId="0"/>
    <xf numFmtId="0" fontId="6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8" fillId="13" borderId="24" applyNumberFormat="0" applyFont="0" applyAlignment="0" applyProtection="0"/>
    <xf numFmtId="0" fontId="32" fillId="13" borderId="24" applyNumberFormat="0" applyFont="0" applyAlignment="0" applyProtection="0"/>
    <xf numFmtId="0" fontId="49" fillId="47" borderId="45" applyNumberFormat="0" applyFont="0" applyAlignment="0" applyProtection="0"/>
    <xf numFmtId="0" fontId="4" fillId="0" borderId="0"/>
    <xf numFmtId="0" fontId="4" fillId="0" borderId="0"/>
    <xf numFmtId="0" fontId="4" fillId="0" borderId="0"/>
    <xf numFmtId="0" fontId="4" fillId="0" borderId="0"/>
    <xf numFmtId="0" fontId="4" fillId="0" borderId="0"/>
    <xf numFmtId="0" fontId="44" fillId="47" borderId="45" applyNumberFormat="0" applyFont="0" applyAlignment="0" applyProtection="0"/>
    <xf numFmtId="0" fontId="32" fillId="13" borderId="24" applyNumberFormat="0" applyFont="0" applyAlignment="0" applyProtection="0"/>
    <xf numFmtId="0" fontId="49" fillId="47" borderId="45" applyNumberFormat="0" applyFont="0" applyAlignment="0" applyProtection="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47" borderId="45" applyNumberFormat="0" applyFont="0" applyAlignment="0" applyProtection="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4" fillId="0" borderId="0"/>
    <xf numFmtId="0" fontId="4" fillId="0" borderId="0"/>
    <xf numFmtId="0" fontId="49" fillId="47" borderId="45"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9" fillId="47" borderId="45" applyNumberFormat="0" applyFont="0" applyAlignment="0" applyProtection="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8" fillId="11" borderId="21" applyNumberFormat="0" applyAlignment="0" applyProtection="0"/>
    <xf numFmtId="0" fontId="149" fillId="11" borderId="21" applyNumberFormat="0" applyAlignment="0" applyProtection="0"/>
    <xf numFmtId="0" fontId="150" fillId="55" borderId="46"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0" fillId="55" borderId="46" applyNumberFormat="0" applyAlignment="0" applyProtection="0"/>
    <xf numFmtId="0" fontId="4" fillId="0" borderId="0"/>
    <xf numFmtId="0" fontId="4" fillId="0" borderId="0"/>
    <xf numFmtId="0" fontId="4" fillId="0" borderId="0"/>
    <xf numFmtId="0" fontId="4" fillId="0" borderId="0"/>
    <xf numFmtId="0" fontId="150" fillId="55" borderId="46" applyNumberFormat="0" applyAlignment="0" applyProtection="0"/>
    <xf numFmtId="0" fontId="4" fillId="0" borderId="0"/>
    <xf numFmtId="0" fontId="4" fillId="0" borderId="0"/>
    <xf numFmtId="0" fontId="149" fillId="11" borderId="21" applyNumberFormat="0" applyAlignment="0" applyProtection="0"/>
    <xf numFmtId="0" fontId="4" fillId="0" borderId="0"/>
    <xf numFmtId="0" fontId="4" fillId="0" borderId="0"/>
    <xf numFmtId="0" fontId="4" fillId="0" borderId="0"/>
    <xf numFmtId="0" fontId="4" fillId="0" borderId="0"/>
    <xf numFmtId="192" fontId="151" fillId="0" borderId="5">
      <alignment vertical="center"/>
    </xf>
    <xf numFmtId="0" fontId="4" fillId="0" borderId="0"/>
    <xf numFmtId="164" fontId="7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1" fillId="0" borderId="0" applyFont="0" applyFill="0" applyBorder="0" applyAlignment="0" applyProtection="0"/>
    <xf numFmtId="10" fontId="11" fillId="0" borderId="0" applyFont="0" applyFill="0" applyBorder="0" applyAlignment="0" applyProtection="0"/>
    <xf numFmtId="10"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alignment vertical="top"/>
    </xf>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9" fontId="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0" fontId="4" fillId="0" borderId="0"/>
    <xf numFmtId="0" fontId="4" fillId="0" borderId="0"/>
    <xf numFmtId="200" fontId="49" fillId="0" borderId="0" applyFont="0" applyFill="0" applyBorder="0" applyAlignment="0" applyProtection="0"/>
    <xf numFmtId="0" fontId="4" fillId="0" borderId="0"/>
    <xf numFmtId="0" fontId="4" fillId="0" borderId="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0" fontId="4" fillId="0" borderId="0"/>
    <xf numFmtId="0" fontId="4" fillId="0" borderId="0"/>
    <xf numFmtId="200" fontId="49" fillId="0" borderId="0" applyFont="0" applyFill="0" applyBorder="0" applyAlignment="0" applyProtection="0"/>
    <xf numFmtId="0" fontId="4" fillId="0" borderId="0"/>
    <xf numFmtId="0" fontId="4" fillId="0" borderId="0"/>
    <xf numFmtId="200" fontId="49" fillId="0" borderId="0" applyFont="0" applyFill="0" applyBorder="0" applyAlignment="0" applyProtection="0"/>
    <xf numFmtId="0" fontId="4" fillId="0" borderId="0"/>
    <xf numFmtId="0" fontId="4" fillId="0" borderId="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39" fillId="102" borderId="0" applyNumberFormat="0" applyBorder="0" applyAlignment="0" applyProtection="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39" fillId="103" borderId="0" applyNumberFormat="0" applyFont="0" applyBorder="0" applyAlignment="0" applyProtection="0">
      <alignment vertical="top"/>
    </xf>
    <xf numFmtId="0" fontId="152" fillId="0" borderId="0" applyNumberFormat="0" applyFill="0" applyBorder="0" applyAlignment="0"/>
    <xf numFmtId="0" fontId="4" fillId="0" borderId="0"/>
    <xf numFmtId="0" fontId="4" fillId="0" borderId="0"/>
    <xf numFmtId="201" fontId="71" fillId="0" borderId="0" applyFill="0" applyBorder="0" applyProtection="0">
      <alignment horizontal="right"/>
    </xf>
    <xf numFmtId="0" fontId="4" fillId="0" borderId="0"/>
    <xf numFmtId="0" fontId="4" fillId="0" borderId="0"/>
    <xf numFmtId="14" fontId="153" fillId="0" borderId="0" applyNumberFormat="0" applyFill="0" applyBorder="0" applyAlignment="0" applyProtection="0">
      <alignment horizontal="left"/>
    </xf>
    <xf numFmtId="0" fontId="4" fillId="0" borderId="0"/>
    <xf numFmtId="0" fontId="4" fillId="0" borderId="0"/>
    <xf numFmtId="164" fontId="39" fillId="0" borderId="0" applyFont="0" applyFill="0" applyBorder="0" applyAlignment="0" applyProtection="0">
      <alignment vertical="top"/>
    </xf>
    <xf numFmtId="164" fontId="39" fillId="0" borderId="0" applyFont="0" applyFill="0" applyBorder="0" applyAlignment="0" applyProtection="0"/>
    <xf numFmtId="164" fontId="39" fillId="0" borderId="0" applyFont="0" applyFill="0" applyBorder="0" applyAlignment="0" applyProtection="0"/>
    <xf numFmtId="0" fontId="4" fillId="0" borderId="0"/>
    <xf numFmtId="4" fontId="154" fillId="104" borderId="1" applyNumberFormat="0" applyProtection="0">
      <alignment horizontal="right" vertical="center" wrapText="1"/>
    </xf>
    <xf numFmtId="0" fontId="4" fillId="0" borderId="0"/>
    <xf numFmtId="0" fontId="4" fillId="0" borderId="0"/>
    <xf numFmtId="192" fontId="155" fillId="0" borderId="13">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2" fontId="25" fillId="0" borderId="0" applyFill="0" applyBorder="0" applyAlignment="0" applyProtection="0">
      <alignment horizontal="center"/>
    </xf>
    <xf numFmtId="0" fontId="9" fillId="105" borderId="0"/>
    <xf numFmtId="0" fontId="4" fillId="0" borderId="0"/>
    <xf numFmtId="170" fontId="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6" fillId="10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4" fillId="0" borderId="0" applyNumberFormat="0" applyFill="0" applyBorder="0" applyAlignment="0" applyProtection="0"/>
    <xf numFmtId="0" fontId="102" fillId="0" borderId="0" applyNumberFormat="0" applyFill="0" applyBorder="0" applyProtection="0">
      <alignmen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7" fillId="10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9" fillId="0" borderId="0" applyFont="0" applyFill="0" applyBorder="0" applyProtection="0"/>
    <xf numFmtId="0" fontId="38"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 fontId="9" fillId="0" borderId="0" applyFont="0" applyFill="0" applyBorder="0" applyProtection="0"/>
    <xf numFmtId="0" fontId="25" fillId="10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158" fillId="107"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158" fillId="107" borderId="0" applyNumberFormat="0" applyBorder="0" applyProtection="0">
      <alignment horizontal="center"/>
    </xf>
    <xf numFmtId="0" fontId="4" fillId="0" borderId="0"/>
    <xf numFmtId="0" fontId="4" fillId="0" borderId="0"/>
    <xf numFmtId="0" fontId="4" fillId="0" borderId="0"/>
    <xf numFmtId="0" fontId="4" fillId="0" borderId="0"/>
    <xf numFmtId="0" fontId="4" fillId="0" borderId="0"/>
    <xf numFmtId="0" fontId="159" fillId="107"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9" fillId="0" borderId="0" applyNumberFormat="0" applyFont="0" applyFill="0" applyBorder="0" applyProtection="0">
      <alignment horizontal="right"/>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applyNumberFormat="0" applyFont="0" applyFill="0" applyBorder="0" applyProtection="0">
      <alignment horizontal="left"/>
    </xf>
    <xf numFmtId="0" fontId="4" fillId="0" borderId="0"/>
    <xf numFmtId="0" fontId="4" fillId="0" borderId="0"/>
    <xf numFmtId="0" fontId="4" fillId="0" borderId="0"/>
    <xf numFmtId="0" fontId="4" fillId="0" borderId="0"/>
    <xf numFmtId="0" fontId="4" fillId="0" borderId="0"/>
    <xf numFmtId="0" fontId="10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160"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9" fillId="108"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204"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2"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6"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47" applyNumberFormat="0" applyFon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applyNumberFormat="0" applyBorder="0" applyAlignment="0"/>
    <xf numFmtId="0" fontId="80" fillId="0" borderId="0" applyNumberFormat="0" applyBorder="0" applyAlignment="0"/>
    <xf numFmtId="40" fontId="161" fillId="0" borderId="0" applyBorder="0">
      <alignment horizontal="right"/>
    </xf>
    <xf numFmtId="0" fontId="4" fillId="0" borderId="0"/>
    <xf numFmtId="0" fontId="4" fillId="0" borderId="0"/>
    <xf numFmtId="0" fontId="4" fillId="0" borderId="0"/>
    <xf numFmtId="0" fontId="4" fillId="0" borderId="0"/>
    <xf numFmtId="49" fontId="162" fillId="0" borderId="5">
      <alignment vertical="center"/>
    </xf>
    <xf numFmtId="0" fontId="4" fillId="0" borderId="0"/>
    <xf numFmtId="0" fontId="4" fillId="0" borderId="0"/>
    <xf numFmtId="0" fontId="4" fillId="0" borderId="0"/>
    <xf numFmtId="40" fontId="163" fillId="0" borderId="0"/>
    <xf numFmtId="0" fontId="4" fillId="0" borderId="0"/>
    <xf numFmtId="0" fontId="4" fillId="0" borderId="0"/>
    <xf numFmtId="0" fontId="4" fillId="0" borderId="0"/>
    <xf numFmtId="0" fontId="164" fillId="0" borderId="0" applyNumberFormat="0" applyFill="0" applyBorder="0" applyAlignment="0" applyProtection="0"/>
    <xf numFmtId="0" fontId="165" fillId="0" borderId="0" applyNumberFormat="0" applyFill="0" applyBorder="0" applyAlignment="0" applyProtection="0"/>
    <xf numFmtId="0" fontId="4" fillId="0" borderId="0"/>
    <xf numFmtId="0" fontId="4" fillId="0" borderId="0"/>
    <xf numFmtId="0" fontId="165"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25" fillId="0" borderId="4">
      <alignment horizontal="centerContinuous"/>
    </xf>
    <xf numFmtId="0" fontId="4" fillId="0" borderId="0"/>
    <xf numFmtId="0" fontId="4" fillId="0" borderId="0"/>
    <xf numFmtId="0" fontId="4" fillId="0" borderId="0"/>
    <xf numFmtId="0" fontId="165" fillId="0" borderId="0" applyNumberFormat="0" applyFill="0" applyBorder="0" applyAlignment="0" applyProtection="0"/>
    <xf numFmtId="0" fontId="4" fillId="0" borderId="0"/>
    <xf numFmtId="0" fontId="4" fillId="0" borderId="0"/>
    <xf numFmtId="0" fontId="4" fillId="0" borderId="0"/>
    <xf numFmtId="0" fontId="25" fillId="0" borderId="4">
      <alignment horizontal="centerContinuous"/>
    </xf>
    <xf numFmtId="0" fontId="4" fillId="0" borderId="0"/>
    <xf numFmtId="0" fontId="4" fillId="0" borderId="0"/>
    <xf numFmtId="0" fontId="4" fillId="0" borderId="0"/>
    <xf numFmtId="0" fontId="4" fillId="0" borderId="0"/>
    <xf numFmtId="0" fontId="4" fillId="0" borderId="0"/>
    <xf numFmtId="0" fontId="165"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6" fillId="0" borderId="25" applyNumberFormat="0" applyFill="0" applyAlignment="0" applyProtection="0"/>
    <xf numFmtId="0" fontId="33" fillId="0" borderId="25" applyNumberFormat="0" applyFill="0" applyAlignment="0" applyProtection="0"/>
    <xf numFmtId="0" fontId="167" fillId="0" borderId="48"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7" fillId="0" borderId="48"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9" fillId="0" borderId="49">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7" fillId="0" borderId="48"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9" fillId="0" borderId="49">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7" fillId="0" borderId="48"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3" fillId="0" borderId="25"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7" fontId="102" fillId="10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7" fontId="10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168" fillId="0" borderId="43" applyProtection="0"/>
    <xf numFmtId="0" fontId="4" fillId="0" borderId="0"/>
    <xf numFmtId="0" fontId="4" fillId="0" borderId="0"/>
    <xf numFmtId="0" fontId="4" fillId="0" borderId="0"/>
    <xf numFmtId="0" fontId="4" fillId="0" borderId="0"/>
    <xf numFmtId="3" fontId="9" fillId="0" borderId="0">
      <protection locked="0"/>
    </xf>
    <xf numFmtId="0" fontId="16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0" fillId="0" borderId="0" applyFill="0" applyBorder="0" applyAlignment="0"/>
    <xf numFmtId="0" fontId="4" fillId="0" borderId="0"/>
    <xf numFmtId="0" fontId="4" fillId="0" borderId="0"/>
    <xf numFmtId="0" fontId="4" fillId="0" borderId="0"/>
    <xf numFmtId="0" fontId="4" fillId="0" borderId="0"/>
    <xf numFmtId="0" fontId="4" fillId="0" borderId="0"/>
    <xf numFmtId="205" fontId="9" fillId="0" borderId="0" applyFont="0" applyFill="0" applyBorder="0" applyAlignment="0" applyProtection="0"/>
    <xf numFmtId="206" fontId="9" fillId="0" borderId="0" applyFont="0" applyFill="0" applyBorder="0" applyAlignment="0" applyProtection="0"/>
    <xf numFmtId="0" fontId="4" fillId="0" borderId="0"/>
    <xf numFmtId="0" fontId="171" fillId="0" borderId="0" applyNumberFormat="0" applyFill="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3" fillId="0" borderId="0" applyNumberFormat="0" applyFill="0" applyBorder="0" applyAlignment="0" applyProtection="0"/>
    <xf numFmtId="0" fontId="4" fillId="0" borderId="0"/>
    <xf numFmtId="0" fontId="4" fillId="0" borderId="0"/>
    <xf numFmtId="0" fontId="4" fillId="0" borderId="0"/>
    <xf numFmtId="0" fontId="4" fillId="0" borderId="0"/>
    <xf numFmtId="0" fontId="173" fillId="0" borderId="0" applyNumberFormat="0" applyFill="0" applyBorder="0" applyAlignment="0" applyProtection="0"/>
    <xf numFmtId="0" fontId="4" fillId="0" borderId="0"/>
    <xf numFmtId="0" fontId="17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1" fontId="9" fillId="0" borderId="0">
      <alignment horizontal="center"/>
    </xf>
    <xf numFmtId="14" fontId="9" fillId="93" borderId="1" applyNumberFormat="0" applyFont="0" applyAlignment="0" applyProtection="0">
      <alignment horizontal="centerContinuous"/>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43" fontId="3" fillId="0" borderId="0" applyFont="0" applyFill="0" applyBorder="0" applyAlignment="0" applyProtection="0"/>
    <xf numFmtId="0" fontId="3" fillId="0" borderId="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40"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4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47"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40"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5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59"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5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43"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77" fillId="0" borderId="0" applyFont="0" applyFill="0" applyBorder="0" applyAlignment="0" applyProtection="0"/>
    <xf numFmtId="49" fontId="181" fillId="113" borderId="68">
      <alignment horizontal="center" vertical="center" wrapText="1" readingOrder="1"/>
    </xf>
    <xf numFmtId="49" fontId="182" fillId="114" borderId="68" applyNumberFormat="0">
      <alignment vertical="center" wrapText="1" readingOrder="1"/>
    </xf>
    <xf numFmtId="49" fontId="183" fillId="0" borderId="68">
      <alignment horizontal="left" vertical="center" wrapText="1" readingOrder="1"/>
    </xf>
    <xf numFmtId="207" fontId="183" fillId="0" borderId="68">
      <alignment horizontal="right" vertical="center" wrapText="1" readingOrder="1"/>
    </xf>
    <xf numFmtId="3" fontId="183" fillId="0" borderId="68">
      <alignment horizontal="right" vertical="center" wrapText="1" readingOrder="1"/>
    </xf>
    <xf numFmtId="9" fontId="183" fillId="0" borderId="68">
      <alignment horizontal="right" vertical="center" wrapText="1" readingOrder="1"/>
    </xf>
    <xf numFmtId="0" fontId="183" fillId="0" borderId="68">
      <alignment horizontal="right" vertical="center" wrapText="1" readingOrder="1"/>
    </xf>
    <xf numFmtId="4" fontId="183" fillId="0" borderId="68">
      <alignment horizontal="right" vertical="center" wrapText="1" readingOrder="1"/>
    </xf>
    <xf numFmtId="0" fontId="2" fillId="0" borderId="0"/>
    <xf numFmtId="0" fontId="184" fillId="0" borderId="0"/>
    <xf numFmtId="0" fontId="1" fillId="0" borderId="0"/>
    <xf numFmtId="0" fontId="1" fillId="0" borderId="0"/>
  </cellStyleXfs>
  <cellXfs count="408">
    <xf numFmtId="0" fontId="0" fillId="0" borderId="0" xfId="0"/>
    <xf numFmtId="0" fontId="0" fillId="0" borderId="0" xfId="0" applyAlignment="1">
      <alignment vertical="center"/>
    </xf>
    <xf numFmtId="0" fontId="0" fillId="0" borderId="0" xfId="0" applyAlignment="1">
      <alignment horizontal="left" vertical="center"/>
    </xf>
    <xf numFmtId="3" fontId="0" fillId="0" borderId="0" xfId="0" applyNumberFormat="1" applyAlignment="1">
      <alignment vertical="center"/>
    </xf>
    <xf numFmtId="3" fontId="0" fillId="0" borderId="0" xfId="0" applyNumberFormat="1" applyAlignment="1">
      <alignment horizontal="left" vertical="center"/>
    </xf>
    <xf numFmtId="164" fontId="0" fillId="0" borderId="0" xfId="0" applyNumberFormat="1" applyAlignment="1">
      <alignment vertical="center"/>
    </xf>
    <xf numFmtId="9" fontId="8" fillId="0" borderId="0" xfId="0" applyNumberFormat="1" applyFont="1" applyAlignment="1">
      <alignment vertical="center"/>
    </xf>
    <xf numFmtId="0" fontId="5" fillId="0" borderId="0" xfId="0" applyFont="1" applyAlignment="1">
      <alignment horizontal="left" vertical="center" wrapText="1" indent="1"/>
    </xf>
    <xf numFmtId="38" fontId="7" fillId="0" borderId="0" xfId="0" applyNumberFormat="1" applyFont="1" applyAlignment="1">
      <alignment horizontal="left" vertical="center" indent="1"/>
    </xf>
    <xf numFmtId="0" fontId="0" fillId="0" borderId="0" xfId="0" applyAlignment="1">
      <alignment horizontal="left" vertical="center" wrapText="1" indent="1"/>
    </xf>
    <xf numFmtId="0" fontId="5" fillId="0" borderId="3" xfId="0" applyFont="1" applyBorder="1" applyAlignment="1">
      <alignment horizontal="left" vertical="center" wrapText="1" indent="1"/>
    </xf>
    <xf numFmtId="0" fontId="11" fillId="0" borderId="0" xfId="0" applyFont="1" applyAlignment="1">
      <alignment horizontal="left" vertical="center" wrapText="1" indent="1"/>
    </xf>
    <xf numFmtId="0" fontId="7" fillId="0" borderId="0" xfId="0" applyFont="1" applyAlignment="1">
      <alignment horizontal="left" vertical="center" indent="2"/>
    </xf>
    <xf numFmtId="0" fontId="7" fillId="0" borderId="0" xfId="0" applyFont="1" applyAlignment="1">
      <alignment horizontal="left" vertical="center" indent="1"/>
    </xf>
    <xf numFmtId="0" fontId="11" fillId="0" borderId="0" xfId="1" applyFont="1" applyAlignment="1">
      <alignment horizontal="left" vertical="center" wrapText="1" indent="1"/>
    </xf>
    <xf numFmtId="0" fontId="12" fillId="0" borderId="0" xfId="0" applyFont="1" applyAlignment="1">
      <alignment horizontal="left" vertical="center" wrapText="1" indent="1"/>
    </xf>
    <xf numFmtId="0" fontId="13" fillId="0" borderId="0" xfId="0" applyFont="1" applyAlignment="1">
      <alignment horizontal="left" vertical="center" wrapText="1" indent="1"/>
    </xf>
    <xf numFmtId="0" fontId="13" fillId="0" borderId="0" xfId="0" applyFont="1" applyAlignment="1">
      <alignment horizontal="center" vertical="center" wrapText="1"/>
    </xf>
    <xf numFmtId="0" fontId="14" fillId="0" borderId="0" xfId="0" applyFont="1" applyAlignment="1">
      <alignment horizontal="center" wrapText="1"/>
    </xf>
    <xf numFmtId="14" fontId="13" fillId="0" borderId="0" xfId="0" quotePrefix="1" applyNumberFormat="1" applyFont="1" applyAlignment="1">
      <alignment horizontal="left" vertical="center" wrapText="1" indent="1"/>
    </xf>
    <xf numFmtId="0" fontId="13" fillId="0" borderId="0" xfId="0" quotePrefix="1" applyFont="1" applyAlignment="1">
      <alignment horizontal="left" vertical="center" wrapText="1" indent="1"/>
    </xf>
    <xf numFmtId="0" fontId="14" fillId="0" borderId="0" xfId="0" applyFont="1" applyAlignment="1">
      <alignment vertical="center" wrapText="1"/>
    </xf>
    <xf numFmtId="0" fontId="14" fillId="0" borderId="0" xfId="0" applyFont="1" applyAlignment="1">
      <alignment horizontal="left" vertical="center" wrapText="1" indent="1"/>
    </xf>
    <xf numFmtId="0" fontId="0" fillId="5" borderId="3" xfId="0" applyFill="1" applyBorder="1" applyAlignment="1">
      <alignment vertical="center"/>
    </xf>
    <xf numFmtId="0" fontId="7" fillId="5" borderId="4"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0" borderId="0" xfId="0" applyFont="1" applyAlignment="1">
      <alignment horizontal="left" vertical="center" wrapText="1" indent="1"/>
    </xf>
    <xf numFmtId="0" fontId="13" fillId="0" borderId="5"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7"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13" xfId="0" applyFont="1" applyBorder="1" applyAlignment="1">
      <alignment horizontal="left" vertical="center" wrapText="1" indent="1"/>
    </xf>
    <xf numFmtId="0" fontId="5"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5" fillId="0" borderId="2" xfId="0" applyFont="1" applyBorder="1" applyAlignment="1">
      <alignment horizontal="left" vertical="center" wrapText="1" indent="1"/>
    </xf>
    <xf numFmtId="0" fontId="7" fillId="0" borderId="4"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3" xfId="0" applyFont="1" applyBorder="1" applyAlignment="1">
      <alignment horizontal="left" vertical="center" indent="1"/>
    </xf>
    <xf numFmtId="0" fontId="14" fillId="0" borderId="4" xfId="0" quotePrefix="1" applyFont="1" applyBorder="1" applyAlignment="1">
      <alignment horizontal="left" vertical="center" wrapText="1" indent="1"/>
    </xf>
    <xf numFmtId="0" fontId="13" fillId="0" borderId="3" xfId="0" applyFont="1" applyBorder="1" applyAlignment="1">
      <alignment horizontal="left" vertical="center" wrapText="1" indent="1"/>
    </xf>
    <xf numFmtId="0" fontId="16" fillId="0" borderId="3" xfId="0" applyFont="1" applyBorder="1" applyAlignment="1">
      <alignment horizontal="left" vertical="center" wrapText="1" indent="1"/>
    </xf>
    <xf numFmtId="164" fontId="13" fillId="0" borderId="0" xfId="0" applyNumberFormat="1" applyFont="1" applyAlignment="1">
      <alignment horizontal="left" vertical="center"/>
    </xf>
    <xf numFmtId="0" fontId="13" fillId="4" borderId="0" xfId="0" applyFont="1" applyFill="1" applyAlignment="1">
      <alignment horizontal="left" vertical="center"/>
    </xf>
    <xf numFmtId="3" fontId="13" fillId="4" borderId="0" xfId="0" applyNumberFormat="1" applyFont="1" applyFill="1" applyAlignment="1">
      <alignment horizontal="left" vertical="center"/>
    </xf>
    <xf numFmtId="3" fontId="13" fillId="0" borderId="0" xfId="0" applyNumberFormat="1" applyFont="1" applyAlignment="1">
      <alignment horizontal="left" vertical="center"/>
    </xf>
    <xf numFmtId="0" fontId="13" fillId="0" borderId="0" xfId="0" applyFont="1" applyAlignment="1">
      <alignment horizontal="left" vertical="center"/>
    </xf>
    <xf numFmtId="164" fontId="13" fillId="0" borderId="0" xfId="0" applyNumberFormat="1" applyFont="1" applyAlignment="1">
      <alignment horizontal="left" vertical="center" indent="1"/>
    </xf>
    <xf numFmtId="0" fontId="17" fillId="0" borderId="0" xfId="0" applyFont="1" applyAlignment="1">
      <alignment horizontal="left" vertical="center" indent="1"/>
    </xf>
    <xf numFmtId="0" fontId="17" fillId="0" borderId="0" xfId="0" applyFont="1" applyAlignment="1">
      <alignment horizontal="left" vertical="center"/>
    </xf>
    <xf numFmtId="49" fontId="14" fillId="2" borderId="1" xfId="0" applyNumberFormat="1" applyFont="1" applyFill="1" applyBorder="1" applyAlignment="1">
      <alignment horizontal="center" vertical="center"/>
    </xf>
    <xf numFmtId="0" fontId="13" fillId="0" borderId="8" xfId="0" applyFont="1" applyBorder="1" applyAlignment="1">
      <alignment horizontal="left" vertical="center" wrapText="1" indent="1"/>
    </xf>
    <xf numFmtId="38" fontId="17" fillId="0" borderId="1" xfId="0" applyNumberFormat="1" applyFont="1" applyBorder="1" applyAlignment="1">
      <alignment horizontal="right"/>
    </xf>
    <xf numFmtId="0" fontId="13" fillId="0" borderId="1" xfId="0" applyFont="1" applyBorder="1" applyAlignment="1">
      <alignment vertical="center"/>
    </xf>
    <xf numFmtId="0" fontId="14" fillId="0" borderId="8" xfId="0" applyFont="1" applyBorder="1" applyAlignment="1">
      <alignment horizontal="left" vertical="center" wrapText="1" indent="1"/>
    </xf>
    <xf numFmtId="38" fontId="14" fillId="0" borderId="7" xfId="0" applyNumberFormat="1" applyFont="1" applyBorder="1" applyAlignment="1">
      <alignment horizontal="right"/>
    </xf>
    <xf numFmtId="38" fontId="14" fillId="0" borderId="9" xfId="0" applyNumberFormat="1" applyFont="1" applyBorder="1" applyAlignment="1">
      <alignment horizontal="right"/>
    </xf>
    <xf numFmtId="0" fontId="14" fillId="5" borderId="2" xfId="0" applyFont="1" applyFill="1" applyBorder="1" applyAlignment="1">
      <alignment horizontal="left" vertical="center" wrapText="1" indent="1"/>
    </xf>
    <xf numFmtId="38" fontId="14" fillId="5" borderId="2" xfId="0" applyNumberFormat="1" applyFont="1" applyFill="1" applyBorder="1" applyAlignment="1">
      <alignment horizontal="right"/>
    </xf>
    <xf numFmtId="0" fontId="13" fillId="5" borderId="2" xfId="0" applyFont="1" applyFill="1" applyBorder="1" applyAlignment="1">
      <alignment vertical="center"/>
    </xf>
    <xf numFmtId="0" fontId="13" fillId="5" borderId="9" xfId="0" applyFont="1" applyFill="1" applyBorder="1" applyAlignment="1">
      <alignment vertical="center"/>
    </xf>
    <xf numFmtId="49" fontId="14" fillId="0" borderId="0" xfId="0" applyNumberFormat="1" applyFont="1" applyAlignment="1">
      <alignment horizontal="center" vertical="center"/>
    </xf>
    <xf numFmtId="38" fontId="14" fillId="0" borderId="0" xfId="0" applyNumberFormat="1" applyFont="1" applyAlignment="1">
      <alignment horizontal="right"/>
    </xf>
    <xf numFmtId="0" fontId="13" fillId="0" borderId="0" xfId="0" applyFont="1" applyAlignment="1">
      <alignment vertical="center"/>
    </xf>
    <xf numFmtId="0" fontId="13" fillId="3" borderId="1" xfId="0" applyFont="1" applyFill="1" applyBorder="1" applyAlignment="1">
      <alignment horizontal="center" vertical="center" wrapText="1"/>
    </xf>
    <xf numFmtId="0" fontId="13" fillId="0" borderId="7" xfId="0" applyFont="1" applyBorder="1" applyAlignment="1">
      <alignment horizontal="left" vertical="center" wrapText="1" indent="1"/>
    </xf>
    <xf numFmtId="38" fontId="14" fillId="0" borderId="1" xfId="0" applyNumberFormat="1" applyFont="1" applyBorder="1" applyAlignment="1">
      <alignment horizontal="right"/>
    </xf>
    <xf numFmtId="0" fontId="14" fillId="0" borderId="7" xfId="0" applyFont="1" applyBorder="1" applyAlignment="1">
      <alignment horizontal="left" vertical="center" wrapText="1" indent="1"/>
    </xf>
    <xf numFmtId="38" fontId="17" fillId="0" borderId="11" xfId="0" applyNumberFormat="1" applyFont="1" applyBorder="1" applyAlignment="1">
      <alignment horizontal="right"/>
    </xf>
    <xf numFmtId="0" fontId="13" fillId="0" borderId="11" xfId="0" applyFont="1" applyBorder="1" applyAlignment="1">
      <alignment vertical="center"/>
    </xf>
    <xf numFmtId="0" fontId="13" fillId="0" borderId="2" xfId="0" applyFont="1" applyBorder="1" applyAlignment="1">
      <alignment horizontal="left" vertical="center" wrapText="1" indent="1"/>
    </xf>
    <xf numFmtId="0" fontId="13" fillId="0" borderId="0" xfId="0" applyFont="1" applyAlignment="1">
      <alignment horizontal="right"/>
    </xf>
    <xf numFmtId="0" fontId="13" fillId="0" borderId="4" xfId="0" applyFont="1" applyBorder="1" applyAlignment="1">
      <alignment horizontal="left" vertical="center" wrapText="1" indent="1"/>
    </xf>
    <xf numFmtId="38" fontId="14" fillId="0" borderId="11" xfId="0" applyNumberFormat="1" applyFont="1" applyBorder="1" applyAlignment="1">
      <alignment horizontal="right"/>
    </xf>
    <xf numFmtId="0" fontId="13" fillId="0" borderId="1" xfId="0" applyFont="1" applyBorder="1" applyAlignment="1">
      <alignment horizontal="left" vertical="center" wrapText="1" indent="1"/>
    </xf>
    <xf numFmtId="38" fontId="17" fillId="3" borderId="13" xfId="0" applyNumberFormat="1" applyFont="1" applyFill="1" applyBorder="1" applyAlignment="1">
      <alignment horizontal="right"/>
    </xf>
    <xf numFmtId="38" fontId="17" fillId="3" borderId="2" xfId="0" applyNumberFormat="1" applyFont="1" applyFill="1" applyBorder="1" applyAlignment="1">
      <alignment horizontal="right"/>
    </xf>
    <xf numFmtId="0" fontId="13" fillId="3" borderId="2" xfId="0" applyFont="1" applyFill="1" applyBorder="1" applyAlignment="1">
      <alignment vertical="center"/>
    </xf>
    <xf numFmtId="0" fontId="13" fillId="3" borderId="9" xfId="0" applyFont="1" applyFill="1" applyBorder="1" applyAlignment="1">
      <alignment vertical="center"/>
    </xf>
    <xf numFmtId="38" fontId="17" fillId="3" borderId="6" xfId="0" applyNumberFormat="1" applyFont="1" applyFill="1" applyBorder="1" applyAlignment="1">
      <alignment horizontal="right"/>
    </xf>
    <xf numFmtId="38" fontId="17" fillId="3" borderId="0" xfId="0" applyNumberFormat="1" applyFont="1" applyFill="1" applyAlignment="1">
      <alignment horizontal="right"/>
    </xf>
    <xf numFmtId="0" fontId="13" fillId="3" borderId="0" xfId="0" applyFont="1" applyFill="1" applyAlignment="1">
      <alignment vertical="center"/>
    </xf>
    <xf numFmtId="0" fontId="13" fillId="3" borderId="8" xfId="0" applyFont="1" applyFill="1" applyBorder="1" applyAlignment="1">
      <alignment vertical="center"/>
    </xf>
    <xf numFmtId="38" fontId="14" fillId="3" borderId="6" xfId="0" applyNumberFormat="1" applyFont="1" applyFill="1" applyBorder="1" applyAlignment="1">
      <alignment horizontal="right"/>
    </xf>
    <xf numFmtId="38" fontId="14" fillId="3" borderId="0" xfId="0" applyNumberFormat="1" applyFont="1" applyFill="1" applyAlignment="1">
      <alignment horizontal="right"/>
    </xf>
    <xf numFmtId="38" fontId="14" fillId="3" borderId="13" xfId="0" applyNumberFormat="1" applyFont="1" applyFill="1" applyBorder="1" applyAlignment="1">
      <alignment horizontal="right"/>
    </xf>
    <xf numFmtId="38" fontId="14" fillId="3" borderId="2" xfId="0" applyNumberFormat="1" applyFont="1" applyFill="1" applyBorder="1" applyAlignment="1">
      <alignment horizontal="right"/>
    </xf>
    <xf numFmtId="38" fontId="18" fillId="0" borderId="7" xfId="0" applyNumberFormat="1" applyFont="1" applyBorder="1" applyAlignment="1">
      <alignment horizontal="right"/>
    </xf>
    <xf numFmtId="38" fontId="18" fillId="0" borderId="1" xfId="0" applyNumberFormat="1" applyFont="1" applyBorder="1" applyAlignment="1">
      <alignment horizontal="right"/>
    </xf>
    <xf numFmtId="0" fontId="18" fillId="0" borderId="1" xfId="0" applyFont="1" applyBorder="1" applyAlignment="1">
      <alignment vertical="center"/>
    </xf>
    <xf numFmtId="3" fontId="18" fillId="0" borderId="7" xfId="0" applyNumberFormat="1" applyFont="1" applyBorder="1" applyAlignment="1">
      <alignment horizontal="right"/>
    </xf>
    <xf numFmtId="3" fontId="18" fillId="0" borderId="1" xfId="0" applyNumberFormat="1" applyFont="1" applyBorder="1" applyAlignment="1">
      <alignment horizontal="right"/>
    </xf>
    <xf numFmtId="38" fontId="19" fillId="0" borderId="1" xfId="0" applyNumberFormat="1" applyFont="1" applyBorder="1" applyAlignment="1">
      <alignment horizontal="right"/>
    </xf>
    <xf numFmtId="38" fontId="18" fillId="0" borderId="11" xfId="0" applyNumberFormat="1" applyFont="1" applyBorder="1" applyAlignment="1">
      <alignment horizontal="right"/>
    </xf>
    <xf numFmtId="0" fontId="18" fillId="0" borderId="11" xfId="0" applyFont="1" applyBorder="1" applyAlignment="1">
      <alignment vertical="center"/>
    </xf>
    <xf numFmtId="38" fontId="18" fillId="0" borderId="10" xfId="0" applyNumberFormat="1" applyFont="1" applyBorder="1" applyAlignment="1">
      <alignment horizontal="right"/>
    </xf>
    <xf numFmtId="0" fontId="18" fillId="0" borderId="10" xfId="0" applyFont="1" applyBorder="1" applyAlignment="1">
      <alignment vertical="center"/>
    </xf>
    <xf numFmtId="38" fontId="18" fillId="0" borderId="12" xfId="0" applyNumberFormat="1" applyFont="1" applyBorder="1" applyAlignment="1">
      <alignment horizontal="right"/>
    </xf>
    <xf numFmtId="38" fontId="18" fillId="0" borderId="3" xfId="0" applyNumberFormat="1" applyFont="1" applyBorder="1" applyAlignment="1">
      <alignment horizontal="right"/>
    </xf>
    <xf numFmtId="0" fontId="14" fillId="0" borderId="0" xfId="0" applyFont="1" applyAlignment="1">
      <alignment horizontal="left" vertical="center" indent="1"/>
    </xf>
    <xf numFmtId="0" fontId="14" fillId="0" borderId="0" xfId="0" quotePrefix="1" applyFont="1" applyAlignment="1">
      <alignment horizontal="left" vertical="center" wrapText="1" indent="1"/>
    </xf>
    <xf numFmtId="0" fontId="5" fillId="0" borderId="3" xfId="0" applyFont="1" applyBorder="1" applyAlignment="1">
      <alignment vertical="center"/>
    </xf>
    <xf numFmtId="0" fontId="5" fillId="0" borderId="7" xfId="0" applyFont="1" applyBorder="1" applyAlignment="1">
      <alignment vertical="center"/>
    </xf>
    <xf numFmtId="38" fontId="14" fillId="3" borderId="9" xfId="0" applyNumberFormat="1" applyFont="1" applyFill="1" applyBorder="1" applyAlignment="1">
      <alignment horizontal="right"/>
    </xf>
    <xf numFmtId="164" fontId="14" fillId="0" borderId="0" xfId="0" applyNumberFormat="1" applyFont="1" applyAlignment="1">
      <alignment horizontal="left" vertical="center" indent="1"/>
    </xf>
    <xf numFmtId="0" fontId="20" fillId="0" borderId="0" xfId="0" applyFont="1" applyAlignment="1">
      <alignment horizontal="left" vertical="center" wrapText="1" indent="1"/>
    </xf>
    <xf numFmtId="0" fontId="21" fillId="0" borderId="0" xfId="1" applyFont="1" applyAlignment="1">
      <alignment horizontal="left" vertical="center" wrapText="1" indent="1"/>
    </xf>
    <xf numFmtId="0" fontId="14" fillId="0" borderId="0" xfId="1" applyFont="1" applyAlignment="1">
      <alignment horizontal="left" vertical="center" indent="2"/>
    </xf>
    <xf numFmtId="0" fontId="20" fillId="0" borderId="0" xfId="1" applyFont="1" applyAlignment="1">
      <alignment horizontal="left" vertical="center" wrapText="1" indent="1"/>
    </xf>
    <xf numFmtId="0" fontId="20" fillId="0" borderId="1" xfId="1" applyFont="1" applyBorder="1" applyAlignment="1">
      <alignment horizontal="left" vertical="center" wrapText="1" indent="1"/>
    </xf>
    <xf numFmtId="0" fontId="21" fillId="0" borderId="0" xfId="1"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indent="1"/>
    </xf>
    <xf numFmtId="0" fontId="22" fillId="0" borderId="1" xfId="2" applyFont="1" applyBorder="1" applyAlignment="1" applyProtection="1">
      <alignment horizontal="left" vertical="center" wrapText="1" indent="1"/>
    </xf>
    <xf numFmtId="14" fontId="20" fillId="0" borderId="1" xfId="1" applyNumberFormat="1" applyFont="1" applyBorder="1" applyAlignment="1">
      <alignment horizontal="left" vertical="center" wrapText="1" indent="1"/>
    </xf>
    <xf numFmtId="14" fontId="20" fillId="0" borderId="0" xfId="1" applyNumberFormat="1" applyFont="1" applyAlignment="1">
      <alignment horizontal="left" vertical="center" wrapText="1" indent="1"/>
    </xf>
    <xf numFmtId="0" fontId="13" fillId="0" borderId="0" xfId="0" applyFont="1" applyAlignment="1">
      <alignment horizontal="center" vertical="center"/>
    </xf>
    <xf numFmtId="0" fontId="20" fillId="0" borderId="11" xfId="1" applyFont="1" applyBorder="1" applyAlignment="1">
      <alignment horizontal="left" vertical="center" wrapText="1" indent="1"/>
    </xf>
    <xf numFmtId="0" fontId="21" fillId="0" borderId="1" xfId="1" applyFont="1" applyBorder="1" applyAlignment="1">
      <alignment horizontal="left" vertical="center" wrapText="1" indent="1"/>
    </xf>
    <xf numFmtId="0" fontId="14" fillId="0" borderId="0" xfId="0" applyFont="1" applyAlignment="1">
      <alignment horizontal="left" vertical="center" indent="2"/>
    </xf>
    <xf numFmtId="0" fontId="0" fillId="0" borderId="0" xfId="0" applyAlignment="1">
      <alignment horizontal="center" vertical="center"/>
    </xf>
    <xf numFmtId="164" fontId="0" fillId="0" borderId="0" xfId="0" applyNumberFormat="1" applyAlignment="1">
      <alignment horizontal="center" vertical="center"/>
    </xf>
    <xf numFmtId="0" fontId="0" fillId="5" borderId="3" xfId="0" applyFill="1" applyBorder="1" applyAlignment="1">
      <alignment horizontal="center" vertical="center"/>
    </xf>
    <xf numFmtId="0" fontId="14" fillId="5" borderId="4" xfId="0" applyFont="1" applyFill="1" applyBorder="1" applyAlignment="1">
      <alignment horizontal="left" vertical="center" wrapText="1" indent="1"/>
    </xf>
    <xf numFmtId="38" fontId="14" fillId="5" borderId="4" xfId="0" applyNumberFormat="1" applyFont="1" applyFill="1" applyBorder="1" applyAlignment="1">
      <alignment horizontal="right"/>
    </xf>
    <xf numFmtId="0" fontId="13" fillId="5" borderId="4" xfId="0" applyFont="1" applyFill="1" applyBorder="1" applyAlignment="1">
      <alignment vertical="center"/>
    </xf>
    <xf numFmtId="0" fontId="13" fillId="5" borderId="7" xfId="0" applyFont="1" applyFill="1" applyBorder="1" applyAlignment="1">
      <alignment vertical="center"/>
    </xf>
    <xf numFmtId="38" fontId="17" fillId="6" borderId="1" xfId="0" applyNumberFormat="1" applyFont="1" applyFill="1" applyBorder="1" applyAlignment="1">
      <alignment horizontal="right"/>
    </xf>
    <xf numFmtId="38" fontId="14" fillId="6" borderId="1" xfId="0" applyNumberFormat="1" applyFont="1" applyFill="1" applyBorder="1" applyAlignment="1">
      <alignment horizontal="right"/>
    </xf>
    <xf numFmtId="38" fontId="17" fillId="6" borderId="11" xfId="0" applyNumberFormat="1" applyFont="1" applyFill="1" applyBorder="1" applyAlignment="1">
      <alignment horizontal="right"/>
    </xf>
    <xf numFmtId="38" fontId="19" fillId="0" borderId="0" xfId="0" applyNumberFormat="1" applyFont="1" applyAlignment="1">
      <alignment horizontal="right"/>
    </xf>
    <xf numFmtId="0" fontId="5" fillId="0" borderId="5" xfId="0" applyFont="1" applyBorder="1" applyAlignment="1">
      <alignment horizontal="left" vertical="center" wrapText="1" indent="1"/>
    </xf>
    <xf numFmtId="38" fontId="19" fillId="0" borderId="7" xfId="0" applyNumberFormat="1" applyFont="1" applyBorder="1" applyAlignment="1">
      <alignment horizontal="right"/>
    </xf>
    <xf numFmtId="0" fontId="13" fillId="0" borderId="11" xfId="0" applyFont="1" applyBorder="1" applyAlignment="1">
      <alignment horizontal="left" vertical="center" wrapText="1" indent="1"/>
    </xf>
    <xf numFmtId="38" fontId="19" fillId="3" borderId="6" xfId="0" applyNumberFormat="1" applyFont="1" applyFill="1" applyBorder="1" applyAlignment="1">
      <alignment horizontal="right"/>
    </xf>
    <xf numFmtId="38" fontId="19" fillId="3" borderId="0" xfId="0" applyNumberFormat="1" applyFont="1" applyFill="1" applyAlignment="1">
      <alignment horizontal="right"/>
    </xf>
    <xf numFmtId="0" fontId="18" fillId="3" borderId="0" xfId="0" applyFont="1" applyFill="1" applyAlignment="1">
      <alignment vertical="center"/>
    </xf>
    <xf numFmtId="0" fontId="18" fillId="3" borderId="8" xfId="0" applyFont="1" applyFill="1" applyBorder="1" applyAlignment="1">
      <alignment vertical="center"/>
    </xf>
    <xf numFmtId="0" fontId="14" fillId="3" borderId="0" xfId="0" applyFont="1" applyFill="1" applyAlignment="1">
      <alignment horizontal="left" vertical="center" wrapText="1" indent="1"/>
    </xf>
    <xf numFmtId="0" fontId="7" fillId="3" borderId="0" xfId="0" applyFont="1" applyFill="1" applyAlignment="1">
      <alignment horizontal="left" vertical="center" wrapText="1" indent="1"/>
    </xf>
    <xf numFmtId="0" fontId="5" fillId="3" borderId="0" xfId="0" applyFont="1" applyFill="1" applyAlignment="1">
      <alignment horizontal="left" vertical="center" wrapText="1" indent="1"/>
    </xf>
    <xf numFmtId="0" fontId="13" fillId="3" borderId="0" xfId="0" applyFont="1" applyFill="1" applyAlignment="1">
      <alignment horizontal="left" vertical="center" wrapText="1" indent="1"/>
    </xf>
    <xf numFmtId="0" fontId="14" fillId="3" borderId="6" xfId="0" applyFont="1" applyFill="1" applyBorder="1" applyAlignment="1">
      <alignment horizontal="left" vertical="center" wrapText="1" indent="1"/>
    </xf>
    <xf numFmtId="38" fontId="14" fillId="3" borderId="8" xfId="0" applyNumberFormat="1" applyFont="1" applyFill="1" applyBorder="1" applyAlignment="1">
      <alignment horizontal="right"/>
    </xf>
    <xf numFmtId="38" fontId="18" fillId="6" borderId="7" xfId="0" applyNumberFormat="1" applyFont="1" applyFill="1" applyBorder="1" applyAlignment="1">
      <alignment horizontal="right"/>
    </xf>
    <xf numFmtId="38" fontId="18" fillId="6" borderId="1" xfId="0" applyNumberFormat="1" applyFont="1" applyFill="1" applyBorder="1" applyAlignment="1">
      <alignment horizontal="right"/>
    </xf>
    <xf numFmtId="38" fontId="18" fillId="6" borderId="10" xfId="0" applyNumberFormat="1" applyFont="1" applyFill="1" applyBorder="1" applyAlignment="1">
      <alignment horizontal="right"/>
    </xf>
    <xf numFmtId="0" fontId="13" fillId="6" borderId="10" xfId="0" applyFont="1" applyFill="1" applyBorder="1" applyAlignment="1">
      <alignment horizontal="left" vertical="center" wrapText="1" indent="1"/>
    </xf>
    <xf numFmtId="0" fontId="23" fillId="0" borderId="0" xfId="0" applyFont="1" applyAlignment="1">
      <alignment horizontal="left" vertical="center" indent="1"/>
    </xf>
    <xf numFmtId="165" fontId="17" fillId="0" borderId="1" xfId="0" applyNumberFormat="1" applyFont="1" applyBorder="1" applyAlignment="1">
      <alignment horizontal="right"/>
    </xf>
    <xf numFmtId="38" fontId="18" fillId="6" borderId="11" xfId="0" applyNumberFormat="1" applyFont="1" applyFill="1" applyBorder="1" applyAlignment="1">
      <alignment horizontal="right"/>
    </xf>
    <xf numFmtId="38" fontId="18" fillId="6" borderId="9" xfId="0" applyNumberFormat="1" applyFont="1" applyFill="1" applyBorder="1" applyAlignment="1">
      <alignment horizontal="right"/>
    </xf>
    <xf numFmtId="0" fontId="5" fillId="0" borderId="4" xfId="0" applyFont="1" applyBorder="1" applyAlignment="1">
      <alignment vertical="center"/>
    </xf>
    <xf numFmtId="38" fontId="19" fillId="0" borderId="14" xfId="0" applyNumberFormat="1" applyFont="1" applyBorder="1" applyAlignment="1">
      <alignment horizontal="right"/>
    </xf>
    <xf numFmtId="49" fontId="14" fillId="2" borderId="7" xfId="0" applyNumberFormat="1" applyFont="1" applyFill="1" applyBorder="1" applyAlignment="1">
      <alignment horizontal="center" vertical="center"/>
    </xf>
    <xf numFmtId="165" fontId="17" fillId="0" borderId="14" xfId="0" applyNumberFormat="1" applyFont="1" applyBorder="1" applyAlignment="1">
      <alignment horizontal="right"/>
    </xf>
    <xf numFmtId="0" fontId="13" fillId="0" borderId="14" xfId="0" applyFont="1" applyBorder="1" applyAlignment="1">
      <alignment horizontal="center" vertical="center" wrapText="1"/>
    </xf>
    <xf numFmtId="38" fontId="17" fillId="0" borderId="7" xfId="0" applyNumberFormat="1" applyFont="1" applyBorder="1" applyAlignment="1">
      <alignment horizontal="right"/>
    </xf>
    <xf numFmtId="0" fontId="5"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0" fontId="13" fillId="3" borderId="4" xfId="0" applyFont="1" applyFill="1" applyBorder="1" applyAlignment="1">
      <alignment horizontal="left" vertical="center" wrapText="1" indent="1"/>
    </xf>
    <xf numFmtId="38" fontId="18" fillId="3" borderId="4" xfId="0" applyNumberFormat="1" applyFont="1" applyFill="1" applyBorder="1" applyAlignment="1">
      <alignment horizontal="right"/>
    </xf>
    <xf numFmtId="0" fontId="18" fillId="3" borderId="4" xfId="0" applyFont="1" applyFill="1" applyBorder="1" applyAlignment="1">
      <alignment vertical="center"/>
    </xf>
    <xf numFmtId="0" fontId="18" fillId="3" borderId="7" xfId="0" applyFont="1" applyFill="1" applyBorder="1" applyAlignment="1">
      <alignment vertical="center"/>
    </xf>
    <xf numFmtId="0" fontId="5" fillId="3" borderId="13" xfId="0" applyFont="1" applyFill="1" applyBorder="1" applyAlignment="1">
      <alignment horizontal="left" vertical="center" wrapText="1" indent="1"/>
    </xf>
    <xf numFmtId="0" fontId="5" fillId="3" borderId="2" xfId="0" applyFont="1" applyFill="1" applyBorder="1" applyAlignment="1">
      <alignment horizontal="left" vertical="center" wrapText="1" indent="1"/>
    </xf>
    <xf numFmtId="0" fontId="13" fillId="3" borderId="9" xfId="0" applyFont="1" applyFill="1" applyBorder="1" applyAlignment="1">
      <alignment horizontal="left" vertical="center" wrapText="1" indent="1"/>
    </xf>
    <xf numFmtId="38" fontId="18" fillId="3" borderId="7" xfId="0" applyNumberFormat="1" applyFont="1" applyFill="1" applyBorder="1" applyAlignment="1">
      <alignment horizontal="right"/>
    </xf>
    <xf numFmtId="0" fontId="14" fillId="0" borderId="12" xfId="0" applyFont="1" applyBorder="1" applyAlignment="1">
      <alignment horizontal="left" vertical="center" wrapText="1" indent="1"/>
    </xf>
    <xf numFmtId="0" fontId="14" fillId="0" borderId="14" xfId="0" applyFont="1" applyBorder="1" applyAlignment="1">
      <alignment horizontal="left" vertical="center" wrapText="1" indent="1"/>
    </xf>
    <xf numFmtId="38" fontId="14" fillId="0" borderId="14" xfId="0" applyNumberFormat="1" applyFont="1" applyBorder="1" applyAlignment="1">
      <alignment horizontal="right"/>
    </xf>
    <xf numFmtId="0" fontId="14" fillId="3" borderId="3" xfId="0" applyFont="1" applyFill="1" applyBorder="1" applyAlignment="1">
      <alignment horizontal="left" vertical="center" wrapText="1" indent="1"/>
    </xf>
    <xf numFmtId="0" fontId="7" fillId="3" borderId="4" xfId="0" applyFont="1" applyFill="1" applyBorder="1" applyAlignment="1">
      <alignment horizontal="left" vertical="center" wrapText="1" indent="1"/>
    </xf>
    <xf numFmtId="38" fontId="14" fillId="3" borderId="7" xfId="0" applyNumberFormat="1" applyFont="1" applyFill="1" applyBorder="1" applyAlignment="1">
      <alignment horizontal="right"/>
    </xf>
    <xf numFmtId="0" fontId="14" fillId="0" borderId="6" xfId="0" applyFont="1" applyBorder="1" applyAlignment="1">
      <alignment horizontal="left" vertical="center" wrapText="1" indent="1"/>
    </xf>
    <xf numFmtId="38" fontId="14" fillId="0" borderId="8" xfId="0" applyNumberFormat="1" applyFont="1" applyBorder="1" applyAlignment="1">
      <alignment horizontal="right"/>
    </xf>
    <xf numFmtId="0" fontId="14" fillId="0" borderId="12" xfId="0" applyFont="1" applyBorder="1" applyAlignment="1">
      <alignment horizontal="left" vertical="center" indent="1"/>
    </xf>
    <xf numFmtId="0" fontId="14" fillId="0" borderId="5" xfId="0" quotePrefix="1" applyFont="1" applyBorder="1" applyAlignment="1">
      <alignment horizontal="left" vertical="center" wrapText="1" indent="1"/>
    </xf>
    <xf numFmtId="0" fontId="13" fillId="0" borderId="14" xfId="0" applyFont="1" applyBorder="1" applyAlignment="1">
      <alignment horizontal="left" vertical="center" wrapText="1" indent="1"/>
    </xf>
    <xf numFmtId="38" fontId="14" fillId="0" borderId="10" xfId="0" applyNumberFormat="1" applyFont="1" applyBorder="1" applyAlignment="1">
      <alignment horizontal="right"/>
    </xf>
    <xf numFmtId="0" fontId="14" fillId="3" borderId="4" xfId="0" applyFont="1" applyFill="1" applyBorder="1" applyAlignment="1">
      <alignment horizontal="left" vertical="center" wrapText="1" indent="1"/>
    </xf>
    <xf numFmtId="38" fontId="14" fillId="3" borderId="4" xfId="0" applyNumberFormat="1" applyFont="1" applyFill="1" applyBorder="1" applyAlignment="1">
      <alignment horizontal="right"/>
    </xf>
    <xf numFmtId="3" fontId="18" fillId="0" borderId="8" xfId="0" applyNumberFormat="1" applyFont="1" applyBorder="1" applyAlignment="1">
      <alignment horizontal="right"/>
    </xf>
    <xf numFmtId="3" fontId="18" fillId="3" borderId="3" xfId="0" applyNumberFormat="1" applyFont="1" applyFill="1" applyBorder="1" applyAlignment="1">
      <alignment horizontal="right"/>
    </xf>
    <xf numFmtId="3" fontId="18" fillId="3" borderId="4" xfId="0" applyNumberFormat="1" applyFont="1" applyFill="1" applyBorder="1" applyAlignment="1">
      <alignment horizontal="right"/>
    </xf>
    <xf numFmtId="38" fontId="17" fillId="0" borderId="9" xfId="0" applyNumberFormat="1" applyFont="1" applyBorder="1" applyAlignment="1">
      <alignment horizontal="right"/>
    </xf>
    <xf numFmtId="0" fontId="14" fillId="0" borderId="13" xfId="0" applyFont="1" applyBorder="1" applyAlignment="1">
      <alignment horizontal="left" vertical="center" wrapText="1" indent="1"/>
    </xf>
    <xf numFmtId="0" fontId="7" fillId="0" borderId="2" xfId="0" applyFont="1" applyBorder="1" applyAlignment="1">
      <alignment horizontal="left" vertical="center" wrapText="1" indent="1"/>
    </xf>
    <xf numFmtId="0" fontId="14" fillId="0" borderId="9" xfId="0" applyFont="1" applyBorder="1" applyAlignment="1">
      <alignment horizontal="left" vertical="center" wrapText="1" indent="1"/>
    </xf>
    <xf numFmtId="0" fontId="5" fillId="0" borderId="1" xfId="0" applyFont="1" applyBorder="1" applyAlignment="1">
      <alignment vertical="center"/>
    </xf>
    <xf numFmtId="0" fontId="14" fillId="0" borderId="1" xfId="0" applyFont="1" applyBorder="1" applyAlignment="1">
      <alignment horizontal="left" vertical="center" wrapText="1" indent="1"/>
    </xf>
    <xf numFmtId="0" fontId="17" fillId="0" borderId="0" xfId="0" applyFont="1" applyAlignment="1">
      <alignment horizontal="center" vertical="center"/>
    </xf>
    <xf numFmtId="49" fontId="14" fillId="2" borderId="3" xfId="0" applyNumberFormat="1" applyFont="1" applyFill="1" applyBorder="1" applyAlignment="1">
      <alignment horizontal="center" vertical="center"/>
    </xf>
    <xf numFmtId="49" fontId="14" fillId="5" borderId="11" xfId="0" applyNumberFormat="1" applyFont="1" applyFill="1" applyBorder="1" applyAlignment="1">
      <alignment horizontal="center" vertical="center"/>
    </xf>
    <xf numFmtId="38" fontId="13" fillId="5" borderId="16" xfId="0" applyNumberFormat="1" applyFont="1" applyFill="1" applyBorder="1" applyAlignment="1">
      <alignment horizontal="right"/>
    </xf>
    <xf numFmtId="38" fontId="18" fillId="5" borderId="16" xfId="0" applyNumberFormat="1" applyFont="1" applyFill="1" applyBorder="1" applyAlignment="1">
      <alignment horizontal="right"/>
    </xf>
    <xf numFmtId="38" fontId="14" fillId="5" borderId="16" xfId="0" applyNumberFormat="1" applyFont="1" applyFill="1" applyBorder="1" applyAlignment="1">
      <alignment horizontal="right"/>
    </xf>
    <xf numFmtId="0" fontId="13" fillId="5" borderId="13" xfId="0" applyFont="1" applyFill="1" applyBorder="1" applyAlignment="1">
      <alignment horizontal="left" vertical="center" wrapText="1" indent="1"/>
    </xf>
    <xf numFmtId="0" fontId="13" fillId="5" borderId="2" xfId="0" applyFont="1" applyFill="1" applyBorder="1" applyAlignment="1">
      <alignment horizontal="left" vertical="center" wrapText="1" indent="1"/>
    </xf>
    <xf numFmtId="38" fontId="14" fillId="5" borderId="8" xfId="0" applyNumberFormat="1" applyFont="1" applyFill="1" applyBorder="1" applyAlignment="1">
      <alignment horizontal="right"/>
    </xf>
    <xf numFmtId="0" fontId="13" fillId="5" borderId="6" xfId="0" applyFont="1" applyFill="1" applyBorder="1" applyAlignment="1">
      <alignment horizontal="left" vertical="center" wrapText="1" indent="1"/>
    </xf>
    <xf numFmtId="0" fontId="13" fillId="5" borderId="0" xfId="0" applyFont="1" applyFill="1" applyAlignment="1">
      <alignment horizontal="left" vertical="center" wrapText="1" indent="1"/>
    </xf>
    <xf numFmtId="38" fontId="14" fillId="5" borderId="0" xfId="0" applyNumberFormat="1" applyFont="1" applyFill="1" applyAlignment="1">
      <alignment horizontal="right"/>
    </xf>
    <xf numFmtId="38" fontId="14" fillId="5" borderId="14" xfId="0" applyNumberFormat="1" applyFont="1" applyFill="1" applyBorder="1" applyAlignment="1">
      <alignment horizontal="right"/>
    </xf>
    <xf numFmtId="0" fontId="13" fillId="5" borderId="5" xfId="0" applyFont="1" applyFill="1" applyBorder="1" applyAlignment="1">
      <alignment horizontal="left" vertical="center" wrapText="1" indent="1"/>
    </xf>
    <xf numFmtId="38" fontId="14" fillId="5" borderId="5" xfId="0" applyNumberFormat="1" applyFont="1" applyFill="1" applyBorder="1" applyAlignment="1">
      <alignment horizontal="right"/>
    </xf>
    <xf numFmtId="38" fontId="13" fillId="6" borderId="10" xfId="0" applyNumberFormat="1" applyFont="1" applyFill="1" applyBorder="1" applyAlignment="1">
      <alignment horizontal="left" vertical="center" wrapText="1" indent="1"/>
    </xf>
    <xf numFmtId="38" fontId="13" fillId="6" borderId="1" xfId="0" applyNumberFormat="1" applyFont="1" applyFill="1" applyBorder="1" applyAlignment="1">
      <alignment horizontal="left" vertical="center" wrapText="1" indent="1"/>
    </xf>
    <xf numFmtId="3" fontId="18" fillId="6" borderId="1" xfId="0" applyNumberFormat="1" applyFont="1" applyFill="1" applyBorder="1" applyAlignment="1">
      <alignment horizontal="right"/>
    </xf>
    <xf numFmtId="38" fontId="19" fillId="3" borderId="2" xfId="0" applyNumberFormat="1" applyFont="1" applyFill="1" applyBorder="1" applyAlignment="1">
      <alignment horizontal="right"/>
    </xf>
    <xf numFmtId="38" fontId="19" fillId="3" borderId="13" xfId="0" applyNumberFormat="1" applyFont="1" applyFill="1" applyBorder="1" applyAlignment="1">
      <alignment horizontal="right"/>
    </xf>
    <xf numFmtId="164" fontId="13" fillId="4" borderId="0" xfId="0" applyNumberFormat="1" applyFont="1" applyFill="1" applyAlignment="1">
      <alignment horizontal="left" vertical="center"/>
    </xf>
    <xf numFmtId="0" fontId="0" fillId="4" borderId="0" xfId="0" applyFill="1" applyAlignment="1">
      <alignment horizontal="left" vertical="center"/>
    </xf>
    <xf numFmtId="0" fontId="13" fillId="0" borderId="10" xfId="0" applyFont="1" applyBorder="1" applyAlignment="1">
      <alignment horizontal="left" vertical="center" wrapText="1" indent="1"/>
    </xf>
    <xf numFmtId="38" fontId="14" fillId="5" borderId="7" xfId="0" applyNumberFormat="1" applyFont="1" applyFill="1" applyBorder="1" applyAlignment="1">
      <alignment horizontal="right"/>
    </xf>
    <xf numFmtId="38" fontId="13" fillId="6" borderId="12" xfId="0" applyNumberFormat="1" applyFont="1" applyFill="1" applyBorder="1" applyAlignment="1">
      <alignment horizontal="left" vertical="center" wrapText="1" indent="1"/>
    </xf>
    <xf numFmtId="38" fontId="14" fillId="5" borderId="9" xfId="0" applyNumberFormat="1" applyFont="1" applyFill="1" applyBorder="1" applyAlignment="1">
      <alignment horizontal="right"/>
    </xf>
    <xf numFmtId="38" fontId="14" fillId="5" borderId="11" xfId="0" applyNumberFormat="1" applyFont="1" applyFill="1" applyBorder="1" applyAlignment="1">
      <alignment horizontal="right"/>
    </xf>
    <xf numFmtId="38" fontId="14" fillId="0" borderId="12" xfId="0" applyNumberFormat="1" applyFont="1" applyBorder="1" applyAlignment="1">
      <alignment horizontal="right"/>
    </xf>
    <xf numFmtId="0" fontId="13" fillId="5" borderId="4" xfId="0" applyFont="1" applyFill="1" applyBorder="1" applyAlignment="1">
      <alignment horizontal="left" vertical="center" wrapText="1" indent="1"/>
    </xf>
    <xf numFmtId="0" fontId="13" fillId="5" borderId="3" xfId="0" applyFont="1" applyFill="1" applyBorder="1" applyAlignment="1">
      <alignment horizontal="left" vertical="center" wrapText="1" indent="1"/>
    </xf>
    <xf numFmtId="38" fontId="14" fillId="5" borderId="12" xfId="0" applyNumberFormat="1" applyFont="1" applyFill="1" applyBorder="1" applyAlignment="1">
      <alignment horizontal="right"/>
    </xf>
    <xf numFmtId="38" fontId="13" fillId="6" borderId="7" xfId="0" applyNumberFormat="1" applyFont="1" applyFill="1" applyBorder="1" applyAlignment="1">
      <alignment horizontal="left" vertical="center" wrapText="1" indent="1"/>
    </xf>
    <xf numFmtId="0" fontId="18" fillId="0" borderId="7" xfId="0" applyFont="1" applyBorder="1" applyAlignment="1">
      <alignment vertical="center"/>
    </xf>
    <xf numFmtId="0" fontId="13" fillId="5" borderId="5" xfId="0" applyFont="1" applyFill="1" applyBorder="1" applyAlignment="1">
      <alignment vertical="center"/>
    </xf>
    <xf numFmtId="0" fontId="18" fillId="5" borderId="16" xfId="0" applyFont="1" applyFill="1" applyBorder="1" applyAlignment="1">
      <alignment vertical="center"/>
    </xf>
    <xf numFmtId="10" fontId="13" fillId="6" borderId="1" xfId="0" applyNumberFormat="1" applyFont="1" applyFill="1" applyBorder="1" applyAlignment="1">
      <alignment horizontal="right" vertical="center" wrapText="1"/>
    </xf>
    <xf numFmtId="10" fontId="13" fillId="6" borderId="1" xfId="0" applyNumberFormat="1" applyFont="1" applyFill="1" applyBorder="1" applyAlignment="1">
      <alignment horizontal="right"/>
    </xf>
    <xf numFmtId="10" fontId="13" fillId="6" borderId="3" xfId="0" applyNumberFormat="1" applyFont="1" applyFill="1" applyBorder="1" applyAlignment="1">
      <alignment horizontal="right"/>
    </xf>
    <xf numFmtId="38" fontId="13" fillId="6" borderId="0" xfId="0" applyNumberFormat="1" applyFont="1" applyFill="1" applyAlignment="1">
      <alignment horizontal="right"/>
    </xf>
    <xf numFmtId="10" fontId="13" fillId="6" borderId="7" xfId="0" applyNumberFormat="1" applyFont="1" applyFill="1" applyBorder="1" applyAlignment="1">
      <alignment horizontal="right"/>
    </xf>
    <xf numFmtId="38" fontId="13" fillId="0" borderId="14" xfId="0" applyNumberFormat="1" applyFont="1" applyBorder="1" applyAlignment="1">
      <alignment horizontal="right"/>
    </xf>
    <xf numFmtId="38" fontId="13" fillId="0" borderId="10" xfId="0" applyNumberFormat="1" applyFont="1" applyBorder="1" applyAlignment="1">
      <alignment horizontal="right"/>
    </xf>
    <xf numFmtId="38" fontId="13" fillId="0" borderId="12" xfId="0" applyNumberFormat="1" applyFont="1" applyBorder="1" applyAlignment="1">
      <alignment horizontal="right"/>
    </xf>
    <xf numFmtId="0" fontId="18" fillId="6" borderId="7" xfId="0" applyFont="1" applyFill="1" applyBorder="1" applyAlignment="1">
      <alignment horizontal="left" vertical="center" wrapText="1" indent="1"/>
    </xf>
    <xf numFmtId="0" fontId="18" fillId="6" borderId="11" xfId="0" applyFont="1" applyFill="1" applyBorder="1" applyAlignment="1">
      <alignment horizontal="left" vertical="center" wrapText="1" indent="1"/>
    </xf>
    <xf numFmtId="0" fontId="31" fillId="38" borderId="0" xfId="5" applyFont="1" applyFill="1" applyAlignment="1">
      <alignment horizontal="center" vertical="center" wrapText="1"/>
    </xf>
    <xf numFmtId="0" fontId="32" fillId="38" borderId="0" xfId="5" applyFont="1" applyFill="1"/>
    <xf numFmtId="49" fontId="33" fillId="0" borderId="0" xfId="5" applyNumberFormat="1" applyFont="1" applyAlignment="1">
      <alignment horizontal="center" vertical="center"/>
    </xf>
    <xf numFmtId="0" fontId="34" fillId="0" borderId="0" xfId="5" applyFont="1"/>
    <xf numFmtId="0" fontId="36" fillId="0" borderId="26" xfId="5" applyFont="1" applyBorder="1" applyAlignment="1">
      <alignment horizontal="left" wrapText="1"/>
    </xf>
    <xf numFmtId="0" fontId="37" fillId="0" borderId="26" xfId="5" applyFont="1" applyBorder="1" applyAlignment="1">
      <alignment horizontal="left" wrapText="1"/>
    </xf>
    <xf numFmtId="0" fontId="13" fillId="0" borderId="7" xfId="0" applyFont="1" applyBorder="1" applyAlignment="1">
      <alignment horizontal="center" vertical="center" wrapText="1"/>
    </xf>
    <xf numFmtId="0" fontId="175" fillId="0" borderId="0" xfId="1" applyFont="1" applyAlignment="1">
      <alignment horizontal="left" vertical="center" indent="2"/>
    </xf>
    <xf numFmtId="0" fontId="5" fillId="0" borderId="0" xfId="0" applyFont="1" applyAlignment="1">
      <alignment horizontal="center" vertical="center"/>
    </xf>
    <xf numFmtId="0" fontId="35" fillId="0" borderId="50" xfId="5" applyFont="1" applyBorder="1"/>
    <xf numFmtId="0" fontId="176" fillId="0" borderId="0" xfId="0" applyFont="1" applyAlignment="1">
      <alignment horizontal="center" wrapText="1"/>
    </xf>
    <xf numFmtId="0" fontId="15" fillId="0" borderId="0" xfId="0" applyFont="1" applyAlignment="1">
      <alignment horizontal="left" vertical="center" wrapText="1" indent="1"/>
    </xf>
    <xf numFmtId="0" fontId="176" fillId="0" borderId="0" xfId="0" applyFont="1" applyAlignment="1">
      <alignment horizontal="center" vertical="center" wrapText="1"/>
    </xf>
    <xf numFmtId="38" fontId="13" fillId="110" borderId="1" xfId="0" applyNumberFormat="1" applyFont="1" applyFill="1" applyBorder="1" applyAlignment="1">
      <alignment horizontal="left" vertical="center" wrapText="1" indent="1"/>
    </xf>
    <xf numFmtId="49" fontId="14" fillId="2" borderId="51" xfId="0" applyNumberFormat="1" applyFont="1" applyFill="1" applyBorder="1" applyAlignment="1">
      <alignment horizontal="center" vertical="center"/>
    </xf>
    <xf numFmtId="38" fontId="18" fillId="6" borderId="30" xfId="0" applyNumberFormat="1" applyFont="1" applyFill="1" applyBorder="1" applyAlignment="1">
      <alignment horizontal="right"/>
    </xf>
    <xf numFmtId="38" fontId="14" fillId="0" borderId="52" xfId="0" applyNumberFormat="1" applyFont="1" applyBorder="1" applyAlignment="1">
      <alignment horizontal="right"/>
    </xf>
    <xf numFmtId="3" fontId="18" fillId="3" borderId="30" xfId="0" applyNumberFormat="1" applyFont="1" applyFill="1" applyBorder="1" applyAlignment="1">
      <alignment horizontal="right"/>
    </xf>
    <xf numFmtId="3" fontId="18" fillId="6" borderId="52" xfId="0" applyNumberFormat="1" applyFont="1" applyFill="1" applyBorder="1" applyAlignment="1">
      <alignment horizontal="right"/>
    </xf>
    <xf numFmtId="3" fontId="18" fillId="6" borderId="51" xfId="0" applyNumberFormat="1" applyFont="1" applyFill="1" applyBorder="1" applyAlignment="1">
      <alignment horizontal="right"/>
    </xf>
    <xf numFmtId="0" fontId="0" fillId="0" borderId="0" xfId="0" applyAlignment="1">
      <alignment horizontal="center"/>
    </xf>
    <xf numFmtId="3" fontId="0" fillId="0" borderId="1" xfId="0" applyNumberFormat="1" applyBorder="1" applyAlignment="1">
      <alignment vertical="center"/>
    </xf>
    <xf numFmtId="0" fontId="0" fillId="0" borderId="1" xfId="0" applyBorder="1" applyAlignment="1">
      <alignment vertical="center"/>
    </xf>
    <xf numFmtId="0" fontId="14" fillId="0" borderId="53" xfId="0" applyFont="1" applyBorder="1" applyAlignment="1">
      <alignment horizontal="left" vertical="center" wrapText="1" indent="1"/>
    </xf>
    <xf numFmtId="0" fontId="7" fillId="0" borderId="39" xfId="0" applyFont="1" applyBorder="1" applyAlignment="1">
      <alignment horizontal="left" vertical="center" wrapText="1" indent="1"/>
    </xf>
    <xf numFmtId="0" fontId="14" fillId="0" borderId="54" xfId="0" applyFont="1" applyBorder="1" applyAlignment="1">
      <alignment horizontal="left" vertical="center" wrapText="1" indent="1"/>
    </xf>
    <xf numFmtId="0" fontId="7" fillId="0" borderId="55" xfId="0" applyFont="1" applyBorder="1" applyAlignment="1">
      <alignment horizontal="left" vertical="center" wrapText="1" indent="1"/>
    </xf>
    <xf numFmtId="38" fontId="14" fillId="110" borderId="1" xfId="0" applyNumberFormat="1" applyFont="1" applyFill="1" applyBorder="1" applyAlignment="1">
      <alignment horizontal="right"/>
    </xf>
    <xf numFmtId="0" fontId="14" fillId="0" borderId="57" xfId="0" quotePrefix="1" applyFont="1" applyBorder="1" applyAlignment="1">
      <alignment horizontal="left" vertical="center" wrapText="1" indent="1"/>
    </xf>
    <xf numFmtId="0" fontId="13" fillId="0" borderId="58" xfId="0" applyFont="1" applyBorder="1" applyAlignment="1">
      <alignment horizontal="left" vertical="center" wrapText="1" indent="1"/>
    </xf>
    <xf numFmtId="38" fontId="14" fillId="0" borderId="56" xfId="0" applyNumberFormat="1" applyFont="1" applyBorder="1" applyAlignment="1">
      <alignment horizontal="right"/>
    </xf>
    <xf numFmtId="0" fontId="13" fillId="110" borderId="0" xfId="0" applyFont="1" applyFill="1" applyAlignment="1">
      <alignment horizontal="left" vertical="center" wrapText="1" indent="1"/>
    </xf>
    <xf numFmtId="38" fontId="17" fillId="0" borderId="14" xfId="0" applyNumberFormat="1" applyFont="1" applyBorder="1" applyAlignment="1">
      <alignment horizontal="right"/>
    </xf>
    <xf numFmtId="38" fontId="14" fillId="0" borderId="58" xfId="0" applyNumberFormat="1" applyFont="1" applyBorder="1" applyAlignment="1">
      <alignment horizontal="right"/>
    </xf>
    <xf numFmtId="0" fontId="14" fillId="0" borderId="56" xfId="0" applyFont="1" applyBorder="1" applyAlignment="1">
      <alignment horizontal="left" vertical="center" wrapText="1" indent="1"/>
    </xf>
    <xf numFmtId="38" fontId="18" fillId="6" borderId="56" xfId="0" applyNumberFormat="1" applyFont="1" applyFill="1" applyBorder="1" applyAlignment="1">
      <alignment horizontal="right"/>
    </xf>
    <xf numFmtId="0" fontId="18" fillId="6" borderId="56" xfId="0" applyFont="1" applyFill="1" applyBorder="1" applyAlignment="1">
      <alignment horizontal="left" vertical="center" wrapText="1" indent="1"/>
    </xf>
    <xf numFmtId="0" fontId="13" fillId="0" borderId="56" xfId="0" applyFont="1" applyBorder="1" applyAlignment="1">
      <alignment horizontal="left" vertical="center" wrapText="1" indent="1"/>
    </xf>
    <xf numFmtId="0" fontId="5" fillId="0" borderId="57" xfId="0" applyFont="1" applyBorder="1" applyAlignment="1">
      <alignment horizontal="left" vertical="center" wrapText="1" indent="1"/>
    </xf>
    <xf numFmtId="38" fontId="18" fillId="0" borderId="56" xfId="0" applyNumberFormat="1" applyFont="1" applyBorder="1" applyAlignment="1">
      <alignment horizontal="right"/>
    </xf>
    <xf numFmtId="0" fontId="18" fillId="0" borderId="56" xfId="0" applyFont="1" applyBorder="1" applyAlignment="1">
      <alignment vertical="center"/>
    </xf>
    <xf numFmtId="38" fontId="17" fillId="3" borderId="9" xfId="0" applyNumberFormat="1" applyFont="1" applyFill="1" applyBorder="1" applyAlignment="1">
      <alignment horizontal="right"/>
    </xf>
    <xf numFmtId="38" fontId="17" fillId="3" borderId="11" xfId="0" applyNumberFormat="1" applyFont="1" applyFill="1" applyBorder="1" applyAlignment="1">
      <alignment horizontal="right"/>
    </xf>
    <xf numFmtId="0" fontId="13" fillId="3" borderId="11" xfId="0" applyFont="1" applyFill="1" applyBorder="1" applyAlignment="1">
      <alignment vertical="center"/>
    </xf>
    <xf numFmtId="0" fontId="7" fillId="0" borderId="0" xfId="0" applyFont="1" applyAlignment="1">
      <alignment vertical="center"/>
    </xf>
    <xf numFmtId="0" fontId="5" fillId="0" borderId="0" xfId="0" applyFont="1"/>
    <xf numFmtId="0" fontId="13" fillId="0" borderId="7" xfId="0" applyFont="1" applyBorder="1" applyAlignment="1" applyProtection="1">
      <alignment horizontal="left" vertical="center" wrapText="1" indent="1"/>
      <protection locked="0"/>
    </xf>
    <xf numFmtId="0" fontId="5" fillId="0" borderId="56" xfId="0" applyFont="1" applyBorder="1" applyAlignment="1">
      <alignment vertical="center"/>
    </xf>
    <xf numFmtId="0" fontId="14" fillId="0" borderId="58"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59" xfId="0" applyFont="1" applyBorder="1" applyAlignment="1">
      <alignment horizontal="left" vertical="center" wrapText="1" indent="1"/>
    </xf>
    <xf numFmtId="0" fontId="13" fillId="6" borderId="58" xfId="0" applyFont="1" applyFill="1" applyBorder="1" applyAlignment="1">
      <alignment horizontal="left" vertical="center" wrapText="1" indent="1"/>
    </xf>
    <xf numFmtId="0" fontId="14" fillId="0" borderId="60" xfId="0" applyFont="1" applyBorder="1" applyAlignment="1">
      <alignment horizontal="left" vertical="center" wrapText="1" indent="1"/>
    </xf>
    <xf numFmtId="38" fontId="18" fillId="3" borderId="2" xfId="0" applyNumberFormat="1" applyFont="1" applyFill="1" applyBorder="1" applyAlignment="1">
      <alignment horizontal="right"/>
    </xf>
    <xf numFmtId="0" fontId="18" fillId="3" borderId="2" xfId="0" applyFont="1" applyFill="1" applyBorder="1" applyAlignment="1">
      <alignment vertical="center"/>
    </xf>
    <xf numFmtId="0" fontId="18" fillId="3" borderId="61" xfId="0" applyFont="1" applyFill="1" applyBorder="1" applyAlignment="1">
      <alignment vertical="center"/>
    </xf>
    <xf numFmtId="38" fontId="18" fillId="3" borderId="0" xfId="0" applyNumberFormat="1" applyFont="1" applyFill="1" applyAlignment="1">
      <alignment horizontal="right"/>
    </xf>
    <xf numFmtId="0" fontId="18" fillId="3" borderId="62" xfId="0" applyFont="1" applyFill="1" applyBorder="1" applyAlignment="1">
      <alignment vertical="center"/>
    </xf>
    <xf numFmtId="0" fontId="13" fillId="0" borderId="63" xfId="0" applyFont="1" applyBorder="1" applyAlignment="1">
      <alignment horizontal="left" vertical="center" wrapText="1" indent="1"/>
    </xf>
    <xf numFmtId="0" fontId="13" fillId="0" borderId="64" xfId="0" applyFont="1" applyBorder="1" applyAlignment="1">
      <alignment horizontal="left" vertical="center" wrapText="1" indent="1"/>
    </xf>
    <xf numFmtId="0" fontId="13" fillId="3" borderId="3" xfId="0" applyFont="1" applyFill="1" applyBorder="1" applyAlignment="1">
      <alignment horizontal="center" vertical="center" wrapText="1"/>
    </xf>
    <xf numFmtId="38" fontId="18" fillId="3" borderId="13" xfId="0" applyNumberFormat="1" applyFont="1" applyFill="1" applyBorder="1" applyAlignment="1">
      <alignment horizontal="right"/>
    </xf>
    <xf numFmtId="38" fontId="18" fillId="3" borderId="6" xfId="0" applyNumberFormat="1" applyFont="1" applyFill="1" applyBorder="1" applyAlignment="1">
      <alignment horizontal="right"/>
    </xf>
    <xf numFmtId="38" fontId="17" fillId="3" borderId="58" xfId="0" applyNumberFormat="1" applyFont="1" applyFill="1" applyBorder="1" applyAlignment="1">
      <alignment horizontal="right"/>
    </xf>
    <xf numFmtId="0" fontId="5" fillId="0" borderId="0" xfId="0" applyFont="1" applyAlignment="1">
      <alignment vertical="center"/>
    </xf>
    <xf numFmtId="0" fontId="0" fillId="3" borderId="0" xfId="0" applyFill="1"/>
    <xf numFmtId="0" fontId="14" fillId="111" borderId="0" xfId="0" applyFont="1" applyFill="1" applyAlignment="1">
      <alignment horizontal="left" vertical="center" indent="1"/>
    </xf>
    <xf numFmtId="0" fontId="14" fillId="111" borderId="0" xfId="0" applyFont="1" applyFill="1" applyAlignment="1">
      <alignment horizontal="left" vertical="center" wrapText="1" indent="1"/>
    </xf>
    <xf numFmtId="38" fontId="14" fillId="111" borderId="0" xfId="0" applyNumberFormat="1" applyFont="1" applyFill="1" applyAlignment="1">
      <alignment horizontal="right"/>
    </xf>
    <xf numFmtId="38" fontId="14" fillId="110" borderId="0" xfId="0" applyNumberFormat="1" applyFont="1" applyFill="1" applyAlignment="1">
      <alignment horizontal="right"/>
    </xf>
    <xf numFmtId="0" fontId="13" fillId="0" borderId="65" xfId="0" applyFont="1" applyBorder="1" applyAlignment="1">
      <alignment horizontal="left" vertical="center" wrapText="1" indent="1"/>
    </xf>
    <xf numFmtId="38" fontId="13" fillId="6" borderId="56" xfId="0" applyNumberFormat="1" applyFont="1" applyFill="1" applyBorder="1" applyAlignment="1">
      <alignment horizontal="left" vertical="center" wrapText="1" indent="1"/>
    </xf>
    <xf numFmtId="38" fontId="18" fillId="110" borderId="30" xfId="0" applyNumberFormat="1" applyFont="1" applyFill="1" applyBorder="1" applyAlignment="1">
      <alignment horizontal="right"/>
    </xf>
    <xf numFmtId="38" fontId="14" fillId="6" borderId="7" xfId="0" applyNumberFormat="1" applyFont="1" applyFill="1" applyBorder="1" applyAlignment="1">
      <alignment horizontal="right"/>
    </xf>
    <xf numFmtId="38" fontId="14" fillId="6" borderId="10" xfId="0" applyNumberFormat="1" applyFont="1" applyFill="1" applyBorder="1" applyAlignment="1">
      <alignment horizontal="right"/>
    </xf>
    <xf numFmtId="0" fontId="13" fillId="6" borderId="1" xfId="0" applyFont="1" applyFill="1" applyBorder="1" applyAlignment="1">
      <alignment horizontal="left" vertical="center" wrapText="1" indent="1"/>
    </xf>
    <xf numFmtId="38" fontId="174" fillId="6" borderId="1" xfId="0" applyNumberFormat="1" applyFont="1" applyFill="1" applyBorder="1" applyAlignment="1">
      <alignment horizontal="right"/>
    </xf>
    <xf numFmtId="38" fontId="14" fillId="6" borderId="9" xfId="0" applyNumberFormat="1" applyFont="1" applyFill="1" applyBorder="1" applyAlignment="1">
      <alignment horizontal="right"/>
    </xf>
    <xf numFmtId="38" fontId="14" fillId="6" borderId="14" xfId="0" applyNumberFormat="1" applyFont="1" applyFill="1" applyBorder="1" applyAlignment="1">
      <alignment horizontal="right"/>
    </xf>
    <xf numFmtId="3" fontId="0" fillId="6" borderId="1" xfId="0" applyNumberFormat="1" applyFill="1" applyBorder="1" applyAlignment="1">
      <alignment vertical="center"/>
    </xf>
    <xf numFmtId="0" fontId="13" fillId="0" borderId="56" xfId="0" applyFont="1" applyBorder="1" applyAlignment="1">
      <alignment horizontal="right" vertical="center" wrapText="1" indent="1"/>
    </xf>
    <xf numFmtId="38" fontId="14" fillId="110" borderId="7" xfId="0" applyNumberFormat="1" applyFont="1" applyFill="1" applyBorder="1" applyAlignment="1">
      <alignment horizontal="right"/>
    </xf>
    <xf numFmtId="0" fontId="5" fillId="0" borderId="0" xfId="0" applyFont="1" applyAlignment="1">
      <alignment vertical="center" wrapText="1"/>
    </xf>
    <xf numFmtId="0" fontId="18" fillId="0" borderId="1" xfId="0" applyFont="1" applyBorder="1" applyAlignment="1">
      <alignment horizontal="center" vertical="center"/>
    </xf>
    <xf numFmtId="9" fontId="5" fillId="0" borderId="0" xfId="0" applyNumberFormat="1" applyFont="1" applyAlignment="1">
      <alignment vertical="center" wrapText="1"/>
    </xf>
    <xf numFmtId="3" fontId="18" fillId="0" borderId="7" xfId="0" applyNumberFormat="1" applyFont="1" applyBorder="1" applyAlignment="1">
      <alignment horizontal="center"/>
    </xf>
    <xf numFmtId="3" fontId="18" fillId="0" borderId="1" xfId="0" applyNumberFormat="1" applyFont="1" applyBorder="1" applyAlignment="1">
      <alignment horizontal="center"/>
    </xf>
    <xf numFmtId="0" fontId="5" fillId="0" borderId="56" xfId="0" applyFont="1" applyBorder="1" applyAlignment="1">
      <alignment horizontal="left" vertical="center" wrapText="1" indent="1"/>
    </xf>
    <xf numFmtId="38" fontId="179" fillId="0" borderId="56" xfId="0" applyNumberFormat="1" applyFont="1" applyBorder="1" applyAlignment="1">
      <alignment horizontal="right"/>
    </xf>
    <xf numFmtId="0" fontId="179" fillId="0" borderId="3" xfId="0" applyFont="1" applyBorder="1" applyAlignment="1">
      <alignment horizontal="left" vertical="center" wrapText="1" indent="1"/>
    </xf>
    <xf numFmtId="38" fontId="18" fillId="110" borderId="57" xfId="0" applyNumberFormat="1" applyFont="1" applyFill="1" applyBorder="1" applyAlignment="1">
      <alignment horizontal="right"/>
    </xf>
    <xf numFmtId="49" fontId="14" fillId="2" borderId="66" xfId="0" applyNumberFormat="1" applyFont="1" applyFill="1" applyBorder="1" applyAlignment="1">
      <alignment horizontal="center" vertical="center"/>
    </xf>
    <xf numFmtId="49" fontId="14" fillId="2" borderId="11" xfId="0" applyNumberFormat="1" applyFont="1" applyFill="1" applyBorder="1" applyAlignment="1">
      <alignment horizontal="center" vertical="center"/>
    </xf>
    <xf numFmtId="38" fontId="18" fillId="6" borderId="57" xfId="0" applyNumberFormat="1" applyFont="1" applyFill="1" applyBorder="1" applyAlignment="1">
      <alignment horizontal="right"/>
    </xf>
    <xf numFmtId="38" fontId="18" fillId="6" borderId="3" xfId="0" applyNumberFormat="1" applyFont="1" applyFill="1" applyBorder="1" applyAlignment="1">
      <alignment horizontal="right"/>
    </xf>
    <xf numFmtId="38" fontId="18" fillId="6" borderId="67" xfId="0" applyNumberFormat="1" applyFont="1" applyFill="1" applyBorder="1" applyAlignment="1">
      <alignment horizontal="right"/>
    </xf>
    <xf numFmtId="38" fontId="18" fillId="6" borderId="13" xfId="0" applyNumberFormat="1" applyFont="1" applyFill="1" applyBorder="1" applyAlignment="1">
      <alignment horizontal="right"/>
    </xf>
    <xf numFmtId="0" fontId="179" fillId="0" borderId="56" xfId="0" applyFont="1" applyBorder="1" applyAlignment="1">
      <alignment vertical="center"/>
    </xf>
    <xf numFmtId="0" fontId="178" fillId="0" borderId="13" xfId="0" applyFont="1" applyBorder="1" applyAlignment="1">
      <alignment horizontal="left" vertical="center" wrapText="1" indent="1"/>
    </xf>
    <xf numFmtId="38" fontId="13" fillId="6" borderId="56" xfId="0" applyNumberFormat="1" applyFont="1" applyFill="1" applyBorder="1" applyAlignment="1">
      <alignment horizontal="right"/>
    </xf>
    <xf numFmtId="38" fontId="13" fillId="6" borderId="3" xfId="0" applyNumberFormat="1" applyFont="1" applyFill="1" applyBorder="1" applyAlignment="1">
      <alignment horizontal="right"/>
    </xf>
    <xf numFmtId="38" fontId="17" fillId="0" borderId="66" xfId="0" applyNumberFormat="1" applyFont="1" applyBorder="1" applyAlignment="1">
      <alignment horizontal="right"/>
    </xf>
    <xf numFmtId="38" fontId="17" fillId="6" borderId="13" xfId="0" applyNumberFormat="1" applyFont="1" applyFill="1" applyBorder="1" applyAlignment="1">
      <alignment horizontal="right"/>
    </xf>
    <xf numFmtId="1" fontId="17" fillId="0" borderId="56" xfId="0" applyNumberFormat="1" applyFont="1" applyBorder="1" applyAlignment="1">
      <alignment horizontal="center" vertical="center"/>
    </xf>
    <xf numFmtId="0" fontId="17" fillId="0" borderId="56" xfId="0" applyFont="1" applyBorder="1" applyAlignment="1">
      <alignment horizontal="left" vertical="center"/>
    </xf>
    <xf numFmtId="40" fontId="17" fillId="0" borderId="1" xfId="0" applyNumberFormat="1" applyFont="1" applyBorder="1" applyAlignment="1">
      <alignment horizontal="right"/>
    </xf>
    <xf numFmtId="40" fontId="17" fillId="0" borderId="11" xfId="0" applyNumberFormat="1" applyFont="1" applyBorder="1" applyAlignment="1">
      <alignment horizontal="right"/>
    </xf>
    <xf numFmtId="4" fontId="0" fillId="0" borderId="56" xfId="0" applyNumberFormat="1" applyBorder="1" applyAlignment="1">
      <alignment vertical="center"/>
    </xf>
    <xf numFmtId="38" fontId="21" fillId="115" borderId="0" xfId="0" applyNumberFormat="1" applyFont="1" applyFill="1" applyAlignment="1">
      <alignment horizontal="left"/>
    </xf>
    <xf numFmtId="49" fontId="14" fillId="115" borderId="0" xfId="0" applyNumberFormat="1" applyFont="1" applyFill="1" applyAlignment="1">
      <alignment horizontal="center" vertical="center"/>
    </xf>
    <xf numFmtId="167" fontId="185" fillId="0" borderId="56" xfId="25573" applyNumberFormat="1" applyFont="1" applyBorder="1"/>
    <xf numFmtId="167" fontId="186" fillId="0" borderId="56" xfId="25573" applyNumberFormat="1" applyFont="1" applyBorder="1"/>
    <xf numFmtId="167" fontId="186" fillId="0" borderId="56" xfId="25573" applyNumberFormat="1" applyFont="1" applyBorder="1" applyAlignment="1">
      <alignment horizontal="center"/>
    </xf>
    <xf numFmtId="37" fontId="187" fillId="0" borderId="56" xfId="25573" applyNumberFormat="1" applyFont="1" applyBorder="1" applyAlignment="1">
      <alignment horizontal="center"/>
    </xf>
    <xf numFmtId="0" fontId="187" fillId="0" borderId="3" xfId="0" applyFont="1" applyBorder="1" applyAlignment="1">
      <alignment horizontal="left" vertical="center" wrapText="1" indent="1"/>
    </xf>
    <xf numFmtId="0" fontId="187" fillId="0" borderId="13" xfId="0" applyFont="1" applyBorder="1" applyAlignment="1">
      <alignment horizontal="left" vertical="center" wrapText="1" indent="1"/>
    </xf>
    <xf numFmtId="38" fontId="18" fillId="0" borderId="58" xfId="0" applyNumberFormat="1" applyFont="1" applyBorder="1" applyAlignment="1">
      <alignment horizontal="right"/>
    </xf>
    <xf numFmtId="38" fontId="18" fillId="110" borderId="56" xfId="0" applyNumberFormat="1" applyFont="1" applyFill="1" applyBorder="1" applyAlignment="1">
      <alignment horizontal="center"/>
    </xf>
    <xf numFmtId="37" fontId="187" fillId="0" borderId="0" xfId="25573" applyNumberFormat="1" applyFont="1" applyAlignment="1">
      <alignment horizontal="center"/>
    </xf>
    <xf numFmtId="1" fontId="17" fillId="0" borderId="56" xfId="0" applyNumberFormat="1" applyFont="1" applyBorder="1" applyAlignment="1">
      <alignment horizontal="left" vertical="center"/>
    </xf>
    <xf numFmtId="0" fontId="5" fillId="0" borderId="58" xfId="0" applyFont="1" applyBorder="1" applyAlignment="1">
      <alignment horizontal="left" vertical="center" wrapText="1" indent="1"/>
    </xf>
    <xf numFmtId="0" fontId="13" fillId="0" borderId="58" xfId="0" applyFont="1" applyBorder="1" applyAlignment="1" applyProtection="1">
      <alignment horizontal="left" vertical="center" wrapText="1" indent="1"/>
      <protection locked="0"/>
    </xf>
    <xf numFmtId="0" fontId="20" fillId="0" borderId="56" xfId="1" applyFont="1" applyBorder="1" applyAlignment="1">
      <alignment horizontal="left" vertical="center" wrapText="1" indent="1"/>
    </xf>
    <xf numFmtId="0" fontId="10" fillId="0" borderId="56" xfId="2" applyBorder="1" applyAlignment="1" applyProtection="1">
      <alignment horizontal="left" vertical="center" wrapText="1" indent="1"/>
    </xf>
    <xf numFmtId="14" fontId="20" fillId="0" borderId="56" xfId="1" applyNumberFormat="1" applyFont="1" applyBorder="1" applyAlignment="1">
      <alignment horizontal="left" vertical="center" wrapText="1" indent="1"/>
    </xf>
    <xf numFmtId="0" fontId="13" fillId="6" borderId="10"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58" xfId="0" applyFont="1" applyFill="1" applyBorder="1" applyAlignment="1">
      <alignment horizontal="center" vertical="center" wrapText="1"/>
    </xf>
    <xf numFmtId="38" fontId="18" fillId="6" borderId="10" xfId="0" applyNumberFormat="1" applyFont="1" applyFill="1" applyBorder="1" applyAlignment="1">
      <alignment horizontal="center"/>
    </xf>
    <xf numFmtId="0" fontId="18" fillId="6" borderId="7" xfId="0" applyFont="1" applyFill="1" applyBorder="1" applyAlignment="1">
      <alignment horizontal="center" vertical="center" wrapText="1"/>
    </xf>
    <xf numFmtId="38" fontId="13" fillId="6" borderId="10" xfId="0" applyNumberFormat="1" applyFont="1" applyFill="1" applyBorder="1" applyAlignment="1">
      <alignment horizontal="right"/>
    </xf>
    <xf numFmtId="37" fontId="187" fillId="0" borderId="56" xfId="4397" applyNumberFormat="1" applyFont="1" applyBorder="1" applyAlignment="1">
      <alignment horizontal="center"/>
    </xf>
    <xf numFmtId="38" fontId="13" fillId="110" borderId="56" xfId="0" applyNumberFormat="1" applyFont="1" applyFill="1" applyBorder="1" applyAlignment="1">
      <alignment horizontal="left" vertical="center" wrapText="1" indent="1"/>
    </xf>
    <xf numFmtId="38" fontId="18" fillId="110" borderId="58" xfId="0" applyNumberFormat="1" applyFont="1" applyFill="1" applyBorder="1" applyAlignment="1">
      <alignment horizontal="right"/>
    </xf>
    <xf numFmtId="38" fontId="18" fillId="6" borderId="58" xfId="0" applyNumberFormat="1" applyFont="1" applyFill="1" applyBorder="1" applyAlignment="1">
      <alignment horizontal="right"/>
    </xf>
    <xf numFmtId="38" fontId="18" fillId="6" borderId="1" xfId="0" applyNumberFormat="1" applyFont="1" applyFill="1" applyBorder="1" applyAlignment="1">
      <alignment horizontal="center"/>
    </xf>
    <xf numFmtId="38" fontId="18" fillId="6" borderId="56" xfId="0" applyNumberFormat="1" applyFont="1" applyFill="1" applyBorder="1" applyAlignment="1">
      <alignment horizontal="center"/>
    </xf>
    <xf numFmtId="38" fontId="18" fillId="6" borderId="11" xfId="0" applyNumberFormat="1" applyFont="1" applyFill="1" applyBorder="1" applyAlignment="1">
      <alignment horizontal="center"/>
    </xf>
    <xf numFmtId="38" fontId="18" fillId="6" borderId="7" xfId="0" applyNumberFormat="1" applyFont="1" applyFill="1" applyBorder="1" applyAlignment="1">
      <alignment horizontal="center"/>
    </xf>
    <xf numFmtId="38" fontId="18" fillId="112" borderId="7" xfId="0" applyNumberFormat="1" applyFont="1" applyFill="1" applyBorder="1" applyAlignment="1">
      <alignment horizontal="center"/>
    </xf>
    <xf numFmtId="38" fontId="14" fillId="112" borderId="7" xfId="0" applyNumberFormat="1" applyFont="1" applyFill="1" applyBorder="1" applyAlignment="1">
      <alignment horizontal="center"/>
    </xf>
    <xf numFmtId="38" fontId="14" fillId="0" borderId="7" xfId="0" applyNumberFormat="1" applyFont="1" applyBorder="1" applyAlignment="1">
      <alignment horizontal="center"/>
    </xf>
    <xf numFmtId="3" fontId="18" fillId="6" borderId="7" xfId="0" applyNumberFormat="1" applyFont="1" applyFill="1" applyBorder="1" applyAlignment="1">
      <alignment horizontal="center"/>
    </xf>
    <xf numFmtId="38" fontId="14" fillId="0" borderId="9" xfId="0" applyNumberFormat="1" applyFont="1" applyBorder="1" applyAlignment="1">
      <alignment horizontal="center"/>
    </xf>
    <xf numFmtId="0" fontId="13" fillId="0" borderId="10" xfId="0" applyFont="1" applyBorder="1" applyAlignment="1">
      <alignment horizontal="center" vertical="center" wrapText="1"/>
    </xf>
    <xf numFmtId="38" fontId="13" fillId="0" borderId="10" xfId="0" applyNumberFormat="1" applyFont="1" applyBorder="1" applyAlignment="1">
      <alignment horizontal="center"/>
    </xf>
    <xf numFmtId="3" fontId="18" fillId="6" borderId="8" xfId="0" applyNumberFormat="1" applyFont="1" applyFill="1" applyBorder="1" applyAlignment="1">
      <alignment horizontal="right"/>
    </xf>
    <xf numFmtId="3" fontId="18" fillId="6" borderId="0" xfId="0" applyNumberFormat="1" applyFont="1" applyFill="1" applyAlignment="1">
      <alignment horizontal="right"/>
    </xf>
    <xf numFmtId="3" fontId="18" fillId="6" borderId="66" xfId="0" applyNumberFormat="1" applyFont="1" applyFill="1" applyBorder="1" applyAlignment="1">
      <alignment horizontal="right"/>
    </xf>
    <xf numFmtId="38" fontId="18" fillId="0" borderId="58" xfId="0" applyNumberFormat="1" applyFont="1" applyBorder="1" applyAlignment="1">
      <alignment horizontal="center"/>
    </xf>
    <xf numFmtId="167" fontId="185" fillId="0" borderId="56" xfId="4397" applyNumberFormat="1" applyFont="1" applyBorder="1"/>
    <xf numFmtId="0" fontId="14" fillId="0" borderId="5" xfId="0" applyFont="1" applyBorder="1" applyAlignment="1">
      <alignment horizontal="center" vertical="center"/>
    </xf>
    <xf numFmtId="0" fontId="0" fillId="0" borderId="5" xfId="0" applyBorder="1" applyAlignment="1">
      <alignment horizontal="center" vertical="center"/>
    </xf>
    <xf numFmtId="0" fontId="14" fillId="110" borderId="3" xfId="0" applyFont="1" applyFill="1" applyBorder="1" applyAlignment="1">
      <alignment horizontal="left" vertical="center" wrapText="1" inden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38" fontId="13" fillId="6" borderId="0" xfId="0" applyNumberFormat="1" applyFont="1" applyFill="1" applyAlignment="1">
      <alignment horizontal="center"/>
    </xf>
    <xf numFmtId="38" fontId="13" fillId="6" borderId="3" xfId="0" applyNumberFormat="1" applyFont="1" applyFill="1" applyBorder="1" applyAlignment="1">
      <alignment horizontal="center"/>
    </xf>
    <xf numFmtId="38" fontId="13" fillId="6" borderId="4" xfId="0" applyNumberFormat="1" applyFont="1" applyFill="1" applyBorder="1" applyAlignment="1">
      <alignment horizontal="center"/>
    </xf>
    <xf numFmtId="38" fontId="13" fillId="6" borderId="7" xfId="0" applyNumberFormat="1" applyFont="1" applyFill="1" applyBorder="1" applyAlignment="1">
      <alignment horizontal="center"/>
    </xf>
    <xf numFmtId="0" fontId="14" fillId="0" borderId="5" xfId="0" applyFont="1" applyBorder="1" applyAlignment="1">
      <alignment horizontal="center" vertical="center" wrapText="1"/>
    </xf>
    <xf numFmtId="0" fontId="13" fillId="0" borderId="5" xfId="0" applyFont="1" applyBorder="1" applyAlignment="1">
      <alignment horizontal="center" vertical="center" wrapText="1"/>
    </xf>
    <xf numFmtId="3" fontId="14" fillId="0" borderId="5" xfId="0" applyNumberFormat="1" applyFont="1" applyBorder="1" applyAlignment="1">
      <alignment horizontal="center" vertical="center"/>
    </xf>
    <xf numFmtId="3" fontId="13" fillId="0" borderId="5" xfId="0" applyNumberFormat="1" applyFont="1" applyBorder="1" applyAlignment="1">
      <alignment horizontal="center" vertical="center"/>
    </xf>
    <xf numFmtId="0" fontId="13" fillId="0" borderId="5" xfId="0" applyFont="1" applyBorder="1" applyAlignment="1">
      <alignment horizontal="center" vertical="center"/>
    </xf>
    <xf numFmtId="1" fontId="13" fillId="6" borderId="13" xfId="0" applyNumberFormat="1" applyFont="1" applyFill="1" applyBorder="1" applyAlignment="1">
      <alignment horizontal="center" vertical="center" wrapText="1"/>
    </xf>
    <xf numFmtId="1" fontId="13" fillId="6" borderId="2" xfId="0" applyNumberFormat="1" applyFont="1" applyFill="1" applyBorder="1" applyAlignment="1">
      <alignment horizontal="center" vertical="center" wrapText="1"/>
    </xf>
    <xf numFmtId="38" fontId="13" fillId="6" borderId="6" xfId="0" applyNumberFormat="1" applyFont="1" applyFill="1" applyBorder="1" applyAlignment="1">
      <alignment horizontal="center" vertical="center" wrapText="1"/>
    </xf>
    <xf numFmtId="0" fontId="13" fillId="6" borderId="0" xfId="0" applyFont="1" applyFill="1" applyAlignment="1">
      <alignment horizontal="center" vertical="center" wrapText="1"/>
    </xf>
    <xf numFmtId="38" fontId="13" fillId="6" borderId="13" xfId="0" applyNumberFormat="1" applyFont="1" applyFill="1" applyBorder="1" applyAlignment="1">
      <alignment horizontal="center"/>
    </xf>
    <xf numFmtId="38" fontId="13" fillId="6" borderId="2" xfId="0" applyNumberFormat="1" applyFont="1" applyFill="1" applyBorder="1" applyAlignment="1">
      <alignment horizontal="center"/>
    </xf>
    <xf numFmtId="38" fontId="13" fillId="6" borderId="9" xfId="0" applyNumberFormat="1" applyFont="1" applyFill="1" applyBorder="1" applyAlignment="1">
      <alignment horizontal="center"/>
    </xf>
    <xf numFmtId="38" fontId="13" fillId="6" borderId="5" xfId="0" applyNumberFormat="1" applyFont="1" applyFill="1" applyBorder="1" applyAlignment="1">
      <alignment horizontal="center"/>
    </xf>
  </cellXfs>
  <cellStyles count="25586">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1_Header" xfId="25574"/>
    <cellStyle name="1_SubHead" xfId="25575"/>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3_RowTitle" xfId="25576"/>
    <cellStyle name="4_Currency" xfId="25577"/>
    <cellStyle name="4_Integer Number" xfId="25578"/>
    <cellStyle name="4_Percent" xfId="25579"/>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xfId="25573" builtinId="3"/>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eneral" xfId="25580"/>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_EBT" xfId="25583"/>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_EBT" xfId="25584"/>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15" xfId="25582"/>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_EBT" xfId="25585"/>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Number" xfId="25581"/>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363961</xdr:colOff>
      <xdr:row>4</xdr:row>
      <xdr:rowOff>161413</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268711</xdr:colOff>
      <xdr:row>4</xdr:row>
      <xdr:rowOff>161413</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eferred_A_HP_2-7-2019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v>0</v>
          </cell>
          <cell r="AB98">
            <v>0</v>
          </cell>
          <cell r="AC98">
            <v>0</v>
          </cell>
          <cell r="AD98">
            <v>0</v>
          </cell>
          <cell r="AE98">
            <v>0</v>
          </cell>
          <cell r="AF98">
            <v>0</v>
          </cell>
          <cell r="AG98">
            <v>0</v>
          </cell>
          <cell r="AH98">
            <v>0</v>
          </cell>
          <cell r="AI98">
            <v>0</v>
          </cell>
          <cell r="AJ98">
            <v>0</v>
          </cell>
          <cell r="AK98">
            <v>0</v>
          </cell>
          <cell r="AL98">
            <v>0</v>
          </cell>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v>0</v>
          </cell>
          <cell r="BB98">
            <v>0</v>
          </cell>
          <cell r="BC98">
            <v>0</v>
          </cell>
          <cell r="BD98">
            <v>0</v>
          </cell>
          <cell r="BE98">
            <v>0</v>
          </cell>
          <cell r="BF98">
            <v>0</v>
          </cell>
          <cell r="BG98">
            <v>0</v>
          </cell>
          <cell r="BH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v>0</v>
          </cell>
          <cell r="AB99">
            <v>0</v>
          </cell>
          <cell r="AC99">
            <v>0</v>
          </cell>
          <cell r="AD99">
            <v>0</v>
          </cell>
          <cell r="AE99">
            <v>0</v>
          </cell>
          <cell r="AF99">
            <v>0</v>
          </cell>
          <cell r="AG99">
            <v>0</v>
          </cell>
          <cell r="AH99">
            <v>0</v>
          </cell>
          <cell r="AI99">
            <v>0</v>
          </cell>
          <cell r="AJ99">
            <v>0</v>
          </cell>
          <cell r="AK99">
            <v>0</v>
          </cell>
          <cell r="AL99">
            <v>0</v>
          </cell>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v>0</v>
          </cell>
          <cell r="AZ99">
            <v>0</v>
          </cell>
          <cell r="BA99">
            <v>0</v>
          </cell>
          <cell r="BB99">
            <v>0</v>
          </cell>
          <cell r="BC99">
            <v>0</v>
          </cell>
          <cell r="BD99">
            <v>0</v>
          </cell>
          <cell r="BE99">
            <v>0</v>
          </cell>
          <cell r="BF99">
            <v>0</v>
          </cell>
          <cell r="BG99">
            <v>0</v>
          </cell>
          <cell r="BH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v>0</v>
          </cell>
          <cell r="AB100">
            <v>0</v>
          </cell>
          <cell r="AC100">
            <v>0</v>
          </cell>
          <cell r="AD100">
            <v>0</v>
          </cell>
          <cell r="AE100">
            <v>0</v>
          </cell>
          <cell r="AF100">
            <v>0</v>
          </cell>
          <cell r="AG100">
            <v>0</v>
          </cell>
          <cell r="AH100">
            <v>0</v>
          </cell>
          <cell r="AI100">
            <v>0</v>
          </cell>
          <cell r="AJ100">
            <v>0</v>
          </cell>
          <cell r="AK100">
            <v>0</v>
          </cell>
          <cell r="AL100">
            <v>0</v>
          </cell>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v>0</v>
          </cell>
          <cell r="AZ100">
            <v>0</v>
          </cell>
          <cell r="BA100">
            <v>0</v>
          </cell>
          <cell r="BB100">
            <v>0</v>
          </cell>
          <cell r="BC100">
            <v>0</v>
          </cell>
          <cell r="BD100">
            <v>0</v>
          </cell>
          <cell r="BE100">
            <v>0</v>
          </cell>
          <cell r="BF100">
            <v>0</v>
          </cell>
          <cell r="BG100">
            <v>0</v>
          </cell>
          <cell r="BH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187.5</v>
          </cell>
          <cell r="BC110">
            <v>375</v>
          </cell>
          <cell r="BD110">
            <v>562.5</v>
          </cell>
          <cell r="BE110">
            <v>500</v>
          </cell>
          <cell r="BF110">
            <v>500</v>
          </cell>
          <cell r="BG110">
            <v>500</v>
          </cell>
          <cell r="BH110">
            <v>500</v>
          </cell>
          <cell r="BK110">
            <v>500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187.5</v>
          </cell>
          <cell r="BC111">
            <v>375</v>
          </cell>
          <cell r="BD111">
            <v>562.5</v>
          </cell>
          <cell r="BE111">
            <v>500</v>
          </cell>
          <cell r="BF111">
            <v>500</v>
          </cell>
          <cell r="BG111">
            <v>500</v>
          </cell>
          <cell r="BH111">
            <v>500</v>
          </cell>
          <cell r="BK111">
            <v>500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225</v>
          </cell>
          <cell r="BH112">
            <v>450</v>
          </cell>
          <cell r="BK112">
            <v>900</v>
          </cell>
          <cell r="BL112">
            <v>900</v>
          </cell>
          <cell r="BM112">
            <v>900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row>
        <row r="114">
          <cell r="T114" t="str">
            <v>BUDGET FORECAST</v>
          </cell>
          <cell r="W114">
            <v>153000</v>
          </cell>
          <cell r="X114">
            <v>40800</v>
          </cell>
          <cell r="AA114">
            <v>0</v>
          </cell>
          <cell r="AB114">
            <v>0</v>
          </cell>
          <cell r="AC114">
            <v>0</v>
          </cell>
          <cell r="AD114">
            <v>0</v>
          </cell>
          <cell r="AE114">
            <v>0</v>
          </cell>
          <cell r="AF114">
            <v>0</v>
          </cell>
          <cell r="AG114">
            <v>0</v>
          </cell>
          <cell r="AH114">
            <v>0</v>
          </cell>
          <cell r="AI114">
            <v>0</v>
          </cell>
          <cell r="AJ114">
            <v>0</v>
          </cell>
          <cell r="AK114">
            <v>0</v>
          </cell>
          <cell r="AL114">
            <v>0</v>
          </cell>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v>0</v>
          </cell>
          <cell r="AC115">
            <v>0</v>
          </cell>
          <cell r="AD115">
            <v>0</v>
          </cell>
          <cell r="AE115">
            <v>0</v>
          </cell>
          <cell r="AF115">
            <v>0</v>
          </cell>
          <cell r="AG115">
            <v>0</v>
          </cell>
          <cell r="AH115">
            <v>0</v>
          </cell>
          <cell r="AI115">
            <v>0</v>
          </cell>
          <cell r="AJ115">
            <v>0</v>
          </cell>
          <cell r="AK115">
            <v>0</v>
          </cell>
          <cell r="AL115">
            <v>0</v>
          </cell>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row>
        <row r="116">
          <cell r="V116" t="str">
            <v>PRE PROD</v>
          </cell>
          <cell r="W116">
            <v>30</v>
          </cell>
          <cell r="X116">
            <v>180000</v>
          </cell>
          <cell r="AA116">
            <v>180000</v>
          </cell>
          <cell r="AB116">
            <v>0</v>
          </cell>
          <cell r="AC116">
            <v>0</v>
          </cell>
          <cell r="AD116">
            <v>0</v>
          </cell>
          <cell r="AE116">
            <v>0</v>
          </cell>
          <cell r="AF116">
            <v>0</v>
          </cell>
          <cell r="AG116">
            <v>0</v>
          </cell>
          <cell r="AH116">
            <v>0</v>
          </cell>
          <cell r="AI116">
            <v>0</v>
          </cell>
          <cell r="AJ116">
            <v>0</v>
          </cell>
          <cell r="AK116">
            <v>0</v>
          </cell>
          <cell r="AL116">
            <v>0</v>
          </cell>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row>
        <row r="117">
          <cell r="V117" t="str">
            <v>BACKGROUNDS</v>
          </cell>
          <cell r="W117">
            <v>12</v>
          </cell>
          <cell r="X117">
            <v>60000</v>
          </cell>
          <cell r="AA117">
            <v>59999.974293795312</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v>0</v>
          </cell>
          <cell r="BJ117">
            <v>75000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row>
        <row r="118">
          <cell r="V118" t="str">
            <v>PRODUCTION</v>
          </cell>
          <cell r="W118">
            <v>150</v>
          </cell>
          <cell r="X118">
            <v>950000</v>
          </cell>
          <cell r="AA118">
            <v>950000.03</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v>0</v>
          </cell>
          <cell r="BJ118">
            <v>155714.29</v>
          </cell>
          <cell r="BK118">
            <v>130000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row>
        <row r="119">
          <cell r="V119" t="str">
            <v>INK &amp; PAINT</v>
          </cell>
          <cell r="W119">
            <v>8</v>
          </cell>
          <cell r="X119">
            <v>32400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1800</v>
          </cell>
          <cell r="BG119">
            <v>3600</v>
          </cell>
          <cell r="BH119">
            <v>5400</v>
          </cell>
          <cell r="BI119">
            <v>0</v>
          </cell>
          <cell r="BJ119">
            <v>7200</v>
          </cell>
          <cell r="BK119">
            <v>7200</v>
          </cell>
          <cell r="BL119">
            <v>7200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row>
        <row r="120">
          <cell r="V120" t="str">
            <v>INK &amp; PAINT</v>
          </cell>
          <cell r="W120">
            <v>8</v>
          </cell>
          <cell r="X120">
            <v>72000</v>
          </cell>
          <cell r="AA120">
            <v>72000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8000</v>
          </cell>
          <cell r="BH120">
            <v>10000</v>
          </cell>
          <cell r="BI120">
            <v>0</v>
          </cell>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row>
        <row r="124">
          <cell r="S124" t="str">
            <v>COST TO DATE</v>
          </cell>
          <cell r="T124" t="str">
            <v>ACTUAL COST TO DATE</v>
          </cell>
          <cell r="V124" t="str">
            <v>DIRECT TO DATE</v>
          </cell>
          <cell r="W124" t="str">
            <v>BUDGET</v>
          </cell>
          <cell r="AC124" t="str">
            <v>ADJ</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row>
        <row r="137">
          <cell r="V137" t="str">
            <v>PROJECTED RTM</v>
          </cell>
          <cell r="X137">
            <v>35907</v>
          </cell>
          <cell r="Y137">
            <v>119</v>
          </cell>
          <cell r="Z137">
            <v>39.666666666666671</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BA137">
            <v>0</v>
          </cell>
          <cell r="BB137">
            <v>0</v>
          </cell>
          <cell r="BC137">
            <v>0</v>
          </cell>
          <cell r="BD137">
            <v>0</v>
          </cell>
          <cell r="BE137">
            <v>0</v>
          </cell>
          <cell r="BF137">
            <v>0</v>
          </cell>
          <cell r="BG137">
            <v>0</v>
          </cell>
          <cell r="BH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row>
        <row r="154">
          <cell r="S154" t="str">
            <v>COST TO DATE</v>
          </cell>
          <cell r="V154" t="str">
            <v>DIRECT TO DATE</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428.57142857142856</v>
          </cell>
          <cell r="AZ165">
            <v>428.57142857142856</v>
          </cell>
          <cell r="BA165">
            <v>428.57142857142856</v>
          </cell>
          <cell r="BB165">
            <v>428.57142857142856</v>
          </cell>
          <cell r="BC165">
            <v>428.57142857142856</v>
          </cell>
          <cell r="BD165">
            <v>0</v>
          </cell>
          <cell r="BE165">
            <v>0</v>
          </cell>
          <cell r="BF165">
            <v>0</v>
          </cell>
          <cell r="BG165">
            <v>0</v>
          </cell>
          <cell r="BH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row>
        <row r="166">
          <cell r="V166" t="str">
            <v>PROJECTED RTM</v>
          </cell>
          <cell r="Y166" t="e">
            <v>#REF!</v>
          </cell>
          <cell r="Z166" t="e">
            <v>#REF!</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BD166">
            <v>0</v>
          </cell>
          <cell r="BE166">
            <v>0</v>
          </cell>
          <cell r="BF166">
            <v>0</v>
          </cell>
          <cell r="BG166">
            <v>0</v>
          </cell>
          <cell r="BH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35730</v>
          </cell>
          <cell r="BA170">
            <v>35737</v>
          </cell>
          <cell r="BB170">
            <v>35744</v>
          </cell>
          <cell r="BC170">
            <v>35751</v>
          </cell>
          <cell r="BD170">
            <v>35758</v>
          </cell>
          <cell r="BE170">
            <v>35765</v>
          </cell>
          <cell r="BF170">
            <v>35772</v>
          </cell>
          <cell r="BG170">
            <v>35779</v>
          </cell>
          <cell r="BH170">
            <v>35786</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v>0</v>
          </cell>
          <cell r="DT170">
            <v>0</v>
          </cell>
          <cell r="DU170">
            <v>0</v>
          </cell>
          <cell r="DV170">
            <v>0</v>
          </cell>
          <cell r="DW170">
            <v>0</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35730</v>
          </cell>
          <cell r="BA171">
            <v>35737</v>
          </cell>
          <cell r="BB171">
            <v>35744</v>
          </cell>
          <cell r="BC171">
            <v>35751</v>
          </cell>
          <cell r="BD171">
            <v>35758</v>
          </cell>
          <cell r="BE171">
            <v>35765</v>
          </cell>
          <cell r="BF171">
            <v>35772</v>
          </cell>
          <cell r="BG171">
            <v>35779</v>
          </cell>
          <cell r="BH171">
            <v>35786</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100</v>
          </cell>
          <cell r="BA172">
            <v>200</v>
          </cell>
          <cell r="BB172">
            <v>300</v>
          </cell>
          <cell r="BC172">
            <v>400</v>
          </cell>
          <cell r="BD172">
            <v>400</v>
          </cell>
          <cell r="BE172">
            <v>400</v>
          </cell>
          <cell r="BF172">
            <v>400</v>
          </cell>
          <cell r="BG172">
            <v>400</v>
          </cell>
          <cell r="BH172">
            <v>400</v>
          </cell>
          <cell r="BI172">
            <v>0</v>
          </cell>
          <cell r="BJ172">
            <v>0</v>
          </cell>
          <cell r="BK172">
            <v>0</v>
          </cell>
          <cell r="BL172">
            <v>0</v>
          </cell>
          <cell r="BM172">
            <v>0</v>
          </cell>
          <cell r="BN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v>0</v>
          </cell>
          <cell r="DT182">
            <v>0</v>
          </cell>
          <cell r="DU182">
            <v>0</v>
          </cell>
          <cell r="DV182">
            <v>0</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v>0</v>
          </cell>
          <cell r="DT183">
            <v>0</v>
          </cell>
          <cell r="DU183">
            <v>0</v>
          </cell>
          <cell r="DV183">
            <v>0</v>
          </cell>
          <cell r="DW183">
            <v>0</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225</v>
          </cell>
          <cell r="BO184">
            <v>450</v>
          </cell>
          <cell r="BP184">
            <v>450</v>
          </cell>
          <cell r="BQ184">
            <v>675</v>
          </cell>
          <cell r="BR184">
            <v>450</v>
          </cell>
          <cell r="BS184">
            <v>675</v>
          </cell>
          <cell r="BT184">
            <v>900</v>
          </cell>
          <cell r="BU184">
            <v>900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row>
        <row r="186">
          <cell r="T186" t="str">
            <v>BUDGET FORECAST</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35730</v>
          </cell>
          <cell r="BA186">
            <v>35737</v>
          </cell>
          <cell r="BB186">
            <v>35744</v>
          </cell>
          <cell r="BC186">
            <v>35751</v>
          </cell>
          <cell r="BD186">
            <v>35758</v>
          </cell>
          <cell r="BE186">
            <v>35765</v>
          </cell>
          <cell r="BF186">
            <v>35772</v>
          </cell>
          <cell r="BG186">
            <v>35779</v>
          </cell>
          <cell r="BH186">
            <v>35786</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v>0</v>
          </cell>
          <cell r="DT186">
            <v>0</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v>0</v>
          </cell>
          <cell r="FD186">
            <v>0</v>
          </cell>
          <cell r="FE186">
            <v>0</v>
          </cell>
          <cell r="FF186">
            <v>0</v>
          </cell>
          <cell r="FG186">
            <v>0</v>
          </cell>
          <cell r="FH186">
            <v>0</v>
          </cell>
          <cell r="FI186">
            <v>0</v>
          </cell>
        </row>
        <row r="187">
          <cell r="T187" t="str">
            <v>BUDGET FORECAST</v>
          </cell>
          <cell r="V187" t="str">
            <v>PRE PROD</v>
          </cell>
          <cell r="W187">
            <v>30</v>
          </cell>
          <cell r="X187">
            <v>90000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3000</v>
          </cell>
          <cell r="BA187">
            <v>6000</v>
          </cell>
          <cell r="BB187">
            <v>9000</v>
          </cell>
          <cell r="BC187">
            <v>12000</v>
          </cell>
          <cell r="BD187">
            <v>12000</v>
          </cell>
          <cell r="BE187">
            <v>12000</v>
          </cell>
          <cell r="BF187">
            <v>12000</v>
          </cell>
          <cell r="BG187">
            <v>12000</v>
          </cell>
          <cell r="BH187">
            <v>12000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v>0</v>
          </cell>
          <cell r="DT187">
            <v>0</v>
          </cell>
          <cell r="DU187">
            <v>0</v>
          </cell>
          <cell r="DV187">
            <v>0</v>
          </cell>
          <cell r="DW187">
            <v>0</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v>0</v>
          </cell>
          <cell r="FD187">
            <v>0</v>
          </cell>
          <cell r="FE187">
            <v>0</v>
          </cell>
          <cell r="FF187">
            <v>0</v>
          </cell>
          <cell r="FG187">
            <v>0</v>
          </cell>
          <cell r="FH187">
            <v>0</v>
          </cell>
          <cell r="FI187">
            <v>0</v>
          </cell>
        </row>
        <row r="188">
          <cell r="V188" t="str">
            <v>PRE PROD</v>
          </cell>
          <cell r="W188">
            <v>30</v>
          </cell>
          <cell r="X188">
            <v>97000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3000</v>
          </cell>
          <cell r="BA188">
            <v>6000</v>
          </cell>
          <cell r="BB188">
            <v>9000</v>
          </cell>
          <cell r="BC188">
            <v>12000</v>
          </cell>
          <cell r="BD188">
            <v>12000</v>
          </cell>
          <cell r="BE188">
            <v>12000</v>
          </cell>
          <cell r="BF188">
            <v>13000</v>
          </cell>
          <cell r="BG188">
            <v>18000</v>
          </cell>
          <cell r="BH188">
            <v>12000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v>0</v>
          </cell>
          <cell r="DT188">
            <v>0</v>
          </cell>
          <cell r="DU188">
            <v>0</v>
          </cell>
          <cell r="DV188">
            <v>0</v>
          </cell>
          <cell r="DW188">
            <v>0</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cell r="FF188">
            <v>0</v>
          </cell>
          <cell r="FG188">
            <v>0</v>
          </cell>
          <cell r="FH188">
            <v>0</v>
          </cell>
          <cell r="FI188">
            <v>0</v>
          </cell>
        </row>
        <row r="189">
          <cell r="V189" t="str">
            <v>PRODUCTION</v>
          </cell>
          <cell r="W189">
            <v>150</v>
          </cell>
          <cell r="X189">
            <v>438750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56250</v>
          </cell>
          <cell r="BM189">
            <v>63750</v>
          </cell>
          <cell r="BN189">
            <v>63750</v>
          </cell>
          <cell r="BO189">
            <v>63750</v>
          </cell>
          <cell r="BP189">
            <v>63750</v>
          </cell>
          <cell r="BQ189">
            <v>63750</v>
          </cell>
          <cell r="BR189">
            <v>63750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v>0</v>
          </cell>
          <cell r="DT189">
            <v>0</v>
          </cell>
          <cell r="DU189">
            <v>0</v>
          </cell>
          <cell r="DV189">
            <v>0</v>
          </cell>
          <cell r="DW189">
            <v>0</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v>0</v>
          </cell>
          <cell r="FD189">
            <v>0</v>
          </cell>
          <cell r="FE189">
            <v>0</v>
          </cell>
          <cell r="FF189">
            <v>0</v>
          </cell>
          <cell r="FG189">
            <v>0</v>
          </cell>
          <cell r="FH189">
            <v>0</v>
          </cell>
          <cell r="FI189">
            <v>0</v>
          </cell>
        </row>
        <row r="190">
          <cell r="V190" t="str">
            <v>PRODUCTION</v>
          </cell>
          <cell r="W190">
            <v>150</v>
          </cell>
          <cell r="X190">
            <v>531400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v>0</v>
          </cell>
          <cell r="DT190">
            <v>0</v>
          </cell>
          <cell r="DU190">
            <v>0</v>
          </cell>
          <cell r="DV190">
            <v>0</v>
          </cell>
          <cell r="DW190">
            <v>0</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v>0</v>
          </cell>
          <cell r="FD190">
            <v>0</v>
          </cell>
          <cell r="FE190">
            <v>0</v>
          </cell>
          <cell r="FF190">
            <v>0</v>
          </cell>
          <cell r="FG190">
            <v>0</v>
          </cell>
          <cell r="FH190">
            <v>0</v>
          </cell>
          <cell r="FI190">
            <v>0</v>
          </cell>
        </row>
        <row r="191">
          <cell r="V191" t="str">
            <v>INK &amp; PAINT</v>
          </cell>
          <cell r="W191">
            <v>8</v>
          </cell>
          <cell r="X191">
            <v>34200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1800</v>
          </cell>
          <cell r="BO191">
            <v>3600</v>
          </cell>
          <cell r="BP191">
            <v>5400</v>
          </cell>
          <cell r="BQ191">
            <v>3600</v>
          </cell>
          <cell r="BR191">
            <v>5400</v>
          </cell>
          <cell r="BS191">
            <v>7200</v>
          </cell>
          <cell r="BT191">
            <v>7200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v>0</v>
          </cell>
          <cell r="DT191">
            <v>0</v>
          </cell>
          <cell r="DU191">
            <v>0</v>
          </cell>
          <cell r="DV191">
            <v>0</v>
          </cell>
          <cell r="DW191">
            <v>0</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v>0</v>
          </cell>
          <cell r="FD191">
            <v>0</v>
          </cell>
          <cell r="FE191">
            <v>0</v>
          </cell>
          <cell r="FF191">
            <v>0</v>
          </cell>
          <cell r="FG191">
            <v>0</v>
          </cell>
          <cell r="FH191">
            <v>0</v>
          </cell>
          <cell r="FI191">
            <v>0</v>
          </cell>
        </row>
        <row r="192">
          <cell r="V192" t="str">
            <v>INK &amp; PAINT</v>
          </cell>
          <cell r="W192">
            <v>8</v>
          </cell>
          <cell r="X192">
            <v>39600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1800</v>
          </cell>
          <cell r="BO192">
            <v>3600</v>
          </cell>
          <cell r="BP192">
            <v>5400</v>
          </cell>
          <cell r="BQ192">
            <v>7200</v>
          </cell>
          <cell r="BR192">
            <v>7200</v>
          </cell>
          <cell r="BS192">
            <v>7200</v>
          </cell>
          <cell r="BT192">
            <v>7200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v>0</v>
          </cell>
          <cell r="DT192">
            <v>0</v>
          </cell>
          <cell r="DU192">
            <v>0</v>
          </cell>
          <cell r="DV192">
            <v>0</v>
          </cell>
          <cell r="DW192">
            <v>0</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v>0</v>
          </cell>
          <cell r="FD192">
            <v>0</v>
          </cell>
          <cell r="FE192">
            <v>0</v>
          </cell>
          <cell r="FF192">
            <v>0</v>
          </cell>
          <cell r="FG192">
            <v>0</v>
          </cell>
          <cell r="FH192">
            <v>0</v>
          </cell>
          <cell r="FI192">
            <v>0</v>
          </cell>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J196">
            <v>0</v>
          </cell>
          <cell r="BK196">
            <v>0</v>
          </cell>
          <cell r="BT196">
            <v>35870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v>0</v>
          </cell>
          <cell r="DT196">
            <v>0</v>
          </cell>
          <cell r="DU196">
            <v>0</v>
          </cell>
          <cell r="DV196">
            <v>0</v>
          </cell>
          <cell r="DW196">
            <v>0</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row>
        <row r="197">
          <cell r="S197" t="str">
            <v>COST TO DATE</v>
          </cell>
          <cell r="T197" t="str">
            <v>ACTUAL COST TO DATE</v>
          </cell>
          <cell r="V197" t="str">
            <v>DIRECT TO DATE</v>
          </cell>
          <cell r="W197" t="str">
            <v>BUDGET</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J197">
            <v>0</v>
          </cell>
          <cell r="BK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v>0</v>
          </cell>
          <cell r="DT197">
            <v>0</v>
          </cell>
          <cell r="DU197">
            <v>0</v>
          </cell>
          <cell r="DV197">
            <v>0</v>
          </cell>
          <cell r="DW197">
            <v>0</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35898</v>
          </cell>
          <cell r="BY211">
            <v>35905</v>
          </cell>
          <cell r="BZ211">
            <v>35912</v>
          </cell>
          <cell r="CA211">
            <v>35919</v>
          </cell>
          <cell r="CB211">
            <v>35926</v>
          </cell>
          <cell r="CC211">
            <v>35933</v>
          </cell>
          <cell r="CD211">
            <v>35940</v>
          </cell>
          <cell r="CE211">
            <v>35947</v>
          </cell>
          <cell r="CF211">
            <v>35954</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v>0</v>
          </cell>
          <cell r="DT211">
            <v>0</v>
          </cell>
          <cell r="DU211">
            <v>0</v>
          </cell>
          <cell r="DV211">
            <v>0</v>
          </cell>
          <cell r="DW211">
            <v>0</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35898</v>
          </cell>
          <cell r="BY212">
            <v>35905</v>
          </cell>
          <cell r="BZ212">
            <v>35912</v>
          </cell>
          <cell r="CA212">
            <v>35919</v>
          </cell>
          <cell r="CB212">
            <v>35926</v>
          </cell>
          <cell r="CC212">
            <v>35933</v>
          </cell>
          <cell r="CD212">
            <v>35940</v>
          </cell>
          <cell r="CE212">
            <v>35947</v>
          </cell>
          <cell r="CF212">
            <v>35954</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v>0</v>
          </cell>
          <cell r="DT212">
            <v>0</v>
          </cell>
          <cell r="DU212">
            <v>0</v>
          </cell>
          <cell r="DV212">
            <v>0</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125</v>
          </cell>
          <cell r="BY213">
            <v>250</v>
          </cell>
          <cell r="BZ213">
            <v>375</v>
          </cell>
          <cell r="CA213">
            <v>500</v>
          </cell>
          <cell r="CB213">
            <v>500</v>
          </cell>
          <cell r="CC213">
            <v>500</v>
          </cell>
          <cell r="CD213">
            <v>500</v>
          </cell>
          <cell r="CE213">
            <v>500</v>
          </cell>
          <cell r="CF213">
            <v>500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v>0</v>
          </cell>
          <cell r="DT213">
            <v>0</v>
          </cell>
          <cell r="DU213">
            <v>0</v>
          </cell>
          <cell r="DV213">
            <v>0</v>
          </cell>
          <cell r="DW213">
            <v>0</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125</v>
          </cell>
          <cell r="CF214">
            <v>250</v>
          </cell>
          <cell r="CG214">
            <v>375</v>
          </cell>
          <cell r="CH214">
            <v>500</v>
          </cell>
          <cell r="CI214">
            <v>500</v>
          </cell>
          <cell r="CJ214">
            <v>500</v>
          </cell>
          <cell r="CK214">
            <v>500</v>
          </cell>
          <cell r="CL214">
            <v>500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125</v>
          </cell>
          <cell r="CH215">
            <v>250</v>
          </cell>
          <cell r="CI215">
            <v>375</v>
          </cell>
          <cell r="CJ215">
            <v>500</v>
          </cell>
          <cell r="CK215">
            <v>500</v>
          </cell>
          <cell r="CL215">
            <v>500</v>
          </cell>
          <cell r="CM215">
            <v>500</v>
          </cell>
          <cell r="CN215">
            <v>500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row>
        <row r="217">
          <cell r="T217" t="str">
            <v>BUDGET FORECAST</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35898</v>
          </cell>
          <cell r="BY217">
            <v>35905</v>
          </cell>
          <cell r="BZ217">
            <v>35912</v>
          </cell>
          <cell r="CA217">
            <v>35919</v>
          </cell>
          <cell r="CB217">
            <v>35926</v>
          </cell>
          <cell r="CC217">
            <v>35933</v>
          </cell>
          <cell r="CD217">
            <v>35940</v>
          </cell>
          <cell r="CE217">
            <v>35947</v>
          </cell>
          <cell r="CF217">
            <v>35954</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v>0</v>
          </cell>
          <cell r="DT217">
            <v>0</v>
          </cell>
          <cell r="DU217">
            <v>0</v>
          </cell>
          <cell r="DV217">
            <v>0</v>
          </cell>
          <cell r="DW217">
            <v>0</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C217">
            <v>0</v>
          </cell>
          <cell r="FD217">
            <v>0</v>
          </cell>
          <cell r="FE217">
            <v>0</v>
          </cell>
          <cell r="FF217">
            <v>0</v>
          </cell>
          <cell r="FG217">
            <v>0</v>
          </cell>
          <cell r="FH217">
            <v>0</v>
          </cell>
          <cell r="FI217">
            <v>0</v>
          </cell>
        </row>
        <row r="218">
          <cell r="T218" t="str">
            <v>BUDGET FORECAST</v>
          </cell>
          <cell r="V218" t="str">
            <v>PRE PROD</v>
          </cell>
          <cell r="W218">
            <v>30</v>
          </cell>
          <cell r="X218">
            <v>112500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35898</v>
          </cell>
          <cell r="BY218">
            <v>35905</v>
          </cell>
          <cell r="BZ218">
            <v>35912</v>
          </cell>
          <cell r="CA218">
            <v>35919</v>
          </cell>
          <cell r="CB218">
            <v>35926</v>
          </cell>
          <cell r="CC218">
            <v>35933</v>
          </cell>
          <cell r="CD218">
            <v>35940</v>
          </cell>
          <cell r="CE218">
            <v>35947</v>
          </cell>
          <cell r="CF218">
            <v>35954</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v>0</v>
          </cell>
          <cell r="DT218">
            <v>0</v>
          </cell>
          <cell r="DU218">
            <v>0</v>
          </cell>
          <cell r="DV218">
            <v>0</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v>
          </cell>
          <cell r="FE218">
            <v>0</v>
          </cell>
          <cell r="FF218">
            <v>0</v>
          </cell>
          <cell r="FG218">
            <v>0</v>
          </cell>
          <cell r="FH218">
            <v>0</v>
          </cell>
          <cell r="FI218">
            <v>0</v>
          </cell>
        </row>
        <row r="219">
          <cell r="V219" t="str">
            <v>PRE PROD</v>
          </cell>
          <cell r="W219">
            <v>30</v>
          </cell>
          <cell r="X219">
            <v>112500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3750</v>
          </cell>
          <cell r="BY219">
            <v>7500</v>
          </cell>
          <cell r="BZ219">
            <v>11250</v>
          </cell>
          <cell r="CA219">
            <v>15000</v>
          </cell>
          <cell r="CB219">
            <v>15000</v>
          </cell>
          <cell r="CC219">
            <v>15000</v>
          </cell>
          <cell r="CD219">
            <v>15000</v>
          </cell>
          <cell r="CE219">
            <v>15000</v>
          </cell>
          <cell r="CF219">
            <v>15000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v>0</v>
          </cell>
          <cell r="DT219">
            <v>0</v>
          </cell>
          <cell r="DU219">
            <v>0</v>
          </cell>
          <cell r="DV219">
            <v>0</v>
          </cell>
          <cell r="DW219">
            <v>0</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v>0</v>
          </cell>
          <cell r="FD219">
            <v>0</v>
          </cell>
          <cell r="FE219">
            <v>0</v>
          </cell>
          <cell r="FF219">
            <v>0</v>
          </cell>
          <cell r="FG219">
            <v>0</v>
          </cell>
          <cell r="FH219">
            <v>0</v>
          </cell>
          <cell r="FI219">
            <v>0</v>
          </cell>
        </row>
        <row r="220">
          <cell r="V220" t="str">
            <v>PRODUCTION</v>
          </cell>
          <cell r="W220">
            <v>150</v>
          </cell>
          <cell r="X220">
            <v>487500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v>0</v>
          </cell>
          <cell r="DT220">
            <v>0</v>
          </cell>
          <cell r="DU220">
            <v>0</v>
          </cell>
          <cell r="DV220">
            <v>0</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0</v>
          </cell>
          <cell r="FF220">
            <v>0</v>
          </cell>
          <cell r="FG220">
            <v>0</v>
          </cell>
          <cell r="FH220">
            <v>0</v>
          </cell>
          <cell r="FI220">
            <v>0</v>
          </cell>
        </row>
        <row r="221">
          <cell r="V221" t="str">
            <v>PRODUCTION</v>
          </cell>
          <cell r="W221">
            <v>150</v>
          </cell>
          <cell r="X221">
            <v>487500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18750</v>
          </cell>
          <cell r="CF221">
            <v>37500</v>
          </cell>
          <cell r="CG221">
            <v>56250</v>
          </cell>
          <cell r="CH221">
            <v>75000</v>
          </cell>
          <cell r="CI221">
            <v>75000</v>
          </cell>
          <cell r="CJ221">
            <v>75000</v>
          </cell>
          <cell r="CK221">
            <v>75000</v>
          </cell>
          <cell r="CL221">
            <v>75000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v>0</v>
          </cell>
          <cell r="DT221">
            <v>0</v>
          </cell>
          <cell r="DU221">
            <v>0</v>
          </cell>
          <cell r="DV221">
            <v>0</v>
          </cell>
          <cell r="DW221">
            <v>0</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C221">
            <v>0</v>
          </cell>
          <cell r="FD221">
            <v>0</v>
          </cell>
          <cell r="FE221">
            <v>0</v>
          </cell>
          <cell r="FF221">
            <v>0</v>
          </cell>
          <cell r="FG221">
            <v>0</v>
          </cell>
          <cell r="FH221">
            <v>0</v>
          </cell>
          <cell r="FI221">
            <v>0</v>
          </cell>
        </row>
        <row r="222">
          <cell r="V222" t="str">
            <v>INK &amp; PAINT</v>
          </cell>
          <cell r="W222">
            <v>8</v>
          </cell>
          <cell r="X222">
            <v>26000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35961</v>
          </cell>
          <cell r="CH222">
            <v>35968</v>
          </cell>
          <cell r="CI222">
            <v>35975</v>
          </cell>
          <cell r="CJ222">
            <v>35982</v>
          </cell>
          <cell r="CK222">
            <v>35989</v>
          </cell>
          <cell r="CL222">
            <v>35996</v>
          </cell>
          <cell r="CM222">
            <v>36003</v>
          </cell>
          <cell r="CN222">
            <v>36010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v>0</v>
          </cell>
          <cell r="DT222">
            <v>0</v>
          </cell>
          <cell r="DU222">
            <v>0</v>
          </cell>
          <cell r="DV222">
            <v>0</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0</v>
          </cell>
          <cell r="FG222">
            <v>0</v>
          </cell>
          <cell r="FH222">
            <v>0</v>
          </cell>
          <cell r="FI222">
            <v>0</v>
          </cell>
        </row>
        <row r="223">
          <cell r="V223" t="str">
            <v>INK &amp; PAINT</v>
          </cell>
          <cell r="W223">
            <v>8</v>
          </cell>
          <cell r="X223">
            <v>26000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1000</v>
          </cell>
          <cell r="CH223">
            <v>2000</v>
          </cell>
          <cell r="CI223">
            <v>3000</v>
          </cell>
          <cell r="CJ223">
            <v>4000</v>
          </cell>
          <cell r="CK223">
            <v>4000</v>
          </cell>
          <cell r="CL223">
            <v>4000</v>
          </cell>
          <cell r="CM223">
            <v>4000</v>
          </cell>
          <cell r="CN223">
            <v>4000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v>0</v>
          </cell>
          <cell r="DT223">
            <v>0</v>
          </cell>
          <cell r="DU223">
            <v>0</v>
          </cell>
          <cell r="DV223">
            <v>0</v>
          </cell>
          <cell r="DW223">
            <v>0</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v>0</v>
          </cell>
          <cell r="FD223">
            <v>0</v>
          </cell>
          <cell r="FE223">
            <v>0</v>
          </cell>
          <cell r="FF223">
            <v>0</v>
          </cell>
          <cell r="FG223">
            <v>0</v>
          </cell>
          <cell r="FH223">
            <v>0</v>
          </cell>
          <cell r="FI223">
            <v>0</v>
          </cell>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v>0</v>
          </cell>
          <cell r="DT228">
            <v>0</v>
          </cell>
          <cell r="DU228">
            <v>0</v>
          </cell>
          <cell r="DV228">
            <v>0</v>
          </cell>
          <cell r="DW228">
            <v>0</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row>
        <row r="229">
          <cell r="V229" t="str">
            <v>PROJECTED STREET</v>
          </cell>
          <cell r="X229">
            <v>36122.220141999998</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v>0</v>
          </cell>
          <cell r="DT229">
            <v>0</v>
          </cell>
          <cell r="DU229">
            <v>0</v>
          </cell>
          <cell r="DV229">
            <v>0</v>
          </cell>
          <cell r="DW229">
            <v>0</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v>0</v>
          </cell>
          <cell r="DT232">
            <v>0</v>
          </cell>
          <cell r="DU232">
            <v>0</v>
          </cell>
          <cell r="DV232">
            <v>0</v>
          </cell>
          <cell r="DW232">
            <v>0</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v>0</v>
          </cell>
          <cell r="DT233">
            <v>0</v>
          </cell>
          <cell r="DU233">
            <v>0</v>
          </cell>
          <cell r="DV233">
            <v>0</v>
          </cell>
          <cell r="DW233">
            <v>0</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v>0</v>
          </cell>
          <cell r="DT236">
            <v>0</v>
          </cell>
          <cell r="DU236">
            <v>0</v>
          </cell>
          <cell r="DV236">
            <v>0</v>
          </cell>
          <cell r="DW236">
            <v>0</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row>
        <row r="238">
          <cell r="T238" t="str">
            <v>BUDGET FORECAST</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v>0</v>
          </cell>
          <cell r="DT238">
            <v>0</v>
          </cell>
          <cell r="DU238">
            <v>0</v>
          </cell>
          <cell r="DV238">
            <v>0</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v>
          </cell>
          <cell r="FE238">
            <v>0</v>
          </cell>
          <cell r="FF238">
            <v>0</v>
          </cell>
          <cell r="FG238">
            <v>0</v>
          </cell>
          <cell r="FH238">
            <v>0</v>
          </cell>
          <cell r="FI238">
            <v>0</v>
          </cell>
        </row>
        <row r="239">
          <cell r="T239" t="str">
            <v>BUDGET FORECAST</v>
          </cell>
          <cell r="V239" t="str">
            <v>PRE PROD</v>
          </cell>
          <cell r="W239">
            <v>30</v>
          </cell>
          <cell r="X239">
            <v>217500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v>0</v>
          </cell>
          <cell r="DT239">
            <v>0</v>
          </cell>
          <cell r="DU239">
            <v>0</v>
          </cell>
          <cell r="DV239">
            <v>0</v>
          </cell>
          <cell r="DW239">
            <v>0</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v>0</v>
          </cell>
          <cell r="FD239">
            <v>0</v>
          </cell>
          <cell r="FE239">
            <v>0</v>
          </cell>
          <cell r="FF239">
            <v>0</v>
          </cell>
          <cell r="FG239">
            <v>0</v>
          </cell>
          <cell r="FH239">
            <v>0</v>
          </cell>
          <cell r="FI239">
            <v>0</v>
          </cell>
        </row>
        <row r="240">
          <cell r="V240" t="str">
            <v>PRE PROD</v>
          </cell>
          <cell r="W240">
            <v>30</v>
          </cell>
          <cell r="X240">
            <v>217500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v>0</v>
          </cell>
          <cell r="DT240">
            <v>0</v>
          </cell>
          <cell r="DU240">
            <v>0</v>
          </cell>
          <cell r="DV240">
            <v>0</v>
          </cell>
          <cell r="DW240">
            <v>0</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C240">
            <v>0</v>
          </cell>
          <cell r="FD240">
            <v>0</v>
          </cell>
          <cell r="FE240">
            <v>0</v>
          </cell>
          <cell r="FF240">
            <v>0</v>
          </cell>
          <cell r="FG240">
            <v>0</v>
          </cell>
          <cell r="FH240">
            <v>0</v>
          </cell>
          <cell r="FI240">
            <v>0</v>
          </cell>
        </row>
        <row r="241">
          <cell r="V241" t="str">
            <v>PRODUCTION</v>
          </cell>
          <cell r="W241">
            <v>150</v>
          </cell>
          <cell r="X241">
            <v>1087500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v>0</v>
          </cell>
          <cell r="DT241">
            <v>0</v>
          </cell>
          <cell r="DU241">
            <v>0</v>
          </cell>
          <cell r="DV241">
            <v>0</v>
          </cell>
          <cell r="DW241">
            <v>0</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C241">
            <v>0</v>
          </cell>
          <cell r="FD241">
            <v>0</v>
          </cell>
          <cell r="FE241">
            <v>0</v>
          </cell>
          <cell r="FF241">
            <v>0</v>
          </cell>
          <cell r="FG241">
            <v>0</v>
          </cell>
          <cell r="FH241">
            <v>0</v>
          </cell>
          <cell r="FI241">
            <v>0</v>
          </cell>
        </row>
        <row r="242">
          <cell r="V242" t="str">
            <v>PRODUCTION</v>
          </cell>
          <cell r="W242">
            <v>150</v>
          </cell>
          <cell r="X242">
            <v>1087500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v>0</v>
          </cell>
          <cell r="DT242">
            <v>0</v>
          </cell>
          <cell r="DU242">
            <v>0</v>
          </cell>
          <cell r="DV242">
            <v>0</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0</v>
          </cell>
          <cell r="FG242">
            <v>0</v>
          </cell>
          <cell r="FH242">
            <v>0</v>
          </cell>
          <cell r="FI242">
            <v>0</v>
          </cell>
        </row>
        <row r="243">
          <cell r="V243" t="str">
            <v>INK &amp; PAINT</v>
          </cell>
          <cell r="W243">
            <v>8</v>
          </cell>
          <cell r="X243">
            <v>58000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v>0</v>
          </cell>
          <cell r="DT243">
            <v>0</v>
          </cell>
          <cell r="DU243">
            <v>0</v>
          </cell>
          <cell r="DV243">
            <v>0</v>
          </cell>
          <cell r="DW243">
            <v>0</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C243">
            <v>0</v>
          </cell>
          <cell r="FD243">
            <v>0</v>
          </cell>
          <cell r="FE243">
            <v>0</v>
          </cell>
          <cell r="FF243">
            <v>0</v>
          </cell>
          <cell r="FG243">
            <v>0</v>
          </cell>
          <cell r="FH243">
            <v>0</v>
          </cell>
          <cell r="FI243">
            <v>0</v>
          </cell>
        </row>
        <row r="244">
          <cell r="V244" t="str">
            <v>INK &amp; PAINT</v>
          </cell>
          <cell r="W244">
            <v>8</v>
          </cell>
          <cell r="X244">
            <v>58000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v>0</v>
          </cell>
          <cell r="DT249">
            <v>0</v>
          </cell>
          <cell r="DU249">
            <v>0</v>
          </cell>
          <cell r="DV249">
            <v>0</v>
          </cell>
          <cell r="DW249">
            <v>0</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row>
        <row r="250">
          <cell r="V250" t="str">
            <v>PROJECTED STREET</v>
          </cell>
          <cell r="X250">
            <v>36184</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v>0</v>
          </cell>
          <cell r="DT250">
            <v>0</v>
          </cell>
          <cell r="DU250">
            <v>0</v>
          </cell>
          <cell r="DV250">
            <v>0</v>
          </cell>
          <cell r="DW250">
            <v>0</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v>0</v>
          </cell>
          <cell r="DT253">
            <v>0</v>
          </cell>
          <cell r="DU253">
            <v>0</v>
          </cell>
          <cell r="DV253">
            <v>0</v>
          </cell>
          <cell r="DW253">
            <v>0</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v>0</v>
          </cell>
          <cell r="DT256">
            <v>0</v>
          </cell>
          <cell r="DU256">
            <v>0</v>
          </cell>
          <cell r="DV256">
            <v>0</v>
          </cell>
          <cell r="DW256">
            <v>0</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125</v>
          </cell>
          <cell r="CS257">
            <v>250</v>
          </cell>
          <cell r="CT257">
            <v>375</v>
          </cell>
          <cell r="CU257">
            <v>500</v>
          </cell>
          <cell r="CV257">
            <v>500</v>
          </cell>
          <cell r="CW257">
            <v>500</v>
          </cell>
          <cell r="CX257">
            <v>500</v>
          </cell>
          <cell r="CY257">
            <v>500</v>
          </cell>
          <cell r="CZ257">
            <v>500</v>
          </cell>
          <cell r="DA257">
            <v>500</v>
          </cell>
          <cell r="DB257">
            <v>500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v>0</v>
          </cell>
          <cell r="DT257">
            <v>0</v>
          </cell>
          <cell r="DU257">
            <v>0</v>
          </cell>
          <cell r="DV257">
            <v>0</v>
          </cell>
          <cell r="DW257">
            <v>0</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row>
        <row r="259">
          <cell r="T259" t="str">
            <v>BUDGET FORECAST</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v>0</v>
          </cell>
          <cell r="DT259">
            <v>0</v>
          </cell>
          <cell r="DU259">
            <v>0</v>
          </cell>
          <cell r="DV259">
            <v>0</v>
          </cell>
          <cell r="DW259">
            <v>0</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C259">
            <v>0</v>
          </cell>
          <cell r="FD259">
            <v>0</v>
          </cell>
          <cell r="FE259">
            <v>0</v>
          </cell>
          <cell r="FF259">
            <v>0</v>
          </cell>
          <cell r="FG259">
            <v>0</v>
          </cell>
          <cell r="FH259">
            <v>0</v>
          </cell>
          <cell r="FI259">
            <v>0</v>
          </cell>
        </row>
        <row r="260">
          <cell r="T260" t="str">
            <v>BUDGET FORECAST</v>
          </cell>
          <cell r="V260" t="str">
            <v>PRE PROD</v>
          </cell>
          <cell r="W260">
            <v>30</v>
          </cell>
          <cell r="X260">
            <v>157500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v>0</v>
          </cell>
          <cell r="DT260">
            <v>0</v>
          </cell>
          <cell r="DU260">
            <v>0</v>
          </cell>
          <cell r="DV260">
            <v>0</v>
          </cell>
          <cell r="DW260">
            <v>0</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v>0</v>
          </cell>
          <cell r="FD260">
            <v>0</v>
          </cell>
          <cell r="FE260">
            <v>0</v>
          </cell>
          <cell r="FF260">
            <v>0</v>
          </cell>
          <cell r="FG260">
            <v>0</v>
          </cell>
          <cell r="FH260">
            <v>0</v>
          </cell>
          <cell r="FI260">
            <v>0</v>
          </cell>
        </row>
        <row r="261">
          <cell r="V261" t="str">
            <v>PRE PROD</v>
          </cell>
          <cell r="W261">
            <v>30</v>
          </cell>
          <cell r="X261">
            <v>157500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v>0</v>
          </cell>
          <cell r="DT261">
            <v>0</v>
          </cell>
          <cell r="DU261">
            <v>0</v>
          </cell>
          <cell r="DV261">
            <v>0</v>
          </cell>
          <cell r="DW261">
            <v>0</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C261">
            <v>0</v>
          </cell>
          <cell r="FD261">
            <v>0</v>
          </cell>
          <cell r="FE261">
            <v>0</v>
          </cell>
          <cell r="FF261">
            <v>0</v>
          </cell>
          <cell r="FG261">
            <v>0</v>
          </cell>
          <cell r="FH261">
            <v>0</v>
          </cell>
          <cell r="FI261">
            <v>0</v>
          </cell>
        </row>
        <row r="262">
          <cell r="V262" t="str">
            <v>PRODUCTION</v>
          </cell>
          <cell r="W262">
            <v>150</v>
          </cell>
          <cell r="X262">
            <v>712500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v>0</v>
          </cell>
          <cell r="DT262">
            <v>0</v>
          </cell>
          <cell r="DU262">
            <v>0</v>
          </cell>
          <cell r="DV262">
            <v>0</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0</v>
          </cell>
          <cell r="FG262">
            <v>0</v>
          </cell>
          <cell r="FH262">
            <v>0</v>
          </cell>
          <cell r="FI262">
            <v>0</v>
          </cell>
        </row>
        <row r="263">
          <cell r="V263" t="str">
            <v>PRODUCTION</v>
          </cell>
          <cell r="W263">
            <v>150</v>
          </cell>
          <cell r="X263">
            <v>712500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v>0</v>
          </cell>
          <cell r="DT263">
            <v>0</v>
          </cell>
          <cell r="DU263">
            <v>0</v>
          </cell>
          <cell r="DV263">
            <v>0</v>
          </cell>
          <cell r="DW263">
            <v>0</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C263">
            <v>0</v>
          </cell>
          <cell r="FD263">
            <v>0</v>
          </cell>
          <cell r="FE263">
            <v>0</v>
          </cell>
          <cell r="FF263">
            <v>0</v>
          </cell>
          <cell r="FG263">
            <v>0</v>
          </cell>
          <cell r="FH263">
            <v>0</v>
          </cell>
          <cell r="FI263">
            <v>0</v>
          </cell>
        </row>
        <row r="264">
          <cell r="V264" t="str">
            <v>INK &amp; PAINT</v>
          </cell>
          <cell r="W264">
            <v>8</v>
          </cell>
          <cell r="X264">
            <v>38000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row>
        <row r="265">
          <cell r="V265" t="str">
            <v>INK &amp; PAINT</v>
          </cell>
          <cell r="W265">
            <v>8</v>
          </cell>
          <cell r="X265">
            <v>38000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1000</v>
          </cell>
          <cell r="CS265">
            <v>2000</v>
          </cell>
          <cell r="CT265">
            <v>3000</v>
          </cell>
          <cell r="CU265">
            <v>4000</v>
          </cell>
          <cell r="CV265">
            <v>4000</v>
          </cell>
          <cell r="CW265">
            <v>4000</v>
          </cell>
          <cell r="CX265">
            <v>4000</v>
          </cell>
          <cell r="CY265">
            <v>4000</v>
          </cell>
          <cell r="CZ265">
            <v>4000</v>
          </cell>
          <cell r="DA265">
            <v>4000</v>
          </cell>
          <cell r="DB265">
            <v>4000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v>0</v>
          </cell>
          <cell r="DT265">
            <v>0</v>
          </cell>
          <cell r="DU265">
            <v>0</v>
          </cell>
          <cell r="DV265">
            <v>0</v>
          </cell>
          <cell r="DW265">
            <v>0</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C265">
            <v>0</v>
          </cell>
          <cell r="FD265">
            <v>0</v>
          </cell>
          <cell r="FE265">
            <v>0</v>
          </cell>
          <cell r="FF265">
            <v>0</v>
          </cell>
          <cell r="FG265">
            <v>0</v>
          </cell>
          <cell r="FH265">
            <v>0</v>
          </cell>
          <cell r="FI265">
            <v>0</v>
          </cell>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v>0</v>
          </cell>
          <cell r="DT270">
            <v>0</v>
          </cell>
          <cell r="DU270">
            <v>0</v>
          </cell>
          <cell r="DV270">
            <v>0</v>
          </cell>
          <cell r="DW270">
            <v>0</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v>0</v>
          </cell>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v>0</v>
          </cell>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v>0</v>
          </cell>
          <cell r="U10">
            <v>0</v>
          </cell>
          <cell r="V10">
            <v>0</v>
          </cell>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v>0</v>
          </cell>
          <cell r="U11">
            <v>0</v>
          </cell>
          <cell r="V11">
            <v>0</v>
          </cell>
        </row>
        <row r="12">
          <cell r="N12" t="str">
            <v>Engineering</v>
          </cell>
          <cell r="O12">
            <v>36230</v>
          </cell>
          <cell r="P12">
            <v>36344</v>
          </cell>
          <cell r="Q12">
            <v>250</v>
          </cell>
          <cell r="R12">
            <v>16</v>
          </cell>
          <cell r="S12">
            <v>114</v>
          </cell>
          <cell r="T12">
            <v>0</v>
          </cell>
          <cell r="U12">
            <v>0</v>
          </cell>
          <cell r="V12">
            <v>0</v>
          </cell>
        </row>
        <row r="13">
          <cell r="C13" t="str">
            <v>ENGINEERING</v>
          </cell>
          <cell r="F13" t="str">
            <v>TESTING</v>
          </cell>
          <cell r="N13" t="str">
            <v>Testing</v>
          </cell>
          <cell r="O13">
            <v>36277</v>
          </cell>
          <cell r="P13">
            <v>36359.5</v>
          </cell>
          <cell r="Q13">
            <v>400</v>
          </cell>
          <cell r="R13">
            <v>11</v>
          </cell>
          <cell r="S13">
            <v>82.5</v>
          </cell>
          <cell r="T13">
            <v>0</v>
          </cell>
          <cell r="U13">
            <v>0</v>
          </cell>
          <cell r="V13">
            <v>0</v>
          </cell>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v>0</v>
          </cell>
          <cell r="U14">
            <v>0</v>
          </cell>
          <cell r="V14">
            <v>0</v>
          </cell>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v>0</v>
          </cell>
          <cell r="U20">
            <v>0</v>
          </cell>
          <cell r="V20">
            <v>0</v>
          </cell>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v>0</v>
          </cell>
          <cell r="U21">
            <v>0</v>
          </cell>
          <cell r="V21">
            <v>0</v>
          </cell>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v>0</v>
          </cell>
          <cell r="U22">
            <v>0</v>
          </cell>
          <cell r="V22">
            <v>0</v>
          </cell>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v>0</v>
          </cell>
          <cell r="U23">
            <v>0</v>
          </cell>
          <cell r="V23">
            <v>0</v>
          </cell>
        </row>
        <row r="24">
          <cell r="N24" t="str">
            <v>Engineering</v>
          </cell>
          <cell r="O24">
            <v>36261</v>
          </cell>
          <cell r="P24">
            <v>36375</v>
          </cell>
          <cell r="Q24">
            <v>250</v>
          </cell>
          <cell r="R24">
            <v>17</v>
          </cell>
          <cell r="S24">
            <v>114</v>
          </cell>
          <cell r="T24">
            <v>0</v>
          </cell>
          <cell r="U24">
            <v>0</v>
          </cell>
          <cell r="V24">
            <v>0</v>
          </cell>
        </row>
        <row r="25">
          <cell r="C25" t="str">
            <v>ENGINEERING</v>
          </cell>
          <cell r="F25" t="str">
            <v>TESTING</v>
          </cell>
          <cell r="N25" t="str">
            <v>Testing</v>
          </cell>
          <cell r="O25">
            <v>36308</v>
          </cell>
          <cell r="P25">
            <v>36390.5</v>
          </cell>
          <cell r="Q25">
            <v>400</v>
          </cell>
          <cell r="R25">
            <v>12</v>
          </cell>
          <cell r="S25">
            <v>82.5</v>
          </cell>
          <cell r="T25">
            <v>0</v>
          </cell>
          <cell r="U25">
            <v>0</v>
          </cell>
          <cell r="V25">
            <v>0</v>
          </cell>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v>0</v>
          </cell>
          <cell r="U26">
            <v>0</v>
          </cell>
          <cell r="V26">
            <v>0</v>
          </cell>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v>0</v>
          </cell>
          <cell r="U32">
            <v>0</v>
          </cell>
          <cell r="V32">
            <v>0</v>
          </cell>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v>0</v>
          </cell>
          <cell r="U33">
            <v>0</v>
          </cell>
          <cell r="V33">
            <v>0</v>
          </cell>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v>0</v>
          </cell>
          <cell r="U34">
            <v>0</v>
          </cell>
          <cell r="V34">
            <v>0</v>
          </cell>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v>0</v>
          </cell>
          <cell r="U35">
            <v>0</v>
          </cell>
          <cell r="V35">
            <v>0</v>
          </cell>
        </row>
        <row r="36">
          <cell r="N36" t="str">
            <v>Engineering</v>
          </cell>
          <cell r="O36">
            <v>36306</v>
          </cell>
          <cell r="P36">
            <v>36420</v>
          </cell>
          <cell r="Q36">
            <v>250</v>
          </cell>
          <cell r="R36">
            <v>16</v>
          </cell>
          <cell r="S36">
            <v>114</v>
          </cell>
          <cell r="T36">
            <v>0</v>
          </cell>
          <cell r="U36">
            <v>0</v>
          </cell>
          <cell r="V36">
            <v>0</v>
          </cell>
        </row>
        <row r="37">
          <cell r="C37" t="str">
            <v>ENGINEERING</v>
          </cell>
          <cell r="F37" t="str">
            <v>TESTING</v>
          </cell>
          <cell r="N37" t="str">
            <v>Testing</v>
          </cell>
          <cell r="O37">
            <v>36353</v>
          </cell>
          <cell r="P37">
            <v>36435.5</v>
          </cell>
          <cell r="Q37">
            <v>400</v>
          </cell>
          <cell r="R37">
            <v>12</v>
          </cell>
          <cell r="S37">
            <v>82.5</v>
          </cell>
          <cell r="T37">
            <v>0</v>
          </cell>
          <cell r="U37">
            <v>0</v>
          </cell>
          <cell r="V37">
            <v>0</v>
          </cell>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v>0</v>
          </cell>
          <cell r="U38">
            <v>0</v>
          </cell>
          <cell r="V38">
            <v>0</v>
          </cell>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v>0</v>
          </cell>
          <cell r="U44">
            <v>0</v>
          </cell>
          <cell r="V44">
            <v>0</v>
          </cell>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v>0</v>
          </cell>
          <cell r="U45">
            <v>0</v>
          </cell>
          <cell r="V45">
            <v>0</v>
          </cell>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v>0</v>
          </cell>
          <cell r="U46">
            <v>0</v>
          </cell>
          <cell r="V46">
            <v>0</v>
          </cell>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v>0</v>
          </cell>
          <cell r="U47">
            <v>0</v>
          </cell>
          <cell r="V47">
            <v>0</v>
          </cell>
        </row>
        <row r="48">
          <cell r="N48" t="str">
            <v>Engineering</v>
          </cell>
          <cell r="O48">
            <v>36370</v>
          </cell>
          <cell r="P48">
            <v>36484</v>
          </cell>
          <cell r="Q48">
            <v>250</v>
          </cell>
          <cell r="R48">
            <v>16</v>
          </cell>
          <cell r="S48">
            <v>114</v>
          </cell>
          <cell r="T48">
            <v>0</v>
          </cell>
          <cell r="U48">
            <v>0</v>
          </cell>
          <cell r="V48">
            <v>0</v>
          </cell>
        </row>
        <row r="49">
          <cell r="C49" t="str">
            <v>ENGINEERING</v>
          </cell>
          <cell r="F49" t="str">
            <v>TESTING</v>
          </cell>
          <cell r="N49" t="str">
            <v>Testing</v>
          </cell>
          <cell r="O49">
            <v>36417</v>
          </cell>
          <cell r="P49">
            <v>36499.5</v>
          </cell>
          <cell r="Q49">
            <v>400</v>
          </cell>
          <cell r="R49">
            <v>11</v>
          </cell>
          <cell r="S49">
            <v>82.5</v>
          </cell>
          <cell r="T49">
            <v>0</v>
          </cell>
          <cell r="U49">
            <v>0</v>
          </cell>
          <cell r="V49">
            <v>0</v>
          </cell>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v>0</v>
          </cell>
          <cell r="U50">
            <v>0</v>
          </cell>
          <cell r="V50">
            <v>0</v>
          </cell>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v>0</v>
          </cell>
          <cell r="U56">
            <v>0</v>
          </cell>
          <cell r="V56">
            <v>0</v>
          </cell>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v>0</v>
          </cell>
          <cell r="U57">
            <v>0</v>
          </cell>
          <cell r="V57">
            <v>0</v>
          </cell>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v>0</v>
          </cell>
          <cell r="U58">
            <v>0</v>
          </cell>
          <cell r="V58">
            <v>0</v>
          </cell>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v>0</v>
          </cell>
          <cell r="U59">
            <v>0</v>
          </cell>
          <cell r="V59">
            <v>0</v>
          </cell>
        </row>
        <row r="60">
          <cell r="N60" t="str">
            <v>Engineering</v>
          </cell>
          <cell r="O60">
            <v>36401</v>
          </cell>
          <cell r="P60">
            <v>36515</v>
          </cell>
          <cell r="Q60">
            <v>250</v>
          </cell>
          <cell r="R60">
            <v>17</v>
          </cell>
          <cell r="S60">
            <v>114</v>
          </cell>
          <cell r="T60">
            <v>0</v>
          </cell>
          <cell r="U60">
            <v>0</v>
          </cell>
          <cell r="V60">
            <v>0</v>
          </cell>
        </row>
        <row r="61">
          <cell r="C61" t="str">
            <v>ENGINEERING</v>
          </cell>
          <cell r="F61" t="str">
            <v>TESTING</v>
          </cell>
          <cell r="N61" t="str">
            <v>Testing</v>
          </cell>
          <cell r="O61">
            <v>36448</v>
          </cell>
          <cell r="P61">
            <v>36530.5</v>
          </cell>
          <cell r="Q61">
            <v>400</v>
          </cell>
          <cell r="R61">
            <v>12</v>
          </cell>
          <cell r="S61">
            <v>82.5</v>
          </cell>
          <cell r="T61">
            <v>0</v>
          </cell>
          <cell r="U61">
            <v>0</v>
          </cell>
          <cell r="V61">
            <v>0</v>
          </cell>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v>0</v>
          </cell>
          <cell r="U62">
            <v>0</v>
          </cell>
          <cell r="V62">
            <v>0</v>
          </cell>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v>0</v>
          </cell>
          <cell r="U68">
            <v>0</v>
          </cell>
          <cell r="V68">
            <v>0</v>
          </cell>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v>0</v>
          </cell>
          <cell r="U69">
            <v>0</v>
          </cell>
          <cell r="V69">
            <v>0</v>
          </cell>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v>0</v>
          </cell>
          <cell r="U70">
            <v>0</v>
          </cell>
          <cell r="V70">
            <v>0</v>
          </cell>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v>0</v>
          </cell>
          <cell r="U71">
            <v>0</v>
          </cell>
          <cell r="V71">
            <v>0</v>
          </cell>
        </row>
        <row r="72">
          <cell r="N72" t="str">
            <v>Engineering</v>
          </cell>
          <cell r="O72">
            <v>36446</v>
          </cell>
          <cell r="P72">
            <v>36560</v>
          </cell>
          <cell r="Q72">
            <v>250</v>
          </cell>
          <cell r="R72">
            <v>16</v>
          </cell>
          <cell r="S72">
            <v>114</v>
          </cell>
          <cell r="T72">
            <v>0</v>
          </cell>
          <cell r="U72">
            <v>0</v>
          </cell>
          <cell r="V72">
            <v>0</v>
          </cell>
        </row>
        <row r="73">
          <cell r="C73" t="str">
            <v>ENGINEERING</v>
          </cell>
          <cell r="F73" t="str">
            <v>TESTING</v>
          </cell>
          <cell r="N73" t="str">
            <v>Testing</v>
          </cell>
          <cell r="O73">
            <v>36493</v>
          </cell>
          <cell r="P73">
            <v>36575.5</v>
          </cell>
          <cell r="Q73">
            <v>400</v>
          </cell>
          <cell r="R73">
            <v>12</v>
          </cell>
          <cell r="S73">
            <v>82.5</v>
          </cell>
          <cell r="T73">
            <v>0</v>
          </cell>
          <cell r="U73">
            <v>0</v>
          </cell>
          <cell r="V73">
            <v>0</v>
          </cell>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v>0</v>
          </cell>
          <cell r="U74">
            <v>0</v>
          </cell>
          <cell r="V74">
            <v>0</v>
          </cell>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v>0</v>
          </cell>
          <cell r="U80">
            <v>0</v>
          </cell>
          <cell r="V80">
            <v>0</v>
          </cell>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v>0</v>
          </cell>
          <cell r="U81">
            <v>0</v>
          </cell>
          <cell r="V81">
            <v>0</v>
          </cell>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v>0</v>
          </cell>
          <cell r="U82">
            <v>0</v>
          </cell>
          <cell r="V82">
            <v>0</v>
          </cell>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v>0</v>
          </cell>
          <cell r="U83">
            <v>0</v>
          </cell>
          <cell r="V83">
            <v>0</v>
          </cell>
        </row>
        <row r="84">
          <cell r="N84" t="str">
            <v>Engineering</v>
          </cell>
          <cell r="O84">
            <v>36490</v>
          </cell>
          <cell r="P84">
            <v>36604</v>
          </cell>
          <cell r="Q84">
            <v>250</v>
          </cell>
          <cell r="R84">
            <v>16</v>
          </cell>
          <cell r="S84">
            <v>114</v>
          </cell>
          <cell r="T84">
            <v>0</v>
          </cell>
          <cell r="U84">
            <v>0</v>
          </cell>
          <cell r="V84">
            <v>0</v>
          </cell>
        </row>
        <row r="85">
          <cell r="C85" t="str">
            <v>ENGINEERING</v>
          </cell>
          <cell r="F85" t="str">
            <v>TESTING</v>
          </cell>
          <cell r="N85" t="str">
            <v>Testing</v>
          </cell>
          <cell r="O85">
            <v>36537</v>
          </cell>
          <cell r="P85">
            <v>36619.5</v>
          </cell>
          <cell r="Q85">
            <v>400</v>
          </cell>
          <cell r="R85">
            <v>12</v>
          </cell>
          <cell r="S85">
            <v>82.5</v>
          </cell>
          <cell r="T85">
            <v>0</v>
          </cell>
          <cell r="U85">
            <v>0</v>
          </cell>
          <cell r="V85">
            <v>0</v>
          </cell>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v>0</v>
          </cell>
          <cell r="U86">
            <v>0</v>
          </cell>
          <cell r="V86">
            <v>0</v>
          </cell>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v>0</v>
          </cell>
          <cell r="U92">
            <v>0</v>
          </cell>
          <cell r="V92">
            <v>0</v>
          </cell>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v>0</v>
          </cell>
          <cell r="U93">
            <v>0</v>
          </cell>
          <cell r="V93">
            <v>0</v>
          </cell>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v>0</v>
          </cell>
          <cell r="U94">
            <v>0</v>
          </cell>
          <cell r="V94">
            <v>0</v>
          </cell>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v>0</v>
          </cell>
          <cell r="U95">
            <v>0</v>
          </cell>
          <cell r="V95">
            <v>0</v>
          </cell>
        </row>
        <row r="96">
          <cell r="N96" t="str">
            <v>Engineering</v>
          </cell>
          <cell r="O96">
            <v>36531</v>
          </cell>
          <cell r="P96">
            <v>36645</v>
          </cell>
          <cell r="Q96">
            <v>250</v>
          </cell>
          <cell r="R96">
            <v>16</v>
          </cell>
          <cell r="S96">
            <v>114</v>
          </cell>
          <cell r="T96">
            <v>0</v>
          </cell>
          <cell r="U96">
            <v>0</v>
          </cell>
          <cell r="V96">
            <v>0</v>
          </cell>
        </row>
        <row r="97">
          <cell r="C97" t="str">
            <v>ENGINEERING</v>
          </cell>
          <cell r="F97" t="str">
            <v>TESTING</v>
          </cell>
          <cell r="N97" t="str">
            <v>Testing</v>
          </cell>
          <cell r="O97">
            <v>36578</v>
          </cell>
          <cell r="P97">
            <v>36660.5</v>
          </cell>
          <cell r="Q97">
            <v>400</v>
          </cell>
          <cell r="R97">
            <v>10</v>
          </cell>
          <cell r="S97">
            <v>82.5</v>
          </cell>
          <cell r="T97">
            <v>0</v>
          </cell>
          <cell r="U97">
            <v>0</v>
          </cell>
          <cell r="V97">
            <v>0</v>
          </cell>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v>0</v>
          </cell>
          <cell r="U98">
            <v>0</v>
          </cell>
          <cell r="V98">
            <v>0</v>
          </cell>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v>0</v>
          </cell>
          <cell r="U104">
            <v>0</v>
          </cell>
          <cell r="V104">
            <v>0</v>
          </cell>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v>0</v>
          </cell>
          <cell r="U105">
            <v>0</v>
          </cell>
          <cell r="V105">
            <v>0</v>
          </cell>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v>0</v>
          </cell>
          <cell r="U106">
            <v>0</v>
          </cell>
          <cell r="V106">
            <v>0</v>
          </cell>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v>0</v>
          </cell>
          <cell r="U107">
            <v>0</v>
          </cell>
          <cell r="V107">
            <v>0</v>
          </cell>
        </row>
        <row r="108">
          <cell r="N108" t="str">
            <v>Engineering</v>
          </cell>
          <cell r="O108">
            <v>36566</v>
          </cell>
          <cell r="P108">
            <v>36680</v>
          </cell>
          <cell r="Q108">
            <v>250</v>
          </cell>
          <cell r="R108">
            <v>12</v>
          </cell>
          <cell r="S108">
            <v>114</v>
          </cell>
          <cell r="T108">
            <v>0</v>
          </cell>
          <cell r="U108">
            <v>0</v>
          </cell>
          <cell r="V108">
            <v>0</v>
          </cell>
        </row>
        <row r="109">
          <cell r="C109" t="str">
            <v>ENGINEERING</v>
          </cell>
          <cell r="F109" t="str">
            <v>TESTING</v>
          </cell>
          <cell r="N109" t="str">
            <v>Testing</v>
          </cell>
          <cell r="O109">
            <v>36613</v>
          </cell>
          <cell r="P109">
            <v>36695.5</v>
          </cell>
          <cell r="Q109">
            <v>400</v>
          </cell>
          <cell r="R109">
            <v>5</v>
          </cell>
          <cell r="S109">
            <v>82.5</v>
          </cell>
          <cell r="T109">
            <v>0</v>
          </cell>
          <cell r="U109">
            <v>0</v>
          </cell>
          <cell r="V109">
            <v>0</v>
          </cell>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v>0</v>
          </cell>
          <cell r="U110">
            <v>0</v>
          </cell>
          <cell r="V110">
            <v>0</v>
          </cell>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v>0</v>
          </cell>
          <cell r="U116">
            <v>0</v>
          </cell>
          <cell r="V116">
            <v>0</v>
          </cell>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v>0</v>
          </cell>
          <cell r="U117">
            <v>0</v>
          </cell>
          <cell r="V117">
            <v>0</v>
          </cell>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v>0</v>
          </cell>
          <cell r="U118">
            <v>0</v>
          </cell>
          <cell r="V118">
            <v>0</v>
          </cell>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v>0</v>
          </cell>
          <cell r="U119">
            <v>0</v>
          </cell>
          <cell r="V119">
            <v>0</v>
          </cell>
        </row>
        <row r="120">
          <cell r="N120" t="str">
            <v>Engineering</v>
          </cell>
          <cell r="O120">
            <v>36600</v>
          </cell>
          <cell r="P120">
            <v>36714</v>
          </cell>
          <cell r="Q120">
            <v>250</v>
          </cell>
          <cell r="R120">
            <v>7</v>
          </cell>
          <cell r="S120">
            <v>114</v>
          </cell>
          <cell r="T120">
            <v>0</v>
          </cell>
          <cell r="U120">
            <v>0</v>
          </cell>
          <cell r="V120">
            <v>0</v>
          </cell>
        </row>
        <row r="121">
          <cell r="C121" t="str">
            <v>ENGINEERING</v>
          </cell>
          <cell r="F121" t="str">
            <v>TESTING</v>
          </cell>
          <cell r="N121" t="str">
            <v>Testing</v>
          </cell>
          <cell r="O121">
            <v>36647</v>
          </cell>
          <cell r="P121">
            <v>36729.5</v>
          </cell>
          <cell r="Q121">
            <v>400</v>
          </cell>
          <cell r="R121">
            <v>1</v>
          </cell>
          <cell r="S121">
            <v>82.5</v>
          </cell>
          <cell r="T121">
            <v>0</v>
          </cell>
          <cell r="U121">
            <v>0</v>
          </cell>
          <cell r="V121">
            <v>0</v>
          </cell>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v>0</v>
          </cell>
          <cell r="U122">
            <v>0</v>
          </cell>
          <cell r="V122">
            <v>0</v>
          </cell>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v>0</v>
          </cell>
          <cell r="U130">
            <v>0</v>
          </cell>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v>0</v>
          </cell>
          <cell r="U131">
            <v>0</v>
          </cell>
          <cell r="V131">
            <v>0</v>
          </cell>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v>0</v>
          </cell>
          <cell r="U138">
            <v>0</v>
          </cell>
          <cell r="V138">
            <v>0</v>
          </cell>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v>0</v>
          </cell>
          <cell r="U139">
            <v>0</v>
          </cell>
          <cell r="V139">
            <v>0</v>
          </cell>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v>0</v>
          </cell>
          <cell r="U140">
            <v>0</v>
          </cell>
          <cell r="V140">
            <v>0</v>
          </cell>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v>0</v>
          </cell>
          <cell r="U148">
            <v>0</v>
          </cell>
          <cell r="V148">
            <v>0</v>
          </cell>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v>0</v>
          </cell>
          <cell r="U149">
            <v>0</v>
          </cell>
          <cell r="V149">
            <v>0</v>
          </cell>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v>0</v>
          </cell>
          <cell r="U150">
            <v>0</v>
          </cell>
          <cell r="V150">
            <v>0</v>
          </cell>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v>0</v>
          </cell>
          <cell r="U158">
            <v>0</v>
          </cell>
          <cell r="V158">
            <v>0</v>
          </cell>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v>0</v>
          </cell>
          <cell r="U159">
            <v>0</v>
          </cell>
          <cell r="V159">
            <v>0</v>
          </cell>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v>0</v>
          </cell>
          <cell r="U160">
            <v>0</v>
          </cell>
          <cell r="V160">
            <v>0</v>
          </cell>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Admin Info"/>
      <sheetName val="CRAT"/>
      <sheetName val="EBT"/>
      <sheetName val="GEAT"/>
      <sheetName val="RPT"/>
      <sheetName val="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hkpandey@burbankca.gov" TargetMode="External"/><Relationship Id="rId3" Type="http://schemas.openxmlformats.org/officeDocument/2006/relationships/printerSettings" Target="../printerSettings/printerSettings4.bin"/><Relationship Id="rId7" Type="http://schemas.openxmlformats.org/officeDocument/2006/relationships/hyperlink" Target="mailto:hkpandey@burbankca.gov"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hkpandey@burbankca.gov" TargetMode="External"/><Relationship Id="rId5" Type="http://schemas.openxmlformats.org/officeDocument/2006/relationships/hyperlink" Target="mailto:hkpandey@burbankca.gov" TargetMode="External"/><Relationship Id="rId10" Type="http://schemas.openxmlformats.org/officeDocument/2006/relationships/drawing" Target="../drawings/drawing2.xml"/><Relationship Id="rId4" Type="http://schemas.openxmlformats.org/officeDocument/2006/relationships/printerSettings" Target="../printerSettings/printerSettings5.bin"/><Relationship Id="rId9"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view="pageBreakPreview" zoomScale="85" zoomScaleNormal="100" zoomScaleSheetLayoutView="85" workbookViewId="0"/>
  </sheetViews>
  <sheetFormatPr defaultRowHeight="15"/>
  <cols>
    <col min="1" max="1" width="98" style="236" customWidth="1"/>
    <col min="2" max="2" width="14.625" style="236" customWidth="1"/>
    <col min="3" max="4" width="9" style="236"/>
    <col min="5" max="5" width="11.625" style="236" customWidth="1"/>
    <col min="6" max="6" width="9" style="236"/>
    <col min="7" max="7" width="14.125" style="236" bestFit="1" customWidth="1"/>
    <col min="8" max="8" width="15.375" style="236" bestFit="1" customWidth="1"/>
    <col min="9" max="256" width="9" style="236"/>
    <col min="257" max="257" width="93.75" style="236" bestFit="1" customWidth="1"/>
    <col min="258" max="512" width="9" style="236"/>
    <col min="513" max="513" width="93.75" style="236" bestFit="1" customWidth="1"/>
    <col min="514" max="768" width="9" style="236"/>
    <col min="769" max="769" width="93.75" style="236" bestFit="1" customWidth="1"/>
    <col min="770" max="1024" width="9" style="236"/>
    <col min="1025" max="1025" width="93.75" style="236" bestFit="1" customWidth="1"/>
    <col min="1026" max="1280" width="9" style="236"/>
    <col min="1281" max="1281" width="93.75" style="236" bestFit="1" customWidth="1"/>
    <col min="1282" max="1536" width="9" style="236"/>
    <col min="1537" max="1537" width="93.75" style="236" bestFit="1" customWidth="1"/>
    <col min="1538" max="1792" width="9" style="236"/>
    <col min="1793" max="1793" width="93.75" style="236" bestFit="1" customWidth="1"/>
    <col min="1794" max="2048" width="9" style="236"/>
    <col min="2049" max="2049" width="93.75" style="236" bestFit="1" customWidth="1"/>
    <col min="2050" max="2304" width="9" style="236"/>
    <col min="2305" max="2305" width="93.75" style="236" bestFit="1" customWidth="1"/>
    <col min="2306" max="2560" width="9" style="236"/>
    <col min="2561" max="2561" width="93.75" style="236" bestFit="1" customWidth="1"/>
    <col min="2562" max="2816" width="9" style="236"/>
    <col min="2817" max="2817" width="93.75" style="236" bestFit="1" customWidth="1"/>
    <col min="2818" max="3072" width="9" style="236"/>
    <col min="3073" max="3073" width="93.75" style="236" bestFit="1" customWidth="1"/>
    <col min="3074" max="3328" width="9" style="236"/>
    <col min="3329" max="3329" width="93.75" style="236" bestFit="1" customWidth="1"/>
    <col min="3330" max="3584" width="9" style="236"/>
    <col min="3585" max="3585" width="93.75" style="236" bestFit="1" customWidth="1"/>
    <col min="3586" max="3840" width="9" style="236"/>
    <col min="3841" max="3841" width="93.75" style="236" bestFit="1" customWidth="1"/>
    <col min="3842" max="4096" width="9" style="236"/>
    <col min="4097" max="4097" width="93.75" style="236" bestFit="1" customWidth="1"/>
    <col min="4098" max="4352" width="9" style="236"/>
    <col min="4353" max="4353" width="93.75" style="236" bestFit="1" customWidth="1"/>
    <col min="4354" max="4608" width="9" style="236"/>
    <col min="4609" max="4609" width="93.75" style="236" bestFit="1" customWidth="1"/>
    <col min="4610" max="4864" width="9" style="236"/>
    <col min="4865" max="4865" width="93.75" style="236" bestFit="1" customWidth="1"/>
    <col min="4866" max="5120" width="9" style="236"/>
    <col min="5121" max="5121" width="93.75" style="236" bestFit="1" customWidth="1"/>
    <col min="5122" max="5376" width="9" style="236"/>
    <col min="5377" max="5377" width="93.75" style="236" bestFit="1" customWidth="1"/>
    <col min="5378" max="5632" width="9" style="236"/>
    <col min="5633" max="5633" width="93.75" style="236" bestFit="1" customWidth="1"/>
    <col min="5634" max="5888" width="9" style="236"/>
    <col min="5889" max="5889" width="93.75" style="236" bestFit="1" customWidth="1"/>
    <col min="5890" max="6144" width="9" style="236"/>
    <col min="6145" max="6145" width="93.75" style="236" bestFit="1" customWidth="1"/>
    <col min="6146" max="6400" width="9" style="236"/>
    <col min="6401" max="6401" width="93.75" style="236" bestFit="1" customWidth="1"/>
    <col min="6402" max="6656" width="9" style="236"/>
    <col min="6657" max="6657" width="93.75" style="236" bestFit="1" customWidth="1"/>
    <col min="6658" max="6912" width="9" style="236"/>
    <col min="6913" max="6913" width="93.75" style="236" bestFit="1" customWidth="1"/>
    <col min="6914" max="7168" width="9" style="236"/>
    <col min="7169" max="7169" width="93.75" style="236" bestFit="1" customWidth="1"/>
    <col min="7170" max="7424" width="9" style="236"/>
    <col min="7425" max="7425" width="93.75" style="236" bestFit="1" customWidth="1"/>
    <col min="7426" max="7680" width="9" style="236"/>
    <col min="7681" max="7681" width="93.75" style="236" bestFit="1" customWidth="1"/>
    <col min="7682" max="7936" width="9" style="236"/>
    <col min="7937" max="7937" width="93.75" style="236" bestFit="1" customWidth="1"/>
    <col min="7938" max="8192" width="9" style="236"/>
    <col min="8193" max="8193" width="93.75" style="236" bestFit="1" customWidth="1"/>
    <col min="8194" max="8448" width="9" style="236"/>
    <col min="8449" max="8449" width="93.75" style="236" bestFit="1" customWidth="1"/>
    <col min="8450" max="8704" width="9" style="236"/>
    <col min="8705" max="8705" width="93.75" style="236" bestFit="1" customWidth="1"/>
    <col min="8706" max="8960" width="9" style="236"/>
    <col min="8961" max="8961" width="93.75" style="236" bestFit="1" customWidth="1"/>
    <col min="8962" max="9216" width="9" style="236"/>
    <col min="9217" max="9217" width="93.75" style="236" bestFit="1" customWidth="1"/>
    <col min="9218" max="9472" width="9" style="236"/>
    <col min="9473" max="9473" width="93.75" style="236" bestFit="1" customWidth="1"/>
    <col min="9474" max="9728" width="9" style="236"/>
    <col min="9729" max="9729" width="93.75" style="236" bestFit="1" customWidth="1"/>
    <col min="9730" max="9984" width="9" style="236"/>
    <col min="9985" max="9985" width="93.75" style="236" bestFit="1" customWidth="1"/>
    <col min="9986" max="10240" width="9" style="236"/>
    <col min="10241" max="10241" width="93.75" style="236" bestFit="1" customWidth="1"/>
    <col min="10242" max="10496" width="9" style="236"/>
    <col min="10497" max="10497" width="93.75" style="236" bestFit="1" customWidth="1"/>
    <col min="10498" max="10752" width="9" style="236"/>
    <col min="10753" max="10753" width="93.75" style="236" bestFit="1" customWidth="1"/>
    <col min="10754" max="11008" width="9" style="236"/>
    <col min="11009" max="11009" width="93.75" style="236" bestFit="1" customWidth="1"/>
    <col min="11010" max="11264" width="9" style="236"/>
    <col min="11265" max="11265" width="93.75" style="236" bestFit="1" customWidth="1"/>
    <col min="11266" max="11520" width="9" style="236"/>
    <col min="11521" max="11521" width="93.75" style="236" bestFit="1" customWidth="1"/>
    <col min="11522" max="11776" width="9" style="236"/>
    <col min="11777" max="11777" width="93.75" style="236" bestFit="1" customWidth="1"/>
    <col min="11778" max="12032" width="9" style="236"/>
    <col min="12033" max="12033" width="93.75" style="236" bestFit="1" customWidth="1"/>
    <col min="12034" max="12288" width="9" style="236"/>
    <col min="12289" max="12289" width="93.75" style="236" bestFit="1" customWidth="1"/>
    <col min="12290" max="12544" width="9" style="236"/>
    <col min="12545" max="12545" width="93.75" style="236" bestFit="1" customWidth="1"/>
    <col min="12546" max="12800" width="9" style="236"/>
    <col min="12801" max="12801" width="93.75" style="236" bestFit="1" customWidth="1"/>
    <col min="12802" max="13056" width="9" style="236"/>
    <col min="13057" max="13057" width="93.75" style="236" bestFit="1" customWidth="1"/>
    <col min="13058" max="13312" width="9" style="236"/>
    <col min="13313" max="13313" width="93.75" style="236" bestFit="1" customWidth="1"/>
    <col min="13314" max="13568" width="9" style="236"/>
    <col min="13569" max="13569" width="93.75" style="236" bestFit="1" customWidth="1"/>
    <col min="13570" max="13824" width="9" style="236"/>
    <col min="13825" max="13825" width="93.75" style="236" bestFit="1" customWidth="1"/>
    <col min="13826" max="14080" width="9" style="236"/>
    <col min="14081" max="14081" width="93.75" style="236" bestFit="1" customWidth="1"/>
    <col min="14082" max="14336" width="9" style="236"/>
    <col min="14337" max="14337" width="93.75" style="236" bestFit="1" customWidth="1"/>
    <col min="14338" max="14592" width="9" style="236"/>
    <col min="14593" max="14593" width="93.75" style="236" bestFit="1" customWidth="1"/>
    <col min="14594" max="14848" width="9" style="236"/>
    <col min="14849" max="14849" width="93.75" style="236" bestFit="1" customWidth="1"/>
    <col min="14850" max="15104" width="9" style="236"/>
    <col min="15105" max="15105" width="93.75" style="236" bestFit="1" customWidth="1"/>
    <col min="15106" max="15360" width="9" style="236"/>
    <col min="15361" max="15361" width="93.75" style="236" bestFit="1" customWidth="1"/>
    <col min="15362" max="15616" width="9" style="236"/>
    <col min="15617" max="15617" width="93.75" style="236" bestFit="1" customWidth="1"/>
    <col min="15618" max="15872" width="9" style="236"/>
    <col min="15873" max="15873" width="93.75" style="236" bestFit="1" customWidth="1"/>
    <col min="15874" max="16128" width="9" style="236"/>
    <col min="16129" max="16129" width="93.75" style="236" bestFit="1" customWidth="1"/>
    <col min="16130" max="16384" width="9" style="236"/>
  </cols>
  <sheetData>
    <row r="1" spans="1:1" ht="87" customHeight="1">
      <c r="A1" s="235" t="s">
        <v>316</v>
      </c>
    </row>
    <row r="2" spans="1:1" ht="29.25" customHeight="1">
      <c r="A2" s="237"/>
    </row>
    <row r="3" spans="1:1" ht="10.5" customHeight="1"/>
    <row r="4" spans="1:1" ht="11.25" customHeight="1"/>
    <row r="8" spans="1:1">
      <c r="A8" s="238"/>
    </row>
    <row r="11" spans="1:1" ht="30.75" customHeight="1"/>
    <row r="12" spans="1:1" ht="19.5" customHeight="1">
      <c r="A12" s="244" t="s">
        <v>155</v>
      </c>
    </row>
    <row r="13" spans="1:1" ht="58.5" customHeight="1">
      <c r="A13" s="239" t="s">
        <v>254</v>
      </c>
    </row>
    <row r="14" spans="1:1" ht="45.75">
      <c r="A14" s="240" t="s">
        <v>175</v>
      </c>
    </row>
    <row r="15" spans="1:1" ht="51" customHeight="1">
      <c r="A15" s="239" t="s">
        <v>255</v>
      </c>
    </row>
    <row r="16" spans="1:1" ht="65.25" customHeight="1">
      <c r="A16" s="240" t="s">
        <v>263</v>
      </c>
    </row>
    <row r="17" spans="1:1" ht="45" customHeight="1">
      <c r="A17" s="240" t="s">
        <v>256</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D10" sqref="D10"/>
    </sheetView>
  </sheetViews>
  <sheetFormatPr defaultColWidth="9" defaultRowHeight="12.75"/>
  <cols>
    <col min="1" max="1" width="36.625" style="11" customWidth="1"/>
    <col min="2" max="6" width="23.625" style="11" customWidth="1"/>
    <col min="7" max="16384" width="9" style="11"/>
  </cols>
  <sheetData>
    <row r="1" spans="1:6" ht="15.75">
      <c r="A1" s="16" t="s">
        <v>22</v>
      </c>
      <c r="B1" s="104"/>
      <c r="C1" s="104"/>
      <c r="D1" s="104"/>
      <c r="E1" s="104"/>
      <c r="F1" s="104"/>
    </row>
    <row r="2" spans="1:6" ht="15.75">
      <c r="A2" s="16" t="s">
        <v>23</v>
      </c>
      <c r="B2" s="105"/>
      <c r="C2" s="104"/>
      <c r="D2" s="104"/>
      <c r="E2" s="104"/>
      <c r="F2" s="104"/>
    </row>
    <row r="3" spans="1:6" ht="15.75">
      <c r="A3" s="98" t="s">
        <v>257</v>
      </c>
      <c r="B3" s="105"/>
      <c r="C3" s="104"/>
      <c r="D3" s="104"/>
      <c r="E3" s="104"/>
      <c r="F3" s="104"/>
    </row>
    <row r="4" spans="1:6" ht="15.75">
      <c r="A4" s="106" t="s">
        <v>156</v>
      </c>
      <c r="B4" s="105"/>
      <c r="C4" s="104"/>
      <c r="D4" s="104"/>
      <c r="E4" s="104"/>
      <c r="F4" s="104"/>
    </row>
    <row r="5" spans="1:6">
      <c r="A5" s="242" t="s">
        <v>179</v>
      </c>
      <c r="B5" s="105"/>
      <c r="C5" s="104"/>
      <c r="D5" s="104"/>
      <c r="E5" s="104"/>
      <c r="F5" s="104"/>
    </row>
    <row r="6" spans="1:6">
      <c r="A6" s="107"/>
      <c r="B6" s="105"/>
      <c r="C6" s="104"/>
      <c r="D6" s="104"/>
      <c r="E6" s="104"/>
      <c r="F6" s="104"/>
    </row>
    <row r="7" spans="1:6">
      <c r="A7" s="105" t="s">
        <v>157</v>
      </c>
      <c r="B7" s="108" t="s">
        <v>400</v>
      </c>
      <c r="C7" s="104"/>
      <c r="D7" s="104"/>
      <c r="E7" s="104"/>
      <c r="F7" s="104"/>
    </row>
    <row r="8" spans="1:6">
      <c r="A8" s="105" t="s">
        <v>13</v>
      </c>
      <c r="B8" s="116" t="s">
        <v>401</v>
      </c>
      <c r="C8" s="104"/>
      <c r="D8" s="104"/>
      <c r="E8" s="104"/>
      <c r="F8" s="104"/>
    </row>
    <row r="9" spans="1:6">
      <c r="A9" s="117" t="s">
        <v>172</v>
      </c>
      <c r="B9" s="108" t="s">
        <v>402</v>
      </c>
      <c r="C9" s="104"/>
      <c r="D9" s="104"/>
      <c r="E9" s="104"/>
      <c r="F9" s="104"/>
    </row>
    <row r="10" spans="1:6">
      <c r="A10" s="105"/>
      <c r="B10" s="107"/>
      <c r="C10" s="104"/>
      <c r="D10" s="104"/>
      <c r="E10" s="104"/>
      <c r="F10" s="104"/>
    </row>
    <row r="11" spans="1:6">
      <c r="A11" s="105"/>
      <c r="B11" s="105"/>
      <c r="C11" s="104"/>
      <c r="D11" s="104"/>
      <c r="E11" s="104"/>
      <c r="F11" s="104"/>
    </row>
    <row r="12" spans="1:6" s="15" customFormat="1">
      <c r="A12" s="105" t="s">
        <v>259</v>
      </c>
      <c r="B12" s="109" t="s">
        <v>171</v>
      </c>
      <c r="C12" s="110" t="s">
        <v>48</v>
      </c>
      <c r="D12" s="110" t="s">
        <v>49</v>
      </c>
      <c r="E12" s="110" t="s">
        <v>50</v>
      </c>
      <c r="F12" s="111" t="s">
        <v>12</v>
      </c>
    </row>
    <row r="13" spans="1:6">
      <c r="A13" s="107" t="s">
        <v>5</v>
      </c>
      <c r="B13" s="357" t="s">
        <v>401</v>
      </c>
      <c r="C13" s="357" t="s">
        <v>401</v>
      </c>
      <c r="D13" s="357" t="s">
        <v>401</v>
      </c>
      <c r="E13" s="357" t="s">
        <v>401</v>
      </c>
      <c r="F13" s="108"/>
    </row>
    <row r="14" spans="1:6">
      <c r="A14" s="107" t="s">
        <v>4</v>
      </c>
      <c r="B14" s="357" t="s">
        <v>403</v>
      </c>
      <c r="C14" s="357" t="s">
        <v>403</v>
      </c>
      <c r="D14" s="357" t="s">
        <v>403</v>
      </c>
      <c r="E14" s="357" t="s">
        <v>403</v>
      </c>
      <c r="F14" s="108"/>
    </row>
    <row r="15" spans="1:6">
      <c r="A15" s="107" t="s">
        <v>19</v>
      </c>
      <c r="B15" s="358" t="s">
        <v>404</v>
      </c>
      <c r="C15" s="358" t="s">
        <v>404</v>
      </c>
      <c r="D15" s="358" t="s">
        <v>404</v>
      </c>
      <c r="E15" s="358" t="s">
        <v>404</v>
      </c>
      <c r="F15" s="112"/>
    </row>
    <row r="16" spans="1:6">
      <c r="A16" s="107" t="s">
        <v>6</v>
      </c>
      <c r="B16" s="357" t="s">
        <v>405</v>
      </c>
      <c r="C16" s="357" t="s">
        <v>405</v>
      </c>
      <c r="D16" s="357" t="s">
        <v>405</v>
      </c>
      <c r="E16" s="357" t="s">
        <v>405</v>
      </c>
      <c r="F16" s="108"/>
    </row>
    <row r="17" spans="1:6">
      <c r="A17" s="107" t="s">
        <v>7</v>
      </c>
      <c r="B17" s="357" t="s">
        <v>406</v>
      </c>
      <c r="C17" s="357" t="s">
        <v>406</v>
      </c>
      <c r="D17" s="357" t="s">
        <v>406</v>
      </c>
      <c r="E17" s="357" t="s">
        <v>406</v>
      </c>
      <c r="F17" s="108"/>
    </row>
    <row r="18" spans="1:6">
      <c r="A18" s="107" t="s">
        <v>8</v>
      </c>
      <c r="B18" s="357"/>
      <c r="C18" s="357"/>
      <c r="D18" s="357"/>
      <c r="E18" s="357"/>
      <c r="F18" s="108"/>
    </row>
    <row r="19" spans="1:6">
      <c r="A19" s="107" t="s">
        <v>9</v>
      </c>
      <c r="B19" s="357" t="s">
        <v>407</v>
      </c>
      <c r="C19" s="357" t="s">
        <v>407</v>
      </c>
      <c r="D19" s="357" t="s">
        <v>407</v>
      </c>
      <c r="E19" s="357" t="s">
        <v>407</v>
      </c>
      <c r="F19" s="108"/>
    </row>
    <row r="20" spans="1:6">
      <c r="A20" s="107" t="s">
        <v>10</v>
      </c>
      <c r="B20" s="357" t="s">
        <v>16</v>
      </c>
      <c r="C20" s="357" t="s">
        <v>16</v>
      </c>
      <c r="D20" s="357" t="s">
        <v>16</v>
      </c>
      <c r="E20" s="357" t="s">
        <v>16</v>
      </c>
      <c r="F20" s="108" t="s">
        <v>16</v>
      </c>
    </row>
    <row r="21" spans="1:6">
      <c r="A21" s="107" t="s">
        <v>11</v>
      </c>
      <c r="B21" s="357">
        <v>91502</v>
      </c>
      <c r="C21" s="357">
        <v>91502</v>
      </c>
      <c r="D21" s="357">
        <v>91502</v>
      </c>
      <c r="E21" s="357">
        <v>91502</v>
      </c>
      <c r="F21" s="108"/>
    </row>
    <row r="22" spans="1:6">
      <c r="A22" s="107" t="s">
        <v>14</v>
      </c>
      <c r="B22" s="359">
        <v>43504</v>
      </c>
      <c r="C22" s="359">
        <v>43504</v>
      </c>
      <c r="D22" s="359">
        <v>43504</v>
      </c>
      <c r="E22" s="359">
        <v>43504</v>
      </c>
      <c r="F22" s="113"/>
    </row>
    <row r="23" spans="1:6">
      <c r="A23" s="107" t="s">
        <v>173</v>
      </c>
      <c r="B23" s="113"/>
      <c r="C23" s="113"/>
      <c r="D23" s="113"/>
      <c r="E23" s="113"/>
      <c r="F23" s="113"/>
    </row>
    <row r="24" spans="1:6">
      <c r="A24" s="107"/>
      <c r="B24" s="114"/>
      <c r="C24" s="114"/>
      <c r="D24" s="114"/>
      <c r="E24" s="114"/>
      <c r="F24" s="114"/>
    </row>
    <row r="25" spans="1:6" ht="25.5">
      <c r="A25" s="105" t="s">
        <v>258</v>
      </c>
      <c r="B25" s="107"/>
      <c r="C25" s="107"/>
      <c r="D25" s="107"/>
      <c r="E25" s="107"/>
      <c r="F25" s="107"/>
    </row>
    <row r="26" spans="1:6">
      <c r="A26" s="107" t="s">
        <v>5</v>
      </c>
      <c r="B26" s="108"/>
      <c r="C26" s="108"/>
      <c r="D26" s="108"/>
      <c r="E26" s="108"/>
      <c r="F26" s="108"/>
    </row>
    <row r="27" spans="1:6">
      <c r="A27" s="107" t="s">
        <v>4</v>
      </c>
      <c r="B27" s="108"/>
      <c r="C27" s="108"/>
      <c r="D27" s="108"/>
      <c r="E27" s="108"/>
      <c r="F27" s="108"/>
    </row>
    <row r="28" spans="1:6">
      <c r="A28" s="107" t="s">
        <v>19</v>
      </c>
      <c r="B28" s="112"/>
      <c r="C28" s="112"/>
      <c r="D28" s="112"/>
      <c r="E28" s="112"/>
      <c r="F28" s="112"/>
    </row>
    <row r="29" spans="1:6">
      <c r="A29" s="107" t="s">
        <v>6</v>
      </c>
      <c r="B29" s="108"/>
      <c r="C29" s="108"/>
      <c r="D29" s="108"/>
      <c r="E29" s="108"/>
      <c r="F29" s="108"/>
    </row>
    <row r="30" spans="1:6">
      <c r="A30" s="107" t="s">
        <v>7</v>
      </c>
      <c r="B30" s="108"/>
      <c r="C30" s="108"/>
      <c r="D30" s="108"/>
      <c r="E30" s="108"/>
      <c r="F30" s="108"/>
    </row>
    <row r="31" spans="1:6">
      <c r="A31" s="107" t="s">
        <v>8</v>
      </c>
      <c r="B31" s="108"/>
      <c r="C31" s="108"/>
      <c r="D31" s="108"/>
      <c r="E31" s="108"/>
      <c r="F31" s="108"/>
    </row>
    <row r="32" spans="1:6">
      <c r="A32" s="107" t="s">
        <v>9</v>
      </c>
      <c r="B32" s="108"/>
      <c r="C32" s="108"/>
      <c r="D32" s="108"/>
      <c r="E32" s="108"/>
      <c r="F32" s="108"/>
    </row>
    <row r="33" spans="1:6">
      <c r="A33" s="107" t="s">
        <v>10</v>
      </c>
      <c r="B33" s="108"/>
      <c r="C33" s="108"/>
      <c r="D33" s="108"/>
      <c r="E33" s="108"/>
      <c r="F33" s="108"/>
    </row>
    <row r="34" spans="1:6">
      <c r="A34" s="107" t="s">
        <v>11</v>
      </c>
      <c r="B34" s="108"/>
      <c r="C34" s="108"/>
      <c r="D34" s="108"/>
      <c r="E34" s="108"/>
      <c r="F34" s="108"/>
    </row>
    <row r="35" spans="1:6">
      <c r="A35" s="14"/>
      <c r="B35" s="14"/>
    </row>
  </sheetData>
  <customSheetViews>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1"/>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2"/>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3"/>
    </customSheetView>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4"/>
    </customSheetView>
  </customSheetViews>
  <hyperlinks>
    <hyperlink ref="B15" r:id="rId5"/>
    <hyperlink ref="C15" r:id="rId6"/>
    <hyperlink ref="D15" r:id="rId7"/>
    <hyperlink ref="E15" r:id="rId8"/>
  </hyperlinks>
  <pageMargins left="0.25" right="0.25" top="0.75" bottom="0.75" header="0.3" footer="0.3"/>
  <pageSetup scale="81" pageOrder="overThenDown" orientation="landscape"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pageSetUpPr fitToPage="1"/>
  </sheetPr>
  <dimension ref="A1:Z125"/>
  <sheetViews>
    <sheetView showGridLines="0" view="pageBreakPreview" topLeftCell="A115" zoomScale="90" zoomScaleNormal="100" zoomScaleSheetLayoutView="90" workbookViewId="0">
      <selection activeCell="K13" sqref="K13"/>
    </sheetView>
  </sheetViews>
  <sheetFormatPr defaultColWidth="9" defaultRowHeight="15.75"/>
  <cols>
    <col min="1" max="1" width="9" style="1"/>
    <col min="2" max="2" width="64.75" style="7" customWidth="1"/>
    <col min="3" max="3" width="16.875" style="7" customWidth="1"/>
    <col min="4" max="4" width="15.125" style="7" customWidth="1"/>
    <col min="5" max="6" width="9.75" style="7" customWidth="1"/>
    <col min="7" max="14" width="9.75" style="3" customWidth="1"/>
    <col min="15" max="15" width="9.25" style="3" customWidth="1"/>
    <col min="16" max="18" width="9.25" style="1" customWidth="1"/>
    <col min="19" max="25" width="7.125" style="1" customWidth="1"/>
    <col min="26" max="26" width="14.75" style="1" bestFit="1" customWidth="1"/>
    <col min="27" max="131" width="7.125" style="1" customWidth="1"/>
    <col min="132" max="16384" width="9" style="1"/>
  </cols>
  <sheetData>
    <row r="1" spans="1:26">
      <c r="B1" s="16" t="s">
        <v>22</v>
      </c>
      <c r="C1" s="16"/>
      <c r="O1" s="1"/>
    </row>
    <row r="2" spans="1:26">
      <c r="B2" s="16" t="s">
        <v>23</v>
      </c>
      <c r="C2" s="16"/>
      <c r="O2" s="1"/>
    </row>
    <row r="3" spans="1:26" s="2" customFormat="1">
      <c r="B3" s="98" t="s">
        <v>257</v>
      </c>
      <c r="C3" s="17"/>
      <c r="D3" s="13"/>
      <c r="E3" s="13"/>
      <c r="F3" s="13"/>
    </row>
    <row r="4" spans="1:26" s="2" customFormat="1">
      <c r="B4" s="21" t="s">
        <v>178</v>
      </c>
      <c r="C4" s="17"/>
      <c r="D4" s="12"/>
      <c r="E4" s="12"/>
      <c r="F4" s="12"/>
    </row>
    <row r="5" spans="1:26" s="2" customFormat="1">
      <c r="B5" s="242" t="s">
        <v>180</v>
      </c>
      <c r="C5" s="17"/>
      <c r="D5" s="12"/>
      <c r="E5" s="12"/>
      <c r="F5" s="12"/>
    </row>
    <row r="6" spans="1:26" s="2" customFormat="1">
      <c r="B6" s="118"/>
      <c r="C6" s="118"/>
      <c r="D6" s="12"/>
      <c r="E6" s="12"/>
      <c r="F6" s="12"/>
    </row>
    <row r="7" spans="1:26" s="2" customFormat="1" ht="15.75" customHeight="1">
      <c r="B7" s="22" t="s">
        <v>396</v>
      </c>
      <c r="C7" s="7"/>
      <c r="D7" s="7"/>
      <c r="E7" s="7"/>
      <c r="F7" s="7"/>
      <c r="G7" s="8"/>
      <c r="I7" s="4"/>
      <c r="J7" s="4"/>
      <c r="K7" s="4"/>
      <c r="L7" s="4"/>
      <c r="M7" s="4"/>
      <c r="N7" s="4"/>
      <c r="O7" s="4"/>
    </row>
    <row r="8" spans="1:26" s="2" customFormat="1">
      <c r="B8" s="16"/>
      <c r="C8" s="9"/>
      <c r="D8" s="16"/>
      <c r="E8" s="16"/>
      <c r="F8" s="16"/>
      <c r="G8" s="41"/>
      <c r="H8" s="42" t="s">
        <v>3</v>
      </c>
      <c r="I8" s="210"/>
      <c r="J8" s="211"/>
      <c r="K8" s="43"/>
      <c r="L8" s="43"/>
      <c r="M8" s="44"/>
      <c r="N8" s="44"/>
      <c r="O8" s="44"/>
      <c r="P8" s="45"/>
      <c r="Q8" s="45"/>
      <c r="R8" s="45"/>
    </row>
    <row r="9" spans="1:26" s="2" customFormat="1">
      <c r="B9" s="9"/>
      <c r="C9" s="9"/>
      <c r="D9" s="16"/>
      <c r="E9" s="16"/>
      <c r="F9" s="103" t="s">
        <v>46</v>
      </c>
      <c r="H9" s="48" t="s">
        <v>26</v>
      </c>
      <c r="I9" s="47"/>
      <c r="K9" s="44"/>
      <c r="L9" s="44"/>
      <c r="M9" s="44"/>
      <c r="N9" s="44"/>
      <c r="O9" s="44"/>
      <c r="P9" s="45"/>
      <c r="Q9" s="45"/>
      <c r="R9" s="45"/>
    </row>
    <row r="10" spans="1:26" s="5" customFormat="1" ht="18.75">
      <c r="B10" s="245" t="s">
        <v>47</v>
      </c>
      <c r="C10" s="18"/>
      <c r="D10" s="18"/>
      <c r="E10" s="49">
        <v>2017</v>
      </c>
      <c r="F10" s="49">
        <v>2018</v>
      </c>
      <c r="G10" s="49">
        <v>2019</v>
      </c>
      <c r="H10" s="49" t="s">
        <v>2</v>
      </c>
      <c r="I10" s="49" t="s">
        <v>17</v>
      </c>
      <c r="J10" s="49" t="s">
        <v>18</v>
      </c>
      <c r="K10" s="49" t="s">
        <v>20</v>
      </c>
      <c r="L10" s="49" t="s">
        <v>21</v>
      </c>
      <c r="M10" s="49" t="s">
        <v>24</v>
      </c>
      <c r="N10" s="49" t="s">
        <v>25</v>
      </c>
      <c r="O10" s="49" t="s">
        <v>27</v>
      </c>
      <c r="P10" s="49" t="s">
        <v>28</v>
      </c>
      <c r="Q10" s="49" t="s">
        <v>29</v>
      </c>
      <c r="R10" s="49" t="s">
        <v>30</v>
      </c>
    </row>
    <row r="11" spans="1:26">
      <c r="A11" s="17">
        <v>1</v>
      </c>
      <c r="B11" s="16" t="s">
        <v>100</v>
      </c>
      <c r="C11" s="16"/>
      <c r="D11" s="50"/>
      <c r="E11" s="373">
        <v>308</v>
      </c>
      <c r="F11" s="373">
        <v>308</v>
      </c>
      <c r="G11" s="338">
        <v>307.55236201290791</v>
      </c>
      <c r="H11" s="338">
        <v>306.15842290249964</v>
      </c>
      <c r="I11" s="338">
        <v>306.39636678297421</v>
      </c>
      <c r="J11" s="338">
        <v>307.87857310057069</v>
      </c>
      <c r="K11" s="338">
        <v>310.13025182256433</v>
      </c>
      <c r="L11" s="338">
        <v>310.62266692495143</v>
      </c>
      <c r="M11" s="338">
        <v>310.24738952789556</v>
      </c>
      <c r="N11" s="338">
        <v>309.30715837031806</v>
      </c>
      <c r="O11" s="338">
        <v>309.37797900388102</v>
      </c>
      <c r="P11" s="338">
        <v>309.45366086720929</v>
      </c>
      <c r="Q11" s="338">
        <v>309.52537483827092</v>
      </c>
      <c r="R11" s="338">
        <v>309.57864915268431</v>
      </c>
      <c r="S11" s="317"/>
      <c r="T11" s="317"/>
      <c r="U11" s="317"/>
      <c r="V11" s="317"/>
      <c r="W11" s="317"/>
      <c r="X11" s="317"/>
      <c r="Y11" s="317"/>
      <c r="Z11" s="317"/>
    </row>
    <row r="12" spans="1:26">
      <c r="A12" s="17">
        <v>2</v>
      </c>
      <c r="B12" s="16" t="s">
        <v>31</v>
      </c>
      <c r="C12" s="16"/>
      <c r="D12" s="50"/>
      <c r="E12" s="373">
        <v>6</v>
      </c>
      <c r="F12" s="373">
        <v>7</v>
      </c>
      <c r="G12" s="338">
        <v>8</v>
      </c>
      <c r="H12" s="338">
        <f>G12+1</f>
        <v>9</v>
      </c>
      <c r="I12" s="338">
        <f t="shared" ref="I12:R12" si="0">H12+1</f>
        <v>10</v>
      </c>
      <c r="J12" s="338">
        <f t="shared" si="0"/>
        <v>11</v>
      </c>
      <c r="K12" s="338">
        <f t="shared" si="0"/>
        <v>12</v>
      </c>
      <c r="L12" s="338">
        <f t="shared" si="0"/>
        <v>13</v>
      </c>
      <c r="M12" s="338">
        <f t="shared" si="0"/>
        <v>14</v>
      </c>
      <c r="N12" s="338">
        <f t="shared" si="0"/>
        <v>15</v>
      </c>
      <c r="O12" s="338">
        <f t="shared" si="0"/>
        <v>16</v>
      </c>
      <c r="P12" s="338">
        <f t="shared" si="0"/>
        <v>17</v>
      </c>
      <c r="Q12" s="338">
        <f t="shared" si="0"/>
        <v>18</v>
      </c>
      <c r="R12" s="338">
        <f t="shared" si="0"/>
        <v>19</v>
      </c>
    </row>
    <row r="13" spans="1:26">
      <c r="A13" s="17" t="s">
        <v>104</v>
      </c>
      <c r="B13" s="16" t="s">
        <v>32</v>
      </c>
      <c r="C13" s="16"/>
      <c r="D13" s="50"/>
      <c r="E13" s="373">
        <f>0.35*E12</f>
        <v>2.0999999999999996</v>
      </c>
      <c r="F13" s="373">
        <f>0.35*F12</f>
        <v>2.4499999999999997</v>
      </c>
      <c r="G13" s="338">
        <f>0.35*G12</f>
        <v>2.8</v>
      </c>
      <c r="H13" s="338">
        <f t="shared" ref="H13:R13" si="1">0.35*H12</f>
        <v>3.15</v>
      </c>
      <c r="I13" s="338">
        <f t="shared" si="1"/>
        <v>3.5</v>
      </c>
      <c r="J13" s="338">
        <f t="shared" si="1"/>
        <v>3.8499999999999996</v>
      </c>
      <c r="K13" s="338">
        <f t="shared" si="1"/>
        <v>4.1999999999999993</v>
      </c>
      <c r="L13" s="338">
        <f t="shared" si="1"/>
        <v>4.55</v>
      </c>
      <c r="M13" s="338">
        <f t="shared" si="1"/>
        <v>4.8999999999999995</v>
      </c>
      <c r="N13" s="338">
        <f t="shared" si="1"/>
        <v>5.25</v>
      </c>
      <c r="O13" s="338">
        <f t="shared" si="1"/>
        <v>5.6</v>
      </c>
      <c r="P13" s="338">
        <f t="shared" si="1"/>
        <v>5.9499999999999993</v>
      </c>
      <c r="Q13" s="338">
        <f t="shared" si="1"/>
        <v>6.3</v>
      </c>
      <c r="R13" s="338">
        <f t="shared" si="1"/>
        <v>6.6499999999999995</v>
      </c>
    </row>
    <row r="14" spans="1:26">
      <c r="A14" s="17">
        <v>3</v>
      </c>
      <c r="B14" s="16" t="s">
        <v>260</v>
      </c>
      <c r="C14" s="16"/>
      <c r="D14" s="50"/>
      <c r="E14" s="373">
        <v>0</v>
      </c>
      <c r="F14" s="373">
        <v>0</v>
      </c>
      <c r="G14" s="338">
        <v>0</v>
      </c>
      <c r="H14" s="338">
        <v>0</v>
      </c>
      <c r="I14" s="338">
        <v>0</v>
      </c>
      <c r="J14" s="338">
        <v>0</v>
      </c>
      <c r="K14" s="338">
        <v>0</v>
      </c>
      <c r="L14" s="338">
        <v>0</v>
      </c>
      <c r="M14" s="338">
        <v>0</v>
      </c>
      <c r="N14" s="338">
        <v>0</v>
      </c>
      <c r="O14" s="338">
        <v>0</v>
      </c>
      <c r="P14" s="338">
        <v>0</v>
      </c>
      <c r="Q14" s="338">
        <v>0</v>
      </c>
      <c r="R14" s="338">
        <v>0</v>
      </c>
    </row>
    <row r="15" spans="1:26">
      <c r="A15" s="17">
        <v>4</v>
      </c>
      <c r="B15" s="16" t="s">
        <v>262</v>
      </c>
      <c r="C15" s="16"/>
      <c r="D15" s="50"/>
      <c r="E15" s="373">
        <v>1</v>
      </c>
      <c r="F15" s="373">
        <v>1</v>
      </c>
      <c r="G15" s="338">
        <v>1.0504856803912106</v>
      </c>
      <c r="H15" s="338">
        <v>1.236422849341839</v>
      </c>
      <c r="I15" s="338">
        <v>1.5445963489722121</v>
      </c>
      <c r="J15" s="338">
        <v>1.5297052043766137</v>
      </c>
      <c r="K15" s="338">
        <v>1.8324419978322739</v>
      </c>
      <c r="L15" s="338">
        <v>2.1489631924411978</v>
      </c>
      <c r="M15" s="338">
        <v>2.2679172844841409</v>
      </c>
      <c r="N15" s="338">
        <v>1.6090755191012867</v>
      </c>
      <c r="O15" s="338">
        <v>2.4130866794099846</v>
      </c>
      <c r="P15" s="338">
        <v>2.6720475030421387</v>
      </c>
      <c r="Q15" s="338">
        <v>2.5911710758088118</v>
      </c>
      <c r="R15" s="338">
        <v>2.5954670415868049</v>
      </c>
    </row>
    <row r="16" spans="1:26">
      <c r="A16" s="17">
        <v>5</v>
      </c>
      <c r="B16" s="16" t="s">
        <v>36</v>
      </c>
      <c r="C16" s="16"/>
      <c r="D16" s="50"/>
      <c r="E16" s="374">
        <v>0</v>
      </c>
      <c r="F16" s="374">
        <v>0</v>
      </c>
      <c r="G16" s="338">
        <v>0.36133536243247977</v>
      </c>
      <c r="H16" s="338">
        <v>0.39073687481136787</v>
      </c>
      <c r="I16" s="338">
        <v>0.43639943900796546</v>
      </c>
      <c r="J16" s="338">
        <v>0.495095288347072</v>
      </c>
      <c r="K16" s="338">
        <v>0.57373518370637855</v>
      </c>
      <c r="L16" s="338">
        <v>0.66991934210435478</v>
      </c>
      <c r="M16" s="338">
        <v>0.79308524451596818</v>
      </c>
      <c r="N16" s="338">
        <v>0.92695923329224617</v>
      </c>
      <c r="O16" s="338">
        <v>1.0685379826232277</v>
      </c>
      <c r="P16" s="338">
        <v>1.2116308922061911</v>
      </c>
      <c r="Q16" s="338">
        <v>1.3474088009803233</v>
      </c>
      <c r="R16" s="338">
        <v>1.4667503620336675</v>
      </c>
    </row>
    <row r="17" spans="1:26">
      <c r="A17" s="17">
        <v>6</v>
      </c>
      <c r="B17" s="16" t="s">
        <v>37</v>
      </c>
      <c r="C17" s="16"/>
      <c r="D17" s="50"/>
      <c r="E17" s="373">
        <v>0</v>
      </c>
      <c r="F17" s="373">
        <v>0</v>
      </c>
      <c r="G17" s="338">
        <v>0.02</v>
      </c>
      <c r="H17" s="338">
        <v>0.6</v>
      </c>
      <c r="I17" s="338">
        <v>1.78</v>
      </c>
      <c r="J17" s="338">
        <v>4.2</v>
      </c>
      <c r="K17" s="338">
        <v>7.37</v>
      </c>
      <c r="L17" s="338">
        <v>10.76</v>
      </c>
      <c r="M17" s="338">
        <v>13.26</v>
      </c>
      <c r="N17" s="338">
        <v>14.19</v>
      </c>
      <c r="O17" s="338">
        <v>15.12</v>
      </c>
      <c r="P17" s="338">
        <v>16.05</v>
      </c>
      <c r="Q17" s="338">
        <v>16.98</v>
      </c>
      <c r="R17" s="338">
        <v>17.91</v>
      </c>
    </row>
    <row r="18" spans="1:26">
      <c r="A18" s="17">
        <v>7</v>
      </c>
      <c r="B18" s="22" t="s">
        <v>362</v>
      </c>
      <c r="C18" s="19"/>
      <c r="D18" s="53"/>
      <c r="E18" s="375">
        <v>320</v>
      </c>
      <c r="F18" s="375">
        <v>306</v>
      </c>
      <c r="G18" s="376">
        <f>G11-G16-G17</f>
        <v>307.17102665047543</v>
      </c>
      <c r="H18" s="376">
        <f>H11-H16-H17</f>
        <v>305.16768602768826</v>
      </c>
      <c r="I18" s="376">
        <f t="shared" ref="I18:N18" si="2">I11-I16-I17</f>
        <v>304.17996734396627</v>
      </c>
      <c r="J18" s="376">
        <f t="shared" si="2"/>
        <v>303.18347781222366</v>
      </c>
      <c r="K18" s="376">
        <f t="shared" si="2"/>
        <v>302.18651663885794</v>
      </c>
      <c r="L18" s="376">
        <f t="shared" si="2"/>
        <v>299.19274758284706</v>
      </c>
      <c r="M18" s="376">
        <f t="shared" si="2"/>
        <v>296.19430428337961</v>
      </c>
      <c r="N18" s="376">
        <f t="shared" si="2"/>
        <v>294.19019913702584</v>
      </c>
      <c r="O18" s="376">
        <f t="shared" ref="O18" si="3">O11-O16-O17</f>
        <v>293.18944102125778</v>
      </c>
      <c r="P18" s="376">
        <f t="shared" ref="P18" si="4">P11-P16-P17</f>
        <v>292.19202997500309</v>
      </c>
      <c r="Q18" s="376">
        <f t="shared" ref="Q18" si="5">Q11-Q16-Q17</f>
        <v>291.1979660372906</v>
      </c>
      <c r="R18" s="376">
        <f t="shared" ref="R18" si="6">R11-R16-R17</f>
        <v>290.2018987906506</v>
      </c>
    </row>
    <row r="19" spans="1:26">
      <c r="A19" s="17">
        <v>8</v>
      </c>
      <c r="B19" s="16" t="s">
        <v>33</v>
      </c>
      <c r="C19" s="16"/>
      <c r="D19" s="50"/>
      <c r="E19" s="373">
        <f>0.09*E11</f>
        <v>27.72</v>
      </c>
      <c r="F19" s="373">
        <f>0.09*F11</f>
        <v>27.72</v>
      </c>
      <c r="G19" s="384">
        <f>G18*0.09</f>
        <v>27.645392398542786</v>
      </c>
      <c r="H19" s="384">
        <f t="shared" ref="H19:K19" si="7">H18*0.09</f>
        <v>27.465091742491943</v>
      </c>
      <c r="I19" s="384">
        <f t="shared" si="7"/>
        <v>27.376197060956962</v>
      </c>
      <c r="J19" s="384">
        <f t="shared" si="7"/>
        <v>27.286513003100129</v>
      </c>
      <c r="K19" s="384">
        <f t="shared" si="7"/>
        <v>27.196786497497214</v>
      </c>
      <c r="L19" s="384">
        <f>L18*0.05</f>
        <v>14.959637379142354</v>
      </c>
      <c r="M19" s="384">
        <f>M18*0.15</f>
        <v>44.429145642506938</v>
      </c>
      <c r="N19" s="384">
        <f>N18*0.25</f>
        <v>73.547549784256461</v>
      </c>
      <c r="O19" s="384">
        <f t="shared" ref="O19:Q19" si="8">O18*0.25</f>
        <v>73.297360255314445</v>
      </c>
      <c r="P19" s="384">
        <f t="shared" si="8"/>
        <v>73.048007493750774</v>
      </c>
      <c r="Q19" s="384">
        <f t="shared" si="8"/>
        <v>72.79949150932265</v>
      </c>
      <c r="R19" s="384">
        <f>R18*0.24</f>
        <v>69.648455709756135</v>
      </c>
      <c r="S19" s="319"/>
      <c r="T19" s="319"/>
      <c r="U19" s="319"/>
      <c r="V19" s="319"/>
      <c r="W19" s="319"/>
      <c r="X19" s="319"/>
      <c r="Y19" s="319"/>
      <c r="Z19" s="319"/>
    </row>
    <row r="20" spans="1:26">
      <c r="A20" s="17">
        <v>9</v>
      </c>
      <c r="B20" s="16" t="s">
        <v>0</v>
      </c>
      <c r="C20" s="16"/>
      <c r="D20" s="50"/>
      <c r="E20" s="377">
        <v>0</v>
      </c>
      <c r="F20" s="377">
        <v>0</v>
      </c>
      <c r="G20" s="320">
        <v>0</v>
      </c>
      <c r="H20" s="321">
        <v>0</v>
      </c>
      <c r="I20" s="321">
        <v>0</v>
      </c>
      <c r="J20" s="321">
        <v>0</v>
      </c>
      <c r="K20" s="321">
        <v>0</v>
      </c>
      <c r="L20" s="321">
        <v>0</v>
      </c>
      <c r="M20" s="321">
        <v>0</v>
      </c>
      <c r="N20" s="321">
        <v>0</v>
      </c>
      <c r="O20" s="318">
        <v>0</v>
      </c>
      <c r="P20" s="318">
        <v>0</v>
      </c>
      <c r="Q20" s="318">
        <v>0</v>
      </c>
      <c r="R20" s="318">
        <v>0</v>
      </c>
    </row>
    <row r="21" spans="1:26">
      <c r="A21" s="17">
        <v>10</v>
      </c>
      <c r="B21" s="22" t="s">
        <v>161</v>
      </c>
      <c r="C21" s="20"/>
      <c r="D21" s="53"/>
      <c r="E21" s="378">
        <f>E18+E19+E20</f>
        <v>347.72</v>
      </c>
      <c r="F21" s="378">
        <f>F18+F19+F20</f>
        <v>333.72</v>
      </c>
      <c r="G21" s="378">
        <f>G18+G19+G20</f>
        <v>334.81641904901824</v>
      </c>
      <c r="H21" s="378">
        <f t="shared" ref="H21:R21" si="9">H18+H19+H20</f>
        <v>332.63277777018021</v>
      </c>
      <c r="I21" s="378">
        <f t="shared" si="9"/>
        <v>331.55616440492321</v>
      </c>
      <c r="J21" s="378">
        <f t="shared" si="9"/>
        <v>330.4699908153238</v>
      </c>
      <c r="K21" s="378">
        <f t="shared" si="9"/>
        <v>329.38330313635515</v>
      </c>
      <c r="L21" s="378">
        <f t="shared" si="9"/>
        <v>314.15238496198941</v>
      </c>
      <c r="M21" s="378">
        <f t="shared" si="9"/>
        <v>340.62344992588658</v>
      </c>
      <c r="N21" s="378">
        <f t="shared" si="9"/>
        <v>367.73774892128233</v>
      </c>
      <c r="O21" s="378">
        <f t="shared" si="9"/>
        <v>366.48680127657224</v>
      </c>
      <c r="P21" s="378">
        <f t="shared" si="9"/>
        <v>365.24003746875388</v>
      </c>
      <c r="Q21" s="378">
        <f t="shared" si="9"/>
        <v>363.99745754661325</v>
      </c>
      <c r="R21" s="378">
        <f t="shared" si="9"/>
        <v>359.85035450040675</v>
      </c>
    </row>
    <row r="22" spans="1:26">
      <c r="A22" s="23"/>
      <c r="B22" s="24"/>
      <c r="C22" s="25"/>
      <c r="D22" s="56"/>
      <c r="E22" s="56"/>
      <c r="F22" s="56"/>
      <c r="G22" s="57"/>
      <c r="H22" s="57"/>
      <c r="I22" s="57"/>
      <c r="J22" s="57"/>
      <c r="K22" s="57"/>
      <c r="L22" s="57"/>
      <c r="M22" s="57"/>
      <c r="N22" s="57"/>
      <c r="O22" s="58"/>
      <c r="P22" s="58"/>
      <c r="Q22" s="58"/>
      <c r="R22" s="59"/>
    </row>
    <row r="23" spans="1:26" ht="15.75" customHeight="1">
      <c r="B23" s="245" t="s">
        <v>101</v>
      </c>
      <c r="C23" s="18"/>
      <c r="D23" s="17"/>
      <c r="E23" s="17"/>
      <c r="F23" s="17"/>
      <c r="G23" s="60"/>
      <c r="H23" s="60"/>
      <c r="I23" s="60"/>
      <c r="J23" s="60"/>
      <c r="K23" s="60"/>
      <c r="L23" s="60"/>
      <c r="M23" s="60"/>
      <c r="N23" s="60"/>
      <c r="O23" s="60"/>
      <c r="P23" s="60"/>
      <c r="Q23" s="60"/>
      <c r="R23" s="60"/>
    </row>
    <row r="24" spans="1:26">
      <c r="A24" s="62"/>
      <c r="B24" s="22" t="s">
        <v>266</v>
      </c>
      <c r="C24" s="26"/>
      <c r="D24" s="301" t="s">
        <v>353</v>
      </c>
      <c r="E24" s="302"/>
      <c r="F24" s="302"/>
      <c r="G24" s="303"/>
      <c r="H24" s="61"/>
      <c r="I24" s="61"/>
      <c r="J24" s="61"/>
      <c r="K24" s="61"/>
      <c r="L24" s="61"/>
      <c r="M24" s="61"/>
      <c r="N24" s="61"/>
      <c r="O24" s="62"/>
      <c r="P24" s="62"/>
      <c r="Q24" s="62"/>
      <c r="R24" s="62"/>
    </row>
    <row r="25" spans="1:26">
      <c r="A25" s="62"/>
      <c r="B25" s="27" t="s">
        <v>42</v>
      </c>
      <c r="D25" s="63" t="s">
        <v>317</v>
      </c>
      <c r="E25" s="49">
        <v>2017</v>
      </c>
      <c r="F25" s="49">
        <v>2018</v>
      </c>
      <c r="G25" s="49">
        <v>2019</v>
      </c>
      <c r="H25" s="49" t="s">
        <v>2</v>
      </c>
      <c r="I25" s="49" t="s">
        <v>17</v>
      </c>
      <c r="J25" s="49" t="s">
        <v>18</v>
      </c>
      <c r="K25" s="49" t="s">
        <v>20</v>
      </c>
      <c r="L25" s="49" t="s">
        <v>21</v>
      </c>
      <c r="M25" s="49" t="s">
        <v>24</v>
      </c>
      <c r="N25" s="49" t="s">
        <v>25</v>
      </c>
      <c r="O25" s="49" t="s">
        <v>27</v>
      </c>
      <c r="P25" s="49" t="s">
        <v>28</v>
      </c>
      <c r="Q25" s="49" t="s">
        <v>29</v>
      </c>
      <c r="R25" s="49" t="s">
        <v>30</v>
      </c>
    </row>
    <row r="26" spans="1:26">
      <c r="A26" s="115" t="s">
        <v>51</v>
      </c>
      <c r="B26" s="354" t="s">
        <v>398</v>
      </c>
      <c r="C26" s="355"/>
      <c r="D26" s="356" t="s">
        <v>319</v>
      </c>
      <c r="E26" s="371">
        <v>42</v>
      </c>
      <c r="F26" s="371">
        <v>42</v>
      </c>
      <c r="G26" s="338">
        <v>42</v>
      </c>
      <c r="H26" s="338">
        <v>42</v>
      </c>
      <c r="I26" s="338">
        <v>42</v>
      </c>
      <c r="J26" s="338">
        <v>42</v>
      </c>
      <c r="K26" s="338">
        <v>42</v>
      </c>
      <c r="L26" s="338">
        <v>42</v>
      </c>
      <c r="M26" s="338">
        <v>42</v>
      </c>
      <c r="N26" s="338">
        <v>42</v>
      </c>
      <c r="O26" s="338">
        <v>42</v>
      </c>
      <c r="P26" s="338">
        <v>42</v>
      </c>
      <c r="Q26" s="338">
        <v>42</v>
      </c>
      <c r="R26" s="338">
        <v>42</v>
      </c>
    </row>
    <row r="27" spans="1:26">
      <c r="A27" s="115" t="s">
        <v>52</v>
      </c>
      <c r="B27" s="354" t="s">
        <v>399</v>
      </c>
      <c r="C27" s="355"/>
      <c r="D27" s="356" t="s">
        <v>319</v>
      </c>
      <c r="E27" s="371">
        <v>47</v>
      </c>
      <c r="F27" s="371">
        <v>47</v>
      </c>
      <c r="G27" s="338">
        <v>47</v>
      </c>
      <c r="H27" s="338">
        <v>47</v>
      </c>
      <c r="I27" s="338">
        <v>47</v>
      </c>
      <c r="J27" s="338">
        <v>47</v>
      </c>
      <c r="K27" s="338">
        <v>47</v>
      </c>
      <c r="L27" s="338">
        <v>47</v>
      </c>
      <c r="M27" s="338">
        <v>47</v>
      </c>
      <c r="N27" s="338">
        <v>47</v>
      </c>
      <c r="O27" s="338">
        <v>47</v>
      </c>
      <c r="P27" s="338">
        <v>47</v>
      </c>
      <c r="Q27" s="338">
        <v>47</v>
      </c>
      <c r="R27" s="338">
        <v>47</v>
      </c>
    </row>
    <row r="28" spans="1:26">
      <c r="A28" s="115" t="s">
        <v>53</v>
      </c>
      <c r="B28" s="339" t="s">
        <v>380</v>
      </c>
      <c r="C28" s="29"/>
      <c r="D28" s="64" t="s">
        <v>319</v>
      </c>
      <c r="E28" s="370">
        <v>48</v>
      </c>
      <c r="F28" s="370">
        <v>48</v>
      </c>
      <c r="G28" s="338">
        <v>48</v>
      </c>
      <c r="H28" s="338">
        <v>48</v>
      </c>
      <c r="I28" s="338">
        <v>48</v>
      </c>
      <c r="J28" s="338">
        <v>48</v>
      </c>
      <c r="K28" s="338">
        <v>48</v>
      </c>
      <c r="L28" s="338">
        <v>48</v>
      </c>
      <c r="M28" s="338">
        <v>48</v>
      </c>
      <c r="N28" s="338">
        <v>48</v>
      </c>
      <c r="O28" s="338">
        <v>48</v>
      </c>
      <c r="P28" s="338">
        <v>48</v>
      </c>
      <c r="Q28" s="338">
        <v>48</v>
      </c>
      <c r="R28" s="338">
        <v>48</v>
      </c>
      <c r="S28" s="317"/>
    </row>
    <row r="29" spans="1:26">
      <c r="A29" s="115" t="s">
        <v>54</v>
      </c>
      <c r="B29" s="339" t="s">
        <v>395</v>
      </c>
      <c r="C29" s="29"/>
      <c r="D29" s="64" t="s">
        <v>326</v>
      </c>
      <c r="E29" s="370">
        <v>0</v>
      </c>
      <c r="F29" s="370">
        <v>0</v>
      </c>
      <c r="G29" s="338">
        <v>0</v>
      </c>
      <c r="H29" s="338">
        <v>0</v>
      </c>
      <c r="I29" s="338">
        <v>0</v>
      </c>
      <c r="J29" s="338">
        <v>0</v>
      </c>
      <c r="K29" s="338">
        <v>0</v>
      </c>
      <c r="L29" s="338">
        <v>0</v>
      </c>
      <c r="M29" s="338">
        <v>49.72</v>
      </c>
      <c r="N29" s="338">
        <v>99</v>
      </c>
      <c r="O29" s="338">
        <v>99.44</v>
      </c>
      <c r="P29" s="338">
        <v>99.44</v>
      </c>
      <c r="Q29" s="338">
        <v>99.44</v>
      </c>
      <c r="R29" s="338">
        <v>99.44</v>
      </c>
    </row>
    <row r="30" spans="1:26">
      <c r="A30" s="115" t="s">
        <v>55</v>
      </c>
      <c r="B30" s="339" t="s">
        <v>392</v>
      </c>
      <c r="C30" s="29"/>
      <c r="D30" s="64" t="s">
        <v>326</v>
      </c>
      <c r="E30" s="372">
        <v>0</v>
      </c>
      <c r="F30" s="372">
        <v>0</v>
      </c>
      <c r="G30" s="338">
        <v>0</v>
      </c>
      <c r="H30" s="338">
        <v>0</v>
      </c>
      <c r="I30" s="338">
        <v>0</v>
      </c>
      <c r="J30" s="338">
        <v>0</v>
      </c>
      <c r="K30" s="338">
        <v>0</v>
      </c>
      <c r="L30" s="338">
        <v>0</v>
      </c>
      <c r="M30" s="338">
        <v>15</v>
      </c>
      <c r="N30" s="338">
        <v>30</v>
      </c>
      <c r="O30" s="338">
        <v>30</v>
      </c>
      <c r="P30" s="338">
        <v>30</v>
      </c>
      <c r="Q30" s="338">
        <v>30</v>
      </c>
      <c r="R30" s="338">
        <v>30</v>
      </c>
    </row>
    <row r="31" spans="1:26">
      <c r="A31" s="115" t="s">
        <v>56</v>
      </c>
      <c r="B31" s="339"/>
      <c r="C31" s="29"/>
      <c r="D31" s="64"/>
      <c r="E31" s="144"/>
      <c r="F31" s="144"/>
      <c r="G31" s="338"/>
      <c r="H31" s="338"/>
      <c r="I31" s="338"/>
      <c r="J31" s="338"/>
      <c r="K31" s="338"/>
      <c r="L31" s="338"/>
      <c r="M31" s="338"/>
      <c r="N31" s="338"/>
      <c r="O31" s="338"/>
      <c r="P31" s="338"/>
      <c r="Q31" s="338"/>
      <c r="R31" s="338"/>
    </row>
    <row r="32" spans="1:26">
      <c r="A32" s="115" t="s">
        <v>57</v>
      </c>
      <c r="B32" s="339"/>
      <c r="C32" s="29"/>
      <c r="D32" s="64"/>
      <c r="E32" s="149"/>
      <c r="F32" s="149"/>
      <c r="G32" s="338"/>
      <c r="H32" s="338"/>
      <c r="I32" s="338"/>
      <c r="J32" s="338"/>
      <c r="K32" s="338"/>
      <c r="L32" s="338"/>
      <c r="M32" s="338"/>
      <c r="N32" s="338"/>
      <c r="O32" s="338"/>
      <c r="P32" s="338"/>
      <c r="Q32" s="338"/>
      <c r="R32" s="338"/>
    </row>
    <row r="33" spans="1:18">
      <c r="A33" s="115"/>
      <c r="B33" s="34"/>
      <c r="D33" s="16"/>
      <c r="E33" s="74"/>
      <c r="F33" s="75"/>
      <c r="G33" s="75"/>
      <c r="H33" s="75"/>
      <c r="I33" s="75"/>
      <c r="J33" s="75"/>
      <c r="K33" s="75"/>
      <c r="L33" s="75"/>
      <c r="M33" s="75"/>
      <c r="N33" s="75"/>
      <c r="O33" s="76"/>
      <c r="P33" s="76"/>
      <c r="Q33" s="76"/>
      <c r="R33" s="77"/>
    </row>
    <row r="34" spans="1:18">
      <c r="A34" s="115"/>
      <c r="B34" s="22" t="s">
        <v>267</v>
      </c>
      <c r="C34" s="26"/>
      <c r="D34" s="22"/>
      <c r="E34" s="82"/>
      <c r="F34" s="83"/>
      <c r="G34" s="83"/>
      <c r="H34" s="83"/>
      <c r="I34" s="83"/>
      <c r="J34" s="83"/>
      <c r="K34" s="83"/>
      <c r="L34" s="83"/>
      <c r="M34" s="83"/>
      <c r="N34" s="83"/>
      <c r="O34" s="80"/>
      <c r="P34" s="80"/>
      <c r="Q34" s="80"/>
      <c r="R34" s="81"/>
    </row>
    <row r="35" spans="1:18">
      <c r="A35" s="115"/>
      <c r="B35" s="27" t="s">
        <v>35</v>
      </c>
      <c r="D35" s="63" t="s">
        <v>317</v>
      </c>
      <c r="E35" s="49">
        <v>2017</v>
      </c>
      <c r="F35" s="49">
        <v>2018</v>
      </c>
      <c r="G35" s="49">
        <v>2019</v>
      </c>
      <c r="H35" s="49" t="s">
        <v>2</v>
      </c>
      <c r="I35" s="49" t="s">
        <v>17</v>
      </c>
      <c r="J35" s="49" t="s">
        <v>18</v>
      </c>
      <c r="K35" s="49" t="s">
        <v>20</v>
      </c>
      <c r="L35" s="49" t="s">
        <v>21</v>
      </c>
      <c r="M35" s="49" t="s">
        <v>24</v>
      </c>
      <c r="N35" s="49" t="s">
        <v>25</v>
      </c>
      <c r="O35" s="49" t="s">
        <v>27</v>
      </c>
      <c r="P35" s="49" t="s">
        <v>28</v>
      </c>
      <c r="Q35" s="49" t="s">
        <v>29</v>
      </c>
      <c r="R35" s="49" t="s">
        <v>30</v>
      </c>
    </row>
    <row r="36" spans="1:18">
      <c r="A36" s="115" t="s">
        <v>58</v>
      </c>
      <c r="B36" s="339" t="s">
        <v>376</v>
      </c>
      <c r="C36" s="30"/>
      <c r="D36" s="281" t="s">
        <v>319</v>
      </c>
      <c r="E36" s="370">
        <v>89</v>
      </c>
      <c r="F36" s="370">
        <v>89</v>
      </c>
      <c r="G36" s="338">
        <v>89</v>
      </c>
      <c r="H36" s="338">
        <v>89</v>
      </c>
      <c r="I36" s="338">
        <v>89</v>
      </c>
      <c r="J36" s="338">
        <v>89</v>
      </c>
      <c r="K36" s="338">
        <v>89</v>
      </c>
      <c r="L36" s="338">
        <v>89</v>
      </c>
      <c r="M36" s="338">
        <v>89</v>
      </c>
      <c r="N36" s="338">
        <v>89</v>
      </c>
      <c r="O36" s="338">
        <v>89</v>
      </c>
      <c r="P36" s="338">
        <v>89</v>
      </c>
      <c r="Q36" s="338">
        <v>89</v>
      </c>
      <c r="R36" s="338">
        <v>89</v>
      </c>
    </row>
    <row r="37" spans="1:18">
      <c r="A37" s="115" t="s">
        <v>59</v>
      </c>
      <c r="B37" s="339" t="s">
        <v>377</v>
      </c>
      <c r="C37" s="30"/>
      <c r="D37" s="64" t="s">
        <v>321</v>
      </c>
      <c r="E37" s="370">
        <v>74</v>
      </c>
      <c r="F37" s="370">
        <v>74</v>
      </c>
      <c r="G37" s="338">
        <v>74</v>
      </c>
      <c r="H37" s="338">
        <v>74</v>
      </c>
      <c r="I37" s="338">
        <v>74</v>
      </c>
      <c r="J37" s="338">
        <v>74</v>
      </c>
      <c r="K37" s="338">
        <v>74</v>
      </c>
      <c r="L37" s="338">
        <v>74</v>
      </c>
      <c r="M37" s="338">
        <v>37</v>
      </c>
      <c r="N37" s="338">
        <v>0</v>
      </c>
      <c r="O37" s="338">
        <v>0</v>
      </c>
      <c r="P37" s="338">
        <v>0</v>
      </c>
      <c r="Q37" s="338">
        <v>0</v>
      </c>
      <c r="R37" s="338">
        <v>0</v>
      </c>
    </row>
    <row r="38" spans="1:18" ht="31.5">
      <c r="A38" s="115" t="s">
        <v>185</v>
      </c>
      <c r="B38" s="339" t="s">
        <v>378</v>
      </c>
      <c r="C38" s="30"/>
      <c r="D38" s="64" t="s">
        <v>322</v>
      </c>
      <c r="E38" s="370">
        <v>20</v>
      </c>
      <c r="F38" s="370">
        <v>20</v>
      </c>
      <c r="G38" s="338">
        <v>20</v>
      </c>
      <c r="H38" s="338">
        <v>20</v>
      </c>
      <c r="I38" s="338">
        <v>20</v>
      </c>
      <c r="J38" s="338">
        <v>20</v>
      </c>
      <c r="K38" s="338">
        <v>20</v>
      </c>
      <c r="L38" s="338">
        <v>20</v>
      </c>
      <c r="M38" s="338">
        <v>20</v>
      </c>
      <c r="N38" s="338">
        <v>20</v>
      </c>
      <c r="O38" s="338">
        <v>20</v>
      </c>
      <c r="P38" s="338">
        <v>20</v>
      </c>
      <c r="Q38" s="338">
        <v>20</v>
      </c>
      <c r="R38" s="338">
        <v>20</v>
      </c>
    </row>
    <row r="39" spans="1:18">
      <c r="A39" s="115" t="s">
        <v>186</v>
      </c>
      <c r="B39" s="339" t="s">
        <v>379</v>
      </c>
      <c r="C39" s="29"/>
      <c r="D39" s="64" t="s">
        <v>323</v>
      </c>
      <c r="E39" s="370">
        <v>10</v>
      </c>
      <c r="F39" s="370">
        <v>10</v>
      </c>
      <c r="G39" s="338">
        <v>10</v>
      </c>
      <c r="H39" s="338">
        <v>10</v>
      </c>
      <c r="I39" s="338">
        <v>10</v>
      </c>
      <c r="J39" s="338">
        <v>10</v>
      </c>
      <c r="K39" s="338">
        <v>10</v>
      </c>
      <c r="L39" s="338">
        <v>10</v>
      </c>
      <c r="M39" s="338">
        <v>10</v>
      </c>
      <c r="N39" s="338">
        <v>10</v>
      </c>
      <c r="O39" s="338">
        <v>10</v>
      </c>
      <c r="P39" s="338">
        <v>10</v>
      </c>
      <c r="Q39" s="338">
        <v>10</v>
      </c>
      <c r="R39" s="338">
        <v>10</v>
      </c>
    </row>
    <row r="40" spans="1:18">
      <c r="A40" s="115" t="s">
        <v>187</v>
      </c>
      <c r="B40" s="10"/>
      <c r="C40" s="273"/>
      <c r="D40" s="272"/>
      <c r="E40" s="144"/>
      <c r="F40" s="144"/>
      <c r="G40" s="87"/>
      <c r="H40" s="87"/>
      <c r="I40" s="87"/>
      <c r="J40" s="87"/>
      <c r="K40" s="87"/>
      <c r="L40" s="87"/>
      <c r="M40" s="87"/>
      <c r="N40" s="87"/>
      <c r="O40" s="88"/>
      <c r="P40" s="88"/>
      <c r="Q40" s="88"/>
      <c r="R40" s="88"/>
    </row>
    <row r="41" spans="1:18">
      <c r="A41" s="115" t="s">
        <v>188</v>
      </c>
      <c r="B41" s="10"/>
      <c r="C41" s="273"/>
      <c r="D41" s="272"/>
      <c r="E41" s="270"/>
      <c r="F41" s="270"/>
      <c r="G41" s="274"/>
      <c r="H41" s="274"/>
      <c r="I41" s="274"/>
      <c r="J41" s="274"/>
      <c r="K41" s="274"/>
      <c r="L41" s="274"/>
      <c r="M41" s="274"/>
      <c r="N41" s="274"/>
      <c r="O41" s="275"/>
      <c r="P41" s="275"/>
      <c r="Q41" s="275"/>
      <c r="R41" s="275"/>
    </row>
    <row r="42" spans="1:18">
      <c r="A42" s="115" t="s">
        <v>189</v>
      </c>
      <c r="B42" s="10"/>
      <c r="C42" s="273"/>
      <c r="D42" s="272"/>
      <c r="E42" s="270"/>
      <c r="F42" s="270"/>
      <c r="G42" s="274"/>
      <c r="H42" s="274"/>
      <c r="I42" s="274"/>
      <c r="J42" s="274"/>
      <c r="K42" s="274"/>
      <c r="L42" s="274"/>
      <c r="M42" s="274"/>
      <c r="N42" s="274"/>
      <c r="O42" s="275"/>
      <c r="P42" s="275"/>
      <c r="Q42" s="275"/>
      <c r="R42" s="275"/>
    </row>
    <row r="43" spans="1:18">
      <c r="A43" s="115"/>
      <c r="B43" s="157"/>
      <c r="C43" s="158"/>
      <c r="D43" s="159"/>
      <c r="E43" s="159"/>
      <c r="F43" s="159"/>
      <c r="G43" s="160"/>
      <c r="H43" s="160"/>
      <c r="I43" s="160"/>
      <c r="J43" s="160"/>
      <c r="K43" s="160"/>
      <c r="L43" s="160"/>
      <c r="M43" s="160"/>
      <c r="N43" s="160"/>
      <c r="O43" s="161"/>
      <c r="P43" s="161"/>
      <c r="Q43" s="161"/>
      <c r="R43" s="162"/>
    </row>
    <row r="44" spans="1:18" ht="31.5">
      <c r="A44" s="115">
        <v>11</v>
      </c>
      <c r="B44" s="36" t="s">
        <v>162</v>
      </c>
      <c r="C44" s="35"/>
      <c r="D44" s="66"/>
      <c r="E44" s="312">
        <f t="shared" ref="E44:R44" si="10">SUM(E26:E32,E36:E42)</f>
        <v>330</v>
      </c>
      <c r="F44" s="312">
        <f t="shared" si="10"/>
        <v>330</v>
      </c>
      <c r="G44" s="55">
        <f t="shared" si="10"/>
        <v>330</v>
      </c>
      <c r="H44" s="55">
        <f t="shared" si="10"/>
        <v>330</v>
      </c>
      <c r="I44" s="55">
        <f t="shared" si="10"/>
        <v>330</v>
      </c>
      <c r="J44" s="55">
        <f t="shared" si="10"/>
        <v>330</v>
      </c>
      <c r="K44" s="55">
        <f t="shared" si="10"/>
        <v>330</v>
      </c>
      <c r="L44" s="55">
        <f t="shared" si="10"/>
        <v>330</v>
      </c>
      <c r="M44" s="55">
        <f t="shared" si="10"/>
        <v>357.72</v>
      </c>
      <c r="N44" s="55">
        <f t="shared" si="10"/>
        <v>385</v>
      </c>
      <c r="O44" s="55">
        <f t="shared" si="10"/>
        <v>385.44</v>
      </c>
      <c r="P44" s="55">
        <f t="shared" si="10"/>
        <v>385.44</v>
      </c>
      <c r="Q44" s="55">
        <f t="shared" si="10"/>
        <v>385.44</v>
      </c>
      <c r="R44" s="55">
        <f t="shared" si="10"/>
        <v>385.44</v>
      </c>
    </row>
    <row r="45" spans="1:18">
      <c r="A45" s="62"/>
      <c r="B45" s="26"/>
      <c r="C45" s="26"/>
      <c r="D45" s="22"/>
      <c r="E45" s="74"/>
      <c r="F45" s="75"/>
      <c r="G45" s="75"/>
      <c r="H45" s="75"/>
      <c r="I45" s="75"/>
      <c r="J45" s="75"/>
      <c r="K45" s="75"/>
      <c r="L45" s="75"/>
      <c r="M45" s="75"/>
      <c r="N45" s="75"/>
      <c r="O45" s="76"/>
      <c r="P45" s="76"/>
      <c r="Q45" s="76"/>
      <c r="R45" s="77"/>
    </row>
    <row r="46" spans="1:18">
      <c r="A46" s="62"/>
      <c r="B46" s="22" t="s">
        <v>272</v>
      </c>
      <c r="C46" s="26"/>
      <c r="D46" s="16"/>
      <c r="E46" s="78"/>
      <c r="F46" s="79"/>
      <c r="G46" s="79"/>
      <c r="H46" s="79"/>
      <c r="I46" s="79"/>
      <c r="J46" s="79"/>
      <c r="K46" s="79"/>
      <c r="L46" s="79"/>
      <c r="M46" s="79"/>
      <c r="N46" s="79"/>
      <c r="O46" s="80"/>
      <c r="P46" s="80"/>
      <c r="Q46" s="80"/>
      <c r="R46" s="81"/>
    </row>
    <row r="47" spans="1:18">
      <c r="A47" s="62"/>
      <c r="B47" s="16" t="s">
        <v>34</v>
      </c>
      <c r="D47" s="63" t="s">
        <v>317</v>
      </c>
      <c r="E47" s="49">
        <v>2017</v>
      </c>
      <c r="F47" s="49">
        <v>2018</v>
      </c>
      <c r="G47" s="49">
        <v>2019</v>
      </c>
      <c r="H47" s="49" t="s">
        <v>2</v>
      </c>
      <c r="I47" s="49" t="s">
        <v>17</v>
      </c>
      <c r="J47" s="49" t="s">
        <v>18</v>
      </c>
      <c r="K47" s="49" t="s">
        <v>20</v>
      </c>
      <c r="L47" s="49" t="s">
        <v>21</v>
      </c>
      <c r="M47" s="49" t="s">
        <v>24</v>
      </c>
      <c r="N47" s="49" t="s">
        <v>25</v>
      </c>
      <c r="O47" s="49" t="s">
        <v>27</v>
      </c>
      <c r="P47" s="49" t="s">
        <v>28</v>
      </c>
      <c r="Q47" s="49" t="s">
        <v>29</v>
      </c>
      <c r="R47" s="49" t="s">
        <v>30</v>
      </c>
    </row>
    <row r="48" spans="1:18">
      <c r="A48" s="115" t="s">
        <v>138</v>
      </c>
      <c r="B48" s="339" t="s">
        <v>387</v>
      </c>
      <c r="C48" s="273"/>
      <c r="D48" s="272" t="s">
        <v>324</v>
      </c>
      <c r="E48" s="286">
        <v>0</v>
      </c>
      <c r="F48" s="286">
        <v>0</v>
      </c>
      <c r="G48" s="338">
        <v>1</v>
      </c>
      <c r="H48" s="338">
        <v>1</v>
      </c>
      <c r="I48" s="338">
        <v>1</v>
      </c>
      <c r="J48" s="338">
        <v>1</v>
      </c>
      <c r="K48" s="338">
        <v>1</v>
      </c>
      <c r="L48" s="338">
        <v>1</v>
      </c>
      <c r="M48" s="338">
        <v>1</v>
      </c>
      <c r="N48" s="338">
        <v>1</v>
      </c>
      <c r="O48" s="338">
        <v>1</v>
      </c>
      <c r="P48" s="338">
        <v>1</v>
      </c>
      <c r="Q48" s="338">
        <v>1</v>
      </c>
      <c r="R48" s="338">
        <v>1</v>
      </c>
    </row>
    <row r="49" spans="1:18">
      <c r="A49" s="115" t="s">
        <v>139</v>
      </c>
      <c r="B49" s="339"/>
      <c r="C49" s="273"/>
      <c r="D49" s="272"/>
      <c r="E49" s="286"/>
      <c r="F49" s="286"/>
      <c r="G49" s="338"/>
      <c r="H49" s="338"/>
      <c r="I49" s="338"/>
      <c r="J49" s="338"/>
      <c r="K49" s="338"/>
      <c r="L49" s="338"/>
      <c r="M49" s="338"/>
      <c r="N49" s="338"/>
      <c r="O49" s="338"/>
      <c r="P49" s="338"/>
      <c r="Q49" s="338"/>
      <c r="R49" s="338"/>
    </row>
    <row r="50" spans="1:18">
      <c r="A50" s="115" t="s">
        <v>140</v>
      </c>
      <c r="B50" s="339"/>
      <c r="C50" s="32"/>
      <c r="D50" s="272"/>
      <c r="E50" s="233"/>
      <c r="F50" s="233"/>
      <c r="G50" s="338"/>
      <c r="H50" s="338"/>
      <c r="I50" s="338"/>
      <c r="J50" s="338"/>
      <c r="K50" s="338"/>
      <c r="L50" s="338"/>
      <c r="M50" s="338"/>
      <c r="N50" s="338"/>
      <c r="O50" s="338"/>
      <c r="P50" s="338"/>
      <c r="Q50" s="338"/>
      <c r="R50" s="338"/>
    </row>
    <row r="51" spans="1:18">
      <c r="A51" s="115" t="s">
        <v>141</v>
      </c>
      <c r="B51" s="10"/>
      <c r="C51" s="30"/>
      <c r="D51" s="64"/>
      <c r="E51" s="233"/>
      <c r="F51" s="233"/>
      <c r="G51" s="87"/>
      <c r="H51" s="87"/>
      <c r="I51" s="87"/>
      <c r="J51" s="87"/>
      <c r="K51" s="87"/>
      <c r="L51" s="87"/>
      <c r="M51" s="87"/>
      <c r="N51" s="97"/>
      <c r="O51" s="88"/>
      <c r="P51" s="88"/>
      <c r="Q51" s="88"/>
      <c r="R51" s="88"/>
    </row>
    <row r="52" spans="1:18">
      <c r="A52" s="115" t="s">
        <v>142</v>
      </c>
      <c r="B52" s="339"/>
      <c r="C52" s="273"/>
      <c r="D52" s="272"/>
      <c r="E52" s="286"/>
      <c r="F52" s="286"/>
      <c r="G52" s="338"/>
      <c r="H52" s="338"/>
      <c r="I52" s="338"/>
      <c r="J52" s="338"/>
      <c r="K52" s="338"/>
      <c r="L52" s="338"/>
      <c r="M52" s="338"/>
      <c r="N52" s="338"/>
      <c r="O52" s="338"/>
      <c r="P52" s="338"/>
      <c r="Q52" s="338"/>
      <c r="R52" s="338"/>
    </row>
    <row r="53" spans="1:18">
      <c r="A53" s="115" t="s">
        <v>143</v>
      </c>
      <c r="B53" s="10"/>
      <c r="C53" s="30"/>
      <c r="D53" s="64"/>
      <c r="E53" s="233"/>
      <c r="F53" s="233"/>
      <c r="G53" s="87"/>
      <c r="H53" s="87"/>
      <c r="I53" s="87"/>
      <c r="J53" s="87"/>
      <c r="K53" s="87"/>
      <c r="L53" s="87"/>
      <c r="M53" s="87"/>
      <c r="N53" s="97"/>
      <c r="O53" s="88"/>
      <c r="P53" s="88"/>
      <c r="Q53" s="88"/>
      <c r="R53" s="88"/>
    </row>
    <row r="54" spans="1:18">
      <c r="A54" s="115" t="s">
        <v>144</v>
      </c>
      <c r="B54" s="10"/>
      <c r="C54" s="30"/>
      <c r="D54" s="64"/>
      <c r="E54" s="233"/>
      <c r="F54" s="233"/>
      <c r="G54" s="87"/>
      <c r="H54" s="87"/>
      <c r="I54" s="87"/>
      <c r="J54" s="87"/>
      <c r="K54" s="87"/>
      <c r="L54" s="87"/>
      <c r="M54" s="87"/>
      <c r="N54" s="97"/>
      <c r="O54" s="88"/>
      <c r="P54" s="88"/>
      <c r="Q54" s="88"/>
      <c r="R54" s="88"/>
    </row>
    <row r="55" spans="1:18">
      <c r="A55" s="115" t="s">
        <v>145</v>
      </c>
      <c r="B55" s="10"/>
      <c r="C55" s="30"/>
      <c r="D55" s="64"/>
      <c r="E55" s="234"/>
      <c r="F55" s="234"/>
      <c r="G55" s="92"/>
      <c r="H55" s="92"/>
      <c r="I55" s="92"/>
      <c r="J55" s="92"/>
      <c r="K55" s="92"/>
      <c r="L55" s="92"/>
      <c r="M55" s="92"/>
      <c r="N55" s="92"/>
      <c r="O55" s="93"/>
      <c r="P55" s="93"/>
      <c r="Q55" s="93"/>
      <c r="R55" s="93"/>
    </row>
    <row r="56" spans="1:18">
      <c r="A56" s="115" t="s">
        <v>146</v>
      </c>
      <c r="B56" s="10"/>
      <c r="C56" s="30"/>
      <c r="D56" s="272"/>
      <c r="E56" s="271"/>
      <c r="F56" s="271"/>
      <c r="G56" s="274"/>
      <c r="H56" s="274"/>
      <c r="I56" s="274"/>
      <c r="J56" s="274"/>
      <c r="K56" s="274"/>
      <c r="L56" s="274"/>
      <c r="M56" s="274"/>
      <c r="N56" s="274"/>
      <c r="O56" s="275"/>
      <c r="P56" s="275"/>
      <c r="Q56" s="275"/>
      <c r="R56" s="275"/>
    </row>
    <row r="57" spans="1:18">
      <c r="A57" s="115" t="s">
        <v>158</v>
      </c>
      <c r="B57" s="10"/>
      <c r="C57" s="30"/>
      <c r="D57" s="272"/>
      <c r="E57" s="271"/>
      <c r="F57" s="271"/>
      <c r="G57" s="274"/>
      <c r="H57" s="274"/>
      <c r="I57" s="274"/>
      <c r="J57" s="274"/>
      <c r="K57" s="274"/>
      <c r="L57" s="274"/>
      <c r="M57" s="274"/>
      <c r="N57" s="274"/>
      <c r="O57" s="275"/>
      <c r="P57" s="275"/>
      <c r="Q57" s="275"/>
      <c r="R57" s="275"/>
    </row>
    <row r="58" spans="1:18">
      <c r="A58" s="115" t="s">
        <v>159</v>
      </c>
      <c r="B58" s="339"/>
      <c r="C58" s="30"/>
      <c r="D58" s="64"/>
      <c r="E58" s="145"/>
      <c r="F58" s="145"/>
      <c r="G58" s="338"/>
      <c r="H58" s="338"/>
      <c r="I58" s="338"/>
      <c r="J58" s="338"/>
      <c r="K58" s="338"/>
      <c r="L58" s="338"/>
      <c r="M58" s="338"/>
      <c r="N58" s="338"/>
      <c r="O58" s="338"/>
      <c r="P58" s="338"/>
      <c r="Q58" s="338"/>
      <c r="R58" s="338"/>
    </row>
    <row r="59" spans="1:18">
      <c r="A59" s="115" t="s">
        <v>160</v>
      </c>
      <c r="B59" s="10"/>
      <c r="C59" s="30"/>
      <c r="D59" s="272"/>
      <c r="E59" s="271"/>
      <c r="F59" s="271"/>
      <c r="G59" s="274"/>
      <c r="H59" s="274"/>
      <c r="I59" s="274"/>
      <c r="J59" s="274"/>
      <c r="K59" s="274"/>
      <c r="L59" s="274"/>
      <c r="M59" s="274"/>
      <c r="N59" s="274"/>
      <c r="O59" s="275"/>
      <c r="P59" s="275"/>
      <c r="Q59" s="275"/>
      <c r="R59" s="275"/>
    </row>
    <row r="60" spans="1:18">
      <c r="A60" s="115" t="s">
        <v>190</v>
      </c>
      <c r="B60" s="10"/>
      <c r="C60" s="30"/>
      <c r="D60" s="272"/>
      <c r="E60" s="271"/>
      <c r="F60" s="271"/>
      <c r="G60" s="274"/>
      <c r="H60" s="274"/>
      <c r="I60" s="274"/>
      <c r="J60" s="274"/>
      <c r="K60" s="274"/>
      <c r="L60" s="274"/>
      <c r="M60" s="274"/>
      <c r="N60" s="274"/>
      <c r="O60" s="275"/>
      <c r="P60" s="275"/>
      <c r="Q60" s="275"/>
      <c r="R60" s="275"/>
    </row>
    <row r="61" spans="1:18">
      <c r="A61" s="115" t="s">
        <v>191</v>
      </c>
      <c r="B61" s="10"/>
      <c r="C61" s="30"/>
      <c r="D61" s="272"/>
      <c r="E61" s="271"/>
      <c r="F61" s="271"/>
      <c r="G61" s="274"/>
      <c r="H61" s="274"/>
      <c r="I61" s="274"/>
      <c r="J61" s="274"/>
      <c r="K61" s="274"/>
      <c r="L61" s="274"/>
      <c r="M61" s="274"/>
      <c r="N61" s="274"/>
      <c r="O61" s="275"/>
      <c r="P61" s="275"/>
      <c r="Q61" s="275"/>
      <c r="R61" s="275"/>
    </row>
    <row r="62" spans="1:18">
      <c r="A62" s="115"/>
      <c r="D62" s="16"/>
      <c r="E62" s="74"/>
      <c r="F62" s="75"/>
      <c r="G62" s="75"/>
      <c r="H62" s="75"/>
      <c r="I62" s="75"/>
      <c r="J62" s="75"/>
      <c r="K62" s="75"/>
      <c r="L62" s="75"/>
      <c r="M62" s="75"/>
      <c r="N62" s="75"/>
      <c r="O62" s="76"/>
      <c r="P62" s="76"/>
      <c r="Q62" s="76"/>
      <c r="R62" s="77"/>
    </row>
    <row r="63" spans="1:18">
      <c r="A63" s="115"/>
      <c r="D63" s="16"/>
      <c r="E63" s="78"/>
      <c r="F63" s="79"/>
      <c r="G63" s="79"/>
      <c r="H63" s="79"/>
      <c r="I63" s="79"/>
      <c r="J63" s="79"/>
      <c r="K63" s="79"/>
      <c r="L63" s="79"/>
      <c r="M63" s="79"/>
      <c r="N63" s="79"/>
      <c r="O63" s="80"/>
      <c r="P63" s="80"/>
      <c r="Q63" s="80"/>
      <c r="R63" s="81"/>
    </row>
    <row r="64" spans="1:18">
      <c r="A64" s="115"/>
      <c r="D64" s="16"/>
      <c r="E64" s="78"/>
      <c r="F64" s="79"/>
      <c r="G64" s="79"/>
      <c r="H64" s="79"/>
      <c r="I64" s="79"/>
      <c r="J64" s="79"/>
      <c r="K64" s="79"/>
      <c r="L64" s="79"/>
      <c r="M64" s="79"/>
      <c r="N64" s="79"/>
      <c r="O64" s="80"/>
      <c r="P64" s="80"/>
      <c r="Q64" s="80"/>
      <c r="R64" s="81"/>
    </row>
    <row r="65" spans="1:18">
      <c r="A65" s="115"/>
      <c r="B65" s="22" t="s">
        <v>273</v>
      </c>
      <c r="D65" s="22"/>
      <c r="E65" s="78"/>
      <c r="F65" s="79"/>
      <c r="G65" s="79"/>
      <c r="H65" s="79"/>
      <c r="I65" s="79"/>
      <c r="J65" s="79"/>
      <c r="K65" s="79"/>
      <c r="L65" s="79"/>
      <c r="M65" s="79"/>
      <c r="N65" s="79"/>
      <c r="O65" s="80"/>
      <c r="P65" s="80"/>
      <c r="Q65" s="80"/>
      <c r="R65" s="81"/>
    </row>
    <row r="66" spans="1:18">
      <c r="A66" s="115"/>
      <c r="B66" s="16" t="s">
        <v>35</v>
      </c>
      <c r="D66" s="63" t="s">
        <v>317</v>
      </c>
      <c r="E66" s="49">
        <v>2017</v>
      </c>
      <c r="F66" s="49">
        <v>2018</v>
      </c>
      <c r="G66" s="49">
        <v>2019</v>
      </c>
      <c r="H66" s="49" t="s">
        <v>2</v>
      </c>
      <c r="I66" s="49" t="s">
        <v>17</v>
      </c>
      <c r="J66" s="49" t="s">
        <v>18</v>
      </c>
      <c r="K66" s="49" t="s">
        <v>20</v>
      </c>
      <c r="L66" s="49" t="s">
        <v>21</v>
      </c>
      <c r="M66" s="49" t="s">
        <v>24</v>
      </c>
      <c r="N66" s="49" t="s">
        <v>25</v>
      </c>
      <c r="O66" s="49" t="s">
        <v>27</v>
      </c>
      <c r="P66" s="49" t="s">
        <v>28</v>
      </c>
      <c r="Q66" s="49" t="s">
        <v>29</v>
      </c>
      <c r="R66" s="49" t="s">
        <v>30</v>
      </c>
    </row>
    <row r="67" spans="1:18">
      <c r="A67" s="115" t="s">
        <v>192</v>
      </c>
      <c r="B67" s="339" t="s">
        <v>381</v>
      </c>
      <c r="C67" s="32"/>
      <c r="D67" s="272" t="s">
        <v>334</v>
      </c>
      <c r="E67" s="360">
        <v>2</v>
      </c>
      <c r="F67" s="360">
        <v>2</v>
      </c>
      <c r="G67" s="338">
        <f>0.3*5</f>
        <v>1.5</v>
      </c>
      <c r="H67" s="338">
        <f t="shared" ref="H67:I67" si="11">0.3*5</f>
        <v>1.5</v>
      </c>
      <c r="I67" s="338">
        <f t="shared" si="11"/>
        <v>1.5</v>
      </c>
      <c r="J67" s="338">
        <v>1</v>
      </c>
      <c r="K67" s="338">
        <v>0</v>
      </c>
      <c r="L67" s="338">
        <v>0</v>
      </c>
      <c r="M67" s="338">
        <v>0</v>
      </c>
      <c r="N67" s="338">
        <v>0</v>
      </c>
      <c r="O67" s="338">
        <v>0</v>
      </c>
      <c r="P67" s="338">
        <v>0</v>
      </c>
      <c r="Q67" s="338">
        <v>0</v>
      </c>
      <c r="R67" s="338">
        <v>0</v>
      </c>
    </row>
    <row r="68" spans="1:18">
      <c r="A68" s="115" t="s">
        <v>193</v>
      </c>
      <c r="B68" s="339" t="s">
        <v>382</v>
      </c>
      <c r="C68" s="32"/>
      <c r="D68" s="272" t="s">
        <v>334</v>
      </c>
      <c r="E68" s="361">
        <v>3</v>
      </c>
      <c r="F68" s="361">
        <v>3</v>
      </c>
      <c r="G68" s="338">
        <f>0.3*10</f>
        <v>3</v>
      </c>
      <c r="H68" s="338">
        <f t="shared" ref="H68:P68" si="12">0.3*10</f>
        <v>3</v>
      </c>
      <c r="I68" s="338">
        <f t="shared" si="12"/>
        <v>3</v>
      </c>
      <c r="J68" s="338">
        <f t="shared" si="12"/>
        <v>3</v>
      </c>
      <c r="K68" s="338">
        <f t="shared" si="12"/>
        <v>3</v>
      </c>
      <c r="L68" s="338">
        <f t="shared" si="12"/>
        <v>3</v>
      </c>
      <c r="M68" s="338">
        <f t="shared" si="12"/>
        <v>3</v>
      </c>
      <c r="N68" s="338">
        <f t="shared" si="12"/>
        <v>3</v>
      </c>
      <c r="O68" s="338">
        <f t="shared" si="12"/>
        <v>3</v>
      </c>
      <c r="P68" s="338">
        <f t="shared" si="12"/>
        <v>3</v>
      </c>
      <c r="Q68" s="338">
        <v>2</v>
      </c>
      <c r="R68" s="338">
        <v>0</v>
      </c>
    </row>
    <row r="69" spans="1:18">
      <c r="A69" s="115" t="s">
        <v>194</v>
      </c>
      <c r="B69" s="339" t="s">
        <v>384</v>
      </c>
      <c r="C69" s="273"/>
      <c r="D69" s="272" t="s">
        <v>331</v>
      </c>
      <c r="E69" s="362">
        <v>12</v>
      </c>
      <c r="F69" s="362">
        <v>12</v>
      </c>
      <c r="G69" s="338">
        <f>0.3*40</f>
        <v>12</v>
      </c>
      <c r="H69" s="338">
        <f t="shared" ref="H69:R69" si="13">0.3*40</f>
        <v>12</v>
      </c>
      <c r="I69" s="338">
        <f t="shared" si="13"/>
        <v>12</v>
      </c>
      <c r="J69" s="338">
        <f t="shared" si="13"/>
        <v>12</v>
      </c>
      <c r="K69" s="338">
        <f t="shared" si="13"/>
        <v>12</v>
      </c>
      <c r="L69" s="338">
        <f t="shared" si="13"/>
        <v>12</v>
      </c>
      <c r="M69" s="338">
        <f t="shared" si="13"/>
        <v>12</v>
      </c>
      <c r="N69" s="338">
        <f t="shared" si="13"/>
        <v>12</v>
      </c>
      <c r="O69" s="338">
        <f t="shared" si="13"/>
        <v>12</v>
      </c>
      <c r="P69" s="338">
        <f t="shared" si="13"/>
        <v>12</v>
      </c>
      <c r="Q69" s="338">
        <f t="shared" si="13"/>
        <v>12</v>
      </c>
      <c r="R69" s="338">
        <f t="shared" si="13"/>
        <v>12</v>
      </c>
    </row>
    <row r="70" spans="1:18">
      <c r="A70" s="115" t="s">
        <v>195</v>
      </c>
      <c r="B70" s="339" t="s">
        <v>388</v>
      </c>
      <c r="C70" s="273"/>
      <c r="D70" s="272" t="s">
        <v>334</v>
      </c>
      <c r="E70" s="362">
        <v>0</v>
      </c>
      <c r="F70" s="362">
        <v>0</v>
      </c>
      <c r="G70" s="338">
        <v>0</v>
      </c>
      <c r="H70" s="338">
        <v>0</v>
      </c>
      <c r="I70" s="338">
        <v>0</v>
      </c>
      <c r="J70" s="338">
        <v>0</v>
      </c>
      <c r="K70" s="338">
        <v>0</v>
      </c>
      <c r="L70" s="338">
        <f t="shared" ref="L70:R70" si="14">0.3*46</f>
        <v>13.799999999999999</v>
      </c>
      <c r="M70" s="338">
        <f t="shared" si="14"/>
        <v>13.799999999999999</v>
      </c>
      <c r="N70" s="338">
        <f t="shared" si="14"/>
        <v>13.799999999999999</v>
      </c>
      <c r="O70" s="338">
        <f t="shared" si="14"/>
        <v>13.799999999999999</v>
      </c>
      <c r="P70" s="338">
        <f t="shared" si="14"/>
        <v>13.799999999999999</v>
      </c>
      <c r="Q70" s="338">
        <f t="shared" si="14"/>
        <v>13.799999999999999</v>
      </c>
      <c r="R70" s="338">
        <f t="shared" si="14"/>
        <v>13.799999999999999</v>
      </c>
    </row>
    <row r="71" spans="1:18" ht="31.5">
      <c r="A71" s="115" t="s">
        <v>344</v>
      </c>
      <c r="B71" s="339" t="s">
        <v>383</v>
      </c>
      <c r="C71" s="30"/>
      <c r="D71" s="64" t="s">
        <v>330</v>
      </c>
      <c r="E71" s="363">
        <v>6</v>
      </c>
      <c r="F71" s="363">
        <v>6</v>
      </c>
      <c r="G71" s="338">
        <v>6</v>
      </c>
      <c r="H71" s="338">
        <v>6</v>
      </c>
      <c r="I71" s="338">
        <v>6</v>
      </c>
      <c r="J71" s="338">
        <v>6</v>
      </c>
      <c r="K71" s="338">
        <v>6</v>
      </c>
      <c r="L71" s="338">
        <v>6</v>
      </c>
      <c r="M71" s="338">
        <v>6</v>
      </c>
      <c r="N71" s="338">
        <v>6</v>
      </c>
      <c r="O71" s="338">
        <v>6</v>
      </c>
      <c r="P71" s="338">
        <v>6</v>
      </c>
      <c r="Q71" s="338">
        <v>6</v>
      </c>
      <c r="R71" s="338">
        <v>6</v>
      </c>
    </row>
    <row r="72" spans="1:18">
      <c r="A72" s="115"/>
      <c r="B72" s="339" t="s">
        <v>385</v>
      </c>
      <c r="C72" s="273"/>
      <c r="D72" s="272" t="s">
        <v>334</v>
      </c>
      <c r="E72" s="362">
        <v>3</v>
      </c>
      <c r="F72" s="362">
        <v>3</v>
      </c>
      <c r="G72" s="338">
        <f>0.3*10</f>
        <v>3</v>
      </c>
      <c r="H72" s="338">
        <f t="shared" ref="H72:O72" si="15">0.3*10</f>
        <v>3</v>
      </c>
      <c r="I72" s="338">
        <f t="shared" si="15"/>
        <v>3</v>
      </c>
      <c r="J72" s="338">
        <f t="shared" si="15"/>
        <v>3</v>
      </c>
      <c r="K72" s="338">
        <f t="shared" si="15"/>
        <v>3</v>
      </c>
      <c r="L72" s="338">
        <f t="shared" si="15"/>
        <v>3</v>
      </c>
      <c r="M72" s="338">
        <f t="shared" si="15"/>
        <v>3</v>
      </c>
      <c r="N72" s="338">
        <f t="shared" si="15"/>
        <v>3</v>
      </c>
      <c r="O72" s="338">
        <f t="shared" si="15"/>
        <v>3</v>
      </c>
      <c r="P72" s="338">
        <v>0</v>
      </c>
      <c r="Q72" s="338">
        <v>0</v>
      </c>
      <c r="R72" s="338">
        <v>0</v>
      </c>
    </row>
    <row r="73" spans="1:18">
      <c r="A73" s="115"/>
      <c r="B73" s="339" t="s">
        <v>386</v>
      </c>
      <c r="C73" s="32"/>
      <c r="D73" s="272" t="s">
        <v>333</v>
      </c>
      <c r="E73" s="364">
        <v>2</v>
      </c>
      <c r="F73" s="364">
        <v>2</v>
      </c>
      <c r="G73" s="338">
        <v>2</v>
      </c>
      <c r="H73" s="338">
        <v>2</v>
      </c>
      <c r="I73" s="338">
        <v>2</v>
      </c>
      <c r="J73" s="338">
        <v>2</v>
      </c>
      <c r="K73" s="338">
        <v>2</v>
      </c>
      <c r="L73" s="338">
        <v>2</v>
      </c>
      <c r="M73" s="338">
        <v>2</v>
      </c>
      <c r="N73" s="338">
        <v>2</v>
      </c>
      <c r="O73" s="338">
        <v>2</v>
      </c>
      <c r="P73" s="338">
        <v>2</v>
      </c>
      <c r="Q73" s="338">
        <v>2</v>
      </c>
      <c r="R73" s="338">
        <v>2</v>
      </c>
    </row>
    <row r="74" spans="1:18">
      <c r="A74" s="115" t="s">
        <v>345</v>
      </c>
      <c r="B74" s="339" t="s">
        <v>389</v>
      </c>
      <c r="C74" s="273"/>
      <c r="D74" s="272" t="s">
        <v>331</v>
      </c>
      <c r="E74" s="362">
        <v>0</v>
      </c>
      <c r="F74" s="362">
        <v>0</v>
      </c>
      <c r="G74" s="338">
        <v>0</v>
      </c>
      <c r="H74" s="338">
        <v>0</v>
      </c>
      <c r="I74" s="338">
        <v>0</v>
      </c>
      <c r="J74" s="338">
        <v>0</v>
      </c>
      <c r="K74" s="338">
        <v>0</v>
      </c>
      <c r="L74" s="338">
        <f t="shared" ref="L74:R74" si="16">0.3*44</f>
        <v>13.2</v>
      </c>
      <c r="M74" s="338">
        <f t="shared" si="16"/>
        <v>13.2</v>
      </c>
      <c r="N74" s="338">
        <f t="shared" si="16"/>
        <v>13.2</v>
      </c>
      <c r="O74" s="338">
        <f t="shared" si="16"/>
        <v>13.2</v>
      </c>
      <c r="P74" s="338">
        <f t="shared" si="16"/>
        <v>13.2</v>
      </c>
      <c r="Q74" s="338">
        <f t="shared" si="16"/>
        <v>13.2</v>
      </c>
      <c r="R74" s="338">
        <f t="shared" si="16"/>
        <v>13.2</v>
      </c>
    </row>
    <row r="75" spans="1:18">
      <c r="A75" s="115"/>
      <c r="B75" s="157"/>
      <c r="C75" s="158"/>
      <c r="D75" s="159"/>
      <c r="E75" s="159"/>
      <c r="F75" s="159"/>
      <c r="G75" s="160"/>
      <c r="H75" s="160"/>
      <c r="I75" s="160"/>
      <c r="J75" s="160"/>
      <c r="K75" s="160"/>
      <c r="L75" s="160"/>
      <c r="M75" s="160"/>
      <c r="N75" s="160"/>
      <c r="O75" s="161"/>
      <c r="P75" s="161"/>
      <c r="Q75" s="161"/>
      <c r="R75" s="162"/>
    </row>
    <row r="76" spans="1:18" ht="31.5">
      <c r="A76" s="115">
        <v>12</v>
      </c>
      <c r="B76" s="167" t="s">
        <v>354</v>
      </c>
      <c r="C76" s="33"/>
      <c r="D76" s="168"/>
      <c r="E76" s="313">
        <f>SUM(E48:E61,E67:E74)</f>
        <v>28</v>
      </c>
      <c r="F76" s="313">
        <f t="shared" ref="F76:Q76" si="17">SUM(F48:F61,F67:F74)</f>
        <v>28</v>
      </c>
      <c r="G76" s="169">
        <f t="shared" si="17"/>
        <v>28.5</v>
      </c>
      <c r="H76" s="169">
        <f t="shared" si="17"/>
        <v>28.5</v>
      </c>
      <c r="I76" s="169">
        <f t="shared" si="17"/>
        <v>28.5</v>
      </c>
      <c r="J76" s="169">
        <f t="shared" si="17"/>
        <v>28</v>
      </c>
      <c r="K76" s="169">
        <f t="shared" si="17"/>
        <v>27</v>
      </c>
      <c r="L76" s="169">
        <f t="shared" si="17"/>
        <v>54</v>
      </c>
      <c r="M76" s="169">
        <f t="shared" si="17"/>
        <v>54</v>
      </c>
      <c r="N76" s="169">
        <f t="shared" si="17"/>
        <v>54</v>
      </c>
      <c r="O76" s="169">
        <f t="shared" si="17"/>
        <v>54</v>
      </c>
      <c r="P76" s="169">
        <f t="shared" si="17"/>
        <v>51</v>
      </c>
      <c r="Q76" s="169">
        <f t="shared" si="17"/>
        <v>50</v>
      </c>
      <c r="R76" s="169">
        <f>SUM(R48:R61,R67:R74)</f>
        <v>48</v>
      </c>
    </row>
    <row r="77" spans="1:18">
      <c r="A77" s="115"/>
      <c r="B77" s="141"/>
      <c r="C77" s="138"/>
      <c r="D77" s="137"/>
      <c r="E77" s="83"/>
      <c r="F77" s="83"/>
      <c r="G77" s="83"/>
      <c r="H77" s="83"/>
      <c r="I77" s="83"/>
      <c r="J77" s="83"/>
      <c r="K77" s="83"/>
      <c r="L77" s="83"/>
      <c r="M77" s="83"/>
      <c r="N77" s="83"/>
      <c r="O77" s="83"/>
      <c r="P77" s="83"/>
      <c r="Q77" s="83"/>
      <c r="R77" s="142"/>
    </row>
    <row r="78" spans="1:18" ht="15" customHeight="1">
      <c r="A78" s="115">
        <v>13</v>
      </c>
      <c r="B78" s="37" t="s">
        <v>163</v>
      </c>
      <c r="C78" s="38"/>
      <c r="D78" s="64"/>
      <c r="E78" s="127">
        <f t="shared" ref="E78:Q78" si="18">E76+E44</f>
        <v>358</v>
      </c>
      <c r="F78" s="127">
        <f t="shared" si="18"/>
        <v>358</v>
      </c>
      <c r="G78" s="65">
        <f t="shared" si="18"/>
        <v>358.5</v>
      </c>
      <c r="H78" s="65">
        <f t="shared" si="18"/>
        <v>358.5</v>
      </c>
      <c r="I78" s="65">
        <f t="shared" si="18"/>
        <v>358.5</v>
      </c>
      <c r="J78" s="65">
        <f t="shared" si="18"/>
        <v>358</v>
      </c>
      <c r="K78" s="65">
        <f t="shared" si="18"/>
        <v>357</v>
      </c>
      <c r="L78" s="65">
        <f t="shared" si="18"/>
        <v>384</v>
      </c>
      <c r="M78" s="65">
        <f t="shared" si="18"/>
        <v>411.72</v>
      </c>
      <c r="N78" s="65">
        <f t="shared" si="18"/>
        <v>439</v>
      </c>
      <c r="O78" s="65">
        <f t="shared" si="18"/>
        <v>439.44</v>
      </c>
      <c r="P78" s="65">
        <f t="shared" si="18"/>
        <v>436.44</v>
      </c>
      <c r="Q78" s="65">
        <f t="shared" si="18"/>
        <v>435.44</v>
      </c>
      <c r="R78" s="65">
        <f>R76+R44</f>
        <v>433.44</v>
      </c>
    </row>
    <row r="79" spans="1:18" ht="15" customHeight="1">
      <c r="A79" s="115"/>
      <c r="B79" s="98"/>
      <c r="C79" s="99"/>
      <c r="D79" s="16"/>
      <c r="E79" s="16"/>
      <c r="F79" s="16"/>
      <c r="G79" s="61"/>
      <c r="H79" s="61"/>
      <c r="I79" s="61"/>
      <c r="J79" s="61"/>
      <c r="K79" s="61"/>
      <c r="L79" s="61"/>
      <c r="M79" s="61"/>
      <c r="N79" s="61"/>
      <c r="O79" s="61"/>
      <c r="P79" s="61"/>
      <c r="Q79" s="61"/>
      <c r="R79" s="61"/>
    </row>
    <row r="80" spans="1:18" ht="15" customHeight="1">
      <c r="A80" s="115"/>
      <c r="B80" s="245" t="s">
        <v>38</v>
      </c>
      <c r="D80" s="16"/>
      <c r="E80" s="16"/>
      <c r="F80" s="16"/>
      <c r="G80" s="70"/>
      <c r="H80" s="70"/>
      <c r="I80" s="70"/>
      <c r="J80" s="70"/>
      <c r="K80" s="70"/>
      <c r="L80" s="70"/>
      <c r="M80" s="70"/>
      <c r="N80" s="70"/>
      <c r="O80" s="62"/>
      <c r="P80" s="62"/>
      <c r="Q80" s="62"/>
      <c r="R80" s="62"/>
    </row>
    <row r="81" spans="1:18" ht="15" customHeight="1">
      <c r="A81" s="115"/>
      <c r="B81" s="22" t="s">
        <v>274</v>
      </c>
      <c r="C81" s="26"/>
      <c r="D81" s="16"/>
      <c r="E81" s="16"/>
      <c r="F81" s="16"/>
      <c r="G81" s="70"/>
      <c r="H81" s="70"/>
      <c r="I81" s="70"/>
      <c r="J81" s="70"/>
      <c r="K81" s="70"/>
      <c r="L81" s="70"/>
      <c r="M81" s="70"/>
      <c r="N81" s="70"/>
      <c r="O81" s="62"/>
      <c r="P81" s="62"/>
      <c r="Q81" s="62"/>
      <c r="R81" s="62"/>
    </row>
    <row r="82" spans="1:18">
      <c r="A82" s="115"/>
      <c r="B82" s="16" t="s">
        <v>39</v>
      </c>
      <c r="C82" s="26"/>
      <c r="D82" s="63" t="s">
        <v>317</v>
      </c>
      <c r="E82" s="49">
        <v>2017</v>
      </c>
      <c r="F82" s="49">
        <v>2018</v>
      </c>
      <c r="G82" s="49" t="s">
        <v>1</v>
      </c>
      <c r="H82" s="49" t="s">
        <v>2</v>
      </c>
      <c r="I82" s="49" t="s">
        <v>17</v>
      </c>
      <c r="J82" s="49" t="s">
        <v>18</v>
      </c>
      <c r="K82" s="49" t="s">
        <v>20</v>
      </c>
      <c r="L82" s="49" t="s">
        <v>21</v>
      </c>
      <c r="M82" s="49" t="s">
        <v>24</v>
      </c>
      <c r="N82" s="49" t="s">
        <v>25</v>
      </c>
      <c r="O82" s="49" t="s">
        <v>27</v>
      </c>
      <c r="P82" s="49" t="s">
        <v>28</v>
      </c>
      <c r="Q82" s="49" t="s">
        <v>29</v>
      </c>
      <c r="R82" s="49" t="s">
        <v>30</v>
      </c>
    </row>
    <row r="83" spans="1:18">
      <c r="A83" s="115" t="s">
        <v>69</v>
      </c>
      <c r="B83" s="100"/>
      <c r="C83" s="101"/>
      <c r="D83" s="73"/>
      <c r="E83" s="311"/>
      <c r="F83" s="311"/>
      <c r="G83" s="87"/>
      <c r="H83" s="87"/>
      <c r="I83" s="87"/>
      <c r="J83" s="87"/>
      <c r="K83" s="87"/>
      <c r="L83" s="87"/>
      <c r="M83" s="87"/>
      <c r="N83" s="97"/>
      <c r="O83" s="88"/>
      <c r="P83" s="88"/>
      <c r="Q83" s="88"/>
      <c r="R83" s="88"/>
    </row>
    <row r="84" spans="1:18">
      <c r="A84" s="115" t="s">
        <v>70</v>
      </c>
      <c r="B84" s="39"/>
      <c r="C84" s="35"/>
      <c r="D84" s="73"/>
      <c r="E84" s="311"/>
      <c r="F84" s="311"/>
      <c r="G84" s="87"/>
      <c r="H84" s="87"/>
      <c r="I84" s="87"/>
      <c r="J84" s="87"/>
      <c r="K84" s="87"/>
      <c r="L84" s="87"/>
      <c r="M84" s="87"/>
      <c r="N84" s="97"/>
      <c r="O84" s="88"/>
      <c r="P84" s="88"/>
      <c r="Q84" s="88"/>
      <c r="R84" s="88"/>
    </row>
    <row r="85" spans="1:18">
      <c r="A85" s="115" t="s">
        <v>71</v>
      </c>
      <c r="B85" s="39"/>
      <c r="C85" s="35"/>
      <c r="D85" s="73"/>
      <c r="E85" s="311"/>
      <c r="F85" s="311"/>
      <c r="G85" s="87"/>
      <c r="H85" s="87"/>
      <c r="I85" s="87"/>
      <c r="J85" s="87"/>
      <c r="K85" s="87"/>
      <c r="L85" s="87"/>
      <c r="M85" s="87"/>
      <c r="N85" s="87"/>
      <c r="O85" s="88"/>
      <c r="P85" s="88"/>
      <c r="Q85" s="88"/>
      <c r="R85" s="88"/>
    </row>
    <row r="86" spans="1:18">
      <c r="A86" s="115" t="s">
        <v>72</v>
      </c>
      <c r="B86" s="39"/>
      <c r="C86" s="35"/>
      <c r="D86" s="73"/>
      <c r="E86" s="311"/>
      <c r="F86" s="311"/>
      <c r="G86" s="87"/>
      <c r="H86" s="87"/>
      <c r="I86" s="87"/>
      <c r="J86" s="87"/>
      <c r="K86" s="87"/>
      <c r="L86" s="87"/>
      <c r="M86" s="87"/>
      <c r="N86" s="87"/>
      <c r="O86" s="88"/>
      <c r="P86" s="88"/>
      <c r="Q86" s="88"/>
      <c r="R86" s="88"/>
    </row>
    <row r="87" spans="1:18">
      <c r="A87" s="115" t="s">
        <v>73</v>
      </c>
      <c r="B87" s="39"/>
      <c r="C87" s="35"/>
      <c r="D87" s="132"/>
      <c r="E87" s="311"/>
      <c r="F87" s="311"/>
      <c r="G87" s="92"/>
      <c r="H87" s="92"/>
      <c r="I87" s="92"/>
      <c r="J87" s="92"/>
      <c r="K87" s="92"/>
      <c r="L87" s="92"/>
      <c r="M87" s="92"/>
      <c r="N87" s="92"/>
      <c r="O87" s="93"/>
      <c r="P87" s="93"/>
      <c r="Q87" s="93"/>
      <c r="R87" s="93"/>
    </row>
    <row r="88" spans="1:18">
      <c r="A88" s="115" t="s">
        <v>196</v>
      </c>
      <c r="B88" s="39"/>
      <c r="C88" s="35"/>
      <c r="D88" s="132"/>
      <c r="E88" s="311"/>
      <c r="F88" s="311"/>
      <c r="G88" s="92"/>
      <c r="H88" s="92"/>
      <c r="I88" s="92"/>
      <c r="J88" s="92"/>
      <c r="K88" s="92"/>
      <c r="L88" s="92"/>
      <c r="M88" s="92"/>
      <c r="N88" s="92"/>
      <c r="O88" s="93"/>
      <c r="P88" s="93"/>
      <c r="Q88" s="93"/>
      <c r="R88" s="93"/>
    </row>
    <row r="89" spans="1:18">
      <c r="A89" s="115" t="s">
        <v>197</v>
      </c>
      <c r="B89" s="39"/>
      <c r="C89" s="35"/>
      <c r="D89" s="132"/>
      <c r="E89" s="311"/>
      <c r="F89" s="311"/>
      <c r="G89" s="92"/>
      <c r="H89" s="92"/>
      <c r="I89" s="92"/>
      <c r="J89" s="92"/>
      <c r="K89" s="92"/>
      <c r="L89" s="92"/>
      <c r="M89" s="92"/>
      <c r="N89" s="92"/>
      <c r="O89" s="93"/>
      <c r="P89" s="93"/>
      <c r="Q89" s="93"/>
      <c r="R89" s="93"/>
    </row>
    <row r="90" spans="1:18">
      <c r="A90" s="115" t="s">
        <v>198</v>
      </c>
      <c r="B90" s="39"/>
      <c r="C90" s="35"/>
      <c r="D90" s="132"/>
      <c r="E90" s="311"/>
      <c r="F90" s="311"/>
      <c r="G90" s="92"/>
      <c r="H90" s="92"/>
      <c r="I90" s="92"/>
      <c r="J90" s="92"/>
      <c r="K90" s="92"/>
      <c r="L90" s="92"/>
      <c r="M90" s="92"/>
      <c r="N90" s="92"/>
      <c r="O90" s="93"/>
      <c r="P90" s="93"/>
      <c r="Q90" s="93"/>
      <c r="R90" s="93"/>
    </row>
    <row r="91" spans="1:18">
      <c r="A91" s="115" t="s">
        <v>199</v>
      </c>
      <c r="B91" s="39"/>
      <c r="C91" s="35"/>
      <c r="D91" s="132"/>
      <c r="E91" s="311"/>
      <c r="F91" s="311"/>
      <c r="G91" s="92"/>
      <c r="H91" s="92"/>
      <c r="I91" s="92"/>
      <c r="J91" s="92"/>
      <c r="K91" s="92"/>
      <c r="L91" s="92"/>
      <c r="M91" s="92"/>
      <c r="N91" s="92"/>
      <c r="O91" s="93"/>
      <c r="P91" s="93"/>
      <c r="Q91" s="93"/>
      <c r="R91" s="93"/>
    </row>
    <row r="92" spans="1:18">
      <c r="A92" s="115" t="s">
        <v>200</v>
      </c>
      <c r="B92" s="39"/>
      <c r="C92" s="35"/>
      <c r="D92" s="132"/>
      <c r="E92" s="311"/>
      <c r="F92" s="311"/>
      <c r="G92" s="92"/>
      <c r="H92" s="92"/>
      <c r="I92" s="92"/>
      <c r="J92" s="92"/>
      <c r="K92" s="92"/>
      <c r="L92" s="92"/>
      <c r="M92" s="92"/>
      <c r="N92" s="92"/>
      <c r="O92" s="93"/>
      <c r="P92" s="93"/>
      <c r="Q92" s="93"/>
      <c r="R92" s="93"/>
    </row>
    <row r="93" spans="1:18">
      <c r="A93" s="115" t="s">
        <v>201</v>
      </c>
      <c r="B93" s="39"/>
      <c r="C93" s="35"/>
      <c r="D93" s="132"/>
      <c r="E93" s="311"/>
      <c r="F93" s="311"/>
      <c r="G93" s="92"/>
      <c r="H93" s="92"/>
      <c r="I93" s="92"/>
      <c r="J93" s="92"/>
      <c r="K93" s="92"/>
      <c r="L93" s="92"/>
      <c r="M93" s="92"/>
      <c r="N93" s="92"/>
      <c r="O93" s="93"/>
      <c r="P93" s="93"/>
      <c r="Q93" s="93"/>
      <c r="R93" s="93"/>
    </row>
    <row r="94" spans="1:18">
      <c r="A94" s="115" t="s">
        <v>202</v>
      </c>
      <c r="B94" s="39"/>
      <c r="C94" s="35"/>
      <c r="D94" s="132"/>
      <c r="E94" s="311"/>
      <c r="F94" s="311"/>
      <c r="G94" s="92"/>
      <c r="H94" s="92"/>
      <c r="I94" s="92"/>
      <c r="J94" s="92"/>
      <c r="K94" s="92"/>
      <c r="L94" s="92"/>
      <c r="M94" s="92"/>
      <c r="N94" s="92"/>
      <c r="O94" s="93"/>
      <c r="P94" s="93"/>
      <c r="Q94" s="93"/>
      <c r="R94" s="93"/>
    </row>
    <row r="95" spans="1:18">
      <c r="A95" s="115" t="s">
        <v>203</v>
      </c>
      <c r="B95" s="39"/>
      <c r="C95" s="35"/>
      <c r="D95" s="132"/>
      <c r="E95" s="311"/>
      <c r="F95" s="311"/>
      <c r="G95" s="92"/>
      <c r="H95" s="92"/>
      <c r="I95" s="92"/>
      <c r="J95" s="92"/>
      <c r="K95" s="92"/>
      <c r="L95" s="92"/>
      <c r="M95" s="92"/>
      <c r="N95" s="92"/>
      <c r="O95" s="93"/>
      <c r="P95" s="93"/>
      <c r="Q95" s="93"/>
      <c r="R95" s="93"/>
    </row>
    <row r="96" spans="1:18">
      <c r="A96" s="243" t="s">
        <v>204</v>
      </c>
      <c r="B96" s="10"/>
      <c r="C96" s="35"/>
      <c r="D96" s="132"/>
      <c r="E96" s="311"/>
      <c r="F96" s="311"/>
      <c r="G96" s="92"/>
      <c r="H96" s="92"/>
      <c r="I96" s="92"/>
      <c r="J96" s="92"/>
      <c r="K96" s="92"/>
      <c r="L96" s="92"/>
      <c r="M96" s="92"/>
      <c r="N96" s="92"/>
      <c r="O96" s="93"/>
      <c r="P96" s="93"/>
      <c r="Q96" s="93"/>
      <c r="R96" s="93"/>
    </row>
    <row r="97" spans="1:18" ht="31.5">
      <c r="A97" s="115">
        <v>14</v>
      </c>
      <c r="B97" s="36" t="s">
        <v>93</v>
      </c>
      <c r="C97" s="35"/>
      <c r="D97" s="131"/>
      <c r="E97" s="312">
        <f>SUM(E83:E96)</f>
        <v>0</v>
      </c>
      <c r="F97" s="312">
        <f>SUM(F83:F96)</f>
        <v>0</v>
      </c>
      <c r="G97" s="54">
        <f t="shared" ref="G97:R97" si="19">SUM(G83:G96)</f>
        <v>0</v>
      </c>
      <c r="H97" s="54">
        <f t="shared" si="19"/>
        <v>0</v>
      </c>
      <c r="I97" s="54">
        <f t="shared" si="19"/>
        <v>0</v>
      </c>
      <c r="J97" s="54">
        <f t="shared" si="19"/>
        <v>0</v>
      </c>
      <c r="K97" s="54">
        <f t="shared" si="19"/>
        <v>0</v>
      </c>
      <c r="L97" s="54">
        <f t="shared" si="19"/>
        <v>0</v>
      </c>
      <c r="M97" s="54">
        <f t="shared" si="19"/>
        <v>0</v>
      </c>
      <c r="N97" s="54">
        <f t="shared" si="19"/>
        <v>0</v>
      </c>
      <c r="O97" s="54">
        <f t="shared" si="19"/>
        <v>0</v>
      </c>
      <c r="P97" s="54">
        <f t="shared" si="19"/>
        <v>0</v>
      </c>
      <c r="Q97" s="54">
        <f t="shared" si="19"/>
        <v>0</v>
      </c>
      <c r="R97" s="54">
        <f t="shared" si="19"/>
        <v>0</v>
      </c>
    </row>
    <row r="98" spans="1:18">
      <c r="A98" s="115"/>
      <c r="C98" s="26"/>
      <c r="D98" s="129"/>
      <c r="E98" s="209"/>
      <c r="F98" s="208"/>
      <c r="G98" s="134"/>
      <c r="H98" s="134"/>
      <c r="I98" s="134"/>
      <c r="J98" s="134"/>
      <c r="K98" s="134"/>
      <c r="L98" s="134"/>
      <c r="M98" s="134"/>
      <c r="N98" s="134"/>
      <c r="O98" s="135"/>
      <c r="P98" s="135"/>
      <c r="Q98" s="135"/>
      <c r="R98" s="136"/>
    </row>
    <row r="99" spans="1:18">
      <c r="A99" s="115"/>
      <c r="B99" s="22" t="s">
        <v>275</v>
      </c>
      <c r="D99" s="16"/>
      <c r="E99" s="82"/>
      <c r="F99" s="83"/>
      <c r="G99" s="83"/>
      <c r="H99" s="83"/>
      <c r="I99" s="83"/>
      <c r="J99" s="83"/>
      <c r="K99" s="83"/>
      <c r="L99" s="83"/>
      <c r="M99" s="83"/>
      <c r="N99" s="83"/>
      <c r="O99" s="80"/>
      <c r="P99" s="80"/>
      <c r="Q99" s="80"/>
      <c r="R99" s="81"/>
    </row>
    <row r="100" spans="1:18">
      <c r="A100" s="115"/>
      <c r="B100" s="16" t="s">
        <v>39</v>
      </c>
      <c r="D100" s="63" t="s">
        <v>317</v>
      </c>
      <c r="E100" s="49">
        <v>2017</v>
      </c>
      <c r="F100" s="49">
        <v>2018</v>
      </c>
      <c r="G100" s="49">
        <v>2019</v>
      </c>
      <c r="H100" s="49" t="s">
        <v>2</v>
      </c>
      <c r="I100" s="49" t="s">
        <v>17</v>
      </c>
      <c r="J100" s="49" t="s">
        <v>18</v>
      </c>
      <c r="K100" s="49" t="s">
        <v>20</v>
      </c>
      <c r="L100" s="49" t="s">
        <v>21</v>
      </c>
      <c r="M100" s="49" t="s">
        <v>24</v>
      </c>
      <c r="N100" s="49" t="s">
        <v>25</v>
      </c>
      <c r="O100" s="49" t="s">
        <v>27</v>
      </c>
      <c r="P100" s="49" t="s">
        <v>28</v>
      </c>
      <c r="Q100" s="49" t="s">
        <v>29</v>
      </c>
      <c r="R100" s="49" t="s">
        <v>30</v>
      </c>
    </row>
    <row r="101" spans="1:18">
      <c r="A101" s="115" t="s">
        <v>150</v>
      </c>
      <c r="B101" s="339" t="s">
        <v>390</v>
      </c>
      <c r="C101" s="32"/>
      <c r="D101" s="272" t="s">
        <v>334</v>
      </c>
      <c r="E101" s="146">
        <v>0</v>
      </c>
      <c r="F101" s="146">
        <v>0</v>
      </c>
      <c r="G101" s="338">
        <v>0</v>
      </c>
      <c r="H101" s="338">
        <f>0.3*30</f>
        <v>9</v>
      </c>
      <c r="I101" s="338">
        <f>(0.3*30)+(0.3*25)</f>
        <v>16.5</v>
      </c>
      <c r="J101" s="338">
        <v>16.5</v>
      </c>
      <c r="K101" s="338">
        <v>16.5</v>
      </c>
      <c r="L101" s="338">
        <v>16.5</v>
      </c>
      <c r="M101" s="338">
        <v>16.5</v>
      </c>
      <c r="N101" s="338">
        <v>16.5</v>
      </c>
      <c r="O101" s="338">
        <v>16.5</v>
      </c>
      <c r="P101" s="338">
        <v>16.5</v>
      </c>
      <c r="Q101" s="338">
        <v>16.5</v>
      </c>
      <c r="R101" s="338">
        <v>16.5</v>
      </c>
    </row>
    <row r="102" spans="1:18">
      <c r="A102" s="115" t="s">
        <v>151</v>
      </c>
      <c r="B102" s="339" t="s">
        <v>391</v>
      </c>
      <c r="C102" s="32"/>
      <c r="D102" s="272" t="s">
        <v>331</v>
      </c>
      <c r="E102" s="146">
        <v>0</v>
      </c>
      <c r="F102" s="146">
        <v>0</v>
      </c>
      <c r="G102" s="338">
        <v>0</v>
      </c>
      <c r="H102" s="338">
        <f>0.3*19</f>
        <v>5.7</v>
      </c>
      <c r="I102" s="338">
        <f t="shared" ref="I102:Q102" si="20">0.3*19</f>
        <v>5.7</v>
      </c>
      <c r="J102" s="338">
        <f t="shared" si="20"/>
        <v>5.7</v>
      </c>
      <c r="K102" s="338">
        <f t="shared" si="20"/>
        <v>5.7</v>
      </c>
      <c r="L102" s="338">
        <f t="shared" si="20"/>
        <v>5.7</v>
      </c>
      <c r="M102" s="338">
        <f t="shared" si="20"/>
        <v>5.7</v>
      </c>
      <c r="N102" s="338">
        <f t="shared" si="20"/>
        <v>5.7</v>
      </c>
      <c r="O102" s="338">
        <f t="shared" si="20"/>
        <v>5.7</v>
      </c>
      <c r="P102" s="338">
        <f t="shared" si="20"/>
        <v>5.7</v>
      </c>
      <c r="Q102" s="338">
        <f t="shared" si="20"/>
        <v>5.7</v>
      </c>
      <c r="R102" s="338">
        <f>0.3*19</f>
        <v>5.7</v>
      </c>
    </row>
    <row r="103" spans="1:18">
      <c r="A103" s="115" t="s">
        <v>152</v>
      </c>
      <c r="B103" s="339"/>
      <c r="C103" s="32"/>
      <c r="D103" s="272"/>
      <c r="E103" s="310"/>
      <c r="F103" s="310"/>
      <c r="G103" s="87"/>
      <c r="H103" s="87"/>
      <c r="I103" s="87"/>
      <c r="J103" s="87"/>
      <c r="K103" s="87"/>
      <c r="L103" s="87"/>
      <c r="M103" s="87"/>
      <c r="N103" s="87"/>
      <c r="O103" s="88"/>
      <c r="P103" s="88"/>
      <c r="Q103" s="88"/>
      <c r="R103" s="88"/>
    </row>
    <row r="104" spans="1:18">
      <c r="A104" s="115" t="s">
        <v>153</v>
      </c>
      <c r="B104" s="39"/>
      <c r="C104" s="32"/>
      <c r="D104" s="272"/>
      <c r="E104" s="310"/>
      <c r="F104" s="310"/>
      <c r="G104" s="87"/>
      <c r="H104" s="87"/>
      <c r="I104" s="87"/>
      <c r="J104" s="87"/>
      <c r="K104" s="87"/>
      <c r="L104" s="87"/>
      <c r="M104" s="87"/>
      <c r="N104" s="87"/>
      <c r="O104" s="88"/>
      <c r="P104" s="88"/>
      <c r="Q104" s="88"/>
      <c r="R104" s="88"/>
    </row>
    <row r="105" spans="1:18">
      <c r="A105" s="115" t="s">
        <v>154</v>
      </c>
      <c r="B105" s="39"/>
      <c r="C105" s="32"/>
      <c r="D105" s="272"/>
      <c r="E105" s="310"/>
      <c r="F105" s="310"/>
      <c r="G105" s="87"/>
      <c r="H105" s="87"/>
      <c r="I105" s="87"/>
      <c r="J105" s="87"/>
      <c r="K105" s="87"/>
      <c r="L105" s="87"/>
      <c r="M105" s="87"/>
      <c r="N105" s="87"/>
      <c r="O105" s="88"/>
      <c r="P105" s="88"/>
      <c r="Q105" s="88"/>
      <c r="R105" s="88"/>
    </row>
    <row r="106" spans="1:18">
      <c r="A106" s="115" t="s">
        <v>205</v>
      </c>
      <c r="B106" s="39"/>
      <c r="C106" s="32"/>
      <c r="D106" s="272"/>
      <c r="E106" s="310"/>
      <c r="F106" s="310"/>
      <c r="G106" s="87"/>
      <c r="H106" s="87"/>
      <c r="I106" s="87"/>
      <c r="J106" s="87"/>
      <c r="K106" s="87"/>
      <c r="L106" s="87"/>
      <c r="M106" s="87"/>
      <c r="N106" s="87"/>
      <c r="O106" s="88"/>
      <c r="P106" s="88"/>
      <c r="Q106" s="88"/>
      <c r="R106" s="88"/>
    </row>
    <row r="107" spans="1:18">
      <c r="A107" s="115" t="s">
        <v>206</v>
      </c>
      <c r="B107" s="39"/>
      <c r="C107" s="32"/>
      <c r="D107" s="272"/>
      <c r="E107" s="310"/>
      <c r="F107" s="310"/>
      <c r="G107" s="87"/>
      <c r="H107" s="87"/>
      <c r="I107" s="87"/>
      <c r="J107" s="87"/>
      <c r="K107" s="87"/>
      <c r="L107" s="87"/>
      <c r="M107" s="87"/>
      <c r="N107" s="87"/>
      <c r="O107" s="88"/>
      <c r="P107" s="88"/>
      <c r="Q107" s="88"/>
      <c r="R107" s="88"/>
    </row>
    <row r="108" spans="1:18">
      <c r="A108" s="115" t="s">
        <v>207</v>
      </c>
      <c r="B108" s="39"/>
      <c r="C108" s="32"/>
      <c r="D108" s="272"/>
      <c r="E108" s="310"/>
      <c r="F108" s="310"/>
      <c r="G108" s="87"/>
      <c r="H108" s="87"/>
      <c r="I108" s="87"/>
      <c r="J108" s="87"/>
      <c r="K108" s="87"/>
      <c r="L108" s="87"/>
      <c r="M108" s="87"/>
      <c r="N108" s="87"/>
      <c r="O108" s="88"/>
      <c r="P108" s="88"/>
      <c r="Q108" s="88"/>
      <c r="R108" s="88"/>
    </row>
    <row r="109" spans="1:18">
      <c r="A109" s="115" t="s">
        <v>208</v>
      </c>
      <c r="B109" s="39"/>
      <c r="C109" s="32"/>
      <c r="D109" s="272"/>
      <c r="E109" s="310"/>
      <c r="F109" s="310"/>
      <c r="G109" s="87"/>
      <c r="H109" s="87"/>
      <c r="I109" s="87"/>
      <c r="J109" s="87"/>
      <c r="K109" s="87"/>
      <c r="L109" s="87"/>
      <c r="M109" s="87"/>
      <c r="N109" s="87"/>
      <c r="O109" s="88"/>
      <c r="P109" s="88"/>
      <c r="Q109" s="88"/>
      <c r="R109" s="88"/>
    </row>
    <row r="110" spans="1:18">
      <c r="A110" s="115" t="s">
        <v>209</v>
      </c>
      <c r="B110" s="39"/>
      <c r="C110" s="32"/>
      <c r="D110" s="272"/>
      <c r="E110" s="310"/>
      <c r="F110" s="310"/>
      <c r="G110" s="87"/>
      <c r="H110" s="87"/>
      <c r="I110" s="87"/>
      <c r="J110" s="87"/>
      <c r="K110" s="87"/>
      <c r="L110" s="87"/>
      <c r="M110" s="87"/>
      <c r="N110" s="87"/>
      <c r="O110" s="88"/>
      <c r="P110" s="88"/>
      <c r="Q110" s="88"/>
      <c r="R110" s="88"/>
    </row>
    <row r="111" spans="1:18">
      <c r="A111" s="115" t="s">
        <v>210</v>
      </c>
      <c r="B111" s="39"/>
      <c r="C111" s="32"/>
      <c r="D111" s="272"/>
      <c r="E111" s="310"/>
      <c r="F111" s="310"/>
      <c r="G111" s="87"/>
      <c r="H111" s="87"/>
      <c r="I111" s="87"/>
      <c r="J111" s="87"/>
      <c r="K111" s="87"/>
      <c r="L111" s="87"/>
      <c r="M111" s="87"/>
      <c r="N111" s="87"/>
      <c r="O111" s="88"/>
      <c r="P111" s="88"/>
      <c r="Q111" s="88"/>
      <c r="R111" s="88"/>
    </row>
    <row r="112" spans="1:18">
      <c r="A112" s="115" t="s">
        <v>211</v>
      </c>
      <c r="B112" s="39"/>
      <c r="C112" s="32"/>
      <c r="D112" s="272"/>
      <c r="E112" s="310"/>
      <c r="F112" s="310"/>
      <c r="G112" s="87"/>
      <c r="H112" s="87"/>
      <c r="I112" s="87"/>
      <c r="J112" s="87"/>
      <c r="K112" s="87"/>
      <c r="L112" s="87"/>
      <c r="M112" s="87"/>
      <c r="N112" s="87"/>
      <c r="O112" s="88"/>
      <c r="P112" s="88"/>
      <c r="Q112" s="88"/>
      <c r="R112" s="88"/>
    </row>
    <row r="113" spans="1:18">
      <c r="A113" s="115" t="s">
        <v>212</v>
      </c>
      <c r="B113" s="39"/>
      <c r="C113" s="32"/>
      <c r="D113" s="272"/>
      <c r="E113" s="310"/>
      <c r="F113" s="310"/>
      <c r="G113" s="87"/>
      <c r="H113" s="87"/>
      <c r="I113" s="87"/>
      <c r="J113" s="87"/>
      <c r="K113" s="87"/>
      <c r="L113" s="87"/>
      <c r="M113" s="87"/>
      <c r="N113" s="87"/>
      <c r="O113" s="88"/>
      <c r="P113" s="88"/>
      <c r="Q113" s="88"/>
      <c r="R113" s="88"/>
    </row>
    <row r="114" spans="1:18">
      <c r="A114" s="243" t="s">
        <v>213</v>
      </c>
      <c r="B114" s="39"/>
      <c r="C114" s="32"/>
      <c r="D114" s="272"/>
      <c r="E114" s="310"/>
      <c r="F114" s="310"/>
      <c r="G114" s="87"/>
      <c r="H114" s="87"/>
      <c r="I114" s="87"/>
      <c r="J114" s="87"/>
      <c r="K114" s="87"/>
      <c r="L114" s="87"/>
      <c r="M114" s="87"/>
      <c r="N114" s="87"/>
      <c r="O114" s="88"/>
      <c r="P114" s="88"/>
      <c r="Q114" s="88"/>
      <c r="R114" s="88"/>
    </row>
    <row r="115" spans="1:18">
      <c r="A115" s="115">
        <v>15</v>
      </c>
      <c r="B115" s="36" t="s">
        <v>94</v>
      </c>
      <c r="C115" s="35"/>
      <c r="D115" s="283"/>
      <c r="E115" s="54">
        <f t="shared" ref="E115:R115" si="21">SUM(E101:E114)</f>
        <v>0</v>
      </c>
      <c r="F115" s="54">
        <f t="shared" si="21"/>
        <v>0</v>
      </c>
      <c r="G115" s="54">
        <f t="shared" si="21"/>
        <v>0</v>
      </c>
      <c r="H115" s="54">
        <f t="shared" si="21"/>
        <v>14.7</v>
      </c>
      <c r="I115" s="54">
        <f t="shared" si="21"/>
        <v>22.2</v>
      </c>
      <c r="J115" s="54">
        <f t="shared" si="21"/>
        <v>22.2</v>
      </c>
      <c r="K115" s="54">
        <f t="shared" si="21"/>
        <v>22.2</v>
      </c>
      <c r="L115" s="54">
        <f t="shared" si="21"/>
        <v>22.2</v>
      </c>
      <c r="M115" s="54">
        <f t="shared" si="21"/>
        <v>22.2</v>
      </c>
      <c r="N115" s="54">
        <f t="shared" si="21"/>
        <v>22.2</v>
      </c>
      <c r="O115" s="54">
        <f t="shared" si="21"/>
        <v>22.2</v>
      </c>
      <c r="P115" s="54">
        <f t="shared" si="21"/>
        <v>22.2</v>
      </c>
      <c r="Q115" s="54">
        <f t="shared" si="21"/>
        <v>22.2</v>
      </c>
      <c r="R115" s="54">
        <f t="shared" si="21"/>
        <v>22.2</v>
      </c>
    </row>
    <row r="116" spans="1:18">
      <c r="A116" s="115"/>
      <c r="B116" s="141"/>
      <c r="C116" s="139"/>
      <c r="D116" s="140"/>
      <c r="E116" s="83"/>
      <c r="F116" s="83"/>
      <c r="G116" s="83"/>
      <c r="H116" s="83"/>
      <c r="I116" s="83"/>
      <c r="J116" s="83"/>
      <c r="K116" s="83"/>
      <c r="L116" s="83"/>
      <c r="M116" s="83"/>
      <c r="N116" s="83"/>
      <c r="O116" s="83"/>
      <c r="P116" s="83"/>
      <c r="Q116" s="83"/>
      <c r="R116" s="142"/>
    </row>
    <row r="117" spans="1:18" ht="15" customHeight="1">
      <c r="A117" s="115">
        <v>16</v>
      </c>
      <c r="B117" s="37" t="s">
        <v>164</v>
      </c>
      <c r="C117" s="38"/>
      <c r="D117" s="64"/>
      <c r="E117" s="65">
        <f t="shared" ref="E117:R117" si="22">E115+E97</f>
        <v>0</v>
      </c>
      <c r="F117" s="65">
        <f t="shared" si="22"/>
        <v>0</v>
      </c>
      <c r="G117" s="65">
        <f t="shared" si="22"/>
        <v>0</v>
      </c>
      <c r="H117" s="65">
        <f t="shared" si="22"/>
        <v>14.7</v>
      </c>
      <c r="I117" s="65">
        <f t="shared" si="22"/>
        <v>22.2</v>
      </c>
      <c r="J117" s="65">
        <f t="shared" si="22"/>
        <v>22.2</v>
      </c>
      <c r="K117" s="65">
        <f t="shared" si="22"/>
        <v>22.2</v>
      </c>
      <c r="L117" s="65">
        <f t="shared" si="22"/>
        <v>22.2</v>
      </c>
      <c r="M117" s="65">
        <f t="shared" si="22"/>
        <v>22.2</v>
      </c>
      <c r="N117" s="65">
        <f t="shared" si="22"/>
        <v>22.2</v>
      </c>
      <c r="O117" s="65">
        <f t="shared" si="22"/>
        <v>22.2</v>
      </c>
      <c r="P117" s="65">
        <f t="shared" si="22"/>
        <v>22.2</v>
      </c>
      <c r="Q117" s="65">
        <f t="shared" si="22"/>
        <v>22.2</v>
      </c>
      <c r="R117" s="65">
        <f t="shared" si="22"/>
        <v>22.2</v>
      </c>
    </row>
    <row r="118" spans="1:18">
      <c r="A118" s="115"/>
      <c r="B118" s="22"/>
      <c r="D118" s="16"/>
      <c r="E118" s="16"/>
      <c r="F118" s="16"/>
      <c r="G118" s="61"/>
      <c r="H118" s="61"/>
      <c r="I118" s="61"/>
      <c r="J118" s="61"/>
      <c r="K118" s="61"/>
      <c r="L118" s="61"/>
      <c r="M118" s="61"/>
      <c r="N118" s="61"/>
      <c r="O118" s="61"/>
      <c r="P118" s="61"/>
      <c r="Q118" s="61"/>
      <c r="R118" s="61"/>
    </row>
    <row r="119" spans="1:18" ht="18.75">
      <c r="A119" s="115"/>
      <c r="B119" s="247" t="s">
        <v>43</v>
      </c>
      <c r="D119" s="16"/>
      <c r="E119" s="16"/>
      <c r="F119" s="16"/>
      <c r="G119" s="61"/>
      <c r="H119" s="61"/>
      <c r="I119" s="61"/>
      <c r="J119" s="61"/>
      <c r="K119" s="61"/>
      <c r="L119" s="61"/>
      <c r="M119" s="61"/>
      <c r="N119" s="61"/>
      <c r="O119" s="61"/>
      <c r="P119" s="61"/>
      <c r="Q119" s="61"/>
      <c r="R119" s="61"/>
    </row>
    <row r="120" spans="1:18">
      <c r="A120" s="115"/>
      <c r="B120" s="1"/>
      <c r="D120" s="16"/>
      <c r="E120" s="49" t="s">
        <v>135</v>
      </c>
      <c r="F120" s="49" t="s">
        <v>80</v>
      </c>
      <c r="G120" s="49" t="s">
        <v>1</v>
      </c>
      <c r="H120" s="49" t="s">
        <v>2</v>
      </c>
      <c r="I120" s="49" t="s">
        <v>17</v>
      </c>
      <c r="J120" s="49" t="s">
        <v>18</v>
      </c>
      <c r="K120" s="49" t="s">
        <v>20</v>
      </c>
      <c r="L120" s="49" t="s">
        <v>21</v>
      </c>
      <c r="M120" s="49" t="s">
        <v>24</v>
      </c>
      <c r="N120" s="49" t="s">
        <v>25</v>
      </c>
      <c r="O120" s="49" t="s">
        <v>27</v>
      </c>
      <c r="P120" s="49" t="s">
        <v>28</v>
      </c>
      <c r="Q120" s="49" t="s">
        <v>29</v>
      </c>
      <c r="R120" s="49" t="s">
        <v>30</v>
      </c>
    </row>
    <row r="121" spans="1:18">
      <c r="A121" s="115">
        <v>17</v>
      </c>
      <c r="B121" s="36" t="s">
        <v>170</v>
      </c>
      <c r="C121" s="32"/>
      <c r="D121" s="71"/>
      <c r="E121" s="127">
        <f t="shared" ref="E121:R121" si="23">E21</f>
        <v>347.72</v>
      </c>
      <c r="F121" s="127">
        <f t="shared" si="23"/>
        <v>333.72</v>
      </c>
      <c r="G121" s="65">
        <f t="shared" si="23"/>
        <v>334.81641904901824</v>
      </c>
      <c r="H121" s="65">
        <f t="shared" si="23"/>
        <v>332.63277777018021</v>
      </c>
      <c r="I121" s="65">
        <f t="shared" si="23"/>
        <v>331.55616440492321</v>
      </c>
      <c r="J121" s="65">
        <f t="shared" si="23"/>
        <v>330.4699908153238</v>
      </c>
      <c r="K121" s="65">
        <f t="shared" si="23"/>
        <v>329.38330313635515</v>
      </c>
      <c r="L121" s="65">
        <f t="shared" si="23"/>
        <v>314.15238496198941</v>
      </c>
      <c r="M121" s="65">
        <f t="shared" si="23"/>
        <v>340.62344992588658</v>
      </c>
      <c r="N121" s="65">
        <f t="shared" si="23"/>
        <v>367.73774892128233</v>
      </c>
      <c r="O121" s="65">
        <f t="shared" si="23"/>
        <v>366.48680127657224</v>
      </c>
      <c r="P121" s="65">
        <f t="shared" si="23"/>
        <v>365.24003746875388</v>
      </c>
      <c r="Q121" s="65">
        <f t="shared" si="23"/>
        <v>363.99745754661325</v>
      </c>
      <c r="R121" s="65">
        <f t="shared" si="23"/>
        <v>359.85035450040675</v>
      </c>
    </row>
    <row r="122" spans="1:18" ht="31.5">
      <c r="A122" s="115">
        <v>18</v>
      </c>
      <c r="B122" s="36" t="s">
        <v>166</v>
      </c>
      <c r="C122" s="32"/>
      <c r="D122" s="71"/>
      <c r="E122" s="127">
        <f t="shared" ref="E122:Q122" si="24">E78</f>
        <v>358</v>
      </c>
      <c r="F122" s="127">
        <f t="shared" si="24"/>
        <v>358</v>
      </c>
      <c r="G122" s="65">
        <f t="shared" si="24"/>
        <v>358.5</v>
      </c>
      <c r="H122" s="65">
        <f t="shared" si="24"/>
        <v>358.5</v>
      </c>
      <c r="I122" s="65">
        <f t="shared" si="24"/>
        <v>358.5</v>
      </c>
      <c r="J122" s="65">
        <f t="shared" si="24"/>
        <v>358</v>
      </c>
      <c r="K122" s="65">
        <f t="shared" si="24"/>
        <v>357</v>
      </c>
      <c r="L122" s="65">
        <f t="shared" si="24"/>
        <v>384</v>
      </c>
      <c r="M122" s="65">
        <f t="shared" si="24"/>
        <v>411.72</v>
      </c>
      <c r="N122" s="65">
        <f t="shared" si="24"/>
        <v>439</v>
      </c>
      <c r="O122" s="65">
        <f t="shared" si="24"/>
        <v>439.44</v>
      </c>
      <c r="P122" s="65">
        <f t="shared" si="24"/>
        <v>436.44</v>
      </c>
      <c r="Q122" s="65">
        <f t="shared" si="24"/>
        <v>435.44</v>
      </c>
      <c r="R122" s="65">
        <f>R78</f>
        <v>433.44</v>
      </c>
    </row>
    <row r="123" spans="1:18">
      <c r="A123" s="115">
        <v>19</v>
      </c>
      <c r="B123" s="40" t="s">
        <v>261</v>
      </c>
      <c r="C123" s="32"/>
      <c r="D123" s="71"/>
      <c r="E123" s="127">
        <f>E122-E121</f>
        <v>10.279999999999973</v>
      </c>
      <c r="F123" s="127">
        <f>F122-F121</f>
        <v>24.279999999999973</v>
      </c>
      <c r="G123" s="65">
        <f t="shared" ref="G123:R123" si="25">G122-G121</f>
        <v>23.683580950981764</v>
      </c>
      <c r="H123" s="65">
        <f t="shared" si="25"/>
        <v>25.867222229819788</v>
      </c>
      <c r="I123" s="65">
        <f t="shared" si="25"/>
        <v>26.943835595076791</v>
      </c>
      <c r="J123" s="65">
        <f t="shared" si="25"/>
        <v>27.530009184676203</v>
      </c>
      <c r="K123" s="65">
        <f t="shared" si="25"/>
        <v>27.616696863644847</v>
      </c>
      <c r="L123" s="65">
        <f t="shared" si="25"/>
        <v>69.847615038010588</v>
      </c>
      <c r="M123" s="65">
        <f t="shared" si="25"/>
        <v>71.096550074113452</v>
      </c>
      <c r="N123" s="65">
        <f t="shared" si="25"/>
        <v>71.262251078717668</v>
      </c>
      <c r="O123" s="65">
        <f t="shared" si="25"/>
        <v>72.953198723427761</v>
      </c>
      <c r="P123" s="65">
        <f t="shared" si="25"/>
        <v>71.199962531246115</v>
      </c>
      <c r="Q123" s="65">
        <f t="shared" si="25"/>
        <v>71.44254245338675</v>
      </c>
      <c r="R123" s="65">
        <f t="shared" si="25"/>
        <v>73.589645499593246</v>
      </c>
    </row>
    <row r="124" spans="1:18" ht="31.5">
      <c r="A124" s="115">
        <v>20</v>
      </c>
      <c r="B124" s="36" t="s">
        <v>165</v>
      </c>
      <c r="C124" s="32"/>
      <c r="D124" s="71"/>
      <c r="E124" s="65">
        <f t="shared" ref="E124:R124" si="26">E117</f>
        <v>0</v>
      </c>
      <c r="F124" s="65">
        <f t="shared" si="26"/>
        <v>0</v>
      </c>
      <c r="G124" s="65">
        <f t="shared" si="26"/>
        <v>0</v>
      </c>
      <c r="H124" s="65">
        <f t="shared" si="26"/>
        <v>14.7</v>
      </c>
      <c r="I124" s="65">
        <f t="shared" si="26"/>
        <v>22.2</v>
      </c>
      <c r="J124" s="65">
        <f t="shared" si="26"/>
        <v>22.2</v>
      </c>
      <c r="K124" s="65">
        <f t="shared" si="26"/>
        <v>22.2</v>
      </c>
      <c r="L124" s="65">
        <f t="shared" si="26"/>
        <v>22.2</v>
      </c>
      <c r="M124" s="65">
        <f t="shared" si="26"/>
        <v>22.2</v>
      </c>
      <c r="N124" s="65">
        <f t="shared" si="26"/>
        <v>22.2</v>
      </c>
      <c r="O124" s="65">
        <f t="shared" si="26"/>
        <v>22.2</v>
      </c>
      <c r="P124" s="65">
        <f t="shared" si="26"/>
        <v>22.2</v>
      </c>
      <c r="Q124" s="65">
        <f t="shared" si="26"/>
        <v>22.2</v>
      </c>
      <c r="R124" s="65">
        <f t="shared" si="26"/>
        <v>22.2</v>
      </c>
    </row>
    <row r="125" spans="1:18" ht="35.25" customHeight="1">
      <c r="A125" s="115">
        <v>21</v>
      </c>
      <c r="B125" s="36" t="s">
        <v>280</v>
      </c>
      <c r="C125" s="32"/>
      <c r="D125" s="30"/>
      <c r="E125" s="127">
        <f>E124+E123</f>
        <v>10.279999999999973</v>
      </c>
      <c r="F125" s="127">
        <f>F124+F123</f>
        <v>24.279999999999973</v>
      </c>
      <c r="G125" s="65">
        <f t="shared" ref="G125:R125" si="27">G124+G123</f>
        <v>23.683580950981764</v>
      </c>
      <c r="H125" s="65">
        <f t="shared" si="27"/>
        <v>40.567222229819791</v>
      </c>
      <c r="I125" s="65">
        <f t="shared" si="27"/>
        <v>49.143835595076794</v>
      </c>
      <c r="J125" s="65">
        <f t="shared" si="27"/>
        <v>49.730009184676206</v>
      </c>
      <c r="K125" s="65">
        <f t="shared" si="27"/>
        <v>49.81669686364485</v>
      </c>
      <c r="L125" s="65">
        <f t="shared" si="27"/>
        <v>92.047615038010591</v>
      </c>
      <c r="M125" s="65">
        <f t="shared" si="27"/>
        <v>93.296550074113455</v>
      </c>
      <c r="N125" s="65">
        <f t="shared" si="27"/>
        <v>93.462251078717671</v>
      </c>
      <c r="O125" s="65">
        <f t="shared" si="27"/>
        <v>95.153198723427764</v>
      </c>
      <c r="P125" s="65">
        <f t="shared" si="27"/>
        <v>93.399962531246118</v>
      </c>
      <c r="Q125" s="65">
        <f t="shared" si="27"/>
        <v>93.642542453386753</v>
      </c>
      <c r="R125" s="65">
        <f t="shared" si="27"/>
        <v>95.789645499593249</v>
      </c>
    </row>
  </sheetData>
  <dataConsolidate/>
  <customSheetViews>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1"/>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2"/>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3"/>
      <headerFooter alignWithMargins="0"/>
    </customSheetView>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4"/>
      <headerFooter alignWithMargins="0"/>
    </customSheetView>
  </customSheetViews>
  <phoneticPr fontId="6" type="noConversion"/>
  <printOptions horizontalCentered="1" verticalCentered="1"/>
  <pageMargins left="0.25" right="0.25" top="0.75" bottom="0.75" header="0.3" footer="0.3"/>
  <pageSetup scale="33" pageOrder="overThenDown" orientation="portrait" r:id="rId5"/>
  <headerFooter alignWithMargins="0"/>
  <drawing r:id="rId6"/>
  <extLst>
    <ext xmlns:x14="http://schemas.microsoft.com/office/spreadsheetml/2009/9/main" uri="{CCE6A557-97BC-4b89-ADB6-D9C93CAAB3DF}">
      <x14:dataValidations xmlns:xm="http://schemas.microsoft.com/office/excel/2006/main" count="7">
        <x14:dataValidation type="list" allowBlank="1" showInputMessage="1">
          <x14:formula1>
            <xm:f>Lists!$B$2:$B$10</xm:f>
          </x14:formula1>
          <xm:sqref>D40:D42</xm:sqref>
        </x14:dataValidation>
        <x14:dataValidation type="list" allowBlank="1" showInputMessage="1">
          <x14:formula1>
            <xm:f>Lists!$C$2:$C$7</xm:f>
          </x14:formula1>
          <xm:sqref>D71:D73 D48:D51 D53:D61</xm:sqref>
        </x14:dataValidation>
        <x14:dataValidation type="list" allowBlank="1" showInputMessage="1">
          <x14:formula1>
            <xm:f>Lists!$E$2:$E$10</xm:f>
          </x14:formula1>
          <xm:sqref>D83:D96</xm:sqref>
        </x14:dataValidation>
        <x14:dataValidation type="list" allowBlank="1" showInputMessage="1">
          <x14:formula1>
            <xm:f>Lists!$F$2:$F$7</xm:f>
          </x14:formula1>
          <xm:sqref>D101:D114</xm:sqref>
        </x14:dataValidation>
        <x14:dataValidation type="list" allowBlank="1">
          <x14:formula1>
            <xm:f>Lists!$A$2:$A$9</xm:f>
          </x14:formula1>
          <xm:sqref>D36:D39 D28:D32</xm:sqref>
        </x14:dataValidation>
        <x14:dataValidation type="list" allowBlank="1" showInputMessage="1">
          <x14:formula1>
            <xm:f>Lists!$D$2:$D$7</xm:f>
          </x14:formula1>
          <xm:sqref>D48:D50 D67:D70 D72:D74</xm:sqref>
        </x14:dataValidation>
        <x14:dataValidation type="list" allowBlank="1">
          <x14:formula1>
            <xm:f>'H:\IRP\[Preferred_A_HP_2-7-2019i.xlsx]Lists'!#REF!</xm:f>
          </x14:formula1>
          <xm:sqref>D26:D27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2"/>
    <pageSetUpPr fitToPage="1"/>
  </sheetPr>
  <dimension ref="A1:R153"/>
  <sheetViews>
    <sheetView showGridLines="0" view="pageBreakPreview" topLeftCell="A25" zoomScaleNormal="100" zoomScaleSheetLayoutView="100" workbookViewId="0">
      <selection activeCell="I125" sqref="I125"/>
    </sheetView>
  </sheetViews>
  <sheetFormatPr defaultColWidth="9" defaultRowHeight="15.75"/>
  <cols>
    <col min="1" max="1" width="9" style="119"/>
    <col min="2" max="2" width="72.25" style="7" customWidth="1"/>
    <col min="3" max="3" width="16.875" style="7" customWidth="1"/>
    <col min="4" max="4" width="15" style="7" customWidth="1"/>
    <col min="5" max="14" width="9.75" style="3" customWidth="1"/>
    <col min="15" max="15" width="9.25" style="3" customWidth="1"/>
    <col min="16" max="18" width="9.25" style="1" customWidth="1"/>
    <col min="19" max="131" width="7.125" style="1" customWidth="1"/>
    <col min="132" max="16384" width="9" style="1"/>
  </cols>
  <sheetData>
    <row r="1" spans="1:18">
      <c r="B1" s="16" t="s">
        <v>22</v>
      </c>
      <c r="C1" s="16"/>
      <c r="O1" s="1"/>
    </row>
    <row r="2" spans="1:18">
      <c r="B2" s="16" t="s">
        <v>23</v>
      </c>
      <c r="C2" s="16"/>
      <c r="O2" s="1"/>
    </row>
    <row r="3" spans="1:18" s="2" customFormat="1">
      <c r="A3" s="119"/>
      <c r="B3" s="98" t="s">
        <v>257</v>
      </c>
      <c r="C3" s="17"/>
      <c r="D3" s="13"/>
    </row>
    <row r="4" spans="1:18" s="2" customFormat="1">
      <c r="A4" s="119"/>
      <c r="B4" s="21" t="s">
        <v>177</v>
      </c>
      <c r="C4" s="17"/>
      <c r="D4" s="12"/>
    </row>
    <row r="5" spans="1:18" s="2" customFormat="1">
      <c r="A5" s="119"/>
      <c r="B5" s="242" t="s">
        <v>181</v>
      </c>
      <c r="C5" s="17"/>
      <c r="D5" s="12"/>
    </row>
    <row r="6" spans="1:18" s="2" customFormat="1">
      <c r="A6" s="119"/>
      <c r="B6" s="12"/>
      <c r="D6" s="12"/>
    </row>
    <row r="7" spans="1:18" s="2" customFormat="1" ht="15.75" customHeight="1">
      <c r="A7" s="119"/>
      <c r="B7" s="118" t="s">
        <v>99</v>
      </c>
      <c r="C7" s="7"/>
      <c r="D7" s="7"/>
      <c r="E7" s="103" t="s">
        <v>82</v>
      </c>
      <c r="F7" s="8"/>
      <c r="G7" s="8"/>
      <c r="I7" s="4"/>
      <c r="J7" s="4"/>
      <c r="K7" s="4"/>
      <c r="L7" s="4"/>
      <c r="M7" s="4"/>
      <c r="N7" s="4"/>
      <c r="O7" s="4"/>
    </row>
    <row r="8" spans="1:18" s="2" customFormat="1">
      <c r="A8" s="119"/>
      <c r="B8" s="16"/>
      <c r="C8" s="9"/>
      <c r="D8" s="16"/>
      <c r="E8" s="41"/>
      <c r="F8" s="41"/>
      <c r="G8" s="41"/>
      <c r="H8" s="41"/>
      <c r="I8" s="41"/>
      <c r="J8" s="42" t="s">
        <v>3</v>
      </c>
      <c r="K8" s="43"/>
      <c r="L8" s="43"/>
      <c r="M8" s="43"/>
      <c r="N8" s="43"/>
      <c r="O8" s="44"/>
      <c r="P8" s="45"/>
      <c r="Q8" s="45"/>
      <c r="R8" s="45"/>
    </row>
    <row r="9" spans="1:18" s="2" customFormat="1">
      <c r="A9" s="119"/>
      <c r="B9" s="9"/>
      <c r="C9" s="9"/>
      <c r="D9" s="16"/>
      <c r="E9" s="386" t="s">
        <v>285</v>
      </c>
      <c r="F9" s="387"/>
      <c r="G9" s="103"/>
      <c r="H9" s="47"/>
      <c r="I9" s="47"/>
      <c r="J9" s="48"/>
      <c r="K9" s="44"/>
      <c r="L9" s="44"/>
      <c r="M9" s="44"/>
      <c r="N9" s="44"/>
      <c r="O9" s="44"/>
      <c r="P9" s="45"/>
      <c r="Q9" s="45"/>
      <c r="R9" s="45"/>
    </row>
    <row r="10" spans="1:18" s="5" customFormat="1" ht="18.75">
      <c r="A10" s="120"/>
      <c r="B10" s="245" t="s">
        <v>45</v>
      </c>
      <c r="C10" s="18"/>
      <c r="D10" s="18"/>
      <c r="E10" s="49" t="s">
        <v>135</v>
      </c>
      <c r="F10" s="249" t="s">
        <v>80</v>
      </c>
      <c r="G10" s="326" t="s">
        <v>1</v>
      </c>
      <c r="H10" s="327" t="s">
        <v>2</v>
      </c>
      <c r="I10" s="327" t="s">
        <v>17</v>
      </c>
      <c r="J10" s="327" t="s">
        <v>18</v>
      </c>
      <c r="K10" s="327" t="s">
        <v>20</v>
      </c>
      <c r="L10" s="327" t="s">
        <v>21</v>
      </c>
      <c r="M10" s="327" t="s">
        <v>24</v>
      </c>
      <c r="N10" s="327" t="s">
        <v>25</v>
      </c>
      <c r="O10" s="327" t="s">
        <v>27</v>
      </c>
      <c r="P10" s="327" t="s">
        <v>28</v>
      </c>
      <c r="Q10" s="327" t="s">
        <v>29</v>
      </c>
      <c r="R10" s="327" t="s">
        <v>30</v>
      </c>
    </row>
    <row r="11" spans="1:18" ht="17.25" customHeight="1">
      <c r="A11" s="17">
        <v>1</v>
      </c>
      <c r="B11" s="16" t="s">
        <v>132</v>
      </c>
      <c r="C11" s="16"/>
      <c r="D11" s="50"/>
      <c r="E11" s="368">
        <v>1089193</v>
      </c>
      <c r="F11" s="325">
        <v>1069549</v>
      </c>
      <c r="G11" s="348">
        <f>G13*0.88</f>
        <v>995459.21082233277</v>
      </c>
      <c r="H11" s="348">
        <f t="shared" ref="H11:R11" si="0">H13*0.88</f>
        <v>995459.26162173296</v>
      </c>
      <c r="I11" s="348">
        <f t="shared" si="0"/>
        <v>995459.79905480531</v>
      </c>
      <c r="J11" s="348">
        <f t="shared" si="0"/>
        <v>995459.32485758897</v>
      </c>
      <c r="K11" s="348">
        <f t="shared" si="0"/>
        <v>999741.66977906285</v>
      </c>
      <c r="L11" s="348">
        <f t="shared" si="0"/>
        <v>1001276.4456412783</v>
      </c>
      <c r="M11" s="348">
        <f t="shared" si="0"/>
        <v>1002970.3596221667</v>
      </c>
      <c r="N11" s="348">
        <f t="shared" si="0"/>
        <v>1004856.9505103127</v>
      </c>
      <c r="O11" s="348">
        <f t="shared" si="0"/>
        <v>1006977.4618765826</v>
      </c>
      <c r="P11" s="348">
        <f t="shared" si="0"/>
        <v>1009171.8055653145</v>
      </c>
      <c r="Q11" s="348">
        <f t="shared" si="0"/>
        <v>1011710.5386636001</v>
      </c>
      <c r="R11" s="348">
        <f t="shared" si="0"/>
        <v>1014667.2034244385</v>
      </c>
    </row>
    <row r="12" spans="1:18" ht="17.25" customHeight="1">
      <c r="A12" s="17">
        <v>2</v>
      </c>
      <c r="B12" s="16" t="s">
        <v>409</v>
      </c>
      <c r="C12" s="16"/>
      <c r="D12" s="50"/>
      <c r="E12" s="368">
        <v>0</v>
      </c>
      <c r="F12" s="307">
        <v>0</v>
      </c>
      <c r="G12" s="86">
        <v>0</v>
      </c>
      <c r="H12" s="86">
        <v>0</v>
      </c>
      <c r="I12" s="86">
        <v>0</v>
      </c>
      <c r="J12" s="86">
        <v>0</v>
      </c>
      <c r="K12" s="86">
        <v>0</v>
      </c>
      <c r="L12" s="86">
        <v>0</v>
      </c>
      <c r="M12" s="86">
        <v>0</v>
      </c>
      <c r="N12" s="351">
        <v>149468.13653799999</v>
      </c>
      <c r="O12" s="351">
        <v>150720.39137999999</v>
      </c>
      <c r="P12" s="351">
        <v>149957.39466799999</v>
      </c>
      <c r="Q12" s="351">
        <v>147041.51641099999</v>
      </c>
      <c r="R12" s="351">
        <v>158174.99183000001</v>
      </c>
    </row>
    <row r="13" spans="1:18" ht="17.25" customHeight="1">
      <c r="A13" s="17">
        <v>3</v>
      </c>
      <c r="B13" s="16" t="s">
        <v>365</v>
      </c>
      <c r="C13" s="16"/>
      <c r="D13" s="50"/>
      <c r="E13" s="368">
        <v>1124763</v>
      </c>
      <c r="F13" s="307">
        <v>1109716</v>
      </c>
      <c r="G13" s="351">
        <v>1131203.6486617418</v>
      </c>
      <c r="H13" s="351">
        <v>1131203.7063883329</v>
      </c>
      <c r="I13" s="351">
        <v>1131204.3171077333</v>
      </c>
      <c r="J13" s="351">
        <v>1131203.7782472603</v>
      </c>
      <c r="K13" s="351">
        <v>1136070.0792943896</v>
      </c>
      <c r="L13" s="351">
        <v>1137814.1427741798</v>
      </c>
      <c r="M13" s="351">
        <v>1139739.0450251894</v>
      </c>
      <c r="N13" s="351">
        <v>1141882.8983071735</v>
      </c>
      <c r="O13" s="351">
        <v>1144292.5703142984</v>
      </c>
      <c r="P13" s="351">
        <v>1146786.1426878574</v>
      </c>
      <c r="Q13" s="351">
        <v>1149671.0666631819</v>
      </c>
      <c r="R13" s="351">
        <v>1153030.9129823165</v>
      </c>
    </row>
    <row r="14" spans="1:18" ht="17.25" customHeight="1">
      <c r="A14" s="17">
        <v>4</v>
      </c>
      <c r="B14" s="16" t="s">
        <v>364</v>
      </c>
      <c r="C14" s="16"/>
      <c r="D14" s="50"/>
      <c r="E14" s="369">
        <v>1124763</v>
      </c>
      <c r="F14" s="329">
        <v>1109716</v>
      </c>
      <c r="G14" s="352">
        <f>0.88*G15</f>
        <v>995294.96</v>
      </c>
      <c r="H14" s="352">
        <f t="shared" ref="H14:R14" si="1">0.88*H15</f>
        <v>995187.6</v>
      </c>
      <c r="I14" s="352">
        <f t="shared" si="1"/>
        <v>990730.4</v>
      </c>
      <c r="J14" s="352">
        <f t="shared" si="1"/>
        <v>985839.36</v>
      </c>
      <c r="K14" s="352">
        <f t="shared" si="1"/>
        <v>985026.24</v>
      </c>
      <c r="L14" s="352">
        <f t="shared" si="1"/>
        <v>981176.24</v>
      </c>
      <c r="M14" s="352">
        <f t="shared" si="1"/>
        <v>977141.44000000006</v>
      </c>
      <c r="N14" s="352">
        <f t="shared" si="1"/>
        <v>972860.24</v>
      </c>
      <c r="O14" s="352">
        <f t="shared" si="1"/>
        <v>968350.24</v>
      </c>
      <c r="P14" s="352">
        <f t="shared" si="1"/>
        <v>963456.56</v>
      </c>
      <c r="Q14" s="352">
        <f t="shared" si="1"/>
        <v>958740.64</v>
      </c>
      <c r="R14" s="352">
        <f t="shared" si="1"/>
        <v>957151.36</v>
      </c>
    </row>
    <row r="15" spans="1:18" ht="17.25" customHeight="1">
      <c r="A15" s="17">
        <v>5</v>
      </c>
      <c r="B15" s="16" t="s">
        <v>363</v>
      </c>
      <c r="C15" s="16"/>
      <c r="D15" s="50"/>
      <c r="E15" s="369">
        <f>E13</f>
        <v>1124763</v>
      </c>
      <c r="F15" s="369">
        <f>F13</f>
        <v>1109716</v>
      </c>
      <c r="G15" s="353">
        <v>1131017</v>
      </c>
      <c r="H15" s="353">
        <v>1130895</v>
      </c>
      <c r="I15" s="353">
        <v>1125830</v>
      </c>
      <c r="J15" s="353">
        <v>1120272</v>
      </c>
      <c r="K15" s="353">
        <v>1119348</v>
      </c>
      <c r="L15" s="353">
        <v>1114973</v>
      </c>
      <c r="M15" s="353">
        <v>1110388</v>
      </c>
      <c r="N15" s="353">
        <v>1105523</v>
      </c>
      <c r="O15" s="353">
        <v>1100398</v>
      </c>
      <c r="P15" s="353">
        <v>1094837</v>
      </c>
      <c r="Q15" s="353">
        <v>1089478</v>
      </c>
      <c r="R15" s="353">
        <v>1087672</v>
      </c>
    </row>
    <row r="16" spans="1:18" ht="17.25" customHeight="1">
      <c r="A16" s="17">
        <v>6</v>
      </c>
      <c r="B16" s="16" t="s">
        <v>41</v>
      </c>
      <c r="C16" s="19"/>
      <c r="D16" s="53"/>
      <c r="E16" s="369">
        <v>0</v>
      </c>
      <c r="F16" s="250">
        <v>0</v>
      </c>
      <c r="G16" s="86">
        <v>0</v>
      </c>
      <c r="H16" s="86">
        <v>0</v>
      </c>
      <c r="I16" s="86">
        <v>0</v>
      </c>
      <c r="J16" s="86">
        <v>0</v>
      </c>
      <c r="K16" s="86">
        <v>0</v>
      </c>
      <c r="L16" s="86">
        <v>0</v>
      </c>
      <c r="M16" s="86">
        <v>0</v>
      </c>
      <c r="N16" s="86">
        <v>0</v>
      </c>
      <c r="O16" s="86">
        <v>0</v>
      </c>
      <c r="P16" s="86">
        <v>0</v>
      </c>
      <c r="Q16" s="86">
        <v>0</v>
      </c>
      <c r="R16" s="86">
        <v>0</v>
      </c>
    </row>
    <row r="17" spans="1:18" ht="17.25" customHeight="1">
      <c r="A17" s="17">
        <v>7</v>
      </c>
      <c r="B17" s="22" t="s">
        <v>366</v>
      </c>
      <c r="C17" s="16"/>
      <c r="D17" s="50"/>
      <c r="E17" s="55">
        <f>E15+E16</f>
        <v>1124763</v>
      </c>
      <c r="F17" s="251">
        <f>F15+F16</f>
        <v>1109716</v>
      </c>
      <c r="G17" s="55">
        <f t="shared" ref="G17:R17" si="2">G15+G16</f>
        <v>1131017</v>
      </c>
      <c r="H17" s="55">
        <f t="shared" si="2"/>
        <v>1130895</v>
      </c>
      <c r="I17" s="55">
        <f t="shared" si="2"/>
        <v>1125830</v>
      </c>
      <c r="J17" s="55">
        <f t="shared" si="2"/>
        <v>1120272</v>
      </c>
      <c r="K17" s="55">
        <f t="shared" si="2"/>
        <v>1119348</v>
      </c>
      <c r="L17" s="55">
        <f t="shared" si="2"/>
        <v>1114973</v>
      </c>
      <c r="M17" s="55">
        <f t="shared" si="2"/>
        <v>1110388</v>
      </c>
      <c r="N17" s="55">
        <f t="shared" si="2"/>
        <v>1105523</v>
      </c>
      <c r="O17" s="55">
        <f t="shared" si="2"/>
        <v>1100398</v>
      </c>
      <c r="P17" s="55">
        <f t="shared" si="2"/>
        <v>1094837</v>
      </c>
      <c r="Q17" s="55">
        <f t="shared" si="2"/>
        <v>1089478</v>
      </c>
      <c r="R17" s="55">
        <f t="shared" si="2"/>
        <v>1087672</v>
      </c>
    </row>
    <row r="18" spans="1:18" ht="17.25" customHeight="1">
      <c r="A18" s="17"/>
      <c r="C18" s="16"/>
      <c r="D18" s="16"/>
      <c r="E18" s="182"/>
      <c r="F18" s="252"/>
      <c r="G18" s="183"/>
      <c r="H18" s="183"/>
      <c r="I18" s="183"/>
      <c r="J18" s="183"/>
      <c r="K18" s="183"/>
      <c r="L18" s="183"/>
      <c r="M18" s="183"/>
      <c r="N18" s="183"/>
      <c r="O18" s="161"/>
      <c r="P18" s="161"/>
      <c r="Q18" s="161"/>
      <c r="R18" s="162"/>
    </row>
    <row r="19" spans="1:18" ht="17.25" customHeight="1">
      <c r="A19" s="17">
        <v>8</v>
      </c>
      <c r="B19" s="16" t="s">
        <v>40</v>
      </c>
      <c r="C19" s="16"/>
      <c r="D19" s="50"/>
      <c r="E19" s="381">
        <v>7951</v>
      </c>
      <c r="F19" s="382">
        <v>9065</v>
      </c>
      <c r="G19" s="181">
        <f>CRAT!G12*8760*0.16</f>
        <v>11212.800000000001</v>
      </c>
      <c r="H19" s="181">
        <f>CRAT!H12*8760*0.16</f>
        <v>12614.4</v>
      </c>
      <c r="I19" s="181">
        <f>CRAT!I12*8760*0.16</f>
        <v>14016</v>
      </c>
      <c r="J19" s="181">
        <f>CRAT!J12*8760*0.16</f>
        <v>15417.6</v>
      </c>
      <c r="K19" s="181">
        <f>CRAT!K12*8760*0.16</f>
        <v>16819.2</v>
      </c>
      <c r="L19" s="181">
        <f>CRAT!L12*8760*0.16</f>
        <v>18220.8</v>
      </c>
      <c r="M19" s="181">
        <f>CRAT!M12*8760*0.16</f>
        <v>19622.400000000001</v>
      </c>
      <c r="N19" s="181">
        <f>CRAT!N12*8760*0.16</f>
        <v>21024</v>
      </c>
      <c r="O19" s="181">
        <f>CRAT!O12*8760*0.16</f>
        <v>22425.600000000002</v>
      </c>
      <c r="P19" s="181">
        <f>CRAT!P12*8760*0.16</f>
        <v>23827.200000000001</v>
      </c>
      <c r="Q19" s="181">
        <f>CRAT!Q12*8760*0.16</f>
        <v>25228.799999999999</v>
      </c>
      <c r="R19" s="181">
        <f>CRAT!R12*8760*0.16</f>
        <v>26630.400000000001</v>
      </c>
    </row>
    <row r="20" spans="1:18" ht="17.25" customHeight="1">
      <c r="A20" s="17">
        <v>9</v>
      </c>
      <c r="B20" s="16" t="s">
        <v>130</v>
      </c>
      <c r="C20" s="16"/>
      <c r="D20" s="50"/>
      <c r="E20" s="383">
        <v>7884</v>
      </c>
      <c r="F20" s="253">
        <v>10320</v>
      </c>
      <c r="G20" s="366">
        <v>9582.4670704235887</v>
      </c>
      <c r="H20" s="366">
        <v>10790.85257026943</v>
      </c>
      <c r="I20" s="366">
        <v>11805.346848653495</v>
      </c>
      <c r="J20" s="366">
        <v>12634.733251488255</v>
      </c>
      <c r="K20" s="366">
        <v>13291.407140949763</v>
      </c>
      <c r="L20" s="366">
        <v>13790.138133312501</v>
      </c>
      <c r="M20" s="366">
        <v>14151.657773552412</v>
      </c>
      <c r="N20" s="366">
        <v>14399.925257546158</v>
      </c>
      <c r="O20" s="366">
        <v>14560.056392256547</v>
      </c>
      <c r="P20" s="366">
        <v>14655.603785262969</v>
      </c>
      <c r="Q20" s="366">
        <v>14707.242886058906</v>
      </c>
      <c r="R20" s="366">
        <v>14731.626383048744</v>
      </c>
    </row>
    <row r="21" spans="1:18" ht="17.25" customHeight="1">
      <c r="A21" s="17">
        <v>10</v>
      </c>
      <c r="B21" s="266" t="s">
        <v>311</v>
      </c>
      <c r="C21" s="16"/>
      <c r="D21" s="16"/>
      <c r="E21" s="207"/>
      <c r="F21" s="254"/>
      <c r="G21" s="89"/>
      <c r="H21" s="90"/>
      <c r="I21" s="90"/>
      <c r="J21" s="90"/>
      <c r="K21" s="90"/>
      <c r="L21" s="90"/>
      <c r="M21" s="90"/>
      <c r="N21" s="90"/>
      <c r="O21" s="88"/>
      <c r="P21" s="88"/>
      <c r="Q21" s="88"/>
      <c r="R21" s="88"/>
    </row>
    <row r="22" spans="1:18" ht="17.25" customHeight="1">
      <c r="A22" s="17">
        <v>11</v>
      </c>
      <c r="B22" s="266" t="s">
        <v>312</v>
      </c>
      <c r="C22" s="16"/>
      <c r="D22" s="16"/>
      <c r="E22" s="207"/>
      <c r="F22" s="254"/>
      <c r="G22" s="89"/>
      <c r="H22" s="90"/>
      <c r="I22" s="90"/>
      <c r="J22" s="90"/>
      <c r="K22" s="90"/>
      <c r="L22" s="90"/>
      <c r="M22" s="90"/>
      <c r="N22" s="90"/>
      <c r="O22" s="88"/>
      <c r="P22" s="88"/>
      <c r="Q22" s="88"/>
      <c r="R22" s="88"/>
    </row>
    <row r="23" spans="1:18">
      <c r="A23" s="121"/>
      <c r="B23" s="24"/>
      <c r="C23" s="24"/>
      <c r="D23" s="122"/>
      <c r="E23" s="123"/>
      <c r="F23" s="123"/>
      <c r="G23" s="123"/>
      <c r="H23" s="123"/>
      <c r="I23" s="123"/>
      <c r="J23" s="123"/>
      <c r="K23" s="123"/>
      <c r="L23" s="123"/>
      <c r="M23" s="123"/>
      <c r="N23" s="123"/>
      <c r="O23" s="124"/>
      <c r="P23" s="124"/>
      <c r="Q23" s="124"/>
      <c r="R23" s="125"/>
    </row>
    <row r="24" spans="1:18" ht="18.75" customHeight="1">
      <c r="B24" s="245" t="s">
        <v>270</v>
      </c>
      <c r="C24" s="18"/>
      <c r="D24" s="17"/>
      <c r="E24" s="60"/>
      <c r="F24" s="60"/>
      <c r="G24" s="60"/>
      <c r="H24" s="60"/>
      <c r="I24" s="60"/>
      <c r="J24" s="60"/>
      <c r="K24" s="60"/>
      <c r="L24" s="60"/>
      <c r="M24" s="60"/>
      <c r="N24" s="60"/>
      <c r="O24" s="60"/>
      <c r="P24" s="60"/>
      <c r="Q24" s="60"/>
      <c r="R24" s="60"/>
    </row>
    <row r="25" spans="1:18" ht="15.75" customHeight="1">
      <c r="A25" s="115"/>
      <c r="B25" s="22" t="s">
        <v>269</v>
      </c>
      <c r="C25" s="26"/>
      <c r="D25" s="22"/>
      <c r="E25" s="61"/>
      <c r="F25" s="61"/>
      <c r="G25" s="61"/>
      <c r="H25" s="61"/>
      <c r="I25" s="61"/>
      <c r="J25" s="61"/>
      <c r="K25" s="61"/>
      <c r="L25" s="61"/>
      <c r="M25" s="61"/>
      <c r="N25" s="61"/>
      <c r="O25" s="62"/>
      <c r="P25" s="62"/>
      <c r="Q25" s="62"/>
      <c r="R25" s="62"/>
    </row>
    <row r="26" spans="1:18">
      <c r="A26" s="115"/>
      <c r="B26" s="16" t="s">
        <v>42</v>
      </c>
      <c r="D26" s="63" t="s">
        <v>317</v>
      </c>
      <c r="E26" s="49" t="s">
        <v>135</v>
      </c>
      <c r="F26" s="49" t="s">
        <v>80</v>
      </c>
      <c r="G26" s="327" t="s">
        <v>1</v>
      </c>
      <c r="H26" s="327" t="s">
        <v>2</v>
      </c>
      <c r="I26" s="327" t="s">
        <v>17</v>
      </c>
      <c r="J26" s="327" t="s">
        <v>18</v>
      </c>
      <c r="K26" s="327" t="s">
        <v>20</v>
      </c>
      <c r="L26" s="327" t="s">
        <v>21</v>
      </c>
      <c r="M26" s="327" t="s">
        <v>24</v>
      </c>
      <c r="N26" s="327" t="s">
        <v>25</v>
      </c>
      <c r="O26" s="327" t="s">
        <v>27</v>
      </c>
      <c r="P26" s="327" t="s">
        <v>28</v>
      </c>
      <c r="Q26" s="327" t="s">
        <v>29</v>
      </c>
      <c r="R26" s="327" t="s">
        <v>30</v>
      </c>
    </row>
    <row r="27" spans="1:18">
      <c r="A27" s="115" t="s">
        <v>138</v>
      </c>
      <c r="B27" s="349" t="s">
        <v>380</v>
      </c>
      <c r="C27" s="273"/>
      <c r="D27" s="315" t="s">
        <v>319</v>
      </c>
      <c r="E27" s="270">
        <v>15378</v>
      </c>
      <c r="F27" s="329">
        <v>12353</v>
      </c>
      <c r="G27" s="348">
        <v>14971.78371</v>
      </c>
      <c r="H27" s="348">
        <v>18798.203710000002</v>
      </c>
      <c r="I27" s="348">
        <v>37057.500899999999</v>
      </c>
      <c r="J27" s="348">
        <v>15051.535260000001</v>
      </c>
      <c r="K27" s="348">
        <v>13381.334269999999</v>
      </c>
      <c r="L27" s="348">
        <v>9417.2157790000001</v>
      </c>
      <c r="M27" s="348">
        <v>22609.082849999999</v>
      </c>
      <c r="N27" s="348">
        <v>16329.405129999999</v>
      </c>
      <c r="O27" s="348">
        <v>14403.48666</v>
      </c>
      <c r="P27" s="348">
        <v>12659.85454</v>
      </c>
      <c r="Q27" s="348">
        <v>14223.15926</v>
      </c>
      <c r="R27" s="348">
        <v>12701.42556</v>
      </c>
    </row>
    <row r="28" spans="1:18">
      <c r="A28" s="115" t="s">
        <v>139</v>
      </c>
      <c r="B28" s="349" t="s">
        <v>398</v>
      </c>
      <c r="C28" s="273"/>
      <c r="D28" s="315" t="s">
        <v>319</v>
      </c>
      <c r="E28" s="149">
        <v>0</v>
      </c>
      <c r="F28" s="330">
        <v>0</v>
      </c>
      <c r="G28" s="366">
        <v>0</v>
      </c>
      <c r="H28" s="366">
        <v>0</v>
      </c>
      <c r="I28" s="366">
        <v>0</v>
      </c>
      <c r="J28" s="366">
        <v>0</v>
      </c>
      <c r="K28" s="366">
        <v>0</v>
      </c>
      <c r="L28" s="366">
        <v>0</v>
      </c>
      <c r="M28" s="366">
        <v>0</v>
      </c>
      <c r="N28" s="366">
        <v>0</v>
      </c>
      <c r="O28" s="366">
        <v>0</v>
      </c>
      <c r="P28" s="366">
        <v>0</v>
      </c>
      <c r="Q28" s="366">
        <v>0</v>
      </c>
      <c r="R28" s="366">
        <v>0</v>
      </c>
    </row>
    <row r="29" spans="1:18">
      <c r="A29" s="115" t="s">
        <v>140</v>
      </c>
      <c r="B29" s="349" t="s">
        <v>399</v>
      </c>
      <c r="C29" s="273"/>
      <c r="D29" s="315" t="s">
        <v>319</v>
      </c>
      <c r="E29" s="270">
        <v>0</v>
      </c>
      <c r="F29" s="330">
        <v>0</v>
      </c>
      <c r="G29" s="366">
        <v>0</v>
      </c>
      <c r="H29" s="366">
        <v>0</v>
      </c>
      <c r="I29" s="366">
        <v>0</v>
      </c>
      <c r="J29" s="366">
        <v>0</v>
      </c>
      <c r="K29" s="366">
        <v>0</v>
      </c>
      <c r="L29" s="366">
        <v>0</v>
      </c>
      <c r="M29" s="366">
        <v>0</v>
      </c>
      <c r="N29" s="366">
        <v>0</v>
      </c>
      <c r="O29" s="366">
        <v>0</v>
      </c>
      <c r="P29" s="366">
        <v>0</v>
      </c>
      <c r="Q29" s="366">
        <v>0</v>
      </c>
      <c r="R29" s="366">
        <v>0</v>
      </c>
    </row>
    <row r="30" spans="1:18">
      <c r="A30" s="115" t="s">
        <v>141</v>
      </c>
      <c r="B30" s="349"/>
      <c r="C30" s="273"/>
      <c r="D30" s="315"/>
      <c r="E30" s="150"/>
      <c r="F30" s="330"/>
      <c r="G30" s="348"/>
      <c r="H30" s="348"/>
      <c r="I30" s="348"/>
      <c r="J30" s="348"/>
      <c r="K30" s="348"/>
      <c r="L30" s="348"/>
      <c r="M30" s="348"/>
      <c r="N30" s="348"/>
      <c r="O30" s="348"/>
      <c r="P30" s="348"/>
      <c r="Q30" s="348"/>
      <c r="R30" s="348"/>
    </row>
    <row r="31" spans="1:18">
      <c r="A31" s="115" t="s">
        <v>142</v>
      </c>
      <c r="B31" s="349"/>
      <c r="C31" s="273"/>
      <c r="D31" s="315"/>
      <c r="E31" s="270"/>
      <c r="F31" s="329"/>
      <c r="G31" s="348"/>
      <c r="H31" s="348"/>
      <c r="I31" s="348"/>
      <c r="J31" s="348"/>
      <c r="K31" s="348"/>
      <c r="L31" s="348"/>
      <c r="M31" s="348"/>
      <c r="N31" s="348"/>
      <c r="O31" s="348"/>
      <c r="P31" s="348"/>
      <c r="Q31" s="348"/>
      <c r="R31" s="348"/>
    </row>
    <row r="32" spans="1:18">
      <c r="A32" s="115" t="s">
        <v>143</v>
      </c>
      <c r="B32" s="349"/>
      <c r="C32" s="273"/>
      <c r="D32" s="315"/>
      <c r="E32" s="270"/>
      <c r="F32" s="329"/>
      <c r="G32" s="348"/>
      <c r="H32" s="348"/>
      <c r="I32" s="348"/>
      <c r="J32" s="348"/>
      <c r="K32" s="348"/>
      <c r="L32" s="348"/>
      <c r="M32" s="348"/>
      <c r="N32" s="348"/>
      <c r="O32" s="348"/>
      <c r="P32" s="348"/>
      <c r="Q32" s="348"/>
      <c r="R32" s="348"/>
    </row>
    <row r="33" spans="1:18">
      <c r="A33" s="115" t="s">
        <v>144</v>
      </c>
      <c r="B33" s="349"/>
      <c r="C33" s="130"/>
      <c r="D33" s="315"/>
      <c r="E33" s="270"/>
      <c r="F33" s="329"/>
      <c r="G33" s="348"/>
      <c r="H33" s="348"/>
      <c r="I33" s="348"/>
      <c r="J33" s="348"/>
      <c r="K33" s="348"/>
      <c r="L33" s="348"/>
      <c r="M33" s="348"/>
      <c r="N33" s="348"/>
      <c r="O33" s="348"/>
      <c r="P33" s="348"/>
      <c r="Q33" s="348"/>
      <c r="R33" s="348"/>
    </row>
    <row r="34" spans="1:18">
      <c r="A34" s="115"/>
      <c r="D34" s="16"/>
      <c r="E34" s="74"/>
      <c r="F34" s="75"/>
      <c r="G34" s="75"/>
      <c r="H34" s="75"/>
      <c r="I34" s="75"/>
      <c r="J34" s="75"/>
      <c r="K34" s="75"/>
      <c r="L34" s="75"/>
      <c r="M34" s="75"/>
      <c r="N34" s="75"/>
      <c r="O34" s="76"/>
      <c r="P34" s="76"/>
      <c r="Q34" s="76"/>
      <c r="R34" s="77"/>
    </row>
    <row r="35" spans="1:18">
      <c r="A35" s="115"/>
      <c r="B35" s="22" t="s">
        <v>267</v>
      </c>
      <c r="C35" s="26"/>
      <c r="D35" s="22"/>
      <c r="E35" s="82"/>
      <c r="F35" s="83"/>
      <c r="G35" s="83"/>
      <c r="H35" s="83"/>
      <c r="I35" s="83"/>
      <c r="J35" s="83"/>
      <c r="K35" s="83"/>
      <c r="L35" s="83"/>
      <c r="M35" s="83"/>
      <c r="N35" s="83"/>
      <c r="O35" s="80"/>
      <c r="P35" s="80"/>
      <c r="Q35" s="80"/>
      <c r="R35" s="81"/>
    </row>
    <row r="36" spans="1:18">
      <c r="A36" s="115"/>
      <c r="B36" s="16" t="s">
        <v>35</v>
      </c>
      <c r="D36" s="63" t="s">
        <v>317</v>
      </c>
      <c r="E36" s="49" t="s">
        <v>135</v>
      </c>
      <c r="F36" s="49" t="s">
        <v>80</v>
      </c>
      <c r="G36" s="49" t="s">
        <v>1</v>
      </c>
      <c r="H36" s="49" t="s">
        <v>2</v>
      </c>
      <c r="I36" s="49" t="s">
        <v>17</v>
      </c>
      <c r="J36" s="49" t="s">
        <v>18</v>
      </c>
      <c r="K36" s="49" t="s">
        <v>20</v>
      </c>
      <c r="L36" s="49" t="s">
        <v>21</v>
      </c>
      <c r="M36" s="49" t="s">
        <v>24</v>
      </c>
      <c r="N36" s="49" t="s">
        <v>25</v>
      </c>
      <c r="O36" s="49" t="s">
        <v>27</v>
      </c>
      <c r="P36" s="49" t="s">
        <v>28</v>
      </c>
      <c r="Q36" s="49" t="s">
        <v>29</v>
      </c>
      <c r="R36" s="49" t="s">
        <v>30</v>
      </c>
    </row>
    <row r="37" spans="1:18">
      <c r="A37" s="115" t="s">
        <v>145</v>
      </c>
      <c r="B37" s="349" t="s">
        <v>376</v>
      </c>
      <c r="C37" s="32"/>
      <c r="D37" s="315" t="str">
        <f>CRAT!D36</f>
        <v>Natural Gas</v>
      </c>
      <c r="E37" s="143">
        <v>415992</v>
      </c>
      <c r="F37" s="328">
        <v>459531</v>
      </c>
      <c r="G37" s="348">
        <v>583259.35660000006</v>
      </c>
      <c r="H37" s="348">
        <v>590455.15890000004</v>
      </c>
      <c r="I37" s="348">
        <v>621599.08900000004</v>
      </c>
      <c r="J37" s="348">
        <v>578556.53769999999</v>
      </c>
      <c r="K37" s="348">
        <v>572442.7463</v>
      </c>
      <c r="L37" s="348">
        <v>545119.59250000003</v>
      </c>
      <c r="M37" s="348">
        <v>515225.96399999998</v>
      </c>
      <c r="N37" s="348">
        <v>520951.69290000002</v>
      </c>
      <c r="O37" s="348">
        <v>513782.33480000001</v>
      </c>
      <c r="P37" s="348">
        <v>509756.2475</v>
      </c>
      <c r="Q37" s="348">
        <v>499127.88419999997</v>
      </c>
      <c r="R37" s="348">
        <v>500752.82939999999</v>
      </c>
    </row>
    <row r="38" spans="1:18">
      <c r="A38" s="115" t="s">
        <v>146</v>
      </c>
      <c r="B38" s="349" t="s">
        <v>377</v>
      </c>
      <c r="C38" s="32"/>
      <c r="D38" s="315" t="s">
        <v>321</v>
      </c>
      <c r="E38" s="143">
        <v>433580</v>
      </c>
      <c r="F38" s="328">
        <v>444407</v>
      </c>
      <c r="G38" s="348">
        <v>454581.20970000001</v>
      </c>
      <c r="H38" s="348">
        <v>454649.6434</v>
      </c>
      <c r="I38" s="348">
        <v>461870.70789999998</v>
      </c>
      <c r="J38" s="348">
        <v>426850.0722</v>
      </c>
      <c r="K38" s="348">
        <v>402091.09279999998</v>
      </c>
      <c r="L38" s="348">
        <v>388694.95209999999</v>
      </c>
      <c r="M38" s="348">
        <v>178994.20989999999</v>
      </c>
      <c r="N38" s="348">
        <v>0</v>
      </c>
      <c r="O38" s="348">
        <v>0</v>
      </c>
      <c r="P38" s="348">
        <v>0</v>
      </c>
      <c r="Q38" s="348">
        <v>0</v>
      </c>
      <c r="R38" s="348">
        <v>0</v>
      </c>
    </row>
    <row r="39" spans="1:18" ht="31.5">
      <c r="A39" s="115" t="s">
        <v>158</v>
      </c>
      <c r="B39" s="349" t="s">
        <v>378</v>
      </c>
      <c r="C39" s="32"/>
      <c r="D39" s="315" t="s">
        <v>322</v>
      </c>
      <c r="E39" s="143">
        <v>18730</v>
      </c>
      <c r="F39" s="328">
        <v>19322</v>
      </c>
      <c r="G39" s="348">
        <v>20933.88322</v>
      </c>
      <c r="H39" s="348">
        <v>20940.516339999998</v>
      </c>
      <c r="I39" s="348">
        <v>20938.935450000001</v>
      </c>
      <c r="J39" s="348">
        <v>20941.181420000001</v>
      </c>
      <c r="K39" s="348">
        <v>20939.575710000001</v>
      </c>
      <c r="L39" s="348">
        <v>20941.677629999998</v>
      </c>
      <c r="M39" s="348">
        <v>20940.804599999999</v>
      </c>
      <c r="N39" s="348">
        <v>21152.87254</v>
      </c>
      <c r="O39" s="348">
        <v>21362.742389999999</v>
      </c>
      <c r="P39" s="348">
        <v>21577.590380000001</v>
      </c>
      <c r="Q39" s="348">
        <v>21793.70075</v>
      </c>
      <c r="R39" s="348">
        <v>22011.280200000001</v>
      </c>
    </row>
    <row r="40" spans="1:18">
      <c r="A40" s="115" t="s">
        <v>159</v>
      </c>
      <c r="B40" s="349" t="s">
        <v>379</v>
      </c>
      <c r="C40" s="273"/>
      <c r="D40" s="315" t="s">
        <v>323</v>
      </c>
      <c r="E40" s="143">
        <v>83527</v>
      </c>
      <c r="F40" s="328">
        <v>81098</v>
      </c>
      <c r="G40" s="348">
        <v>85848</v>
      </c>
      <c r="H40" s="348">
        <v>86083.199999999997</v>
      </c>
      <c r="I40" s="348">
        <v>85848</v>
      </c>
      <c r="J40" s="348">
        <v>85848</v>
      </c>
      <c r="K40" s="348">
        <v>85848</v>
      </c>
      <c r="L40" s="348">
        <v>86083.199999999997</v>
      </c>
      <c r="M40" s="348">
        <v>85848</v>
      </c>
      <c r="N40" s="348">
        <v>85848</v>
      </c>
      <c r="O40" s="348">
        <v>85848</v>
      </c>
      <c r="P40" s="348">
        <v>86083.199999999997</v>
      </c>
      <c r="Q40" s="348">
        <v>85848</v>
      </c>
      <c r="R40" s="348">
        <v>85848</v>
      </c>
    </row>
    <row r="41" spans="1:18">
      <c r="A41" s="115" t="s">
        <v>160</v>
      </c>
      <c r="B41" s="349" t="s">
        <v>394</v>
      </c>
      <c r="C41" s="273"/>
      <c r="D41" s="315" t="s">
        <v>325</v>
      </c>
      <c r="E41" s="143">
        <v>0</v>
      </c>
      <c r="F41" s="328">
        <v>0</v>
      </c>
      <c r="G41" s="348">
        <v>0</v>
      </c>
      <c r="H41" s="348">
        <v>0</v>
      </c>
      <c r="I41" s="348">
        <v>0</v>
      </c>
      <c r="J41" s="348">
        <v>0</v>
      </c>
      <c r="K41" s="348">
        <v>0</v>
      </c>
      <c r="L41" s="348">
        <v>0</v>
      </c>
      <c r="M41" s="348">
        <v>0</v>
      </c>
      <c r="N41" s="348">
        <v>134549.018835</v>
      </c>
      <c r="O41" s="348">
        <v>135655.86988099999</v>
      </c>
      <c r="P41" s="348">
        <v>134979.82224099999</v>
      </c>
      <c r="Q41" s="348">
        <v>132405.66800899999</v>
      </c>
      <c r="R41" s="348">
        <v>142449.257942</v>
      </c>
    </row>
    <row r="42" spans="1:18">
      <c r="A42" s="115" t="s">
        <v>190</v>
      </c>
      <c r="B42" s="349"/>
      <c r="C42" s="130"/>
      <c r="D42" s="315"/>
      <c r="E42" s="143"/>
      <c r="F42" s="328"/>
      <c r="G42" s="348"/>
      <c r="H42" s="348"/>
      <c r="I42" s="348"/>
      <c r="J42" s="348"/>
      <c r="K42" s="348"/>
      <c r="L42" s="348"/>
      <c r="M42" s="348"/>
      <c r="N42" s="348"/>
      <c r="O42" s="348"/>
      <c r="P42" s="348"/>
      <c r="Q42" s="348"/>
      <c r="R42" s="348"/>
    </row>
    <row r="43" spans="1:18">
      <c r="A43" s="115" t="s">
        <v>191</v>
      </c>
      <c r="B43" s="10"/>
      <c r="C43" s="130"/>
      <c r="D43" s="315"/>
      <c r="E43" s="143"/>
      <c r="F43" s="328"/>
      <c r="G43" s="348"/>
      <c r="H43" s="348"/>
      <c r="I43" s="348"/>
      <c r="J43" s="348"/>
      <c r="K43" s="348"/>
      <c r="L43" s="348"/>
      <c r="M43" s="348"/>
      <c r="N43" s="348"/>
      <c r="O43" s="348"/>
      <c r="P43" s="348"/>
      <c r="Q43" s="348"/>
      <c r="R43" s="348"/>
    </row>
    <row r="44" spans="1:18" ht="31.5">
      <c r="A44" s="115">
        <v>12</v>
      </c>
      <c r="B44" s="36" t="s">
        <v>167</v>
      </c>
      <c r="C44" s="33"/>
      <c r="D44" s="66"/>
      <c r="E44" s="72">
        <f>SUM(E27:E33,E37:E43)</f>
        <v>967207</v>
      </c>
      <c r="F44" s="72">
        <f t="shared" ref="F44:R44" si="3">SUM(F27:F33,F37:F43)</f>
        <v>1016711</v>
      </c>
      <c r="G44" s="72">
        <f>SUM(G27:G33,G37:G43)</f>
        <v>1159594.2332300001</v>
      </c>
      <c r="H44" s="72">
        <f t="shared" si="3"/>
        <v>1170926.7223500002</v>
      </c>
      <c r="I44" s="72">
        <f t="shared" si="3"/>
        <v>1227314.23325</v>
      </c>
      <c r="J44" s="72">
        <f t="shared" si="3"/>
        <v>1127247.3265800001</v>
      </c>
      <c r="K44" s="72">
        <f t="shared" si="3"/>
        <v>1094702.74908</v>
      </c>
      <c r="L44" s="72">
        <f t="shared" si="3"/>
        <v>1050256.6380090001</v>
      </c>
      <c r="M44" s="72">
        <f t="shared" si="3"/>
        <v>823618.06134999997</v>
      </c>
      <c r="N44" s="72">
        <f t="shared" si="3"/>
        <v>778830.989405</v>
      </c>
      <c r="O44" s="72">
        <f t="shared" si="3"/>
        <v>771052.43373100006</v>
      </c>
      <c r="P44" s="72">
        <f t="shared" si="3"/>
        <v>765056.71466099995</v>
      </c>
      <c r="Q44" s="72">
        <f t="shared" si="3"/>
        <v>753398.41221899993</v>
      </c>
      <c r="R44" s="72">
        <f t="shared" si="3"/>
        <v>763762.79310199991</v>
      </c>
    </row>
    <row r="45" spans="1:18">
      <c r="A45" s="115"/>
      <c r="B45" s="26"/>
      <c r="C45" s="26"/>
      <c r="D45" s="22"/>
      <c r="E45" s="84"/>
      <c r="F45" s="85"/>
      <c r="G45" s="85"/>
      <c r="H45" s="85"/>
      <c r="I45" s="85"/>
      <c r="J45" s="85"/>
      <c r="K45" s="85"/>
      <c r="L45" s="85"/>
      <c r="M45" s="85"/>
      <c r="N45" s="85"/>
      <c r="O45" s="85"/>
      <c r="P45" s="85"/>
      <c r="Q45" s="85"/>
      <c r="R45" s="102"/>
    </row>
    <row r="46" spans="1:18">
      <c r="A46" s="115"/>
      <c r="B46" s="22" t="s">
        <v>271</v>
      </c>
      <c r="C46" s="26"/>
      <c r="D46" s="16"/>
      <c r="E46" s="78"/>
      <c r="F46" s="79"/>
      <c r="G46" s="79"/>
      <c r="H46" s="79"/>
      <c r="I46" s="79"/>
      <c r="J46" s="79"/>
      <c r="K46" s="79"/>
      <c r="L46" s="79"/>
      <c r="M46" s="79"/>
      <c r="N46" s="79"/>
      <c r="O46" s="80"/>
      <c r="P46" s="80"/>
      <c r="Q46" s="80"/>
      <c r="R46" s="81"/>
    </row>
    <row r="47" spans="1:18">
      <c r="A47" s="115"/>
      <c r="B47" s="16" t="s">
        <v>34</v>
      </c>
      <c r="D47" s="63" t="s">
        <v>317</v>
      </c>
      <c r="E47" s="49" t="s">
        <v>135</v>
      </c>
      <c r="F47" s="49" t="s">
        <v>80</v>
      </c>
      <c r="G47" s="49" t="s">
        <v>1</v>
      </c>
      <c r="H47" s="49" t="s">
        <v>2</v>
      </c>
      <c r="I47" s="49" t="s">
        <v>17</v>
      </c>
      <c r="J47" s="49" t="s">
        <v>18</v>
      </c>
      <c r="K47" s="49" t="s">
        <v>20</v>
      </c>
      <c r="L47" s="49" t="s">
        <v>21</v>
      </c>
      <c r="M47" s="49" t="s">
        <v>24</v>
      </c>
      <c r="N47" s="49" t="s">
        <v>25</v>
      </c>
      <c r="O47" s="49" t="s">
        <v>27</v>
      </c>
      <c r="P47" s="49" t="s">
        <v>28</v>
      </c>
      <c r="Q47" s="49" t="s">
        <v>29</v>
      </c>
      <c r="R47" s="49" t="s">
        <v>30</v>
      </c>
    </row>
    <row r="48" spans="1:18">
      <c r="A48" s="115" t="s">
        <v>60</v>
      </c>
      <c r="B48" s="349" t="s">
        <v>387</v>
      </c>
      <c r="C48" s="34"/>
      <c r="D48" s="315" t="s">
        <v>324</v>
      </c>
      <c r="E48" s="149">
        <v>0</v>
      </c>
      <c r="F48" s="331">
        <v>0</v>
      </c>
      <c r="G48" s="348">
        <v>4818</v>
      </c>
      <c r="H48" s="348">
        <v>4830.6499999999996</v>
      </c>
      <c r="I48" s="348">
        <v>4813.38</v>
      </c>
      <c r="J48" s="348">
        <v>4817.835</v>
      </c>
      <c r="K48" s="348">
        <v>4816.24</v>
      </c>
      <c r="L48" s="348">
        <v>4830.375</v>
      </c>
      <c r="M48" s="348">
        <v>4666.4750000000004</v>
      </c>
      <c r="N48" s="348">
        <v>4787.8599999999997</v>
      </c>
      <c r="O48" s="348">
        <v>4781.6450000000004</v>
      </c>
      <c r="P48" s="348">
        <v>4792.3149999999996</v>
      </c>
      <c r="Q48" s="348">
        <v>4780.7650000000003</v>
      </c>
      <c r="R48" s="348">
        <v>4756.4549999999999</v>
      </c>
    </row>
    <row r="49" spans="1:18">
      <c r="A49" s="115" t="s">
        <v>61</v>
      </c>
      <c r="B49" s="349"/>
      <c r="C49" s="32"/>
      <c r="D49" s="315"/>
      <c r="E49" s="334"/>
      <c r="F49" s="334"/>
      <c r="G49" s="347"/>
      <c r="H49" s="347"/>
      <c r="I49" s="347"/>
      <c r="J49" s="347"/>
      <c r="K49" s="347"/>
      <c r="L49" s="347"/>
      <c r="M49" s="347"/>
      <c r="N49" s="347"/>
      <c r="O49" s="347"/>
      <c r="P49" s="275"/>
      <c r="Q49" s="275"/>
      <c r="R49" s="275"/>
    </row>
    <row r="50" spans="1:18">
      <c r="A50" s="115" t="s">
        <v>62</v>
      </c>
      <c r="B50" s="350"/>
      <c r="C50" s="32"/>
      <c r="D50" s="315"/>
      <c r="E50" s="334"/>
      <c r="F50" s="335"/>
      <c r="G50" s="348"/>
      <c r="H50" s="348"/>
      <c r="I50" s="348"/>
      <c r="J50" s="348"/>
      <c r="K50" s="348"/>
      <c r="L50" s="348"/>
      <c r="M50" s="348"/>
      <c r="N50" s="348"/>
      <c r="O50" s="348"/>
      <c r="P50" s="348"/>
      <c r="Q50" s="348"/>
      <c r="R50" s="348"/>
    </row>
    <row r="51" spans="1:18">
      <c r="A51" s="115" t="s">
        <v>63</v>
      </c>
      <c r="B51" s="10"/>
      <c r="C51" s="32"/>
      <c r="D51" s="315">
        <f>CRAT!D51</f>
        <v>0</v>
      </c>
      <c r="E51" s="270"/>
      <c r="F51" s="270"/>
      <c r="G51" s="274"/>
      <c r="H51" s="274"/>
      <c r="I51" s="274"/>
      <c r="J51" s="274"/>
      <c r="K51" s="274"/>
      <c r="L51" s="274"/>
      <c r="M51" s="274"/>
      <c r="N51" s="274"/>
      <c r="O51" s="275"/>
      <c r="P51" s="275"/>
      <c r="Q51" s="275"/>
      <c r="R51" s="275"/>
    </row>
    <row r="52" spans="1:18">
      <c r="A52" s="115" t="s">
        <v>64</v>
      </c>
      <c r="B52" s="349"/>
      <c r="C52" s="34"/>
      <c r="D52" s="315"/>
      <c r="E52" s="149"/>
      <c r="F52" s="331"/>
      <c r="G52" s="348"/>
      <c r="H52" s="348"/>
      <c r="I52" s="348"/>
      <c r="J52" s="348"/>
      <c r="K52" s="348"/>
      <c r="L52" s="348"/>
      <c r="M52" s="348"/>
      <c r="N52" s="348"/>
      <c r="O52" s="348"/>
      <c r="P52" s="348"/>
      <c r="Q52" s="348"/>
      <c r="R52" s="348"/>
    </row>
    <row r="53" spans="1:18">
      <c r="A53" s="115" t="s">
        <v>65</v>
      </c>
      <c r="B53" s="10"/>
      <c r="C53" s="32"/>
      <c r="D53" s="315">
        <f>CRAT!D53</f>
        <v>0</v>
      </c>
      <c r="E53" s="270"/>
      <c r="F53" s="270"/>
      <c r="G53" s="274"/>
      <c r="H53" s="274"/>
      <c r="I53" s="274"/>
      <c r="J53" s="274"/>
      <c r="K53" s="274"/>
      <c r="L53" s="274"/>
      <c r="M53" s="274"/>
      <c r="N53" s="274"/>
      <c r="O53" s="275"/>
      <c r="P53" s="275"/>
      <c r="Q53" s="275"/>
      <c r="R53" s="275"/>
    </row>
    <row r="54" spans="1:18">
      <c r="A54" s="115" t="s">
        <v>66</v>
      </c>
      <c r="B54" s="10"/>
      <c r="C54" s="32"/>
      <c r="D54" s="315">
        <f>CRAT!D54</f>
        <v>0</v>
      </c>
      <c r="E54" s="270"/>
      <c r="F54" s="270"/>
      <c r="G54" s="274"/>
      <c r="H54" s="274"/>
      <c r="I54" s="274"/>
      <c r="J54" s="274"/>
      <c r="K54" s="274"/>
      <c r="L54" s="274"/>
      <c r="M54" s="274"/>
      <c r="N54" s="274"/>
      <c r="O54" s="275"/>
      <c r="P54" s="275"/>
      <c r="Q54" s="275"/>
      <c r="R54" s="275"/>
    </row>
    <row r="55" spans="1:18">
      <c r="A55" s="115" t="s">
        <v>67</v>
      </c>
      <c r="B55" s="10"/>
      <c r="C55" s="32"/>
      <c r="D55" s="315">
        <f>CRAT!D55</f>
        <v>0</v>
      </c>
      <c r="E55" s="270"/>
      <c r="F55" s="270"/>
      <c r="G55" s="274"/>
      <c r="H55" s="274"/>
      <c r="I55" s="274"/>
      <c r="J55" s="274"/>
      <c r="K55" s="274"/>
      <c r="L55" s="274"/>
      <c r="M55" s="274"/>
      <c r="N55" s="274"/>
      <c r="O55" s="275"/>
      <c r="P55" s="275"/>
      <c r="Q55" s="275"/>
      <c r="R55" s="275"/>
    </row>
    <row r="56" spans="1:18">
      <c r="A56" s="115" t="s">
        <v>68</v>
      </c>
      <c r="B56" s="31"/>
      <c r="C56" s="34"/>
      <c r="D56" s="315">
        <f>CRAT!D56</f>
        <v>0</v>
      </c>
      <c r="E56" s="270"/>
      <c r="F56" s="270"/>
      <c r="G56" s="274"/>
      <c r="H56" s="274"/>
      <c r="I56" s="274"/>
      <c r="J56" s="274"/>
      <c r="K56" s="274"/>
      <c r="L56" s="274"/>
      <c r="M56" s="274"/>
      <c r="N56" s="274"/>
      <c r="O56" s="275"/>
      <c r="P56" s="275"/>
      <c r="Q56" s="275"/>
      <c r="R56" s="275"/>
    </row>
    <row r="57" spans="1:18">
      <c r="A57" s="115" t="s">
        <v>147</v>
      </c>
      <c r="B57" s="31"/>
      <c r="C57" s="34"/>
      <c r="D57" s="315">
        <f>CRAT!D57</f>
        <v>0</v>
      </c>
      <c r="E57" s="270"/>
      <c r="F57" s="270"/>
      <c r="G57" s="274"/>
      <c r="H57" s="274"/>
      <c r="I57" s="274"/>
      <c r="J57" s="274"/>
      <c r="K57" s="274"/>
      <c r="L57" s="274"/>
      <c r="M57" s="274"/>
      <c r="N57" s="274"/>
      <c r="O57" s="275"/>
      <c r="P57" s="275"/>
      <c r="Q57" s="275"/>
      <c r="R57" s="275"/>
    </row>
    <row r="58" spans="1:18">
      <c r="A58" s="115" t="s">
        <v>148</v>
      </c>
      <c r="B58" s="31"/>
      <c r="C58" s="34"/>
      <c r="D58" s="315">
        <f>CRAT!D58</f>
        <v>0</v>
      </c>
      <c r="E58" s="270"/>
      <c r="F58" s="270"/>
      <c r="G58" s="274"/>
      <c r="H58" s="274"/>
      <c r="I58" s="274"/>
      <c r="J58" s="274"/>
      <c r="K58" s="274"/>
      <c r="L58" s="274"/>
      <c r="M58" s="274"/>
      <c r="N58" s="274"/>
      <c r="O58" s="275"/>
      <c r="P58" s="275"/>
      <c r="Q58" s="275"/>
      <c r="R58" s="275"/>
    </row>
    <row r="59" spans="1:18">
      <c r="A59" s="115" t="s">
        <v>149</v>
      </c>
      <c r="B59" s="31"/>
      <c r="C59" s="34"/>
      <c r="D59" s="315">
        <f>CRAT!D59</f>
        <v>0</v>
      </c>
      <c r="E59" s="270"/>
      <c r="F59" s="270"/>
      <c r="G59" s="274"/>
      <c r="H59" s="274"/>
      <c r="I59" s="274"/>
      <c r="J59" s="274"/>
      <c r="K59" s="274"/>
      <c r="L59" s="274"/>
      <c r="M59" s="274"/>
      <c r="N59" s="274"/>
      <c r="O59" s="275"/>
      <c r="P59" s="275"/>
      <c r="Q59" s="275"/>
      <c r="R59" s="275"/>
    </row>
    <row r="60" spans="1:18">
      <c r="A60" s="115" t="s">
        <v>214</v>
      </c>
      <c r="B60" s="31"/>
      <c r="C60" s="34"/>
      <c r="D60" s="315">
        <f>CRAT!D60</f>
        <v>0</v>
      </c>
      <c r="E60" s="270"/>
      <c r="F60" s="270"/>
      <c r="G60" s="274"/>
      <c r="H60" s="274"/>
      <c r="I60" s="274"/>
      <c r="J60" s="274"/>
      <c r="K60" s="274"/>
      <c r="L60" s="274"/>
      <c r="M60" s="274"/>
      <c r="N60" s="274"/>
      <c r="O60" s="275"/>
      <c r="P60" s="275"/>
      <c r="Q60" s="275"/>
      <c r="R60" s="275"/>
    </row>
    <row r="61" spans="1:18">
      <c r="A61" s="115" t="s">
        <v>215</v>
      </c>
      <c r="B61" s="10"/>
      <c r="C61" s="273"/>
      <c r="D61" s="315">
        <f>CRAT!D61</f>
        <v>0</v>
      </c>
      <c r="E61" s="270"/>
      <c r="F61" s="270"/>
      <c r="G61" s="274"/>
      <c r="H61" s="274"/>
      <c r="I61" s="274"/>
      <c r="J61" s="274"/>
      <c r="K61" s="274"/>
      <c r="L61" s="274"/>
      <c r="M61" s="274"/>
      <c r="N61" s="274"/>
      <c r="O61" s="275"/>
      <c r="P61" s="275"/>
      <c r="Q61" s="275"/>
      <c r="R61" s="275"/>
    </row>
    <row r="62" spans="1:18">
      <c r="A62" s="115"/>
      <c r="B62" s="285"/>
      <c r="C62" s="285"/>
      <c r="D62" s="293"/>
      <c r="E62" s="296"/>
      <c r="F62" s="288"/>
      <c r="G62" s="288"/>
      <c r="H62" s="288"/>
      <c r="I62" s="288"/>
      <c r="J62" s="288"/>
      <c r="K62" s="288"/>
      <c r="L62" s="288"/>
      <c r="M62" s="288"/>
      <c r="N62" s="288"/>
      <c r="O62" s="289"/>
      <c r="P62" s="289"/>
      <c r="Q62" s="289"/>
      <c r="R62" s="290"/>
    </row>
    <row r="63" spans="1:18">
      <c r="A63" s="115"/>
      <c r="B63" s="284"/>
      <c r="C63" s="284"/>
      <c r="D63" s="294"/>
      <c r="E63" s="297"/>
      <c r="F63" s="291"/>
      <c r="G63" s="291"/>
      <c r="H63" s="291"/>
      <c r="I63" s="291"/>
      <c r="J63" s="291"/>
      <c r="K63" s="291"/>
      <c r="L63" s="291"/>
      <c r="M63" s="291"/>
      <c r="N63" s="291"/>
      <c r="O63" s="135"/>
      <c r="P63" s="135"/>
      <c r="Q63" s="135"/>
      <c r="R63" s="292"/>
    </row>
    <row r="64" spans="1:18">
      <c r="A64" s="115"/>
      <c r="D64" s="16"/>
      <c r="E64" s="78"/>
      <c r="F64" s="79"/>
      <c r="G64" s="79"/>
      <c r="H64" s="79"/>
      <c r="I64" s="79"/>
      <c r="J64" s="79"/>
      <c r="K64" s="79"/>
      <c r="L64" s="79"/>
      <c r="M64" s="79"/>
      <c r="N64" s="79"/>
      <c r="O64" s="80"/>
      <c r="P64" s="80"/>
      <c r="Q64" s="80"/>
      <c r="R64" s="81"/>
    </row>
    <row r="65" spans="1:18">
      <c r="A65" s="115"/>
      <c r="B65" s="22" t="s">
        <v>273</v>
      </c>
      <c r="D65" s="22"/>
      <c r="E65" s="82"/>
      <c r="F65" s="83"/>
      <c r="G65" s="83"/>
      <c r="H65" s="83"/>
      <c r="I65" s="83"/>
      <c r="J65" s="83"/>
      <c r="K65" s="83"/>
      <c r="L65" s="83"/>
      <c r="M65" s="83"/>
      <c r="N65" s="83"/>
      <c r="O65" s="80"/>
      <c r="P65" s="80"/>
      <c r="Q65" s="80"/>
      <c r="R65" s="81"/>
    </row>
    <row r="66" spans="1:18">
      <c r="A66" s="115"/>
      <c r="B66" s="16" t="s">
        <v>35</v>
      </c>
      <c r="D66" s="295" t="s">
        <v>317</v>
      </c>
      <c r="E66" s="49" t="s">
        <v>135</v>
      </c>
      <c r="F66" s="49" t="s">
        <v>80</v>
      </c>
      <c r="G66" s="49" t="s">
        <v>1</v>
      </c>
      <c r="H66" s="49" t="s">
        <v>2</v>
      </c>
      <c r="I66" s="49" t="s">
        <v>17</v>
      </c>
      <c r="J66" s="49" t="s">
        <v>18</v>
      </c>
      <c r="K66" s="49" t="s">
        <v>20</v>
      </c>
      <c r="L66" s="49" t="s">
        <v>21</v>
      </c>
      <c r="M66" s="49" t="s">
        <v>24</v>
      </c>
      <c r="N66" s="49" t="s">
        <v>25</v>
      </c>
      <c r="O66" s="49" t="s">
        <v>27</v>
      </c>
      <c r="P66" s="49" t="s">
        <v>28</v>
      </c>
      <c r="Q66" s="49" t="s">
        <v>29</v>
      </c>
      <c r="R66" s="49" t="s">
        <v>30</v>
      </c>
    </row>
    <row r="67" spans="1:18">
      <c r="A67" s="115" t="s">
        <v>338</v>
      </c>
      <c r="B67" s="349" t="s">
        <v>381</v>
      </c>
      <c r="C67" s="32"/>
      <c r="D67" s="315" t="str">
        <f>CRAT!D67</f>
        <v>Wind</v>
      </c>
      <c r="E67" s="365">
        <v>11511</v>
      </c>
      <c r="F67" s="365">
        <v>12013</v>
      </c>
      <c r="G67" s="346">
        <v>15660.198495000001</v>
      </c>
      <c r="H67" s="346">
        <v>15660.125603</v>
      </c>
      <c r="I67" s="346">
        <v>15661.378828999999</v>
      </c>
      <c r="J67" s="346">
        <v>7264.1708550000003</v>
      </c>
      <c r="K67" s="346">
        <v>0</v>
      </c>
      <c r="L67" s="346">
        <v>0</v>
      </c>
      <c r="M67" s="346">
        <v>0</v>
      </c>
      <c r="N67" s="346">
        <v>0</v>
      </c>
      <c r="O67" s="346">
        <v>0</v>
      </c>
      <c r="P67" s="346">
        <v>0</v>
      </c>
      <c r="Q67" s="346">
        <v>0</v>
      </c>
      <c r="R67" s="346">
        <v>0</v>
      </c>
    </row>
    <row r="68" spans="1:18">
      <c r="A68" s="115" t="s">
        <v>340</v>
      </c>
      <c r="B68" s="349" t="s">
        <v>382</v>
      </c>
      <c r="C68" s="32"/>
      <c r="D68" s="315" t="str">
        <f>CRAT!D68</f>
        <v>Wind</v>
      </c>
      <c r="E68" s="334">
        <v>21816</v>
      </c>
      <c r="F68" s="334">
        <v>19711</v>
      </c>
      <c r="G68" s="346">
        <v>23484.783508</v>
      </c>
      <c r="H68" s="346">
        <v>23695.963325000001</v>
      </c>
      <c r="I68" s="346">
        <v>23484.547564</v>
      </c>
      <c r="J68" s="346">
        <v>23484.832123</v>
      </c>
      <c r="K68" s="346">
        <v>23484.794353000001</v>
      </c>
      <c r="L68" s="346">
        <v>23695.983124999999</v>
      </c>
      <c r="M68" s="346">
        <v>23484.833546999998</v>
      </c>
      <c r="N68" s="346">
        <v>23484.538688000001</v>
      </c>
      <c r="O68" s="346">
        <v>23484.837076</v>
      </c>
      <c r="P68" s="346">
        <v>23695.979704000001</v>
      </c>
      <c r="Q68" s="346">
        <v>20806.736478999999</v>
      </c>
      <c r="R68" s="346">
        <v>0</v>
      </c>
    </row>
    <row r="69" spans="1:18">
      <c r="A69" s="115" t="s">
        <v>339</v>
      </c>
      <c r="B69" s="349" t="s">
        <v>384</v>
      </c>
      <c r="C69" s="32"/>
      <c r="D69" s="315" t="str">
        <f>CRAT!D69</f>
        <v>Solar PV</v>
      </c>
      <c r="E69" s="334">
        <v>99630</v>
      </c>
      <c r="F69" s="334">
        <v>98438</v>
      </c>
      <c r="G69" s="346">
        <v>91137.326352999997</v>
      </c>
      <c r="H69" s="346">
        <v>91149.833536999999</v>
      </c>
      <c r="I69" s="346">
        <v>91137.326352999997</v>
      </c>
      <c r="J69" s="346">
        <v>91137.326352999997</v>
      </c>
      <c r="K69" s="346">
        <v>91137.326352999997</v>
      </c>
      <c r="L69" s="346">
        <v>91149.841551000005</v>
      </c>
      <c r="M69" s="346">
        <v>91137.326352000004</v>
      </c>
      <c r="N69" s="346">
        <v>91137.326352000004</v>
      </c>
      <c r="O69" s="346">
        <v>91137.326352000004</v>
      </c>
      <c r="P69" s="346">
        <v>91149.833538000006</v>
      </c>
      <c r="Q69" s="346">
        <v>91137.326352000004</v>
      </c>
      <c r="R69" s="346">
        <v>91137.326352000004</v>
      </c>
    </row>
    <row r="70" spans="1:18">
      <c r="A70" s="115" t="s">
        <v>341</v>
      </c>
      <c r="B70" s="349" t="s">
        <v>388</v>
      </c>
      <c r="C70" s="34"/>
      <c r="D70" s="315" t="s">
        <v>334</v>
      </c>
      <c r="E70" s="334">
        <v>0</v>
      </c>
      <c r="F70" s="334">
        <v>0</v>
      </c>
      <c r="G70" s="346">
        <v>0</v>
      </c>
      <c r="H70" s="346">
        <v>0</v>
      </c>
      <c r="I70" s="346">
        <v>0</v>
      </c>
      <c r="J70" s="346">
        <v>0</v>
      </c>
      <c r="K70" s="346">
        <v>0</v>
      </c>
      <c r="L70" s="346">
        <v>102967.44102100001</v>
      </c>
      <c r="M70" s="346">
        <v>191486.96946399999</v>
      </c>
      <c r="N70" s="346">
        <v>191486.953182</v>
      </c>
      <c r="O70" s="346">
        <v>191486.96828299999</v>
      </c>
      <c r="P70" s="346">
        <v>192062.90395400001</v>
      </c>
      <c r="Q70" s="346">
        <v>191486.96331200001</v>
      </c>
      <c r="R70" s="346">
        <v>191486.96372900001</v>
      </c>
    </row>
    <row r="71" spans="1:18">
      <c r="A71" s="115" t="s">
        <v>342</v>
      </c>
      <c r="B71" s="349" t="s">
        <v>389</v>
      </c>
      <c r="C71" s="34"/>
      <c r="D71" s="315" t="s">
        <v>331</v>
      </c>
      <c r="E71" s="334">
        <v>0</v>
      </c>
      <c r="F71" s="335">
        <v>0</v>
      </c>
      <c r="G71" s="346">
        <v>0</v>
      </c>
      <c r="H71" s="346">
        <v>0</v>
      </c>
      <c r="I71" s="346">
        <v>0</v>
      </c>
      <c r="J71" s="346">
        <v>0</v>
      </c>
      <c r="K71" s="346">
        <v>0</v>
      </c>
      <c r="L71" s="346">
        <v>135793.935543</v>
      </c>
      <c r="M71" s="346">
        <v>134843.378001</v>
      </c>
      <c r="N71" s="346">
        <v>133899.47434799999</v>
      </c>
      <c r="O71" s="346">
        <v>132962.178036</v>
      </c>
      <c r="P71" s="346">
        <v>132031.44278000001</v>
      </c>
      <c r="Q71" s="346">
        <v>131107.22269200001</v>
      </c>
      <c r="R71" s="346">
        <v>130189.47214</v>
      </c>
    </row>
    <row r="72" spans="1:18" ht="31.5">
      <c r="A72" s="115" t="s">
        <v>343</v>
      </c>
      <c r="B72" s="349" t="s">
        <v>383</v>
      </c>
      <c r="C72" s="32"/>
      <c r="D72" s="315" t="s">
        <v>330</v>
      </c>
      <c r="E72" s="270">
        <v>31664</v>
      </c>
      <c r="F72" s="329">
        <v>21815</v>
      </c>
      <c r="G72" s="346">
        <v>28845.280579999999</v>
      </c>
      <c r="H72" s="346">
        <v>28845.280579999999</v>
      </c>
      <c r="I72" s="346">
        <v>28845.280579999999</v>
      </c>
      <c r="J72" s="346">
        <v>28845.280579999999</v>
      </c>
      <c r="K72" s="346">
        <v>28845.280579999999</v>
      </c>
      <c r="L72" s="346">
        <v>28845.280579999999</v>
      </c>
      <c r="M72" s="346">
        <v>28845.280579999999</v>
      </c>
      <c r="N72" s="346">
        <v>28845.280579999999</v>
      </c>
      <c r="O72" s="346">
        <v>28845.280579999999</v>
      </c>
      <c r="P72" s="346">
        <v>28845.280579999999</v>
      </c>
      <c r="Q72" s="346">
        <v>28845.280579999999</v>
      </c>
      <c r="R72" s="346">
        <v>28845.280579999999</v>
      </c>
    </row>
    <row r="73" spans="1:18">
      <c r="A73" s="115"/>
      <c r="B73" s="349" t="s">
        <v>385</v>
      </c>
      <c r="C73" s="32"/>
      <c r="D73" s="315" t="s">
        <v>334</v>
      </c>
      <c r="E73" s="270">
        <v>20026</v>
      </c>
      <c r="F73" s="270">
        <v>21910</v>
      </c>
      <c r="G73" s="346">
        <v>36720</v>
      </c>
      <c r="H73" s="346">
        <v>36720</v>
      </c>
      <c r="I73" s="346">
        <v>36720</v>
      </c>
      <c r="J73" s="346">
        <v>36720</v>
      </c>
      <c r="K73" s="346">
        <v>36720</v>
      </c>
      <c r="L73" s="346">
        <v>36720</v>
      </c>
      <c r="M73" s="346">
        <v>36720</v>
      </c>
      <c r="N73" s="346">
        <v>36720</v>
      </c>
      <c r="O73" s="346">
        <v>36720</v>
      </c>
      <c r="P73" s="346">
        <v>0</v>
      </c>
      <c r="Q73" s="346">
        <v>0</v>
      </c>
      <c r="R73" s="346">
        <v>0</v>
      </c>
    </row>
    <row r="74" spans="1:18">
      <c r="A74" s="115"/>
      <c r="B74" s="350" t="s">
        <v>386</v>
      </c>
      <c r="C74" s="32"/>
      <c r="D74" s="315" t="s">
        <v>333</v>
      </c>
      <c r="E74" s="270">
        <v>27390</v>
      </c>
      <c r="F74" s="329">
        <v>26427</v>
      </c>
      <c r="G74" s="346">
        <v>26228.400000000001</v>
      </c>
      <c r="H74" s="346">
        <v>26352</v>
      </c>
      <c r="I74" s="346">
        <v>26254.799999999999</v>
      </c>
      <c r="J74" s="346">
        <v>26254.799999999999</v>
      </c>
      <c r="K74" s="346">
        <v>26255.4</v>
      </c>
      <c r="L74" s="346">
        <v>26350.799999999999</v>
      </c>
      <c r="M74" s="346">
        <v>26254.2</v>
      </c>
      <c r="N74" s="346">
        <v>26256</v>
      </c>
      <c r="O74" s="346">
        <v>26256</v>
      </c>
      <c r="P74" s="346">
        <v>26352</v>
      </c>
      <c r="Q74" s="346">
        <v>26256</v>
      </c>
      <c r="R74" s="346">
        <v>26256</v>
      </c>
    </row>
    <row r="75" spans="1:18" ht="16.5" thickBot="1">
      <c r="A75" s="115"/>
      <c r="B75" s="350"/>
      <c r="C75" s="32"/>
      <c r="D75" s="315"/>
      <c r="E75" s="334"/>
      <c r="F75" s="335"/>
      <c r="G75" s="348"/>
      <c r="H75" s="348"/>
      <c r="I75" s="348"/>
      <c r="J75" s="348"/>
      <c r="K75" s="348"/>
      <c r="L75" s="348"/>
      <c r="M75" s="348"/>
      <c r="N75" s="348"/>
      <c r="O75" s="348"/>
      <c r="P75" s="348"/>
      <c r="Q75" s="348"/>
      <c r="R75" s="348"/>
    </row>
    <row r="76" spans="1:18" ht="16.5" thickBot="1">
      <c r="A76" s="115">
        <v>13</v>
      </c>
      <c r="B76" s="258" t="s">
        <v>375</v>
      </c>
      <c r="C76" s="259"/>
      <c r="D76" s="287"/>
      <c r="E76" s="308">
        <f>SUM(E48:E61,E67:E74)</f>
        <v>212037</v>
      </c>
      <c r="F76" s="308">
        <f>SUM(F48:F61,F67:F74)</f>
        <v>200314</v>
      </c>
      <c r="G76" s="316">
        <f>SUM(G48:G61,G67:G74)</f>
        <v>226893.98893599998</v>
      </c>
      <c r="H76" s="316">
        <f t="shared" ref="H76:Q76" si="4">SUM(H48:H61,H67:H74)</f>
        <v>227253.853045</v>
      </c>
      <c r="I76" s="316">
        <f t="shared" si="4"/>
        <v>226916.71332599997</v>
      </c>
      <c r="J76" s="316">
        <f t="shared" si="4"/>
        <v>218524.24491099999</v>
      </c>
      <c r="K76" s="316">
        <f t="shared" si="4"/>
        <v>211259.04128599999</v>
      </c>
      <c r="L76" s="316">
        <f t="shared" si="4"/>
        <v>450353.65682000003</v>
      </c>
      <c r="M76" s="316">
        <f t="shared" si="4"/>
        <v>537438.46294400003</v>
      </c>
      <c r="N76" s="316">
        <f t="shared" si="4"/>
        <v>536617.43315000006</v>
      </c>
      <c r="O76" s="316">
        <f t="shared" si="4"/>
        <v>535674.23532700003</v>
      </c>
      <c r="P76" s="316">
        <f t="shared" si="4"/>
        <v>498929.75555600005</v>
      </c>
      <c r="Q76" s="316">
        <f t="shared" si="4"/>
        <v>494420.29441500001</v>
      </c>
      <c r="R76" s="316">
        <f>SUM(R48:R61,R67:R74)</f>
        <v>472671.49780100002</v>
      </c>
    </row>
    <row r="77" spans="1:18" ht="16.5" thickBot="1">
      <c r="A77" s="115"/>
      <c r="B77" s="173"/>
      <c r="C77" s="26"/>
      <c r="D77" s="22"/>
      <c r="E77" s="61"/>
      <c r="F77" s="61"/>
      <c r="G77" s="61"/>
      <c r="H77" s="61"/>
      <c r="I77" s="61"/>
      <c r="J77" s="61"/>
      <c r="K77" s="61"/>
      <c r="L77" s="61"/>
      <c r="M77" s="61"/>
      <c r="N77" s="61"/>
      <c r="O77" s="61"/>
      <c r="P77" s="61"/>
      <c r="Q77" s="61"/>
      <c r="R77" s="174"/>
    </row>
    <row r="78" spans="1:18" ht="16.5" thickBot="1">
      <c r="A78" s="115" t="s">
        <v>289</v>
      </c>
      <c r="B78" s="258" t="s">
        <v>288</v>
      </c>
      <c r="C78" s="261"/>
      <c r="D78" s="260"/>
      <c r="E78" s="308"/>
      <c r="F78" s="127"/>
      <c r="G78" s="346">
        <v>72755.830494000111</v>
      </c>
      <c r="H78" s="346">
        <v>73881.646717000287</v>
      </c>
      <c r="I78" s="346">
        <v>74807.214414000046</v>
      </c>
      <c r="J78" s="346">
        <v>75563.110693999799</v>
      </c>
      <c r="K78" s="346">
        <v>76106.36732900003</v>
      </c>
      <c r="L78" s="346">
        <v>76531.406789000146</v>
      </c>
      <c r="M78" s="346">
        <v>83181.761852000142</v>
      </c>
      <c r="N78" s="346">
        <v>226015.60481799999</v>
      </c>
      <c r="O78" s="346">
        <v>227189.77850800031</v>
      </c>
      <c r="P78" s="346">
        <v>189579.34800700005</v>
      </c>
      <c r="Q78" s="346">
        <v>186428.97707699984</v>
      </c>
      <c r="R78" s="346">
        <v>197368.12235399988</v>
      </c>
    </row>
    <row r="79" spans="1:18">
      <c r="A79" s="115"/>
      <c r="B79" s="173"/>
      <c r="C79" s="26"/>
      <c r="D79" s="22"/>
      <c r="E79" s="61"/>
      <c r="F79" s="61"/>
      <c r="G79" s="61"/>
      <c r="H79" s="61"/>
      <c r="I79" s="61"/>
      <c r="J79" s="61"/>
      <c r="K79" s="61"/>
      <c r="L79" s="61"/>
      <c r="M79" s="61"/>
      <c r="N79" s="61"/>
      <c r="O79" s="61"/>
      <c r="P79" s="61"/>
      <c r="Q79" s="61"/>
      <c r="R79" s="174"/>
    </row>
    <row r="80" spans="1:18">
      <c r="A80" s="115"/>
      <c r="B80" s="170"/>
      <c r="C80" s="171"/>
      <c r="D80" s="179"/>
      <c r="E80" s="180"/>
      <c r="F80" s="180"/>
      <c r="G80" s="180"/>
      <c r="H80" s="180"/>
      <c r="I80" s="180"/>
      <c r="J80" s="180"/>
      <c r="K80" s="180"/>
      <c r="L80" s="180"/>
      <c r="M80" s="180"/>
      <c r="N80" s="180"/>
      <c r="O80" s="180"/>
      <c r="P80" s="180"/>
      <c r="Q80" s="180"/>
      <c r="R80" s="172"/>
    </row>
    <row r="81" spans="1:18" ht="15" customHeight="1">
      <c r="A81" s="115">
        <v>14</v>
      </c>
      <c r="B81" s="175" t="s">
        <v>216</v>
      </c>
      <c r="C81" s="176"/>
      <c r="D81" s="177"/>
      <c r="E81" s="309">
        <f t="shared" ref="E81:R81" si="5">E76+E44</f>
        <v>1179244</v>
      </c>
      <c r="F81" s="309">
        <f t="shared" si="5"/>
        <v>1217025</v>
      </c>
      <c r="G81" s="178">
        <f>G76+G44</f>
        <v>1386488.2221660002</v>
      </c>
      <c r="H81" s="178">
        <f t="shared" si="5"/>
        <v>1398180.5753950002</v>
      </c>
      <c r="I81" s="178">
        <f t="shared" si="5"/>
        <v>1454230.946576</v>
      </c>
      <c r="J81" s="178">
        <f t="shared" si="5"/>
        <v>1345771.571491</v>
      </c>
      <c r="K81" s="178">
        <f t="shared" si="5"/>
        <v>1305961.790366</v>
      </c>
      <c r="L81" s="178">
        <f t="shared" si="5"/>
        <v>1500610.2948290003</v>
      </c>
      <c r="M81" s="178">
        <f t="shared" si="5"/>
        <v>1361056.5242940001</v>
      </c>
      <c r="N81" s="178">
        <f t="shared" si="5"/>
        <v>1315448.4225550001</v>
      </c>
      <c r="O81" s="178">
        <f t="shared" si="5"/>
        <v>1306726.6690580002</v>
      </c>
      <c r="P81" s="178">
        <f t="shared" si="5"/>
        <v>1263986.470217</v>
      </c>
      <c r="Q81" s="178">
        <f t="shared" si="5"/>
        <v>1247818.7066339999</v>
      </c>
      <c r="R81" s="178">
        <f t="shared" si="5"/>
        <v>1236434.2909029999</v>
      </c>
    </row>
    <row r="82" spans="1:18" ht="15" customHeight="1">
      <c r="A82" s="115"/>
      <c r="B82" s="98"/>
      <c r="C82" s="99"/>
      <c r="D82" s="16"/>
      <c r="E82" s="61"/>
      <c r="F82" s="61"/>
      <c r="G82" s="61"/>
      <c r="H82" s="61"/>
      <c r="I82" s="61"/>
      <c r="J82" s="61"/>
      <c r="K82" s="61"/>
      <c r="L82" s="61"/>
      <c r="M82" s="61"/>
      <c r="N82" s="61"/>
      <c r="O82" s="61"/>
      <c r="P82" s="61"/>
      <c r="Q82" s="61"/>
      <c r="R82" s="61"/>
    </row>
    <row r="83" spans="1:18">
      <c r="A83" s="115"/>
      <c r="B83" s="16"/>
      <c r="D83" s="16"/>
      <c r="E83" s="61"/>
      <c r="F83" s="61"/>
      <c r="G83" s="61"/>
      <c r="H83" s="61"/>
      <c r="I83" s="61"/>
      <c r="J83" s="61"/>
      <c r="K83" s="61"/>
      <c r="L83" s="61"/>
      <c r="M83" s="61"/>
      <c r="N83" s="61"/>
      <c r="O83" s="62"/>
      <c r="P83" s="62"/>
      <c r="Q83" s="62"/>
      <c r="R83" s="62"/>
    </row>
    <row r="84" spans="1:18" ht="15" customHeight="1">
      <c r="A84" s="115"/>
      <c r="B84" s="98"/>
      <c r="C84" s="99"/>
      <c r="D84" s="16"/>
      <c r="E84" s="61"/>
      <c r="F84" s="61"/>
      <c r="G84" s="61"/>
      <c r="H84" s="61"/>
      <c r="I84" s="61"/>
      <c r="J84" s="61"/>
      <c r="K84" s="61"/>
      <c r="L84" s="61"/>
      <c r="M84" s="61"/>
      <c r="N84" s="61"/>
      <c r="O84" s="61"/>
      <c r="P84" s="61"/>
      <c r="Q84" s="61"/>
      <c r="R84" s="61"/>
    </row>
    <row r="85" spans="1:18" ht="15" customHeight="1">
      <c r="A85" s="115"/>
      <c r="B85" s="98"/>
      <c r="C85" s="99"/>
      <c r="D85" s="16"/>
      <c r="E85" s="61"/>
      <c r="F85" s="61"/>
      <c r="G85" s="61"/>
      <c r="H85" s="61"/>
      <c r="I85" s="61"/>
      <c r="J85" s="61"/>
      <c r="K85" s="61"/>
      <c r="L85" s="61"/>
      <c r="M85" s="61"/>
      <c r="N85" s="61"/>
      <c r="O85" s="61"/>
      <c r="P85" s="61"/>
      <c r="Q85" s="61"/>
      <c r="R85" s="61"/>
    </row>
    <row r="86" spans="1:18" ht="15" customHeight="1">
      <c r="A86" s="115"/>
      <c r="B86" s="98"/>
      <c r="C86" s="99"/>
      <c r="D86" s="16"/>
      <c r="E86" s="61"/>
      <c r="F86" s="61"/>
      <c r="G86" s="61"/>
      <c r="H86" s="61"/>
      <c r="I86" s="61"/>
      <c r="J86" s="61"/>
      <c r="K86" s="61"/>
      <c r="L86" s="61"/>
      <c r="M86" s="61"/>
      <c r="N86" s="61"/>
      <c r="O86" s="61"/>
      <c r="P86" s="61"/>
      <c r="Q86" s="61"/>
      <c r="R86" s="61"/>
    </row>
    <row r="87" spans="1:18" ht="15" customHeight="1">
      <c r="A87" s="115"/>
      <c r="B87" s="98"/>
      <c r="C87" s="99"/>
      <c r="D87" s="16"/>
      <c r="E87" s="61"/>
      <c r="F87" s="61"/>
      <c r="G87" s="61"/>
      <c r="H87" s="61"/>
      <c r="I87" s="61"/>
      <c r="J87" s="61"/>
      <c r="K87" s="61"/>
      <c r="L87" s="61"/>
      <c r="M87" s="61"/>
      <c r="N87" s="61"/>
      <c r="O87" s="61"/>
      <c r="P87" s="61"/>
      <c r="Q87" s="61"/>
      <c r="R87" s="61"/>
    </row>
    <row r="88" spans="1:18" ht="15" customHeight="1">
      <c r="A88" s="115"/>
      <c r="B88" s="245" t="s">
        <v>38</v>
      </c>
      <c r="D88" s="16"/>
      <c r="E88" s="16"/>
      <c r="F88" s="16"/>
      <c r="G88" s="70"/>
      <c r="H88" s="70"/>
      <c r="I88" s="70"/>
      <c r="J88" s="70"/>
      <c r="K88" s="70"/>
      <c r="L88" s="70"/>
      <c r="M88" s="70"/>
      <c r="N88" s="70"/>
      <c r="O88" s="62"/>
      <c r="P88" s="62"/>
      <c r="Q88" s="62"/>
      <c r="R88" s="62"/>
    </row>
    <row r="89" spans="1:18" ht="15" customHeight="1">
      <c r="A89" s="115"/>
      <c r="B89" s="22" t="s">
        <v>274</v>
      </c>
      <c r="C89" s="26"/>
      <c r="D89" s="16"/>
      <c r="E89" s="16"/>
      <c r="F89" s="16"/>
      <c r="G89" s="70"/>
      <c r="H89" s="70"/>
      <c r="I89" s="70"/>
      <c r="J89" s="70"/>
      <c r="K89" s="70"/>
      <c r="L89" s="70"/>
      <c r="M89" s="70"/>
      <c r="N89" s="70"/>
      <c r="O89" s="62"/>
      <c r="P89" s="62"/>
      <c r="Q89" s="62"/>
      <c r="R89" s="62"/>
    </row>
    <row r="90" spans="1:18">
      <c r="A90" s="115"/>
      <c r="B90" s="16" t="s">
        <v>39</v>
      </c>
      <c r="C90" s="26"/>
      <c r="D90" s="63" t="s">
        <v>317</v>
      </c>
      <c r="E90" s="49" t="s">
        <v>135</v>
      </c>
      <c r="F90" s="49" t="s">
        <v>80</v>
      </c>
      <c r="G90" s="49" t="s">
        <v>1</v>
      </c>
      <c r="H90" s="49" t="s">
        <v>2</v>
      </c>
      <c r="I90" s="49" t="s">
        <v>17</v>
      </c>
      <c r="J90" s="49" t="s">
        <v>18</v>
      </c>
      <c r="K90" s="49" t="s">
        <v>20</v>
      </c>
      <c r="L90" s="49" t="s">
        <v>21</v>
      </c>
      <c r="M90" s="49" t="s">
        <v>24</v>
      </c>
      <c r="N90" s="49" t="s">
        <v>25</v>
      </c>
      <c r="O90" s="49" t="s">
        <v>27</v>
      </c>
      <c r="P90" s="49" t="s">
        <v>28</v>
      </c>
      <c r="Q90" s="49" t="s">
        <v>29</v>
      </c>
      <c r="R90" s="49" t="s">
        <v>30</v>
      </c>
    </row>
    <row r="91" spans="1:18">
      <c r="A91" s="115" t="s">
        <v>150</v>
      </c>
      <c r="B91" s="100"/>
      <c r="C91" s="151"/>
      <c r="D91" s="282">
        <f>CRAT!D83</f>
        <v>0</v>
      </c>
      <c r="E91" s="145"/>
      <c r="F91" s="145"/>
      <c r="G91" s="87"/>
      <c r="H91" s="87"/>
      <c r="I91" s="87"/>
      <c r="J91" s="87"/>
      <c r="K91" s="87"/>
      <c r="L91" s="87"/>
      <c r="M91" s="87"/>
      <c r="N91" s="97"/>
      <c r="O91" s="88"/>
      <c r="P91" s="88"/>
      <c r="Q91" s="88"/>
      <c r="R91" s="88"/>
    </row>
    <row r="92" spans="1:18">
      <c r="A92" s="115" t="s">
        <v>151</v>
      </c>
      <c r="B92" s="39"/>
      <c r="C92" s="151"/>
      <c r="D92" s="282">
        <f>CRAT!D84</f>
        <v>0</v>
      </c>
      <c r="E92" s="144"/>
      <c r="F92" s="144"/>
      <c r="G92" s="87"/>
      <c r="H92" s="87"/>
      <c r="I92" s="87"/>
      <c r="J92" s="87"/>
      <c r="K92" s="87"/>
      <c r="L92" s="87"/>
      <c r="M92" s="87"/>
      <c r="N92" s="97"/>
      <c r="O92" s="88"/>
      <c r="P92" s="88"/>
      <c r="Q92" s="88"/>
      <c r="R92" s="88"/>
    </row>
    <row r="93" spans="1:18">
      <c r="A93" s="115" t="s">
        <v>152</v>
      </c>
      <c r="B93" s="39"/>
      <c r="C93" s="151"/>
      <c r="D93" s="282">
        <f>CRAT!D85</f>
        <v>0</v>
      </c>
      <c r="E93" s="144"/>
      <c r="F93" s="144"/>
      <c r="G93" s="87"/>
      <c r="H93" s="87"/>
      <c r="I93" s="87"/>
      <c r="J93" s="87"/>
      <c r="K93" s="87"/>
      <c r="L93" s="87"/>
      <c r="M93" s="87"/>
      <c r="N93" s="87"/>
      <c r="O93" s="88"/>
      <c r="P93" s="88"/>
      <c r="Q93" s="88"/>
      <c r="R93" s="88"/>
    </row>
    <row r="94" spans="1:18">
      <c r="A94" s="115" t="s">
        <v>153</v>
      </c>
      <c r="B94" s="39"/>
      <c r="C94" s="151"/>
      <c r="D94" s="282">
        <f>CRAT!D86</f>
        <v>0</v>
      </c>
      <c r="E94" s="149"/>
      <c r="F94" s="149"/>
      <c r="G94" s="87"/>
      <c r="H94" s="87"/>
      <c r="I94" s="87"/>
      <c r="J94" s="87"/>
      <c r="K94" s="87"/>
      <c r="L94" s="87"/>
      <c r="M94" s="87"/>
      <c r="N94" s="87"/>
      <c r="O94" s="88"/>
      <c r="P94" s="88"/>
      <c r="Q94" s="88"/>
      <c r="R94" s="88"/>
    </row>
    <row r="95" spans="1:18">
      <c r="A95" s="115" t="s">
        <v>154</v>
      </c>
      <c r="B95" s="39"/>
      <c r="C95" s="151"/>
      <c r="D95" s="282">
        <f>CRAT!D87</f>
        <v>0</v>
      </c>
      <c r="E95" s="270"/>
      <c r="F95" s="270"/>
      <c r="G95" s="92"/>
      <c r="H95" s="92"/>
      <c r="I95" s="92"/>
      <c r="J95" s="92"/>
      <c r="K95" s="92"/>
      <c r="L95" s="92"/>
      <c r="M95" s="92"/>
      <c r="N95" s="92"/>
      <c r="O95" s="93"/>
      <c r="P95" s="93"/>
      <c r="Q95" s="93"/>
      <c r="R95" s="93"/>
    </row>
    <row r="96" spans="1:18">
      <c r="A96" s="115" t="s">
        <v>205</v>
      </c>
      <c r="B96" s="39"/>
      <c r="C96" s="151"/>
      <c r="D96" s="282">
        <f>CRAT!D88</f>
        <v>0</v>
      </c>
      <c r="E96" s="270"/>
      <c r="F96" s="270"/>
      <c r="G96" s="92"/>
      <c r="H96" s="92"/>
      <c r="I96" s="92"/>
      <c r="J96" s="92"/>
      <c r="K96" s="92"/>
      <c r="L96" s="92"/>
      <c r="M96" s="92"/>
      <c r="N96" s="92"/>
      <c r="O96" s="93"/>
      <c r="P96" s="93"/>
      <c r="Q96" s="93"/>
      <c r="R96" s="93"/>
    </row>
    <row r="97" spans="1:18">
      <c r="A97" s="115" t="s">
        <v>206</v>
      </c>
      <c r="B97" s="39"/>
      <c r="C97" s="151"/>
      <c r="D97" s="282">
        <f>CRAT!D89</f>
        <v>0</v>
      </c>
      <c r="E97" s="145"/>
      <c r="F97" s="145"/>
      <c r="G97" s="92"/>
      <c r="H97" s="92"/>
      <c r="I97" s="92"/>
      <c r="J97" s="92"/>
      <c r="K97" s="92"/>
      <c r="L97" s="92"/>
      <c r="M97" s="92"/>
      <c r="N97" s="92"/>
      <c r="O97" s="93"/>
      <c r="P97" s="93"/>
      <c r="Q97" s="93"/>
      <c r="R97" s="93"/>
    </row>
    <row r="98" spans="1:18">
      <c r="A98" s="115" t="s">
        <v>207</v>
      </c>
      <c r="B98" s="39"/>
      <c r="C98" s="151"/>
      <c r="D98" s="282">
        <f>CRAT!D90</f>
        <v>0</v>
      </c>
      <c r="E98" s="144"/>
      <c r="F98" s="144"/>
      <c r="G98" s="92"/>
      <c r="H98" s="92"/>
      <c r="I98" s="92"/>
      <c r="J98" s="92"/>
      <c r="K98" s="92"/>
      <c r="L98" s="92"/>
      <c r="M98" s="92"/>
      <c r="N98" s="92"/>
      <c r="O98" s="93"/>
      <c r="P98" s="93"/>
      <c r="Q98" s="93"/>
      <c r="R98" s="93"/>
    </row>
    <row r="99" spans="1:18">
      <c r="A99" s="115" t="s">
        <v>208</v>
      </c>
      <c r="B99" s="39"/>
      <c r="C99" s="151"/>
      <c r="D99" s="282">
        <f>CRAT!D91</f>
        <v>0</v>
      </c>
      <c r="E99" s="145"/>
      <c r="F99" s="145"/>
      <c r="G99" s="92"/>
      <c r="H99" s="92"/>
      <c r="I99" s="92"/>
      <c r="J99" s="92"/>
      <c r="K99" s="92"/>
      <c r="L99" s="92"/>
      <c r="M99" s="92"/>
      <c r="N99" s="92"/>
      <c r="O99" s="93"/>
      <c r="P99" s="93"/>
      <c r="Q99" s="93"/>
      <c r="R99" s="93"/>
    </row>
    <row r="100" spans="1:18">
      <c r="A100" s="115" t="s">
        <v>209</v>
      </c>
      <c r="B100" s="39"/>
      <c r="C100" s="151"/>
      <c r="D100" s="282">
        <f>CRAT!D92</f>
        <v>0</v>
      </c>
      <c r="E100" s="145"/>
      <c r="F100" s="145"/>
      <c r="G100" s="92"/>
      <c r="H100" s="92"/>
      <c r="I100" s="92"/>
      <c r="J100" s="92"/>
      <c r="K100" s="92"/>
      <c r="L100" s="92"/>
      <c r="M100" s="92"/>
      <c r="N100" s="92"/>
      <c r="O100" s="93"/>
      <c r="P100" s="93"/>
      <c r="Q100" s="93"/>
      <c r="R100" s="93"/>
    </row>
    <row r="101" spans="1:18">
      <c r="A101" s="115" t="s">
        <v>210</v>
      </c>
      <c r="B101" s="39"/>
      <c r="C101" s="151"/>
      <c r="D101" s="282">
        <f>CRAT!D93</f>
        <v>0</v>
      </c>
      <c r="E101" s="144"/>
      <c r="F101" s="144"/>
      <c r="G101" s="92"/>
      <c r="H101" s="92"/>
      <c r="I101" s="92"/>
      <c r="J101" s="92"/>
      <c r="K101" s="92"/>
      <c r="L101" s="92"/>
      <c r="M101" s="92"/>
      <c r="N101" s="92"/>
      <c r="O101" s="93"/>
      <c r="P101" s="93"/>
      <c r="Q101" s="93"/>
      <c r="R101" s="93"/>
    </row>
    <row r="102" spans="1:18">
      <c r="A102" s="115" t="s">
        <v>211</v>
      </c>
      <c r="B102" s="39"/>
      <c r="C102" s="151"/>
      <c r="D102" s="282">
        <f>CRAT!D94</f>
        <v>0</v>
      </c>
      <c r="E102" s="144"/>
      <c r="F102" s="144"/>
      <c r="G102" s="92"/>
      <c r="H102" s="92"/>
      <c r="I102" s="92"/>
      <c r="J102" s="92"/>
      <c r="K102" s="92"/>
      <c r="L102" s="92"/>
      <c r="M102" s="92"/>
      <c r="N102" s="92"/>
      <c r="O102" s="93"/>
      <c r="P102" s="93"/>
      <c r="Q102" s="93"/>
      <c r="R102" s="93"/>
    </row>
    <row r="103" spans="1:18">
      <c r="A103" s="115" t="s">
        <v>212</v>
      </c>
      <c r="B103" s="39"/>
      <c r="C103" s="151"/>
      <c r="D103" s="282">
        <f>CRAT!D95</f>
        <v>0</v>
      </c>
      <c r="E103" s="149"/>
      <c r="F103" s="149"/>
      <c r="G103" s="92"/>
      <c r="H103" s="92"/>
      <c r="I103" s="92"/>
      <c r="J103" s="92"/>
      <c r="K103" s="92"/>
      <c r="L103" s="92"/>
      <c r="M103" s="92"/>
      <c r="N103" s="92"/>
      <c r="O103" s="93"/>
      <c r="P103" s="93"/>
      <c r="Q103" s="93"/>
      <c r="R103" s="93"/>
    </row>
    <row r="104" spans="1:18">
      <c r="A104" s="243" t="s">
        <v>213</v>
      </c>
      <c r="B104" s="39"/>
      <c r="C104" s="151"/>
      <c r="D104" s="282">
        <f>CRAT!D96</f>
        <v>0</v>
      </c>
      <c r="E104" s="270"/>
      <c r="F104" s="270"/>
      <c r="G104" s="92"/>
      <c r="H104" s="92"/>
      <c r="I104" s="92"/>
      <c r="J104" s="92"/>
      <c r="K104" s="92"/>
      <c r="L104" s="92"/>
      <c r="M104" s="92"/>
      <c r="N104" s="92"/>
      <c r="O104" s="93"/>
      <c r="P104" s="93"/>
      <c r="Q104" s="93"/>
      <c r="R104" s="93"/>
    </row>
    <row r="105" spans="1:18">
      <c r="A105" s="115">
        <v>15</v>
      </c>
      <c r="B105" s="36" t="s">
        <v>102</v>
      </c>
      <c r="C105" s="35"/>
      <c r="D105" s="152"/>
      <c r="E105" s="270"/>
      <c r="F105" s="270"/>
      <c r="G105" s="54">
        <f t="shared" ref="G105:R105" si="6">SUM(G91:G104)</f>
        <v>0</v>
      </c>
      <c r="H105" s="54">
        <f t="shared" si="6"/>
        <v>0</v>
      </c>
      <c r="I105" s="54">
        <f t="shared" si="6"/>
        <v>0</v>
      </c>
      <c r="J105" s="54">
        <f t="shared" si="6"/>
        <v>0</v>
      </c>
      <c r="K105" s="54">
        <f t="shared" si="6"/>
        <v>0</v>
      </c>
      <c r="L105" s="54">
        <f t="shared" si="6"/>
        <v>0</v>
      </c>
      <c r="M105" s="54">
        <f t="shared" si="6"/>
        <v>0</v>
      </c>
      <c r="N105" s="54">
        <f t="shared" si="6"/>
        <v>0</v>
      </c>
      <c r="O105" s="54">
        <f t="shared" si="6"/>
        <v>0</v>
      </c>
      <c r="P105" s="54">
        <f t="shared" si="6"/>
        <v>0</v>
      </c>
      <c r="Q105" s="54">
        <f t="shared" si="6"/>
        <v>0</v>
      </c>
      <c r="R105" s="54">
        <f t="shared" si="6"/>
        <v>0</v>
      </c>
    </row>
    <row r="106" spans="1:18">
      <c r="A106" s="115"/>
      <c r="C106" s="26"/>
      <c r="D106" s="129"/>
      <c r="E106" s="133"/>
      <c r="F106" s="208"/>
      <c r="G106" s="134"/>
      <c r="H106" s="134"/>
      <c r="I106" s="134"/>
      <c r="J106" s="134"/>
      <c r="K106" s="134"/>
      <c r="L106" s="134"/>
      <c r="M106" s="134"/>
      <c r="N106" s="134"/>
      <c r="O106" s="135"/>
      <c r="P106" s="135"/>
      <c r="Q106" s="135"/>
      <c r="R106" s="136"/>
    </row>
    <row r="107" spans="1:18">
      <c r="A107" s="115"/>
      <c r="B107" s="22" t="s">
        <v>275</v>
      </c>
      <c r="D107" s="16"/>
      <c r="E107" s="82"/>
      <c r="F107" s="83"/>
      <c r="G107" s="83"/>
      <c r="H107" s="83"/>
      <c r="I107" s="83"/>
      <c r="J107" s="83"/>
      <c r="K107" s="83"/>
      <c r="L107" s="83"/>
      <c r="M107" s="83"/>
      <c r="N107" s="83"/>
      <c r="O107" s="80"/>
      <c r="P107" s="80"/>
      <c r="Q107" s="80"/>
      <c r="R107" s="81"/>
    </row>
    <row r="108" spans="1:18">
      <c r="A108" s="115"/>
      <c r="B108" s="16" t="s">
        <v>39</v>
      </c>
      <c r="D108" s="63" t="s">
        <v>317</v>
      </c>
      <c r="E108" s="49" t="s">
        <v>135</v>
      </c>
      <c r="F108" s="49" t="s">
        <v>80</v>
      </c>
      <c r="G108" s="49" t="s">
        <v>1</v>
      </c>
      <c r="H108" s="49" t="s">
        <v>2</v>
      </c>
      <c r="I108" s="49" t="s">
        <v>17</v>
      </c>
      <c r="J108" s="49" t="s">
        <v>18</v>
      </c>
      <c r="K108" s="49" t="s">
        <v>20</v>
      </c>
      <c r="L108" s="49" t="s">
        <v>21</v>
      </c>
      <c r="M108" s="49" t="s">
        <v>24</v>
      </c>
      <c r="N108" s="49" t="s">
        <v>25</v>
      </c>
      <c r="O108" s="49" t="s">
        <v>27</v>
      </c>
      <c r="P108" s="49" t="s">
        <v>28</v>
      </c>
      <c r="Q108" s="49" t="s">
        <v>29</v>
      </c>
      <c r="R108" s="49" t="s">
        <v>30</v>
      </c>
    </row>
    <row r="109" spans="1:18">
      <c r="A109" s="115" t="s">
        <v>74</v>
      </c>
      <c r="B109" s="324" t="s">
        <v>390</v>
      </c>
      <c r="C109" s="32"/>
      <c r="D109" s="315" t="s">
        <v>334</v>
      </c>
      <c r="E109" s="145">
        <v>0</v>
      </c>
      <c r="F109" s="145">
        <v>0</v>
      </c>
      <c r="G109" s="323">
        <v>0</v>
      </c>
      <c r="H109" s="323">
        <v>107497.47001400001</v>
      </c>
      <c r="I109" s="323">
        <v>212906.375375</v>
      </c>
      <c r="J109" s="323">
        <v>212927.67042899999</v>
      </c>
      <c r="K109" s="323">
        <v>212921.43198200001</v>
      </c>
      <c r="L109" s="323">
        <v>213218.580269</v>
      </c>
      <c r="M109" s="323">
        <v>212924.51893600001</v>
      </c>
      <c r="N109" s="323">
        <v>212920.44414500002</v>
      </c>
      <c r="O109" s="332">
        <v>212922.58765500001</v>
      </c>
      <c r="P109" s="332">
        <v>213221.384728</v>
      </c>
      <c r="Q109" s="332">
        <v>212923.15116199999</v>
      </c>
      <c r="R109" s="332">
        <v>212923.42467099999</v>
      </c>
    </row>
    <row r="110" spans="1:18">
      <c r="A110" s="115" t="s">
        <v>75</v>
      </c>
      <c r="B110" s="324" t="s">
        <v>391</v>
      </c>
      <c r="C110" s="32"/>
      <c r="D110" s="315" t="s">
        <v>408</v>
      </c>
      <c r="E110" s="144">
        <v>0</v>
      </c>
      <c r="F110" s="144">
        <v>0</v>
      </c>
      <c r="G110" s="323">
        <v>0</v>
      </c>
      <c r="H110" s="323">
        <v>42593.68</v>
      </c>
      <c r="I110" s="323">
        <v>42495.17</v>
      </c>
      <c r="J110" s="323">
        <v>42495.17</v>
      </c>
      <c r="K110" s="323">
        <v>42495.17</v>
      </c>
      <c r="L110" s="323">
        <v>42593.68</v>
      </c>
      <c r="M110" s="323">
        <v>42495.169998999998</v>
      </c>
      <c r="N110" s="323">
        <v>42495.17</v>
      </c>
      <c r="O110" s="332">
        <v>42495.17</v>
      </c>
      <c r="P110" s="332">
        <v>42593.679999</v>
      </c>
      <c r="Q110" s="332">
        <v>42495.17</v>
      </c>
      <c r="R110" s="332">
        <v>42495.17</v>
      </c>
    </row>
    <row r="111" spans="1:18">
      <c r="A111" s="115" t="s">
        <v>76</v>
      </c>
      <c r="B111" s="39"/>
      <c r="C111" s="32"/>
      <c r="D111" s="315">
        <f>CRAT!D103</f>
        <v>0</v>
      </c>
      <c r="E111" s="144"/>
      <c r="F111" s="144"/>
      <c r="G111" s="91"/>
      <c r="H111" s="91"/>
      <c r="I111" s="91"/>
      <c r="J111" s="91"/>
      <c r="K111" s="91"/>
      <c r="L111" s="91"/>
      <c r="M111" s="91"/>
      <c r="N111" s="91"/>
      <c r="O111" s="88"/>
      <c r="P111" s="88"/>
      <c r="Q111" s="88"/>
      <c r="R111" s="88"/>
    </row>
    <row r="112" spans="1:18">
      <c r="A112" s="115" t="s">
        <v>77</v>
      </c>
      <c r="B112" s="39"/>
      <c r="C112" s="32"/>
      <c r="D112" s="315">
        <f>CRAT!D104</f>
        <v>0</v>
      </c>
      <c r="E112" s="149"/>
      <c r="F112" s="149"/>
      <c r="G112" s="91"/>
      <c r="H112" s="91"/>
      <c r="I112" s="91"/>
      <c r="J112" s="91"/>
      <c r="K112" s="91"/>
      <c r="L112" s="91"/>
      <c r="M112" s="91"/>
      <c r="N112" s="91"/>
      <c r="O112" s="88"/>
      <c r="P112" s="88"/>
      <c r="Q112" s="88"/>
      <c r="R112" s="88"/>
    </row>
    <row r="113" spans="1:18">
      <c r="A113" s="115" t="s">
        <v>78</v>
      </c>
      <c r="B113" s="39"/>
      <c r="C113" s="32"/>
      <c r="D113" s="315">
        <f>CRAT!D105</f>
        <v>0</v>
      </c>
      <c r="E113" s="270"/>
      <c r="F113" s="270"/>
      <c r="G113" s="91"/>
      <c r="H113" s="91"/>
      <c r="I113" s="91"/>
      <c r="J113" s="91"/>
      <c r="K113" s="91"/>
      <c r="L113" s="91"/>
      <c r="M113" s="91"/>
      <c r="N113" s="91"/>
      <c r="O113" s="88"/>
      <c r="P113" s="88"/>
      <c r="Q113" s="88"/>
      <c r="R113" s="88"/>
    </row>
    <row r="114" spans="1:18">
      <c r="A114" s="115" t="s">
        <v>217</v>
      </c>
      <c r="B114" s="39"/>
      <c r="C114" s="32"/>
      <c r="D114" s="315">
        <f>CRAT!D106</f>
        <v>0</v>
      </c>
      <c r="E114" s="270"/>
      <c r="F114" s="270"/>
      <c r="G114" s="131"/>
      <c r="H114" s="131"/>
      <c r="I114" s="131"/>
      <c r="J114" s="131"/>
      <c r="K114" s="131"/>
      <c r="L114" s="131"/>
      <c r="M114" s="131"/>
      <c r="N114" s="131"/>
      <c r="O114" s="222"/>
      <c r="P114" s="222"/>
      <c r="Q114" s="222"/>
      <c r="R114" s="222"/>
    </row>
    <row r="115" spans="1:18">
      <c r="A115" s="115" t="s">
        <v>218</v>
      </c>
      <c r="B115" s="39"/>
      <c r="C115" s="32"/>
      <c r="D115" s="315">
        <f>CRAT!D107</f>
        <v>0</v>
      </c>
      <c r="E115" s="145"/>
      <c r="F115" s="145"/>
      <c r="G115" s="131"/>
      <c r="H115" s="131"/>
      <c r="I115" s="131"/>
      <c r="J115" s="131"/>
      <c r="K115" s="131"/>
      <c r="L115" s="131"/>
      <c r="M115" s="131"/>
      <c r="N115" s="131"/>
      <c r="O115" s="222"/>
      <c r="P115" s="222"/>
      <c r="Q115" s="222"/>
      <c r="R115" s="222"/>
    </row>
    <row r="116" spans="1:18">
      <c r="A116" s="115" t="s">
        <v>219</v>
      </c>
      <c r="B116" s="39"/>
      <c r="C116" s="32"/>
      <c r="D116" s="315">
        <f>CRAT!D108</f>
        <v>0</v>
      </c>
      <c r="E116" s="144"/>
      <c r="F116" s="144"/>
      <c r="G116" s="131"/>
      <c r="H116" s="131"/>
      <c r="I116" s="131"/>
      <c r="J116" s="131"/>
      <c r="K116" s="131"/>
      <c r="L116" s="131"/>
      <c r="M116" s="131"/>
      <c r="N116" s="131"/>
      <c r="O116" s="222"/>
      <c r="P116" s="222"/>
      <c r="Q116" s="222"/>
      <c r="R116" s="222"/>
    </row>
    <row r="117" spans="1:18">
      <c r="A117" s="115" t="s">
        <v>220</v>
      </c>
      <c r="B117" s="39"/>
      <c r="C117" s="32"/>
      <c r="D117" s="315">
        <f>CRAT!D109</f>
        <v>0</v>
      </c>
      <c r="E117" s="145"/>
      <c r="F117" s="145"/>
      <c r="G117" s="131"/>
      <c r="H117" s="131"/>
      <c r="I117" s="131"/>
      <c r="J117" s="131"/>
      <c r="K117" s="131"/>
      <c r="L117" s="131"/>
      <c r="M117" s="131"/>
      <c r="N117" s="131"/>
      <c r="O117" s="222"/>
      <c r="P117" s="222"/>
      <c r="Q117" s="222"/>
      <c r="R117" s="222"/>
    </row>
    <row r="118" spans="1:18">
      <c r="A118" s="115" t="s">
        <v>221</v>
      </c>
      <c r="B118" s="39"/>
      <c r="C118" s="32"/>
      <c r="D118" s="315">
        <f>CRAT!D110</f>
        <v>0</v>
      </c>
      <c r="E118" s="145"/>
      <c r="F118" s="145"/>
      <c r="G118" s="131"/>
      <c r="H118" s="131"/>
      <c r="I118" s="131"/>
      <c r="J118" s="131"/>
      <c r="K118" s="131"/>
      <c r="L118" s="131"/>
      <c r="M118" s="131"/>
      <c r="N118" s="131"/>
      <c r="O118" s="222"/>
      <c r="P118" s="222"/>
      <c r="Q118" s="222"/>
      <c r="R118" s="222"/>
    </row>
    <row r="119" spans="1:18">
      <c r="A119" s="115" t="s">
        <v>222</v>
      </c>
      <c r="B119" s="39"/>
      <c r="C119" s="32"/>
      <c r="D119" s="315">
        <f>CRAT!D111</f>
        <v>0</v>
      </c>
      <c r="E119" s="144"/>
      <c r="F119" s="144"/>
      <c r="G119" s="131"/>
      <c r="H119" s="131"/>
      <c r="I119" s="131"/>
      <c r="J119" s="131"/>
      <c r="K119" s="131"/>
      <c r="L119" s="131"/>
      <c r="M119" s="131"/>
      <c r="N119" s="131"/>
      <c r="O119" s="222"/>
      <c r="P119" s="222"/>
      <c r="Q119" s="222"/>
      <c r="R119" s="222"/>
    </row>
    <row r="120" spans="1:18">
      <c r="A120" s="115" t="s">
        <v>223</v>
      </c>
      <c r="B120" s="39"/>
      <c r="C120" s="32"/>
      <c r="D120" s="315">
        <f>CRAT!D112</f>
        <v>0</v>
      </c>
      <c r="E120" s="144"/>
      <c r="F120" s="144"/>
      <c r="G120" s="131"/>
      <c r="H120" s="131"/>
      <c r="I120" s="131"/>
      <c r="J120" s="131"/>
      <c r="K120" s="131"/>
      <c r="L120" s="131"/>
      <c r="M120" s="131"/>
      <c r="N120" s="131"/>
      <c r="O120" s="222"/>
      <c r="P120" s="222"/>
      <c r="Q120" s="222"/>
      <c r="R120" s="222"/>
    </row>
    <row r="121" spans="1:18">
      <c r="A121" s="115" t="s">
        <v>224</v>
      </c>
      <c r="B121" s="39"/>
      <c r="C121" s="32"/>
      <c r="D121" s="315">
        <f>CRAT!D113</f>
        <v>0</v>
      </c>
      <c r="E121" s="149"/>
      <c r="F121" s="149"/>
      <c r="G121" s="131"/>
      <c r="H121" s="131"/>
      <c r="I121" s="131"/>
      <c r="J121" s="131"/>
      <c r="K121" s="131"/>
      <c r="L121" s="131"/>
      <c r="M121" s="131"/>
      <c r="N121" s="131"/>
      <c r="O121" s="222"/>
      <c r="P121" s="222"/>
      <c r="Q121" s="222"/>
      <c r="R121" s="222"/>
    </row>
    <row r="122" spans="1:18">
      <c r="A122" s="243" t="s">
        <v>225</v>
      </c>
      <c r="B122" s="39"/>
      <c r="C122" s="32"/>
      <c r="D122" s="315">
        <f>CRAT!D114</f>
        <v>0</v>
      </c>
      <c r="E122" s="270"/>
      <c r="F122" s="270"/>
      <c r="G122" s="131"/>
      <c r="H122" s="131"/>
      <c r="I122" s="131"/>
      <c r="J122" s="131"/>
      <c r="K122" s="131"/>
      <c r="L122" s="131"/>
      <c r="M122" s="131"/>
      <c r="N122" s="131"/>
      <c r="O122" s="222"/>
      <c r="P122" s="222"/>
      <c r="Q122" s="222"/>
      <c r="R122" s="222"/>
    </row>
    <row r="123" spans="1:18">
      <c r="A123" s="115">
        <v>16</v>
      </c>
      <c r="B123" s="36" t="s">
        <v>103</v>
      </c>
      <c r="C123" s="35"/>
      <c r="D123" s="66"/>
      <c r="E123" s="54">
        <f t="shared" ref="E123:F123" si="7">SUM(E109:E122)</f>
        <v>0</v>
      </c>
      <c r="F123" s="54">
        <f t="shared" si="7"/>
        <v>0</v>
      </c>
      <c r="G123" s="54">
        <f>SUM(G109:G122)</f>
        <v>0</v>
      </c>
      <c r="H123" s="54">
        <f t="shared" ref="H123:R123" si="8">SUM(H109:H122)</f>
        <v>150091.15001400001</v>
      </c>
      <c r="I123" s="54">
        <f t="shared" si="8"/>
        <v>255401.54537499999</v>
      </c>
      <c r="J123" s="54">
        <f t="shared" si="8"/>
        <v>255422.84042899997</v>
      </c>
      <c r="K123" s="54">
        <f t="shared" si="8"/>
        <v>255416.60198199999</v>
      </c>
      <c r="L123" s="54">
        <f t="shared" si="8"/>
        <v>255812.26026899999</v>
      </c>
      <c r="M123" s="54">
        <f t="shared" si="8"/>
        <v>255419.68893500001</v>
      </c>
      <c r="N123" s="54">
        <f t="shared" si="8"/>
        <v>255415.614145</v>
      </c>
      <c r="O123" s="54">
        <f t="shared" si="8"/>
        <v>255417.75765500002</v>
      </c>
      <c r="P123" s="54">
        <f t="shared" si="8"/>
        <v>255815.06472700002</v>
      </c>
      <c r="Q123" s="54">
        <f t="shared" si="8"/>
        <v>255418.32116200001</v>
      </c>
      <c r="R123" s="54">
        <f t="shared" si="8"/>
        <v>255418.59467099997</v>
      </c>
    </row>
    <row r="124" spans="1:18">
      <c r="A124" s="115"/>
      <c r="B124" s="141"/>
      <c r="C124" s="139"/>
      <c r="D124" s="140"/>
      <c r="E124" s="83"/>
      <c r="F124" s="83"/>
      <c r="G124" s="83"/>
      <c r="H124" s="83"/>
      <c r="I124" s="83"/>
      <c r="J124" s="83"/>
      <c r="K124" s="83"/>
      <c r="L124" s="83"/>
      <c r="M124" s="83"/>
      <c r="N124" s="83"/>
      <c r="O124" s="83"/>
      <c r="P124" s="83"/>
      <c r="Q124" s="83"/>
      <c r="R124" s="142"/>
    </row>
    <row r="125" spans="1:18" ht="15" customHeight="1">
      <c r="A125" s="115">
        <v>17</v>
      </c>
      <c r="B125" s="37" t="s">
        <v>168</v>
      </c>
      <c r="C125" s="38"/>
      <c r="D125" s="64"/>
      <c r="E125" s="65">
        <f t="shared" ref="E125:R125" si="9">E123+E105</f>
        <v>0</v>
      </c>
      <c r="F125" s="65">
        <f t="shared" si="9"/>
        <v>0</v>
      </c>
      <c r="G125" s="65">
        <f t="shared" si="9"/>
        <v>0</v>
      </c>
      <c r="H125" s="65">
        <f t="shared" si="9"/>
        <v>150091.15001400001</v>
      </c>
      <c r="I125" s="65">
        <f t="shared" si="9"/>
        <v>255401.54537499999</v>
      </c>
      <c r="J125" s="65">
        <f t="shared" si="9"/>
        <v>255422.84042899997</v>
      </c>
      <c r="K125" s="65">
        <f t="shared" si="9"/>
        <v>255416.60198199999</v>
      </c>
      <c r="L125" s="65">
        <f t="shared" si="9"/>
        <v>255812.26026899999</v>
      </c>
      <c r="M125" s="65">
        <f t="shared" si="9"/>
        <v>255419.68893500001</v>
      </c>
      <c r="N125" s="65">
        <f t="shared" si="9"/>
        <v>255415.614145</v>
      </c>
      <c r="O125" s="65">
        <f t="shared" si="9"/>
        <v>255417.75765500002</v>
      </c>
      <c r="P125" s="65">
        <f t="shared" si="9"/>
        <v>255815.06472700002</v>
      </c>
      <c r="Q125" s="65">
        <f t="shared" si="9"/>
        <v>255418.32116200001</v>
      </c>
      <c r="R125" s="65">
        <f t="shared" si="9"/>
        <v>255418.59467099997</v>
      </c>
    </row>
    <row r="126" spans="1:18" ht="15" customHeight="1">
      <c r="A126" s="115"/>
      <c r="B126" s="98"/>
      <c r="C126" s="99"/>
      <c r="D126" s="16"/>
      <c r="E126" s="304"/>
      <c r="F126" s="304"/>
      <c r="G126" s="61"/>
      <c r="H126" s="61"/>
      <c r="I126" s="61"/>
      <c r="J126" s="61"/>
      <c r="K126" s="61"/>
      <c r="L126" s="61"/>
      <c r="M126" s="61"/>
      <c r="N126" s="61"/>
      <c r="O126" s="61"/>
      <c r="P126" s="61"/>
      <c r="Q126" s="61"/>
      <c r="R126" s="61"/>
    </row>
    <row r="127" spans="1:18" ht="15" customHeight="1">
      <c r="A127" s="115" t="s">
        <v>303</v>
      </c>
      <c r="B127" s="36" t="s">
        <v>309</v>
      </c>
      <c r="C127" s="263"/>
      <c r="D127" s="264"/>
      <c r="E127" s="270"/>
      <c r="F127" s="270"/>
      <c r="G127" s="265"/>
      <c r="H127" s="265"/>
      <c r="I127" s="265"/>
      <c r="J127" s="265"/>
      <c r="K127" s="265"/>
      <c r="L127" s="265"/>
      <c r="M127" s="265"/>
      <c r="N127" s="265"/>
      <c r="O127" s="265"/>
      <c r="P127" s="265"/>
      <c r="Q127" s="265"/>
      <c r="R127" s="265"/>
    </row>
    <row r="128" spans="1:18" ht="15" customHeight="1">
      <c r="A128" s="115"/>
      <c r="B128" s="147"/>
      <c r="C128" s="99"/>
      <c r="D128" s="16"/>
      <c r="E128" s="61"/>
      <c r="F128" s="61"/>
      <c r="G128" s="61"/>
      <c r="H128" s="61"/>
      <c r="I128" s="61"/>
      <c r="J128" s="61"/>
      <c r="K128" s="61"/>
      <c r="L128" s="61"/>
      <c r="M128" s="61"/>
      <c r="N128" s="61"/>
      <c r="O128" s="61"/>
      <c r="P128" s="61"/>
      <c r="Q128" s="61"/>
      <c r="R128" s="61"/>
    </row>
    <row r="129" spans="1:18" ht="18.75">
      <c r="A129" s="115"/>
      <c r="B129" s="245" t="s">
        <v>276</v>
      </c>
      <c r="D129" s="16"/>
      <c r="E129" s="70"/>
      <c r="F129" s="70"/>
      <c r="G129" s="70"/>
      <c r="H129" s="70"/>
      <c r="I129" s="70"/>
      <c r="J129" s="70"/>
      <c r="K129" s="70"/>
      <c r="L129" s="70"/>
      <c r="M129" s="70"/>
      <c r="N129" s="70"/>
      <c r="O129" s="62"/>
      <c r="P129" s="62"/>
      <c r="Q129" s="62"/>
      <c r="R129" s="62"/>
    </row>
    <row r="130" spans="1:18">
      <c r="A130" s="115"/>
      <c r="B130" s="22"/>
      <c r="C130" s="26"/>
      <c r="D130" s="22"/>
    </row>
    <row r="131" spans="1:18">
      <c r="A131" s="115"/>
      <c r="B131" s="16"/>
      <c r="C131" s="17"/>
      <c r="D131" s="155"/>
      <c r="E131" s="153" t="s">
        <v>135</v>
      </c>
      <c r="F131" s="153" t="s">
        <v>80</v>
      </c>
      <c r="G131" s="49" t="s">
        <v>1</v>
      </c>
      <c r="H131" s="49" t="s">
        <v>2</v>
      </c>
      <c r="I131" s="49" t="s">
        <v>17</v>
      </c>
      <c r="J131" s="49" t="s">
        <v>18</v>
      </c>
      <c r="K131" s="49" t="s">
        <v>20</v>
      </c>
      <c r="L131" s="49" t="s">
        <v>21</v>
      </c>
      <c r="M131" s="49" t="s">
        <v>24</v>
      </c>
      <c r="N131" s="49" t="s">
        <v>25</v>
      </c>
      <c r="O131" s="49" t="s">
        <v>27</v>
      </c>
      <c r="P131" s="49" t="s">
        <v>28</v>
      </c>
      <c r="Q131" s="49" t="s">
        <v>29</v>
      </c>
      <c r="R131" s="49" t="s">
        <v>30</v>
      </c>
    </row>
    <row r="132" spans="1:18">
      <c r="A132" s="115">
        <v>18</v>
      </c>
      <c r="B132" s="37" t="s">
        <v>277</v>
      </c>
      <c r="C132" s="71"/>
      <c r="D132" s="154"/>
      <c r="E132" s="270">
        <v>157782</v>
      </c>
      <c r="F132" s="270">
        <v>88631</v>
      </c>
      <c r="G132" s="345">
        <v>253897.40451399999</v>
      </c>
      <c r="H132" s="345">
        <v>325236.654981</v>
      </c>
      <c r="I132" s="345">
        <v>259990.61013300001</v>
      </c>
      <c r="J132" s="345">
        <v>214006.69180299999</v>
      </c>
      <c r="K132" s="345">
        <v>229950.742577</v>
      </c>
      <c r="L132" s="345">
        <v>141145.66628800001</v>
      </c>
      <c r="M132" s="345">
        <v>230867.54790100001</v>
      </c>
      <c r="N132" s="345">
        <v>283954.71483800001</v>
      </c>
      <c r="O132" s="345">
        <v>287762.50602099998</v>
      </c>
      <c r="P132" s="345">
        <v>286056.81879799999</v>
      </c>
      <c r="Q132" s="345">
        <v>329870.65315700002</v>
      </c>
      <c r="R132" s="345">
        <v>304094.21961099998</v>
      </c>
    </row>
    <row r="133" spans="1:18" ht="15" customHeight="1">
      <c r="A133" s="115" t="s">
        <v>371</v>
      </c>
      <c r="B133" s="37" t="s">
        <v>374</v>
      </c>
      <c r="C133" s="263"/>
      <c r="D133" s="264"/>
      <c r="E133" s="270">
        <v>32503</v>
      </c>
      <c r="F133" s="270">
        <v>45917</v>
      </c>
      <c r="G133" s="385">
        <v>436612.79618599999</v>
      </c>
      <c r="H133" s="385">
        <v>668731.73367300001</v>
      </c>
      <c r="I133" s="385">
        <v>768985.88766999997</v>
      </c>
      <c r="J133" s="385">
        <v>619365.993029</v>
      </c>
      <c r="K133" s="385">
        <v>595874.76759599999</v>
      </c>
      <c r="L133" s="385">
        <v>706063.81459700002</v>
      </c>
      <c r="M133" s="385">
        <v>653773.99927799997</v>
      </c>
      <c r="N133" s="385">
        <v>523280.14672000002</v>
      </c>
      <c r="O133" s="385">
        <v>522319.15422599996</v>
      </c>
      <c r="P133" s="385">
        <v>521442.00573500001</v>
      </c>
      <c r="Q133" s="385">
        <v>557200.70387600013</v>
      </c>
      <c r="R133" s="385">
        <v>510906.982831</v>
      </c>
    </row>
    <row r="134" spans="1:18" ht="15" customHeight="1">
      <c r="A134" s="115"/>
      <c r="C134" s="99"/>
      <c r="D134" s="16"/>
      <c r="E134" s="61"/>
      <c r="F134" s="61"/>
      <c r="G134" s="61"/>
      <c r="H134" s="61"/>
      <c r="I134" s="61"/>
      <c r="J134" s="61"/>
      <c r="K134" s="61"/>
      <c r="L134" s="61"/>
      <c r="M134" s="61"/>
      <c r="N134" s="61"/>
      <c r="O134" s="61"/>
      <c r="P134" s="61"/>
      <c r="Q134" s="61"/>
      <c r="R134" s="61"/>
    </row>
    <row r="135" spans="1:18" ht="18.75">
      <c r="A135" s="115"/>
      <c r="B135" s="247" t="s">
        <v>15</v>
      </c>
      <c r="D135" s="16"/>
      <c r="E135" s="61"/>
      <c r="F135" s="61"/>
      <c r="G135" s="61"/>
      <c r="H135" s="61"/>
      <c r="I135" s="61"/>
      <c r="J135" s="61"/>
      <c r="K135" s="61"/>
      <c r="L135" s="61"/>
      <c r="M135" s="61"/>
      <c r="N135" s="61"/>
      <c r="O135" s="61"/>
      <c r="P135" s="61"/>
      <c r="Q135" s="61"/>
      <c r="R135" s="61"/>
    </row>
    <row r="136" spans="1:18">
      <c r="A136" s="115"/>
      <c r="B136" s="16"/>
      <c r="D136" s="16"/>
      <c r="E136" s="49" t="s">
        <v>135</v>
      </c>
      <c r="F136" s="49" t="s">
        <v>80</v>
      </c>
      <c r="G136" s="49" t="s">
        <v>1</v>
      </c>
      <c r="H136" s="49" t="s">
        <v>2</v>
      </c>
      <c r="I136" s="49" t="s">
        <v>17</v>
      </c>
      <c r="J136" s="49" t="s">
        <v>18</v>
      </c>
      <c r="K136" s="49" t="s">
        <v>20</v>
      </c>
      <c r="L136" s="49" t="s">
        <v>21</v>
      </c>
      <c r="M136" s="49" t="s">
        <v>24</v>
      </c>
      <c r="N136" s="49" t="s">
        <v>25</v>
      </c>
      <c r="O136" s="49" t="s">
        <v>27</v>
      </c>
      <c r="P136" s="49" t="s">
        <v>28</v>
      </c>
      <c r="Q136" s="49" t="s">
        <v>29</v>
      </c>
      <c r="R136" s="49" t="s">
        <v>30</v>
      </c>
    </row>
    <row r="137" spans="1:18">
      <c r="A137" s="115">
        <v>19</v>
      </c>
      <c r="B137" s="36" t="s">
        <v>304</v>
      </c>
      <c r="C137" s="32"/>
      <c r="D137" s="71"/>
      <c r="E137" s="127">
        <f>E81+E125+E127</f>
        <v>1179244</v>
      </c>
      <c r="F137" s="127">
        <f t="shared" ref="F137:R137" si="10">F81+F125+F127</f>
        <v>1217025</v>
      </c>
      <c r="G137" s="262">
        <f>G81+G125+G127</f>
        <v>1386488.2221660002</v>
      </c>
      <c r="H137" s="262">
        <f t="shared" si="10"/>
        <v>1548271.7254090002</v>
      </c>
      <c r="I137" s="262">
        <f t="shared" si="10"/>
        <v>1709632.4919509999</v>
      </c>
      <c r="J137" s="262">
        <f t="shared" si="10"/>
        <v>1601194.4119199999</v>
      </c>
      <c r="K137" s="262">
        <f t="shared" si="10"/>
        <v>1561378.3923480001</v>
      </c>
      <c r="L137" s="262">
        <f t="shared" si="10"/>
        <v>1756422.5550980002</v>
      </c>
      <c r="M137" s="262">
        <f t="shared" si="10"/>
        <v>1616476.2132290001</v>
      </c>
      <c r="N137" s="262">
        <f t="shared" si="10"/>
        <v>1570864.0367000001</v>
      </c>
      <c r="O137" s="262">
        <f t="shared" si="10"/>
        <v>1562144.4267130003</v>
      </c>
      <c r="P137" s="262">
        <f t="shared" si="10"/>
        <v>1519801.534944</v>
      </c>
      <c r="Q137" s="262">
        <f t="shared" si="10"/>
        <v>1503237.027796</v>
      </c>
      <c r="R137" s="262">
        <f t="shared" si="10"/>
        <v>1491852.885574</v>
      </c>
    </row>
    <row r="138" spans="1:18">
      <c r="A138" s="115" t="s">
        <v>290</v>
      </c>
      <c r="B138" s="173" t="s">
        <v>308</v>
      </c>
      <c r="C138" s="32"/>
      <c r="D138" s="71"/>
      <c r="E138" s="127">
        <f>E78</f>
        <v>0</v>
      </c>
      <c r="F138" s="127">
        <f t="shared" ref="F138:R138" si="11">F78</f>
        <v>0</v>
      </c>
      <c r="G138" s="262">
        <f t="shared" si="11"/>
        <v>72755.830494000111</v>
      </c>
      <c r="H138" s="262">
        <f t="shared" si="11"/>
        <v>73881.646717000287</v>
      </c>
      <c r="I138" s="262">
        <f t="shared" si="11"/>
        <v>74807.214414000046</v>
      </c>
      <c r="J138" s="262">
        <f t="shared" si="11"/>
        <v>75563.110693999799</v>
      </c>
      <c r="K138" s="262">
        <f t="shared" si="11"/>
        <v>76106.36732900003</v>
      </c>
      <c r="L138" s="262">
        <f t="shared" si="11"/>
        <v>76531.406789000146</v>
      </c>
      <c r="M138" s="262">
        <f t="shared" si="11"/>
        <v>83181.761852000142</v>
      </c>
      <c r="N138" s="262">
        <f t="shared" si="11"/>
        <v>226015.60481799999</v>
      </c>
      <c r="O138" s="262">
        <f t="shared" si="11"/>
        <v>227189.77850800031</v>
      </c>
      <c r="P138" s="262">
        <f t="shared" si="11"/>
        <v>189579.34800700005</v>
      </c>
      <c r="Q138" s="262">
        <f t="shared" si="11"/>
        <v>186428.97707699984</v>
      </c>
      <c r="R138" s="262">
        <f t="shared" si="11"/>
        <v>197368.12235399988</v>
      </c>
    </row>
    <row r="139" spans="1:18">
      <c r="A139" s="115">
        <v>20</v>
      </c>
      <c r="B139" s="36" t="s">
        <v>372</v>
      </c>
      <c r="C139" s="32"/>
      <c r="D139" s="71"/>
      <c r="E139" s="127">
        <f>E132-E133</f>
        <v>125279</v>
      </c>
      <c r="F139" s="127">
        <f>F132-F133</f>
        <v>42714</v>
      </c>
      <c r="G139" s="262">
        <f t="shared" ref="G139:R139" si="12">G132-G133</f>
        <v>-182715.391672</v>
      </c>
      <c r="H139" s="262">
        <f t="shared" si="12"/>
        <v>-343495.07869200001</v>
      </c>
      <c r="I139" s="262">
        <f t="shared" si="12"/>
        <v>-508995.27753699996</v>
      </c>
      <c r="J139" s="262">
        <f t="shared" si="12"/>
        <v>-405359.30122600001</v>
      </c>
      <c r="K139" s="262">
        <f t="shared" si="12"/>
        <v>-365924.02501899999</v>
      </c>
      <c r="L139" s="262">
        <f t="shared" si="12"/>
        <v>-564918.14830900007</v>
      </c>
      <c r="M139" s="262">
        <f t="shared" si="12"/>
        <v>-422906.45137699996</v>
      </c>
      <c r="N139" s="262">
        <f t="shared" si="12"/>
        <v>-239325.431882</v>
      </c>
      <c r="O139" s="262">
        <f t="shared" si="12"/>
        <v>-234556.64820499998</v>
      </c>
      <c r="P139" s="262">
        <f t="shared" si="12"/>
        <v>-235385.18693700002</v>
      </c>
      <c r="Q139" s="262">
        <f t="shared" si="12"/>
        <v>-227330.05071900011</v>
      </c>
      <c r="R139" s="262">
        <f t="shared" si="12"/>
        <v>-206812.76322000002</v>
      </c>
    </row>
    <row r="140" spans="1:18">
      <c r="A140" s="255">
        <v>21</v>
      </c>
      <c r="B140" s="36" t="s">
        <v>291</v>
      </c>
      <c r="C140" s="32"/>
      <c r="D140" s="64"/>
      <c r="E140" s="127">
        <f t="shared" ref="E140:R140" si="13">E137-E138+E139</f>
        <v>1304523</v>
      </c>
      <c r="F140" s="127">
        <f t="shared" si="13"/>
        <v>1259739</v>
      </c>
      <c r="G140" s="262">
        <f t="shared" si="13"/>
        <v>1131017</v>
      </c>
      <c r="H140" s="262">
        <f t="shared" si="13"/>
        <v>1130895</v>
      </c>
      <c r="I140" s="262">
        <f t="shared" si="13"/>
        <v>1125830</v>
      </c>
      <c r="J140" s="262">
        <f t="shared" si="13"/>
        <v>1120272</v>
      </c>
      <c r="K140" s="262">
        <f t="shared" si="13"/>
        <v>1119348</v>
      </c>
      <c r="L140" s="262">
        <f t="shared" si="13"/>
        <v>1114973</v>
      </c>
      <c r="M140" s="262">
        <f t="shared" si="13"/>
        <v>1110388</v>
      </c>
      <c r="N140" s="262">
        <f t="shared" si="13"/>
        <v>1105523</v>
      </c>
      <c r="O140" s="262">
        <f t="shared" si="13"/>
        <v>1100398</v>
      </c>
      <c r="P140" s="262">
        <f t="shared" si="13"/>
        <v>1094837</v>
      </c>
      <c r="Q140" s="262">
        <f t="shared" si="13"/>
        <v>1089478</v>
      </c>
      <c r="R140" s="262">
        <f t="shared" si="13"/>
        <v>1087672</v>
      </c>
    </row>
    <row r="141" spans="1:18">
      <c r="A141" s="115">
        <v>22</v>
      </c>
      <c r="B141" s="36" t="s">
        <v>95</v>
      </c>
      <c r="C141" s="32"/>
      <c r="D141" s="64"/>
      <c r="E141" s="127">
        <f t="shared" ref="E141:R141" si="14">E17</f>
        <v>1124763</v>
      </c>
      <c r="F141" s="127">
        <f t="shared" si="14"/>
        <v>1109716</v>
      </c>
      <c r="G141" s="65">
        <f t="shared" si="14"/>
        <v>1131017</v>
      </c>
      <c r="H141" s="65">
        <f t="shared" si="14"/>
        <v>1130895</v>
      </c>
      <c r="I141" s="65">
        <f t="shared" si="14"/>
        <v>1125830</v>
      </c>
      <c r="J141" s="65">
        <f t="shared" si="14"/>
        <v>1120272</v>
      </c>
      <c r="K141" s="65">
        <f t="shared" si="14"/>
        <v>1119348</v>
      </c>
      <c r="L141" s="65">
        <f t="shared" si="14"/>
        <v>1114973</v>
      </c>
      <c r="M141" s="65">
        <f t="shared" si="14"/>
        <v>1110388</v>
      </c>
      <c r="N141" s="65">
        <f t="shared" si="14"/>
        <v>1105523</v>
      </c>
      <c r="O141" s="65">
        <f t="shared" si="14"/>
        <v>1100398</v>
      </c>
      <c r="P141" s="65">
        <f t="shared" si="14"/>
        <v>1094837</v>
      </c>
      <c r="Q141" s="65">
        <f t="shared" si="14"/>
        <v>1089478</v>
      </c>
      <c r="R141" s="65">
        <f t="shared" si="14"/>
        <v>1087672</v>
      </c>
    </row>
    <row r="142" spans="1:18">
      <c r="A142" s="115">
        <v>23</v>
      </c>
      <c r="B142" s="36" t="s">
        <v>292</v>
      </c>
      <c r="C142" s="32"/>
      <c r="D142" s="71"/>
      <c r="E142" s="127">
        <f>E140-E141</f>
        <v>179760</v>
      </c>
      <c r="F142" s="127">
        <f>F140-F141</f>
        <v>150023</v>
      </c>
      <c r="G142" s="65">
        <f t="shared" ref="G142:R142" si="15">G140-G141</f>
        <v>0</v>
      </c>
      <c r="H142" s="65">
        <f t="shared" si="15"/>
        <v>0</v>
      </c>
      <c r="I142" s="65">
        <f t="shared" si="15"/>
        <v>0</v>
      </c>
      <c r="J142" s="65">
        <f t="shared" si="15"/>
        <v>0</v>
      </c>
      <c r="K142" s="65">
        <f t="shared" si="15"/>
        <v>0</v>
      </c>
      <c r="L142" s="65">
        <f t="shared" si="15"/>
        <v>0</v>
      </c>
      <c r="M142" s="65">
        <f t="shared" si="15"/>
        <v>0</v>
      </c>
      <c r="N142" s="65">
        <f t="shared" si="15"/>
        <v>0</v>
      </c>
      <c r="O142" s="65">
        <f t="shared" si="15"/>
        <v>0</v>
      </c>
      <c r="P142" s="65">
        <f t="shared" si="15"/>
        <v>0</v>
      </c>
      <c r="Q142" s="65">
        <f t="shared" si="15"/>
        <v>0</v>
      </c>
      <c r="R142" s="65">
        <f t="shared" si="15"/>
        <v>0</v>
      </c>
    </row>
    <row r="143" spans="1:18">
      <c r="A143" s="115"/>
    </row>
    <row r="144" spans="1:18">
      <c r="A144" s="115"/>
    </row>
    <row r="145" spans="1:1">
      <c r="A145" s="115"/>
    </row>
    <row r="146" spans="1:1">
      <c r="A146" s="115"/>
    </row>
    <row r="147" spans="1:1">
      <c r="A147" s="115"/>
    </row>
    <row r="148" spans="1:1">
      <c r="A148" s="115"/>
    </row>
    <row r="149" spans="1:1">
      <c r="A149" s="115"/>
    </row>
    <row r="150" spans="1:1">
      <c r="A150" s="115"/>
    </row>
    <row r="151" spans="1:1">
      <c r="A151" s="115"/>
    </row>
    <row r="152" spans="1:1">
      <c r="A152" s="115"/>
    </row>
    <row r="153" spans="1:1">
      <c r="A153" s="115"/>
    </row>
  </sheetData>
  <dataConsolidate/>
  <mergeCells count="1">
    <mergeCell ref="E9:F9"/>
  </mergeCells>
  <printOptions horizontalCentered="1"/>
  <pageMargins left="0.44" right="0.5" top="0.52" bottom="0.42" header="0.52" footer="0.4"/>
  <pageSetup scale="32"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R168"/>
  <sheetViews>
    <sheetView showGridLines="0" tabSelected="1" view="pageBreakPreview" topLeftCell="A4" zoomScaleNormal="55" zoomScaleSheetLayoutView="100" workbookViewId="0">
      <selection activeCell="K31" sqref="K31"/>
    </sheetView>
  </sheetViews>
  <sheetFormatPr defaultColWidth="9" defaultRowHeight="15.75"/>
  <cols>
    <col min="1" max="1" width="9" style="119"/>
    <col min="2" max="2" width="67.25" style="7" customWidth="1"/>
    <col min="3" max="3" width="15" style="7" customWidth="1"/>
    <col min="4" max="4" width="19.125" style="7" customWidth="1"/>
    <col min="5" max="14" width="9.75" style="3" customWidth="1"/>
    <col min="15" max="15" width="9.25" style="3" customWidth="1"/>
    <col min="16" max="18" width="9.25" style="1" customWidth="1"/>
    <col min="19" max="131" width="7.125" style="1" customWidth="1"/>
    <col min="132" max="16384" width="9" style="1"/>
  </cols>
  <sheetData>
    <row r="1" spans="1:18">
      <c r="B1" s="16" t="s">
        <v>22</v>
      </c>
      <c r="C1" s="16"/>
      <c r="O1" s="1"/>
    </row>
    <row r="2" spans="1:18">
      <c r="B2" s="16" t="s">
        <v>23</v>
      </c>
      <c r="C2" s="16"/>
      <c r="O2" s="1"/>
    </row>
    <row r="3" spans="1:18" s="2" customFormat="1">
      <c r="A3" s="119"/>
      <c r="B3" s="98" t="s">
        <v>257</v>
      </c>
      <c r="C3" s="17"/>
      <c r="D3" s="13"/>
    </row>
    <row r="4" spans="1:18" s="2" customFormat="1">
      <c r="A4" s="119"/>
      <c r="B4" s="21" t="s">
        <v>176</v>
      </c>
      <c r="C4" s="17"/>
      <c r="D4" s="12"/>
    </row>
    <row r="5" spans="1:18" s="2" customFormat="1">
      <c r="A5" s="119"/>
      <c r="B5" s="242" t="s">
        <v>182</v>
      </c>
      <c r="C5" s="17"/>
      <c r="D5" s="12"/>
    </row>
    <row r="6" spans="1:18" s="2" customFormat="1">
      <c r="A6" s="119"/>
      <c r="B6" s="12"/>
      <c r="D6" s="12"/>
    </row>
    <row r="7" spans="1:18" s="2" customFormat="1" ht="15.75" customHeight="1">
      <c r="A7" s="119"/>
      <c r="B7" s="118" t="s">
        <v>99</v>
      </c>
      <c r="C7" s="7"/>
      <c r="D7" s="7"/>
      <c r="E7" s="8"/>
      <c r="F7" s="8"/>
      <c r="G7" s="8"/>
      <c r="I7" s="4"/>
      <c r="J7" s="4"/>
      <c r="K7" s="4"/>
      <c r="L7" s="4"/>
      <c r="M7" s="4"/>
      <c r="N7" s="4"/>
      <c r="O7" s="4"/>
    </row>
    <row r="8" spans="1:18" s="2" customFormat="1">
      <c r="A8" s="119"/>
      <c r="B8" s="16"/>
      <c r="C8" s="9"/>
      <c r="D8" s="16"/>
      <c r="E8" s="41"/>
      <c r="F8" s="41"/>
      <c r="G8" s="41"/>
      <c r="H8" s="41"/>
      <c r="I8" s="41"/>
      <c r="J8" s="42" t="s">
        <v>3</v>
      </c>
      <c r="K8" s="43"/>
      <c r="L8" s="43"/>
      <c r="M8" s="43"/>
      <c r="N8" s="43"/>
      <c r="O8" s="44"/>
      <c r="P8" s="45"/>
      <c r="Q8" s="45"/>
      <c r="R8" s="45"/>
    </row>
    <row r="9" spans="1:18" s="2" customFormat="1">
      <c r="A9" s="119"/>
      <c r="B9" s="9"/>
      <c r="C9" s="9"/>
      <c r="D9" s="16"/>
      <c r="E9" s="61" t="s">
        <v>81</v>
      </c>
      <c r="F9" s="61"/>
      <c r="G9" s="46"/>
      <c r="H9" s="47"/>
      <c r="I9" s="47"/>
      <c r="J9" s="48"/>
      <c r="K9" s="44"/>
      <c r="L9" s="44"/>
      <c r="M9" s="44"/>
      <c r="N9" s="44"/>
      <c r="O9" s="44"/>
      <c r="P9" s="45"/>
      <c r="Q9" s="45"/>
      <c r="R9" s="45"/>
    </row>
    <row r="10" spans="1:18" ht="15.75" customHeight="1">
      <c r="B10" s="245" t="s">
        <v>278</v>
      </c>
      <c r="C10" s="18"/>
      <c r="D10" s="17"/>
      <c r="E10" s="61" t="s">
        <v>279</v>
      </c>
      <c r="F10" s="343" t="s">
        <v>397</v>
      </c>
      <c r="G10" s="344"/>
      <c r="H10" s="344"/>
      <c r="I10" s="60"/>
      <c r="J10" s="60"/>
      <c r="K10" s="60"/>
      <c r="L10" s="60"/>
      <c r="M10" s="60"/>
      <c r="N10" s="60"/>
      <c r="O10" s="60"/>
      <c r="P10" s="60"/>
      <c r="Q10" s="60"/>
      <c r="R10" s="60"/>
    </row>
    <row r="11" spans="1:18" ht="15.75" customHeight="1">
      <c r="B11" s="22" t="s">
        <v>268</v>
      </c>
      <c r="C11" s="26"/>
      <c r="D11" s="22"/>
      <c r="G11" s="61"/>
      <c r="H11" s="61"/>
      <c r="I11" s="61"/>
      <c r="J11" s="61"/>
      <c r="K11" s="61"/>
      <c r="L11" s="61"/>
      <c r="M11" s="61"/>
      <c r="N11" s="61"/>
      <c r="O11" s="62"/>
      <c r="P11" s="62"/>
      <c r="Q11" s="62"/>
      <c r="R11" s="62"/>
    </row>
    <row r="12" spans="1:18">
      <c r="A12" s="115"/>
      <c r="B12" s="27" t="s">
        <v>42</v>
      </c>
      <c r="C12" s="17"/>
      <c r="D12" s="63" t="s">
        <v>96</v>
      </c>
      <c r="E12" s="49" t="s">
        <v>135</v>
      </c>
      <c r="F12" s="49" t="s">
        <v>80</v>
      </c>
      <c r="G12" s="327" t="s">
        <v>1</v>
      </c>
      <c r="H12" s="327" t="s">
        <v>2</v>
      </c>
      <c r="I12" s="327" t="s">
        <v>17</v>
      </c>
      <c r="J12" s="327" t="s">
        <v>18</v>
      </c>
      <c r="K12" s="327" t="s">
        <v>20</v>
      </c>
      <c r="L12" s="327" t="s">
        <v>21</v>
      </c>
      <c r="M12" s="327" t="s">
        <v>24</v>
      </c>
      <c r="N12" s="327" t="s">
        <v>25</v>
      </c>
      <c r="O12" s="327" t="s">
        <v>27</v>
      </c>
      <c r="P12" s="327" t="s">
        <v>28</v>
      </c>
      <c r="Q12" s="327" t="s">
        <v>29</v>
      </c>
      <c r="R12" s="327" t="s">
        <v>30</v>
      </c>
    </row>
    <row r="13" spans="1:18">
      <c r="A13" s="115" t="s">
        <v>83</v>
      </c>
      <c r="B13" s="333" t="s">
        <v>380</v>
      </c>
      <c r="C13" s="336"/>
      <c r="D13" s="341">
        <v>0.55000000000000004</v>
      </c>
      <c r="E13" s="128">
        <f>0.55*EBT!E27</f>
        <v>8457.9000000000015</v>
      </c>
      <c r="F13" s="128">
        <f>0.55*EBT!F27</f>
        <v>6794.1500000000005</v>
      </c>
      <c r="G13" s="67">
        <v>8225.1512525809994</v>
      </c>
      <c r="H13" s="67">
        <v>10397.82801879</v>
      </c>
      <c r="I13" s="67">
        <v>20812.20457003</v>
      </c>
      <c r="J13" s="67">
        <v>8349.8786409860004</v>
      </c>
      <c r="K13" s="67">
        <v>7442.6722476939995</v>
      </c>
      <c r="L13" s="67">
        <v>5196.6547585600001</v>
      </c>
      <c r="M13" s="67">
        <v>12623.179139240001</v>
      </c>
      <c r="N13" s="67">
        <v>8964.3710702400003</v>
      </c>
      <c r="O13" s="67">
        <v>7916.4760313369998</v>
      </c>
      <c r="P13" s="67">
        <v>6853.0822725759999</v>
      </c>
      <c r="Q13" s="67">
        <v>7718.2575575470009</v>
      </c>
      <c r="R13" s="67">
        <v>6955.5188271800007</v>
      </c>
    </row>
    <row r="14" spans="1:18">
      <c r="A14" s="115" t="s">
        <v>84</v>
      </c>
      <c r="B14" s="333" t="s">
        <v>398</v>
      </c>
      <c r="C14" s="156"/>
      <c r="D14" s="340">
        <v>0.65</v>
      </c>
      <c r="E14" s="128">
        <v>0</v>
      </c>
      <c r="F14" s="128">
        <v>0</v>
      </c>
      <c r="G14" s="51">
        <v>0</v>
      </c>
      <c r="H14" s="51">
        <v>0</v>
      </c>
      <c r="I14" s="51">
        <v>0</v>
      </c>
      <c r="J14" s="51">
        <v>0</v>
      </c>
      <c r="K14" s="51">
        <v>0</v>
      </c>
      <c r="L14" s="51">
        <v>0</v>
      </c>
      <c r="M14" s="51">
        <v>0</v>
      </c>
      <c r="N14" s="51">
        <v>0</v>
      </c>
      <c r="O14" s="51">
        <v>0</v>
      </c>
      <c r="P14" s="51">
        <v>0</v>
      </c>
      <c r="Q14" s="51">
        <v>0</v>
      </c>
      <c r="R14" s="51">
        <v>0</v>
      </c>
    </row>
    <row r="15" spans="1:18">
      <c r="A15" s="115" t="s">
        <v>85</v>
      </c>
      <c r="B15" s="333" t="s">
        <v>399</v>
      </c>
      <c r="C15" s="336"/>
      <c r="D15" s="341">
        <v>0.65</v>
      </c>
      <c r="E15" s="128">
        <v>0</v>
      </c>
      <c r="F15" s="337">
        <v>0</v>
      </c>
      <c r="G15" s="67">
        <v>0</v>
      </c>
      <c r="H15" s="67">
        <v>0</v>
      </c>
      <c r="I15" s="67">
        <v>0</v>
      </c>
      <c r="J15" s="67">
        <v>0</v>
      </c>
      <c r="K15" s="67">
        <v>0</v>
      </c>
      <c r="L15" s="67">
        <v>0</v>
      </c>
      <c r="M15" s="67">
        <v>0</v>
      </c>
      <c r="N15" s="67">
        <v>0</v>
      </c>
      <c r="O15" s="67">
        <v>0</v>
      </c>
      <c r="P15" s="67">
        <v>0</v>
      </c>
      <c r="Q15" s="67">
        <v>0</v>
      </c>
      <c r="R15" s="67">
        <v>0</v>
      </c>
    </row>
    <row r="16" spans="1:18">
      <c r="A16" s="115" t="s">
        <v>86</v>
      </c>
      <c r="B16" s="322"/>
      <c r="C16" s="322"/>
      <c r="D16" s="322"/>
      <c r="E16" s="128"/>
      <c r="F16" s="337"/>
      <c r="G16" s="342"/>
      <c r="H16" s="342"/>
      <c r="I16" s="342"/>
      <c r="J16" s="342"/>
      <c r="K16" s="342"/>
      <c r="L16" s="342"/>
      <c r="M16" s="342"/>
      <c r="N16" s="342"/>
      <c r="O16" s="342"/>
      <c r="P16" s="342"/>
      <c r="Q16" s="342"/>
      <c r="R16" s="342"/>
    </row>
    <row r="17" spans="1:18">
      <c r="A17" s="115" t="s">
        <v>87</v>
      </c>
      <c r="B17" s="31"/>
      <c r="C17" s="156"/>
      <c r="D17" s="51"/>
      <c r="E17" s="128"/>
      <c r="F17" s="337"/>
      <c r="G17" s="342"/>
      <c r="H17" s="342"/>
      <c r="I17" s="342"/>
      <c r="J17" s="342"/>
      <c r="K17" s="342"/>
      <c r="L17" s="342"/>
      <c r="M17" s="342"/>
      <c r="N17" s="342"/>
      <c r="O17" s="342"/>
      <c r="P17" s="342"/>
      <c r="Q17" s="342"/>
      <c r="R17" s="342"/>
    </row>
    <row r="18" spans="1:18">
      <c r="A18" s="115" t="s">
        <v>88</v>
      </c>
      <c r="B18" s="31"/>
      <c r="C18" s="156"/>
      <c r="D18" s="51"/>
      <c r="E18" s="128"/>
      <c r="F18" s="128"/>
      <c r="G18" s="342"/>
      <c r="H18" s="342"/>
      <c r="I18" s="342"/>
      <c r="J18" s="342"/>
      <c r="K18" s="342"/>
      <c r="L18" s="342"/>
      <c r="M18" s="342"/>
      <c r="N18" s="342"/>
      <c r="O18" s="342"/>
      <c r="P18" s="342"/>
      <c r="Q18" s="342"/>
      <c r="R18" s="342"/>
    </row>
    <row r="19" spans="1:18">
      <c r="A19" s="115" t="s">
        <v>89</v>
      </c>
      <c r="B19" s="31"/>
      <c r="C19" s="156"/>
      <c r="D19" s="51"/>
      <c r="E19" s="128"/>
      <c r="F19" s="128"/>
      <c r="G19" s="67"/>
      <c r="H19" s="67"/>
      <c r="I19" s="67"/>
      <c r="J19" s="67"/>
      <c r="K19" s="67"/>
      <c r="L19" s="67"/>
      <c r="M19" s="67"/>
      <c r="N19" s="67"/>
      <c r="O19" s="68"/>
      <c r="P19" s="68"/>
      <c r="Q19" s="68"/>
      <c r="R19" s="68"/>
    </row>
    <row r="20" spans="1:18">
      <c r="A20" s="115"/>
      <c r="B20" s="34"/>
      <c r="D20" s="16"/>
      <c r="E20" s="74"/>
      <c r="F20" s="75"/>
      <c r="G20" s="75"/>
      <c r="H20" s="75"/>
      <c r="I20" s="75"/>
      <c r="J20" s="75"/>
      <c r="K20" s="75"/>
      <c r="L20" s="75"/>
      <c r="M20" s="75"/>
      <c r="N20" s="75"/>
      <c r="O20" s="76"/>
      <c r="P20" s="76"/>
      <c r="Q20" s="76"/>
      <c r="R20" s="77"/>
    </row>
    <row r="21" spans="1:18">
      <c r="A21" s="115"/>
      <c r="B21" s="22" t="s">
        <v>267</v>
      </c>
      <c r="C21" s="26"/>
      <c r="D21" s="22"/>
      <c r="E21" s="82"/>
      <c r="F21" s="83"/>
      <c r="G21" s="83"/>
      <c r="H21" s="83"/>
      <c r="I21" s="83"/>
      <c r="J21" s="83"/>
      <c r="K21" s="83"/>
      <c r="L21" s="83"/>
      <c r="M21" s="83"/>
      <c r="N21" s="83"/>
      <c r="O21" s="80"/>
      <c r="P21" s="80"/>
      <c r="Q21" s="80"/>
      <c r="R21" s="81"/>
    </row>
    <row r="22" spans="1:18">
      <c r="A22" s="115"/>
      <c r="B22" s="27" t="s">
        <v>35</v>
      </c>
      <c r="C22" s="17"/>
      <c r="D22" s="63" t="s">
        <v>97</v>
      </c>
      <c r="E22" s="49" t="s">
        <v>135</v>
      </c>
      <c r="F22" s="49" t="s">
        <v>80</v>
      </c>
      <c r="G22" s="49" t="s">
        <v>1</v>
      </c>
      <c r="H22" s="49" t="s">
        <v>2</v>
      </c>
      <c r="I22" s="49" t="s">
        <v>17</v>
      </c>
      <c r="J22" s="49" t="s">
        <v>18</v>
      </c>
      <c r="K22" s="49" t="s">
        <v>20</v>
      </c>
      <c r="L22" s="49" t="s">
        <v>21</v>
      </c>
      <c r="M22" s="49" t="s">
        <v>24</v>
      </c>
      <c r="N22" s="49" t="s">
        <v>25</v>
      </c>
      <c r="O22" s="49" t="s">
        <v>27</v>
      </c>
      <c r="P22" s="49" t="s">
        <v>28</v>
      </c>
      <c r="Q22" s="49" t="s">
        <v>29</v>
      </c>
      <c r="R22" s="49" t="s">
        <v>30</v>
      </c>
    </row>
    <row r="23" spans="1:18">
      <c r="A23" s="115" t="s">
        <v>90</v>
      </c>
      <c r="B23" s="333" t="s">
        <v>376</v>
      </c>
      <c r="C23" s="156"/>
      <c r="D23" s="340">
        <v>0.39500000000000002</v>
      </c>
      <c r="E23" s="126">
        <f>0.43*EBT!E37</f>
        <v>178876.56</v>
      </c>
      <c r="F23" s="126">
        <f>0.43*EBT!F37</f>
        <v>197598.33</v>
      </c>
      <c r="G23" s="51">
        <f>$D$23*EBT!G37</f>
        <v>230387.44585700004</v>
      </c>
      <c r="H23" s="51">
        <f>$D$23*EBT!H37</f>
        <v>233229.78776550002</v>
      </c>
      <c r="I23" s="51">
        <f>$D$23*EBT!I37</f>
        <v>245531.64015500003</v>
      </c>
      <c r="J23" s="51">
        <f>$D$23*EBT!J37</f>
        <v>228529.83239150001</v>
      </c>
      <c r="K23" s="51">
        <f>$D$23*EBT!K37</f>
        <v>226114.8847885</v>
      </c>
      <c r="L23" s="51">
        <f>$D$23*EBT!L37</f>
        <v>215322.23903750003</v>
      </c>
      <c r="M23" s="51">
        <f>$D$23*EBT!M37</f>
        <v>203514.25578000001</v>
      </c>
      <c r="N23" s="51">
        <f>$D$23*EBT!N37</f>
        <v>205775.9186955</v>
      </c>
      <c r="O23" s="51">
        <f>$D$23*EBT!O37</f>
        <v>202944.02224600001</v>
      </c>
      <c r="P23" s="51">
        <f>$D$23*EBT!P37</f>
        <v>201353.71776250002</v>
      </c>
      <c r="Q23" s="51">
        <f>$D$23*EBT!Q37</f>
        <v>197155.51425899999</v>
      </c>
      <c r="R23" s="51">
        <f>$D$23*EBT!R37</f>
        <v>197797.36761300001</v>
      </c>
    </row>
    <row r="24" spans="1:18">
      <c r="A24" s="115" t="s">
        <v>79</v>
      </c>
      <c r="B24" s="333" t="s">
        <v>393</v>
      </c>
      <c r="C24" s="156"/>
      <c r="D24" s="340">
        <v>0.92500000000000004</v>
      </c>
      <c r="E24" s="126">
        <f>1.03*EBT!E38</f>
        <v>446587.4</v>
      </c>
      <c r="F24" s="126">
        <f>1.03*EBT!F38</f>
        <v>457739.21</v>
      </c>
      <c r="G24" s="51">
        <f>$D$24*EBT!G38</f>
        <v>420487.61897250003</v>
      </c>
      <c r="H24" s="51">
        <f>$D$24*EBT!H38</f>
        <v>420550.92014500004</v>
      </c>
      <c r="I24" s="51">
        <f>$D$24*EBT!I38</f>
        <v>427230.40480750002</v>
      </c>
      <c r="J24" s="51">
        <f>$D$24*EBT!J38</f>
        <v>394836.31678500003</v>
      </c>
      <c r="K24" s="51">
        <f>$D$24*EBT!K38</f>
        <v>371934.26084</v>
      </c>
      <c r="L24" s="51">
        <f>$D$24*EBT!L38</f>
        <v>359542.83069249999</v>
      </c>
      <c r="M24" s="51">
        <f>$D$24*EBT!M38</f>
        <v>165569.64415750001</v>
      </c>
      <c r="N24" s="51">
        <v>0</v>
      </c>
      <c r="O24" s="51">
        <v>0</v>
      </c>
      <c r="P24" s="51">
        <v>0</v>
      </c>
      <c r="Q24" s="51">
        <v>0</v>
      </c>
      <c r="R24" s="51">
        <v>0</v>
      </c>
    </row>
    <row r="25" spans="1:18">
      <c r="A25" s="115" t="s">
        <v>91</v>
      </c>
      <c r="B25" s="28"/>
      <c r="C25" s="156"/>
      <c r="D25" s="51"/>
      <c r="E25" s="127"/>
      <c r="F25" s="127"/>
      <c r="G25" s="65"/>
      <c r="H25" s="65"/>
      <c r="I25" s="65"/>
      <c r="J25" s="65"/>
      <c r="K25" s="65"/>
      <c r="L25" s="65"/>
      <c r="M25" s="65"/>
      <c r="N25" s="65"/>
      <c r="O25" s="52"/>
      <c r="P25" s="52"/>
      <c r="Q25" s="52"/>
      <c r="R25" s="52"/>
    </row>
    <row r="26" spans="1:18">
      <c r="A26" s="115" t="s">
        <v>226</v>
      </c>
      <c r="B26" s="10"/>
      <c r="C26" s="156"/>
      <c r="D26" s="51"/>
      <c r="E26" s="126"/>
      <c r="F26" s="126"/>
      <c r="G26" s="51"/>
      <c r="H26" s="51"/>
      <c r="I26" s="51"/>
      <c r="J26" s="51"/>
      <c r="K26" s="51"/>
      <c r="L26" s="51"/>
      <c r="M26" s="51"/>
      <c r="N26" s="51"/>
      <c r="O26" s="52"/>
      <c r="P26" s="52"/>
      <c r="Q26" s="52"/>
      <c r="R26" s="52"/>
    </row>
    <row r="27" spans="1:18">
      <c r="A27" s="115" t="s">
        <v>227</v>
      </c>
      <c r="B27" s="10"/>
      <c r="C27" s="156"/>
      <c r="D27" s="51"/>
      <c r="E27" s="126"/>
      <c r="F27" s="126"/>
      <c r="G27" s="51"/>
      <c r="H27" s="51"/>
      <c r="I27" s="51"/>
      <c r="J27" s="51"/>
      <c r="K27" s="51"/>
      <c r="L27" s="51"/>
      <c r="M27" s="51"/>
      <c r="N27" s="51"/>
      <c r="O27" s="52"/>
      <c r="P27" s="52"/>
      <c r="Q27" s="52"/>
      <c r="R27" s="52"/>
    </row>
    <row r="28" spans="1:18">
      <c r="A28" s="115" t="s">
        <v>228</v>
      </c>
      <c r="B28" s="31"/>
      <c r="C28" s="184"/>
      <c r="D28" s="67"/>
      <c r="E28" s="128"/>
      <c r="F28" s="128"/>
      <c r="G28" s="67"/>
      <c r="H28" s="67"/>
      <c r="I28" s="67"/>
      <c r="J28" s="67"/>
      <c r="K28" s="67"/>
      <c r="L28" s="67"/>
      <c r="M28" s="67"/>
      <c r="N28" s="67"/>
      <c r="O28" s="68"/>
      <c r="P28" s="68"/>
      <c r="Q28" s="68"/>
      <c r="R28" s="68"/>
    </row>
    <row r="29" spans="1:18">
      <c r="A29" s="115" t="s">
        <v>229</v>
      </c>
      <c r="B29" s="31"/>
      <c r="C29" s="184"/>
      <c r="D29" s="67"/>
      <c r="E29" s="128"/>
      <c r="F29" s="128"/>
      <c r="G29" s="67"/>
      <c r="H29" s="67"/>
      <c r="I29" s="67"/>
      <c r="J29" s="67"/>
      <c r="K29" s="67"/>
      <c r="L29" s="67"/>
      <c r="M29" s="67"/>
      <c r="N29" s="67"/>
      <c r="O29" s="68"/>
      <c r="P29" s="68"/>
      <c r="Q29" s="68"/>
      <c r="R29" s="68"/>
    </row>
    <row r="30" spans="1:18">
      <c r="A30" s="1"/>
      <c r="B30" s="157"/>
      <c r="C30" s="298"/>
      <c r="D30" s="276"/>
      <c r="E30" s="277"/>
      <c r="F30" s="277"/>
      <c r="G30" s="277"/>
      <c r="H30" s="277"/>
      <c r="I30" s="277"/>
      <c r="J30" s="277"/>
      <c r="K30" s="277"/>
      <c r="L30" s="277"/>
      <c r="M30" s="277"/>
      <c r="N30" s="277"/>
      <c r="O30" s="278"/>
      <c r="P30" s="278"/>
      <c r="Q30" s="278"/>
      <c r="R30" s="278"/>
    </row>
    <row r="31" spans="1:18" ht="31.5">
      <c r="A31" s="115">
        <v>1</v>
      </c>
      <c r="B31" s="167" t="s">
        <v>114</v>
      </c>
      <c r="C31" s="267"/>
      <c r="D31" s="269"/>
      <c r="E31" s="265">
        <f t="shared" ref="E31:R31" si="0">SUM(E13:E19,E23:E30)</f>
        <v>633921.86</v>
      </c>
      <c r="F31" s="268">
        <f t="shared" si="0"/>
        <v>662131.68999999994</v>
      </c>
      <c r="G31" s="268">
        <f>SUM(G13:G19,G23:G30)</f>
        <v>659100.21608208108</v>
      </c>
      <c r="H31" s="265">
        <f t="shared" si="0"/>
        <v>664178.53592929011</v>
      </c>
      <c r="I31" s="265">
        <f t="shared" si="0"/>
        <v>693574.24953253008</v>
      </c>
      <c r="J31" s="265">
        <f t="shared" si="0"/>
        <v>631716.02781748609</v>
      </c>
      <c r="K31" s="265">
        <f t="shared" si="0"/>
        <v>605491.81787619402</v>
      </c>
      <c r="L31" s="265">
        <f t="shared" si="0"/>
        <v>580061.72448855999</v>
      </c>
      <c r="M31" s="265">
        <f t="shared" si="0"/>
        <v>381707.07907674002</v>
      </c>
      <c r="N31" s="265">
        <f t="shared" si="0"/>
        <v>214740.28976574002</v>
      </c>
      <c r="O31" s="265">
        <f t="shared" si="0"/>
        <v>210860.498277337</v>
      </c>
      <c r="P31" s="265">
        <f t="shared" si="0"/>
        <v>208206.80003507601</v>
      </c>
      <c r="Q31" s="265">
        <f t="shared" si="0"/>
        <v>204873.771816547</v>
      </c>
      <c r="R31" s="265">
        <f t="shared" si="0"/>
        <v>204752.88644018001</v>
      </c>
    </row>
    <row r="32" spans="1:18">
      <c r="A32" s="115"/>
      <c r="B32" s="26"/>
      <c r="C32" s="26"/>
      <c r="D32" s="22"/>
      <c r="E32" s="84"/>
      <c r="F32" s="85"/>
      <c r="G32" s="85"/>
      <c r="H32" s="85"/>
      <c r="I32" s="85"/>
      <c r="J32" s="85"/>
      <c r="K32" s="85"/>
      <c r="L32" s="85"/>
      <c r="M32" s="85"/>
      <c r="N32" s="85"/>
      <c r="O32" s="85"/>
      <c r="P32" s="85"/>
      <c r="Q32" s="85"/>
      <c r="R32" s="102"/>
    </row>
    <row r="33" spans="1:18">
      <c r="A33" s="115"/>
      <c r="B33" s="22" t="s">
        <v>271</v>
      </c>
      <c r="C33" s="26"/>
      <c r="D33" s="16"/>
      <c r="E33" s="78"/>
      <c r="F33" s="79"/>
      <c r="G33" s="79"/>
      <c r="H33" s="79"/>
      <c r="I33" s="79"/>
      <c r="J33" s="79"/>
      <c r="K33" s="79"/>
      <c r="L33" s="79"/>
      <c r="M33" s="79"/>
      <c r="N33" s="79"/>
      <c r="O33" s="80"/>
      <c r="P33" s="80"/>
      <c r="Q33" s="80"/>
      <c r="R33" s="81"/>
    </row>
    <row r="34" spans="1:18">
      <c r="A34" s="115"/>
      <c r="B34" s="16" t="s">
        <v>34</v>
      </c>
      <c r="D34" s="63" t="s">
        <v>97</v>
      </c>
      <c r="E34" s="49" t="s">
        <v>135</v>
      </c>
      <c r="F34" s="49" t="s">
        <v>80</v>
      </c>
      <c r="G34" s="49" t="s">
        <v>1</v>
      </c>
      <c r="H34" s="49" t="s">
        <v>2</v>
      </c>
      <c r="I34" s="49" t="s">
        <v>17</v>
      </c>
      <c r="J34" s="49" t="s">
        <v>18</v>
      </c>
      <c r="K34" s="49" t="s">
        <v>20</v>
      </c>
      <c r="L34" s="49" t="s">
        <v>21</v>
      </c>
      <c r="M34" s="49" t="s">
        <v>24</v>
      </c>
      <c r="N34" s="49" t="s">
        <v>25</v>
      </c>
      <c r="O34" s="49" t="s">
        <v>27</v>
      </c>
      <c r="P34" s="49" t="s">
        <v>28</v>
      </c>
      <c r="Q34" s="49" t="s">
        <v>29</v>
      </c>
      <c r="R34" s="49" t="s">
        <v>30</v>
      </c>
    </row>
    <row r="35" spans="1:18">
      <c r="A35" s="115" t="s">
        <v>104</v>
      </c>
      <c r="B35" s="10"/>
      <c r="C35" s="32"/>
      <c r="D35" s="73"/>
      <c r="E35" s="145"/>
      <c r="F35" s="145"/>
      <c r="G35" s="94"/>
      <c r="H35" s="94"/>
      <c r="I35" s="94"/>
      <c r="J35" s="94"/>
      <c r="K35" s="94"/>
      <c r="L35" s="94"/>
      <c r="M35" s="94"/>
      <c r="N35" s="96"/>
      <c r="O35" s="95"/>
      <c r="P35" s="95"/>
      <c r="Q35" s="95"/>
      <c r="R35" s="95"/>
    </row>
    <row r="36" spans="1:18">
      <c r="A36" s="115" t="s">
        <v>105</v>
      </c>
      <c r="B36" s="10"/>
      <c r="C36" s="32"/>
      <c r="D36" s="73"/>
      <c r="E36" s="144"/>
      <c r="F36" s="144"/>
      <c r="G36" s="87"/>
      <c r="H36" s="87"/>
      <c r="I36" s="87"/>
      <c r="J36" s="87"/>
      <c r="K36" s="87"/>
      <c r="L36" s="87"/>
      <c r="M36" s="87"/>
      <c r="N36" s="97"/>
      <c r="O36" s="88"/>
      <c r="P36" s="88"/>
      <c r="Q36" s="88"/>
      <c r="R36" s="88"/>
    </row>
    <row r="37" spans="1:18">
      <c r="A37" s="115" t="s">
        <v>106</v>
      </c>
      <c r="B37" s="10"/>
      <c r="C37" s="32"/>
      <c r="D37" s="73"/>
      <c r="E37" s="144"/>
      <c r="F37" s="144"/>
      <c r="G37" s="87"/>
      <c r="H37" s="87"/>
      <c r="I37" s="87"/>
      <c r="J37" s="87"/>
      <c r="K37" s="87"/>
      <c r="L37" s="87"/>
      <c r="M37" s="87"/>
      <c r="N37" s="97"/>
      <c r="O37" s="88"/>
      <c r="P37" s="88"/>
      <c r="Q37" s="88"/>
      <c r="R37" s="88"/>
    </row>
    <row r="38" spans="1:18">
      <c r="A38" s="115" t="s">
        <v>107</v>
      </c>
      <c r="B38" s="10"/>
      <c r="C38" s="273"/>
      <c r="D38" s="272"/>
      <c r="E38" s="270"/>
      <c r="F38" s="149"/>
      <c r="G38" s="274"/>
      <c r="H38" s="274"/>
      <c r="I38" s="274"/>
      <c r="J38" s="274"/>
      <c r="K38" s="274"/>
      <c r="L38" s="274"/>
      <c r="M38" s="274"/>
      <c r="N38" s="97"/>
      <c r="O38" s="275"/>
      <c r="P38" s="275"/>
      <c r="Q38" s="275"/>
      <c r="R38" s="275"/>
    </row>
    <row r="39" spans="1:18">
      <c r="A39" s="115" t="s">
        <v>230</v>
      </c>
      <c r="B39" s="10"/>
      <c r="C39" s="273"/>
      <c r="D39" s="272"/>
      <c r="E39" s="270"/>
      <c r="F39" s="149"/>
      <c r="G39" s="274"/>
      <c r="H39" s="274"/>
      <c r="I39" s="274"/>
      <c r="J39" s="274"/>
      <c r="K39" s="274"/>
      <c r="L39" s="274"/>
      <c r="M39" s="274"/>
      <c r="N39" s="97"/>
      <c r="O39" s="275"/>
      <c r="P39" s="275"/>
      <c r="Q39" s="275"/>
      <c r="R39" s="275"/>
    </row>
    <row r="40" spans="1:18">
      <c r="A40" s="115" t="s">
        <v>231</v>
      </c>
      <c r="B40" s="10"/>
      <c r="C40" s="273"/>
      <c r="D40" s="272"/>
      <c r="E40" s="270"/>
      <c r="F40" s="149"/>
      <c r="G40" s="274"/>
      <c r="H40" s="274"/>
      <c r="I40" s="274"/>
      <c r="J40" s="274"/>
      <c r="K40" s="274"/>
      <c r="L40" s="274"/>
      <c r="M40" s="274"/>
      <c r="N40" s="97"/>
      <c r="O40" s="275"/>
      <c r="P40" s="275"/>
      <c r="Q40" s="275"/>
      <c r="R40" s="275"/>
    </row>
    <row r="41" spans="1:18">
      <c r="A41" s="115" t="s">
        <v>232</v>
      </c>
      <c r="B41" s="10"/>
      <c r="C41" s="273"/>
      <c r="D41" s="272"/>
      <c r="E41" s="270"/>
      <c r="F41" s="149"/>
      <c r="G41" s="274"/>
      <c r="H41" s="274"/>
      <c r="I41" s="274"/>
      <c r="J41" s="274"/>
      <c r="K41" s="274"/>
      <c r="L41" s="274"/>
      <c r="M41" s="274"/>
      <c r="N41" s="97"/>
      <c r="O41" s="275"/>
      <c r="P41" s="275"/>
      <c r="Q41" s="275"/>
      <c r="R41" s="275"/>
    </row>
    <row r="42" spans="1:18">
      <c r="A42" s="115" t="s">
        <v>233</v>
      </c>
      <c r="B42" s="10"/>
      <c r="C42" s="273"/>
      <c r="D42" s="272"/>
      <c r="E42" s="270"/>
      <c r="F42" s="149"/>
      <c r="G42" s="274"/>
      <c r="H42" s="274"/>
      <c r="I42" s="274"/>
      <c r="J42" s="274"/>
      <c r="K42" s="274"/>
      <c r="L42" s="274"/>
      <c r="M42" s="274"/>
      <c r="N42" s="97"/>
      <c r="O42" s="275"/>
      <c r="P42" s="275"/>
      <c r="Q42" s="275"/>
      <c r="R42" s="275"/>
    </row>
    <row r="43" spans="1:18">
      <c r="A43" s="115" t="s">
        <v>108</v>
      </c>
      <c r="B43" s="10"/>
      <c r="C43" s="273"/>
      <c r="D43" s="272"/>
      <c r="E43" s="270"/>
      <c r="F43" s="149"/>
      <c r="G43" s="274"/>
      <c r="H43" s="274"/>
      <c r="I43" s="274"/>
      <c r="J43" s="274"/>
      <c r="K43" s="274"/>
      <c r="L43" s="274"/>
      <c r="M43" s="274"/>
      <c r="N43" s="97"/>
      <c r="O43" s="275"/>
      <c r="P43" s="275"/>
      <c r="Q43" s="275"/>
      <c r="R43" s="275"/>
    </row>
    <row r="44" spans="1:18">
      <c r="A44" s="115" t="s">
        <v>109</v>
      </c>
      <c r="B44" s="10"/>
      <c r="C44" s="32"/>
      <c r="D44" s="73"/>
      <c r="E44" s="144"/>
      <c r="F44" s="149"/>
      <c r="G44" s="87"/>
      <c r="H44" s="87"/>
      <c r="I44" s="87"/>
      <c r="J44" s="87"/>
      <c r="K44" s="87"/>
      <c r="L44" s="87"/>
      <c r="M44" s="87"/>
      <c r="N44" s="97"/>
      <c r="O44" s="88"/>
      <c r="P44" s="88"/>
      <c r="Q44" s="88"/>
      <c r="R44" s="88"/>
    </row>
    <row r="45" spans="1:18">
      <c r="A45" s="115" t="s">
        <v>110</v>
      </c>
      <c r="B45" s="10"/>
      <c r="C45" s="32"/>
      <c r="D45" s="73"/>
      <c r="E45" s="144"/>
      <c r="F45" s="149"/>
      <c r="G45" s="87"/>
      <c r="H45" s="87"/>
      <c r="I45" s="87"/>
      <c r="J45" s="87"/>
      <c r="K45" s="87"/>
      <c r="L45" s="87"/>
      <c r="M45" s="87"/>
      <c r="N45" s="97"/>
      <c r="O45" s="88"/>
      <c r="P45" s="88"/>
      <c r="Q45" s="88"/>
      <c r="R45" s="88"/>
    </row>
    <row r="46" spans="1:18">
      <c r="A46" s="115" t="s">
        <v>111</v>
      </c>
      <c r="B46" s="10"/>
      <c r="C46" s="273"/>
      <c r="D46" s="272"/>
      <c r="E46" s="270"/>
      <c r="F46" s="149"/>
      <c r="G46" s="274"/>
      <c r="H46" s="274"/>
      <c r="I46" s="274"/>
      <c r="J46" s="274"/>
      <c r="K46" s="274"/>
      <c r="L46" s="274"/>
      <c r="M46" s="274"/>
      <c r="N46" s="97"/>
      <c r="O46" s="275"/>
      <c r="P46" s="275"/>
      <c r="Q46" s="275"/>
      <c r="R46" s="275"/>
    </row>
    <row r="47" spans="1:18">
      <c r="A47" s="115" t="s">
        <v>234</v>
      </c>
      <c r="B47" s="10"/>
      <c r="C47" s="32"/>
      <c r="D47" s="73"/>
      <c r="E47" s="144"/>
      <c r="F47" s="149"/>
      <c r="G47" s="87"/>
      <c r="H47" s="87"/>
      <c r="I47" s="87"/>
      <c r="J47" s="87"/>
      <c r="K47" s="87"/>
      <c r="L47" s="87"/>
      <c r="M47" s="87"/>
      <c r="N47" s="97"/>
      <c r="O47" s="88"/>
      <c r="P47" s="88"/>
      <c r="Q47" s="88"/>
      <c r="R47" s="88"/>
    </row>
    <row r="48" spans="1:18">
      <c r="A48" s="243" t="s">
        <v>235</v>
      </c>
      <c r="B48" s="10"/>
      <c r="C48" s="32"/>
      <c r="D48" s="73"/>
      <c r="E48" s="144"/>
      <c r="F48" s="149"/>
      <c r="G48" s="87"/>
      <c r="H48" s="87"/>
      <c r="I48" s="87"/>
      <c r="J48" s="87"/>
      <c r="K48" s="87"/>
      <c r="L48" s="87"/>
      <c r="M48" s="87"/>
      <c r="N48" s="97"/>
      <c r="O48" s="88"/>
      <c r="P48" s="88"/>
      <c r="Q48" s="88"/>
      <c r="R48" s="88"/>
    </row>
    <row r="49" spans="1:18">
      <c r="A49" s="299"/>
      <c r="B49" s="34"/>
      <c r="C49" s="34"/>
      <c r="D49" s="69"/>
      <c r="E49" s="74"/>
      <c r="F49" s="75"/>
      <c r="G49" s="75"/>
      <c r="H49" s="75"/>
      <c r="I49" s="75"/>
      <c r="J49" s="75"/>
      <c r="K49" s="75"/>
      <c r="L49" s="75"/>
      <c r="M49" s="75"/>
      <c r="N49" s="75"/>
      <c r="O49" s="76"/>
      <c r="P49" s="76"/>
      <c r="Q49" s="76"/>
      <c r="R49" s="77"/>
    </row>
    <row r="50" spans="1:18">
      <c r="A50" s="115"/>
      <c r="B50" s="22" t="s">
        <v>273</v>
      </c>
      <c r="D50" s="22"/>
      <c r="E50" s="82"/>
      <c r="F50" s="83"/>
      <c r="G50" s="83"/>
      <c r="H50" s="83"/>
      <c r="I50" s="83"/>
      <c r="J50" s="83"/>
      <c r="K50" s="83"/>
      <c r="L50" s="83"/>
      <c r="M50" s="83"/>
      <c r="N50" s="83"/>
      <c r="O50" s="80"/>
      <c r="P50" s="80"/>
      <c r="Q50" s="80"/>
      <c r="R50" s="81"/>
    </row>
    <row r="51" spans="1:18">
      <c r="A51" s="115"/>
      <c r="B51" s="16" t="s">
        <v>35</v>
      </c>
      <c r="D51" s="63" t="s">
        <v>97</v>
      </c>
      <c r="E51" s="49" t="s">
        <v>135</v>
      </c>
      <c r="F51" s="49" t="s">
        <v>80</v>
      </c>
      <c r="G51" s="49" t="s">
        <v>1</v>
      </c>
      <c r="H51" s="49" t="s">
        <v>2</v>
      </c>
      <c r="I51" s="49" t="s">
        <v>17</v>
      </c>
      <c r="J51" s="49" t="s">
        <v>18</v>
      </c>
      <c r="K51" s="49" t="s">
        <v>20</v>
      </c>
      <c r="L51" s="49" t="s">
        <v>21</v>
      </c>
      <c r="M51" s="49" t="s">
        <v>24</v>
      </c>
      <c r="N51" s="49" t="s">
        <v>25</v>
      </c>
      <c r="O51" s="49" t="s">
        <v>27</v>
      </c>
      <c r="P51" s="49" t="s">
        <v>28</v>
      </c>
      <c r="Q51" s="49" t="s">
        <v>29</v>
      </c>
      <c r="R51" s="49" t="s">
        <v>30</v>
      </c>
    </row>
    <row r="52" spans="1:18">
      <c r="A52" s="115" t="s">
        <v>346</v>
      </c>
      <c r="B52" s="10"/>
      <c r="C52" s="32"/>
      <c r="D52" s="73"/>
      <c r="E52" s="145"/>
      <c r="F52" s="145"/>
      <c r="G52" s="94"/>
      <c r="H52" s="94"/>
      <c r="I52" s="94"/>
      <c r="J52" s="94"/>
      <c r="K52" s="94"/>
      <c r="L52" s="94"/>
      <c r="M52" s="94"/>
      <c r="N52" s="96"/>
      <c r="O52" s="95"/>
      <c r="P52" s="95"/>
      <c r="Q52" s="95"/>
      <c r="R52" s="95"/>
    </row>
    <row r="53" spans="1:18">
      <c r="A53" s="115" t="s">
        <v>347</v>
      </c>
      <c r="B53" s="10"/>
      <c r="C53" s="32"/>
      <c r="D53" s="73"/>
      <c r="E53" s="145"/>
      <c r="F53" s="145"/>
      <c r="G53" s="94"/>
      <c r="H53" s="94"/>
      <c r="I53" s="94"/>
      <c r="J53" s="94"/>
      <c r="K53" s="94"/>
      <c r="L53" s="94"/>
      <c r="M53" s="94"/>
      <c r="N53" s="96"/>
      <c r="O53" s="95"/>
      <c r="P53" s="95"/>
      <c r="Q53" s="95"/>
      <c r="R53" s="95"/>
    </row>
    <row r="54" spans="1:18">
      <c r="A54" s="115" t="s">
        <v>348</v>
      </c>
      <c r="B54" s="10"/>
      <c r="C54" s="32"/>
      <c r="D54" s="73"/>
      <c r="E54" s="145"/>
      <c r="F54" s="145"/>
      <c r="G54" s="94"/>
      <c r="H54" s="94"/>
      <c r="I54" s="94"/>
      <c r="J54" s="94"/>
      <c r="K54" s="94"/>
      <c r="L54" s="94"/>
      <c r="M54" s="94"/>
      <c r="N54" s="96"/>
      <c r="O54" s="95"/>
      <c r="P54" s="95"/>
      <c r="Q54" s="95"/>
      <c r="R54" s="95"/>
    </row>
    <row r="55" spans="1:18">
      <c r="A55" s="115" t="s">
        <v>350</v>
      </c>
      <c r="B55" s="10"/>
      <c r="C55" s="32"/>
      <c r="D55" s="73"/>
      <c r="E55" s="145"/>
      <c r="F55" s="145"/>
      <c r="G55" s="94"/>
      <c r="H55" s="94"/>
      <c r="I55" s="94"/>
      <c r="J55" s="94"/>
      <c r="K55" s="94"/>
      <c r="L55" s="94"/>
      <c r="M55" s="94"/>
      <c r="N55" s="96"/>
      <c r="O55" s="95"/>
      <c r="P55" s="95"/>
      <c r="Q55" s="95"/>
      <c r="R55" s="95"/>
    </row>
    <row r="56" spans="1:18">
      <c r="A56" s="115" t="s">
        <v>351</v>
      </c>
      <c r="B56" s="10"/>
      <c r="C56" s="32"/>
      <c r="D56" s="73"/>
      <c r="E56" s="145"/>
      <c r="F56" s="145"/>
      <c r="G56" s="94"/>
      <c r="H56" s="94"/>
      <c r="I56" s="94"/>
      <c r="J56" s="94"/>
      <c r="K56" s="94"/>
      <c r="L56" s="94"/>
      <c r="M56" s="94"/>
      <c r="N56" s="96"/>
      <c r="O56" s="95"/>
      <c r="P56" s="95"/>
      <c r="Q56" s="95"/>
      <c r="R56" s="95"/>
    </row>
    <row r="57" spans="1:18">
      <c r="A57" s="115" t="s">
        <v>349</v>
      </c>
      <c r="B57" s="10"/>
      <c r="C57" s="32"/>
      <c r="D57" s="73"/>
      <c r="E57" s="144"/>
      <c r="F57" s="144"/>
      <c r="G57" s="87"/>
      <c r="H57" s="87"/>
      <c r="I57" s="87"/>
      <c r="J57" s="87"/>
      <c r="K57" s="87"/>
      <c r="L57" s="87"/>
      <c r="M57" s="87"/>
      <c r="N57" s="97"/>
      <c r="O57" s="88"/>
      <c r="P57" s="88"/>
      <c r="Q57" s="88"/>
      <c r="R57" s="88"/>
    </row>
    <row r="58" spans="1:18">
      <c r="A58" s="115"/>
      <c r="B58" s="163"/>
      <c r="C58" s="164"/>
      <c r="D58" s="165"/>
      <c r="E58" s="166"/>
      <c r="F58" s="166"/>
      <c r="G58" s="166"/>
      <c r="H58" s="166"/>
      <c r="I58" s="166"/>
      <c r="J58" s="166"/>
      <c r="K58" s="166"/>
      <c r="L58" s="166"/>
      <c r="M58" s="166"/>
      <c r="N58" s="160"/>
      <c r="O58" s="162"/>
      <c r="P58" s="162"/>
      <c r="Q58" s="162"/>
      <c r="R58" s="162"/>
    </row>
    <row r="59" spans="1:18">
      <c r="A59" s="115">
        <v>2</v>
      </c>
      <c r="B59" s="185" t="s">
        <v>352</v>
      </c>
      <c r="C59" s="186"/>
      <c r="D59" s="187"/>
      <c r="E59" s="312">
        <f t="shared" ref="E59:R59" si="1">SUM(E35:E48,E52:E57)</f>
        <v>0</v>
      </c>
      <c r="F59" s="312">
        <f t="shared" si="1"/>
        <v>0</v>
      </c>
      <c r="G59" s="55">
        <f t="shared" si="1"/>
        <v>0</v>
      </c>
      <c r="H59" s="55">
        <f t="shared" si="1"/>
        <v>0</v>
      </c>
      <c r="I59" s="55">
        <f t="shared" si="1"/>
        <v>0</v>
      </c>
      <c r="J59" s="55">
        <f t="shared" si="1"/>
        <v>0</v>
      </c>
      <c r="K59" s="55">
        <f t="shared" si="1"/>
        <v>0</v>
      </c>
      <c r="L59" s="55">
        <f t="shared" si="1"/>
        <v>0</v>
      </c>
      <c r="M59" s="55">
        <f t="shared" si="1"/>
        <v>0</v>
      </c>
      <c r="N59" s="55">
        <f t="shared" si="1"/>
        <v>0</v>
      </c>
      <c r="O59" s="55">
        <f t="shared" si="1"/>
        <v>0</v>
      </c>
      <c r="P59" s="55">
        <f t="shared" si="1"/>
        <v>0</v>
      </c>
      <c r="Q59" s="55">
        <f t="shared" si="1"/>
        <v>0</v>
      </c>
      <c r="R59" s="55">
        <f t="shared" si="1"/>
        <v>0</v>
      </c>
    </row>
    <row r="60" spans="1:18">
      <c r="A60" s="115"/>
      <c r="B60" s="170"/>
      <c r="C60" s="171"/>
      <c r="D60" s="179"/>
      <c r="E60" s="180"/>
      <c r="F60" s="180"/>
      <c r="G60" s="180"/>
      <c r="H60" s="180"/>
      <c r="I60" s="180"/>
      <c r="J60" s="180"/>
      <c r="K60" s="180"/>
      <c r="L60" s="180"/>
      <c r="M60" s="180"/>
      <c r="N60" s="180"/>
      <c r="O60" s="180"/>
      <c r="P60" s="180"/>
      <c r="Q60" s="180"/>
      <c r="R60" s="172"/>
    </row>
    <row r="61" spans="1:18" ht="15" customHeight="1">
      <c r="A61" s="115">
        <v>3</v>
      </c>
      <c r="B61" s="175" t="s">
        <v>115</v>
      </c>
      <c r="C61" s="176"/>
      <c r="D61" s="177"/>
      <c r="E61" s="309">
        <f t="shared" ref="E61:R61" si="2">E31+E59</f>
        <v>633921.86</v>
      </c>
      <c r="F61" s="309">
        <f t="shared" si="2"/>
        <v>662131.68999999994</v>
      </c>
      <c r="G61" s="178">
        <f>G31+G59</f>
        <v>659100.21608208108</v>
      </c>
      <c r="H61" s="178">
        <f t="shared" si="2"/>
        <v>664178.53592929011</v>
      </c>
      <c r="I61" s="178">
        <f t="shared" si="2"/>
        <v>693574.24953253008</v>
      </c>
      <c r="J61" s="178">
        <f t="shared" si="2"/>
        <v>631716.02781748609</v>
      </c>
      <c r="K61" s="178">
        <f t="shared" si="2"/>
        <v>605491.81787619402</v>
      </c>
      <c r="L61" s="178">
        <f t="shared" si="2"/>
        <v>580061.72448855999</v>
      </c>
      <c r="M61" s="178">
        <f t="shared" si="2"/>
        <v>381707.07907674002</v>
      </c>
      <c r="N61" s="178">
        <f t="shared" si="2"/>
        <v>214740.28976574002</v>
      </c>
      <c r="O61" s="178">
        <f t="shared" si="2"/>
        <v>210860.498277337</v>
      </c>
      <c r="P61" s="178">
        <f t="shared" si="2"/>
        <v>208206.80003507601</v>
      </c>
      <c r="Q61" s="178">
        <f t="shared" si="2"/>
        <v>204873.771816547</v>
      </c>
      <c r="R61" s="178">
        <f t="shared" si="2"/>
        <v>204752.88644018001</v>
      </c>
    </row>
    <row r="62" spans="1:18">
      <c r="A62" s="115"/>
      <c r="B62" s="22"/>
      <c r="C62" s="26"/>
      <c r="D62" s="22"/>
      <c r="E62" s="61"/>
      <c r="F62" s="61"/>
      <c r="G62" s="61"/>
      <c r="H62" s="61"/>
      <c r="I62" s="61"/>
      <c r="J62" s="61"/>
      <c r="K62" s="61"/>
      <c r="L62" s="61"/>
      <c r="M62" s="61"/>
      <c r="N62" s="61"/>
      <c r="O62" s="61"/>
      <c r="P62" s="61"/>
      <c r="Q62" s="61"/>
      <c r="R62" s="61"/>
    </row>
    <row r="63" spans="1:18" ht="15" customHeight="1">
      <c r="A63" s="115"/>
      <c r="B63" s="98"/>
      <c r="C63" s="99"/>
      <c r="D63" s="16"/>
      <c r="E63" s="61"/>
      <c r="F63" s="61"/>
      <c r="G63" s="61"/>
      <c r="H63" s="61"/>
      <c r="I63" s="61"/>
      <c r="J63" s="61"/>
      <c r="K63" s="61"/>
      <c r="L63" s="61"/>
      <c r="M63" s="61"/>
      <c r="N63" s="61"/>
      <c r="O63" s="61"/>
      <c r="P63" s="61"/>
      <c r="Q63" s="61"/>
      <c r="R63" s="61"/>
    </row>
    <row r="64" spans="1:18" ht="15" customHeight="1">
      <c r="A64" s="115"/>
      <c r="B64" s="245" t="s">
        <v>131</v>
      </c>
      <c r="D64" s="16"/>
      <c r="E64" s="16"/>
      <c r="F64" s="16"/>
      <c r="G64" s="70"/>
      <c r="H64" s="70"/>
      <c r="I64" s="70"/>
      <c r="J64" s="70"/>
      <c r="K64" s="70"/>
      <c r="L64" s="70"/>
      <c r="M64" s="70"/>
      <c r="N64" s="70"/>
      <c r="O64" s="62"/>
      <c r="P64" s="62"/>
      <c r="Q64" s="62"/>
      <c r="R64" s="62"/>
    </row>
    <row r="65" spans="1:18" ht="15" customHeight="1">
      <c r="A65" s="115"/>
      <c r="B65" s="22" t="s">
        <v>274</v>
      </c>
      <c r="C65" s="26"/>
      <c r="D65" s="16"/>
      <c r="E65" s="16"/>
      <c r="F65" s="16"/>
      <c r="G65" s="70"/>
      <c r="H65" s="70"/>
      <c r="I65" s="70"/>
      <c r="J65" s="70"/>
      <c r="K65" s="70"/>
      <c r="L65" s="70"/>
      <c r="M65" s="70"/>
      <c r="N65" s="70"/>
      <c r="O65" s="62"/>
      <c r="P65" s="62"/>
      <c r="Q65" s="62"/>
      <c r="R65" s="62"/>
    </row>
    <row r="66" spans="1:18">
      <c r="A66" s="115"/>
      <c r="B66" s="16" t="s">
        <v>39</v>
      </c>
      <c r="C66" s="26"/>
      <c r="D66" s="63" t="s">
        <v>97</v>
      </c>
      <c r="E66" s="49" t="s">
        <v>135</v>
      </c>
      <c r="F66" s="49" t="s">
        <v>80</v>
      </c>
      <c r="G66" s="49" t="s">
        <v>1</v>
      </c>
      <c r="H66" s="49" t="s">
        <v>2</v>
      </c>
      <c r="I66" s="49" t="s">
        <v>17</v>
      </c>
      <c r="J66" s="49" t="s">
        <v>18</v>
      </c>
      <c r="K66" s="49" t="s">
        <v>20</v>
      </c>
      <c r="L66" s="49" t="s">
        <v>21</v>
      </c>
      <c r="M66" s="49" t="s">
        <v>24</v>
      </c>
      <c r="N66" s="49" t="s">
        <v>25</v>
      </c>
      <c r="O66" s="49" t="s">
        <v>27</v>
      </c>
      <c r="P66" s="49" t="s">
        <v>28</v>
      </c>
      <c r="Q66" s="49" t="s">
        <v>29</v>
      </c>
      <c r="R66" s="49" t="s">
        <v>30</v>
      </c>
    </row>
    <row r="67" spans="1:18">
      <c r="A67" s="115" t="s">
        <v>116</v>
      </c>
      <c r="B67" s="100"/>
      <c r="C67" s="151"/>
      <c r="D67" s="188"/>
      <c r="E67" s="143"/>
      <c r="F67" s="143"/>
      <c r="G67" s="87"/>
      <c r="H67" s="87"/>
      <c r="I67" s="87"/>
      <c r="J67" s="87"/>
      <c r="K67" s="87"/>
      <c r="L67" s="87"/>
      <c r="M67" s="87"/>
      <c r="N67" s="97"/>
      <c r="O67" s="88"/>
      <c r="P67" s="88"/>
      <c r="Q67" s="88"/>
      <c r="R67" s="88"/>
    </row>
    <row r="68" spans="1:18">
      <c r="A68" s="115" t="s">
        <v>117</v>
      </c>
      <c r="B68" s="39"/>
      <c r="C68" s="151"/>
      <c r="D68" s="188"/>
      <c r="E68" s="143"/>
      <c r="F68" s="143"/>
      <c r="G68" s="87"/>
      <c r="H68" s="87"/>
      <c r="I68" s="87"/>
      <c r="J68" s="87"/>
      <c r="K68" s="87"/>
      <c r="L68" s="87"/>
      <c r="M68" s="87"/>
      <c r="N68" s="97"/>
      <c r="O68" s="88"/>
      <c r="P68" s="88"/>
      <c r="Q68" s="88"/>
      <c r="R68" s="88"/>
    </row>
    <row r="69" spans="1:18">
      <c r="A69" s="115" t="s">
        <v>118</v>
      </c>
      <c r="B69" s="39"/>
      <c r="C69" s="151"/>
      <c r="D69" s="188"/>
      <c r="E69" s="143"/>
      <c r="F69" s="143"/>
      <c r="G69" s="87"/>
      <c r="H69" s="87"/>
      <c r="I69" s="87"/>
      <c r="J69" s="87"/>
      <c r="K69" s="87"/>
      <c r="L69" s="87"/>
      <c r="M69" s="87"/>
      <c r="N69" s="97"/>
      <c r="O69" s="88"/>
      <c r="P69" s="88"/>
      <c r="Q69" s="88"/>
      <c r="R69" s="88"/>
    </row>
    <row r="70" spans="1:18">
      <c r="A70" s="115" t="s">
        <v>119</v>
      </c>
      <c r="B70" s="39"/>
      <c r="C70" s="151"/>
      <c r="D70" s="188"/>
      <c r="E70" s="143"/>
      <c r="F70" s="143"/>
      <c r="G70" s="87"/>
      <c r="H70" s="87"/>
      <c r="I70" s="87"/>
      <c r="J70" s="87"/>
      <c r="K70" s="87"/>
      <c r="L70" s="87"/>
      <c r="M70" s="87"/>
      <c r="N70" s="97"/>
      <c r="O70" s="88"/>
      <c r="P70" s="88"/>
      <c r="Q70" s="88"/>
      <c r="R70" s="88"/>
    </row>
    <row r="71" spans="1:18">
      <c r="A71" s="115" t="s">
        <v>120</v>
      </c>
      <c r="B71" s="39"/>
      <c r="C71" s="151"/>
      <c r="D71" s="188"/>
      <c r="E71" s="143"/>
      <c r="F71" s="143"/>
      <c r="G71" s="87"/>
      <c r="H71" s="87"/>
      <c r="I71" s="87"/>
      <c r="J71" s="87"/>
      <c r="K71" s="87"/>
      <c r="L71" s="87"/>
      <c r="M71" s="87"/>
      <c r="N71" s="97"/>
      <c r="O71" s="88"/>
      <c r="P71" s="88"/>
      <c r="Q71" s="88"/>
      <c r="R71" s="88"/>
    </row>
    <row r="72" spans="1:18">
      <c r="A72" s="115" t="s">
        <v>236</v>
      </c>
      <c r="B72" s="39"/>
      <c r="C72" s="151"/>
      <c r="D72" s="188"/>
      <c r="E72" s="143"/>
      <c r="F72" s="143"/>
      <c r="G72" s="87"/>
      <c r="H72" s="87"/>
      <c r="I72" s="87"/>
      <c r="J72" s="87"/>
      <c r="K72" s="87"/>
      <c r="L72" s="87"/>
      <c r="M72" s="87"/>
      <c r="N72" s="97"/>
      <c r="O72" s="88"/>
      <c r="P72" s="88"/>
      <c r="Q72" s="88"/>
      <c r="R72" s="88"/>
    </row>
    <row r="73" spans="1:18">
      <c r="A73" s="115" t="s">
        <v>237</v>
      </c>
      <c r="B73" s="39"/>
      <c r="C73" s="151"/>
      <c r="D73" s="188"/>
      <c r="E73" s="143"/>
      <c r="F73" s="143"/>
      <c r="G73" s="87"/>
      <c r="H73" s="87"/>
      <c r="I73" s="87"/>
      <c r="J73" s="87"/>
      <c r="K73" s="87"/>
      <c r="L73" s="87"/>
      <c r="M73" s="87"/>
      <c r="N73" s="97"/>
      <c r="O73" s="88"/>
      <c r="P73" s="88"/>
      <c r="Q73" s="88"/>
      <c r="R73" s="88"/>
    </row>
    <row r="74" spans="1:18">
      <c r="A74" s="115" t="s">
        <v>238</v>
      </c>
      <c r="B74" s="39"/>
      <c r="C74" s="151"/>
      <c r="D74" s="188"/>
      <c r="E74" s="143"/>
      <c r="F74" s="143"/>
      <c r="G74" s="87"/>
      <c r="H74" s="87"/>
      <c r="I74" s="87"/>
      <c r="J74" s="87"/>
      <c r="K74" s="87"/>
      <c r="L74" s="87"/>
      <c r="M74" s="87"/>
      <c r="N74" s="97"/>
      <c r="O74" s="88"/>
      <c r="P74" s="88"/>
      <c r="Q74" s="88"/>
      <c r="R74" s="88"/>
    </row>
    <row r="75" spans="1:18">
      <c r="A75" s="115" t="s">
        <v>239</v>
      </c>
      <c r="B75" s="39"/>
      <c r="C75" s="151"/>
      <c r="D75" s="188"/>
      <c r="E75" s="143"/>
      <c r="F75" s="143"/>
      <c r="G75" s="87"/>
      <c r="H75" s="87"/>
      <c r="I75" s="87"/>
      <c r="J75" s="87"/>
      <c r="K75" s="87"/>
      <c r="L75" s="87"/>
      <c r="M75" s="87"/>
      <c r="N75" s="97"/>
      <c r="O75" s="88"/>
      <c r="P75" s="88"/>
      <c r="Q75" s="88"/>
      <c r="R75" s="88"/>
    </row>
    <row r="76" spans="1:18">
      <c r="A76" s="115" t="s">
        <v>240</v>
      </c>
      <c r="B76" s="39"/>
      <c r="C76" s="151"/>
      <c r="D76" s="188"/>
      <c r="E76" s="143"/>
      <c r="F76" s="143"/>
      <c r="G76" s="87"/>
      <c r="H76" s="87"/>
      <c r="I76" s="87"/>
      <c r="J76" s="87"/>
      <c r="K76" s="87"/>
      <c r="L76" s="87"/>
      <c r="M76" s="87"/>
      <c r="N76" s="97"/>
      <c r="O76" s="88"/>
      <c r="P76" s="88"/>
      <c r="Q76" s="88"/>
      <c r="R76" s="88"/>
    </row>
    <row r="77" spans="1:18">
      <c r="A77" s="115" t="s">
        <v>241</v>
      </c>
      <c r="B77" s="39"/>
      <c r="C77" s="151"/>
      <c r="D77" s="188"/>
      <c r="E77" s="143"/>
      <c r="F77" s="143"/>
      <c r="G77" s="87"/>
      <c r="H77" s="87"/>
      <c r="I77" s="87"/>
      <c r="J77" s="87"/>
      <c r="K77" s="87"/>
      <c r="L77" s="87"/>
      <c r="M77" s="87"/>
      <c r="N77" s="97"/>
      <c r="O77" s="88"/>
      <c r="P77" s="88"/>
      <c r="Q77" s="88"/>
      <c r="R77" s="88"/>
    </row>
    <row r="78" spans="1:18">
      <c r="A78" s="115" t="s">
        <v>242</v>
      </c>
      <c r="B78" s="39"/>
      <c r="C78" s="151"/>
      <c r="D78" s="188"/>
      <c r="E78" s="143"/>
      <c r="F78" s="143"/>
      <c r="G78" s="87"/>
      <c r="H78" s="87"/>
      <c r="I78" s="87"/>
      <c r="J78" s="87"/>
      <c r="K78" s="87"/>
      <c r="L78" s="87"/>
      <c r="M78" s="87"/>
      <c r="N78" s="97"/>
      <c r="O78" s="88"/>
      <c r="P78" s="88"/>
      <c r="Q78" s="88"/>
      <c r="R78" s="88"/>
    </row>
    <row r="79" spans="1:18">
      <c r="A79" s="115" t="s">
        <v>243</v>
      </c>
      <c r="B79" s="39"/>
      <c r="C79" s="151"/>
      <c r="D79" s="188"/>
      <c r="E79" s="143"/>
      <c r="F79" s="143"/>
      <c r="G79" s="87"/>
      <c r="H79" s="87"/>
      <c r="I79" s="87"/>
      <c r="J79" s="87"/>
      <c r="K79" s="87"/>
      <c r="L79" s="87"/>
      <c r="M79" s="87"/>
      <c r="N79" s="97"/>
      <c r="O79" s="88"/>
      <c r="P79" s="88"/>
      <c r="Q79" s="88"/>
      <c r="R79" s="88"/>
    </row>
    <row r="80" spans="1:18">
      <c r="A80" s="243" t="s">
        <v>244</v>
      </c>
      <c r="B80" s="39"/>
      <c r="C80" s="151"/>
      <c r="D80" s="188"/>
      <c r="E80" s="143"/>
      <c r="F80" s="143"/>
      <c r="G80" s="87"/>
      <c r="H80" s="87"/>
      <c r="I80" s="87"/>
      <c r="J80" s="87"/>
      <c r="K80" s="87"/>
      <c r="L80" s="87"/>
      <c r="M80" s="87"/>
      <c r="N80" s="87"/>
      <c r="O80" s="88"/>
      <c r="P80" s="88"/>
      <c r="Q80" s="88"/>
      <c r="R80" s="88"/>
    </row>
    <row r="81" spans="1:18">
      <c r="A81" s="115">
        <v>4</v>
      </c>
      <c r="B81" s="36" t="s">
        <v>112</v>
      </c>
      <c r="C81" s="35"/>
      <c r="D81" s="152"/>
      <c r="E81" s="308">
        <f>SUM(E67:E80)</f>
        <v>0</v>
      </c>
      <c r="F81" s="308">
        <f>SUM(F67:F80)</f>
        <v>0</v>
      </c>
      <c r="G81" s="54">
        <f t="shared" ref="G81:R81" si="3">SUM(G67:G80)</f>
        <v>0</v>
      </c>
      <c r="H81" s="54">
        <f t="shared" si="3"/>
        <v>0</v>
      </c>
      <c r="I81" s="54">
        <f t="shared" si="3"/>
        <v>0</v>
      </c>
      <c r="J81" s="54">
        <f t="shared" si="3"/>
        <v>0</v>
      </c>
      <c r="K81" s="54">
        <f t="shared" si="3"/>
        <v>0</v>
      </c>
      <c r="L81" s="54">
        <f t="shared" si="3"/>
        <v>0</v>
      </c>
      <c r="M81" s="54">
        <f t="shared" si="3"/>
        <v>0</v>
      </c>
      <c r="N81" s="54">
        <f t="shared" si="3"/>
        <v>0</v>
      </c>
      <c r="O81" s="54">
        <f t="shared" si="3"/>
        <v>0</v>
      </c>
      <c r="P81" s="54">
        <f t="shared" si="3"/>
        <v>0</v>
      </c>
      <c r="Q81" s="54">
        <f t="shared" si="3"/>
        <v>0</v>
      </c>
      <c r="R81" s="54">
        <f t="shared" si="3"/>
        <v>0</v>
      </c>
    </row>
    <row r="82" spans="1:18">
      <c r="A82" s="115"/>
      <c r="C82" s="26"/>
      <c r="D82" s="129"/>
      <c r="E82" s="133"/>
      <c r="F82" s="208"/>
      <c r="G82" s="134"/>
      <c r="H82" s="134"/>
      <c r="I82" s="134"/>
      <c r="J82" s="134"/>
      <c r="K82" s="134"/>
      <c r="L82" s="134"/>
      <c r="M82" s="134"/>
      <c r="N82" s="134"/>
      <c r="O82" s="135"/>
      <c r="P82" s="135"/>
      <c r="Q82" s="135"/>
      <c r="R82" s="136"/>
    </row>
    <row r="83" spans="1:18">
      <c r="A83" s="115"/>
      <c r="B83" s="22" t="s">
        <v>275</v>
      </c>
      <c r="D83" s="16"/>
      <c r="E83" s="82"/>
      <c r="F83" s="83"/>
      <c r="G83" s="83"/>
      <c r="H83" s="83"/>
      <c r="I83" s="83"/>
      <c r="J83" s="83"/>
      <c r="K83" s="83"/>
      <c r="L83" s="83"/>
      <c r="M83" s="83"/>
      <c r="N83" s="83"/>
      <c r="O83" s="80"/>
      <c r="P83" s="80"/>
      <c r="Q83" s="80"/>
      <c r="R83" s="81"/>
    </row>
    <row r="84" spans="1:18">
      <c r="A84" s="115"/>
      <c r="B84" s="16" t="s">
        <v>39</v>
      </c>
      <c r="D84" s="63" t="s">
        <v>97</v>
      </c>
      <c r="E84" s="49" t="s">
        <v>135</v>
      </c>
      <c r="F84" s="49" t="s">
        <v>80</v>
      </c>
      <c r="G84" s="49" t="s">
        <v>1</v>
      </c>
      <c r="H84" s="49" t="s">
        <v>2</v>
      </c>
      <c r="I84" s="49" t="s">
        <v>17</v>
      </c>
      <c r="J84" s="49" t="s">
        <v>18</v>
      </c>
      <c r="K84" s="49" t="s">
        <v>20</v>
      </c>
      <c r="L84" s="49" t="s">
        <v>21</v>
      </c>
      <c r="M84" s="49" t="s">
        <v>24</v>
      </c>
      <c r="N84" s="49" t="s">
        <v>25</v>
      </c>
      <c r="O84" s="49" t="s">
        <v>27</v>
      </c>
      <c r="P84" s="49" t="s">
        <v>28</v>
      </c>
      <c r="Q84" s="49" t="s">
        <v>29</v>
      </c>
      <c r="R84" s="49" t="s">
        <v>30</v>
      </c>
    </row>
    <row r="85" spans="1:18">
      <c r="A85" s="115" t="s">
        <v>121</v>
      </c>
      <c r="B85" s="39"/>
      <c r="C85" s="32"/>
      <c r="D85" s="73"/>
      <c r="E85" s="310"/>
      <c r="F85" s="146"/>
      <c r="G85" s="86"/>
      <c r="H85" s="87"/>
      <c r="I85" s="87"/>
      <c r="J85" s="87"/>
      <c r="K85" s="87"/>
      <c r="L85" s="87"/>
      <c r="M85" s="87"/>
      <c r="N85" s="87"/>
      <c r="O85" s="88"/>
      <c r="P85" s="88"/>
      <c r="Q85" s="88"/>
      <c r="R85" s="88"/>
    </row>
    <row r="86" spans="1:18">
      <c r="A86" s="115" t="s">
        <v>122</v>
      </c>
      <c r="B86" s="39"/>
      <c r="C86" s="32"/>
      <c r="D86" s="73"/>
      <c r="E86" s="146"/>
      <c r="F86" s="146"/>
      <c r="G86" s="86"/>
      <c r="H86" s="87"/>
      <c r="I86" s="87"/>
      <c r="J86" s="87"/>
      <c r="K86" s="87"/>
      <c r="L86" s="87"/>
      <c r="M86" s="87"/>
      <c r="N86" s="87"/>
      <c r="O86" s="88"/>
      <c r="P86" s="88"/>
      <c r="Q86" s="88"/>
      <c r="R86" s="88"/>
    </row>
    <row r="87" spans="1:18">
      <c r="A87" s="115" t="s">
        <v>123</v>
      </c>
      <c r="B87" s="39"/>
      <c r="C87" s="32"/>
      <c r="D87" s="73"/>
      <c r="E87" s="146"/>
      <c r="F87" s="146"/>
      <c r="G87" s="86"/>
      <c r="H87" s="87"/>
      <c r="I87" s="87"/>
      <c r="J87" s="87"/>
      <c r="K87" s="87"/>
      <c r="L87" s="87"/>
      <c r="M87" s="87"/>
      <c r="N87" s="87"/>
      <c r="O87" s="88"/>
      <c r="P87" s="88"/>
      <c r="Q87" s="88"/>
      <c r="R87" s="88"/>
    </row>
    <row r="88" spans="1:18">
      <c r="A88" s="115" t="s">
        <v>124</v>
      </c>
      <c r="B88" s="39"/>
      <c r="C88" s="32"/>
      <c r="D88" s="73"/>
      <c r="E88" s="146"/>
      <c r="F88" s="146"/>
      <c r="G88" s="86"/>
      <c r="H88" s="87"/>
      <c r="I88" s="87"/>
      <c r="J88" s="87"/>
      <c r="K88" s="87"/>
      <c r="L88" s="87"/>
      <c r="M88" s="87"/>
      <c r="N88" s="87"/>
      <c r="O88" s="88"/>
      <c r="P88" s="88"/>
      <c r="Q88" s="88"/>
      <c r="R88" s="88"/>
    </row>
    <row r="89" spans="1:18">
      <c r="A89" s="115" t="s">
        <v>125</v>
      </c>
      <c r="B89" s="39"/>
      <c r="C89" s="32"/>
      <c r="D89" s="73"/>
      <c r="E89" s="146"/>
      <c r="F89" s="146"/>
      <c r="G89" s="86"/>
      <c r="H89" s="87"/>
      <c r="I89" s="87"/>
      <c r="J89" s="87"/>
      <c r="K89" s="87"/>
      <c r="L89" s="87"/>
      <c r="M89" s="87"/>
      <c r="N89" s="87"/>
      <c r="O89" s="88"/>
      <c r="P89" s="88"/>
      <c r="Q89" s="88"/>
      <c r="R89" s="88"/>
    </row>
    <row r="90" spans="1:18">
      <c r="A90" s="115" t="s">
        <v>245</v>
      </c>
      <c r="B90" s="39"/>
      <c r="C90" s="32"/>
      <c r="D90" s="73"/>
      <c r="E90" s="146"/>
      <c r="F90" s="146"/>
      <c r="G90" s="86"/>
      <c r="H90" s="87"/>
      <c r="I90" s="87"/>
      <c r="J90" s="87"/>
      <c r="K90" s="87"/>
      <c r="L90" s="87"/>
      <c r="M90" s="87"/>
      <c r="N90" s="87"/>
      <c r="O90" s="88"/>
      <c r="P90" s="88"/>
      <c r="Q90" s="88"/>
      <c r="R90" s="88"/>
    </row>
    <row r="91" spans="1:18">
      <c r="A91" s="115" t="s">
        <v>246</v>
      </c>
      <c r="B91" s="39"/>
      <c r="C91" s="32"/>
      <c r="D91" s="73"/>
      <c r="E91" s="146"/>
      <c r="F91" s="146"/>
      <c r="G91" s="86"/>
      <c r="H91" s="87"/>
      <c r="I91" s="87"/>
      <c r="J91" s="87"/>
      <c r="K91" s="87"/>
      <c r="L91" s="87"/>
      <c r="M91" s="87"/>
      <c r="N91" s="87"/>
      <c r="O91" s="88"/>
      <c r="P91" s="88"/>
      <c r="Q91" s="88"/>
      <c r="R91" s="88"/>
    </row>
    <row r="92" spans="1:18">
      <c r="A92" s="115" t="s">
        <v>247</v>
      </c>
      <c r="B92" s="39"/>
      <c r="C92" s="32"/>
      <c r="D92" s="73"/>
      <c r="E92" s="146"/>
      <c r="F92" s="146"/>
      <c r="G92" s="86"/>
      <c r="H92" s="87"/>
      <c r="I92" s="87"/>
      <c r="J92" s="87"/>
      <c r="K92" s="87"/>
      <c r="L92" s="87"/>
      <c r="M92" s="87"/>
      <c r="N92" s="87"/>
      <c r="O92" s="88"/>
      <c r="P92" s="88"/>
      <c r="Q92" s="88"/>
      <c r="R92" s="88"/>
    </row>
    <row r="93" spans="1:18">
      <c r="A93" s="115" t="s">
        <v>248</v>
      </c>
      <c r="B93" s="39"/>
      <c r="C93" s="32"/>
      <c r="D93" s="73"/>
      <c r="E93" s="146"/>
      <c r="F93" s="146"/>
      <c r="G93" s="86"/>
      <c r="H93" s="87"/>
      <c r="I93" s="87"/>
      <c r="J93" s="87"/>
      <c r="K93" s="87"/>
      <c r="L93" s="87"/>
      <c r="M93" s="87"/>
      <c r="N93" s="87"/>
      <c r="O93" s="88"/>
      <c r="P93" s="88"/>
      <c r="Q93" s="88"/>
      <c r="R93" s="88"/>
    </row>
    <row r="94" spans="1:18">
      <c r="A94" s="115" t="s">
        <v>249</v>
      </c>
      <c r="B94" s="39"/>
      <c r="C94" s="32"/>
      <c r="D94" s="73"/>
      <c r="E94" s="146"/>
      <c r="F94" s="146"/>
      <c r="G94" s="86"/>
      <c r="H94" s="87"/>
      <c r="I94" s="87"/>
      <c r="J94" s="87"/>
      <c r="K94" s="87"/>
      <c r="L94" s="87"/>
      <c r="M94" s="87"/>
      <c r="N94" s="87"/>
      <c r="O94" s="88"/>
      <c r="P94" s="88"/>
      <c r="Q94" s="88"/>
      <c r="R94" s="88"/>
    </row>
    <row r="95" spans="1:18">
      <c r="A95" s="115" t="s">
        <v>250</v>
      </c>
      <c r="B95" s="39"/>
      <c r="C95" s="32"/>
      <c r="D95" s="73"/>
      <c r="E95" s="146"/>
      <c r="F95" s="146"/>
      <c r="G95" s="87"/>
      <c r="H95" s="87"/>
      <c r="I95" s="87"/>
      <c r="J95" s="87"/>
      <c r="K95" s="87"/>
      <c r="L95" s="87"/>
      <c r="M95" s="87"/>
      <c r="N95" s="87"/>
      <c r="O95" s="88"/>
      <c r="P95" s="88"/>
      <c r="Q95" s="88"/>
      <c r="R95" s="88"/>
    </row>
    <row r="96" spans="1:18">
      <c r="A96" s="115" t="s">
        <v>251</v>
      </c>
      <c r="B96" s="39"/>
      <c r="C96" s="32"/>
      <c r="D96" s="73"/>
      <c r="E96" s="310"/>
      <c r="F96" s="310"/>
      <c r="G96" s="87"/>
      <c r="H96" s="87"/>
      <c r="I96" s="87"/>
      <c r="J96" s="87"/>
      <c r="K96" s="87"/>
      <c r="L96" s="87"/>
      <c r="M96" s="87"/>
      <c r="N96" s="87"/>
      <c r="O96" s="88"/>
      <c r="P96" s="88"/>
      <c r="Q96" s="88"/>
      <c r="R96" s="88"/>
    </row>
    <row r="97" spans="1:18">
      <c r="A97" s="115" t="s">
        <v>252</v>
      </c>
      <c r="B97" s="39"/>
      <c r="C97" s="32"/>
      <c r="D97" s="73"/>
      <c r="E97" s="310"/>
      <c r="F97" s="310"/>
      <c r="G97" s="87"/>
      <c r="H97" s="87"/>
      <c r="I97" s="87"/>
      <c r="J97" s="87"/>
      <c r="K97" s="87"/>
      <c r="L97" s="87"/>
      <c r="M97" s="87"/>
      <c r="N97" s="87"/>
      <c r="O97" s="88"/>
      <c r="P97" s="88"/>
      <c r="Q97" s="88"/>
      <c r="R97" s="88"/>
    </row>
    <row r="98" spans="1:18">
      <c r="A98" s="243" t="s">
        <v>253</v>
      </c>
      <c r="B98" s="39"/>
      <c r="C98" s="32"/>
      <c r="D98" s="73"/>
      <c r="E98" s="310"/>
      <c r="F98" s="310"/>
      <c r="G98" s="87"/>
      <c r="H98" s="87"/>
      <c r="I98" s="87"/>
      <c r="J98" s="87"/>
      <c r="K98" s="87"/>
      <c r="L98" s="87"/>
      <c r="M98" s="87"/>
      <c r="N98" s="87"/>
      <c r="O98" s="88"/>
      <c r="P98" s="88"/>
      <c r="Q98" s="88"/>
      <c r="R98" s="88"/>
    </row>
    <row r="99" spans="1:18">
      <c r="A99" s="115">
        <v>5</v>
      </c>
      <c r="B99" s="36" t="s">
        <v>113</v>
      </c>
      <c r="C99" s="35"/>
      <c r="D99" s="189"/>
      <c r="E99" s="308">
        <f>SUM(E85:E98)</f>
        <v>0</v>
      </c>
      <c r="F99" s="308">
        <f>SUM(F85:F98)</f>
        <v>0</v>
      </c>
      <c r="G99" s="54">
        <f t="shared" ref="G99:R99" si="4">SUM(G85:G98)</f>
        <v>0</v>
      </c>
      <c r="H99" s="54">
        <f t="shared" si="4"/>
        <v>0</v>
      </c>
      <c r="I99" s="54">
        <f t="shared" si="4"/>
        <v>0</v>
      </c>
      <c r="J99" s="54">
        <f t="shared" si="4"/>
        <v>0</v>
      </c>
      <c r="K99" s="54">
        <f t="shared" si="4"/>
        <v>0</v>
      </c>
      <c r="L99" s="54">
        <f t="shared" si="4"/>
        <v>0</v>
      </c>
      <c r="M99" s="54">
        <f t="shared" si="4"/>
        <v>0</v>
      </c>
      <c r="N99" s="54">
        <f t="shared" si="4"/>
        <v>0</v>
      </c>
      <c r="O99" s="54">
        <f t="shared" si="4"/>
        <v>0</v>
      </c>
      <c r="P99" s="54">
        <f t="shared" si="4"/>
        <v>0</v>
      </c>
      <c r="Q99" s="54">
        <f t="shared" si="4"/>
        <v>0</v>
      </c>
      <c r="R99" s="54">
        <f t="shared" si="4"/>
        <v>0</v>
      </c>
    </row>
    <row r="100" spans="1:18">
      <c r="A100" s="115"/>
      <c r="B100" s="141"/>
      <c r="C100" s="139"/>
      <c r="D100" s="140"/>
      <c r="E100" s="83"/>
      <c r="F100" s="83"/>
      <c r="G100" s="83"/>
      <c r="H100" s="83"/>
      <c r="I100" s="83"/>
      <c r="J100" s="83"/>
      <c r="K100" s="83"/>
      <c r="L100" s="83"/>
      <c r="M100" s="83"/>
      <c r="N100" s="83"/>
      <c r="O100" s="83"/>
      <c r="P100" s="83"/>
      <c r="Q100" s="83"/>
      <c r="R100" s="142"/>
    </row>
    <row r="101" spans="1:18" ht="15" customHeight="1">
      <c r="A101" s="115">
        <v>6</v>
      </c>
      <c r="B101" s="37" t="s">
        <v>169</v>
      </c>
      <c r="C101" s="38"/>
      <c r="D101" s="64"/>
      <c r="E101" s="127">
        <f>E99+E81</f>
        <v>0</v>
      </c>
      <c r="F101" s="127">
        <f>F99+F81</f>
        <v>0</v>
      </c>
      <c r="G101" s="65">
        <f t="shared" ref="G101:R101" si="5">G99+G81</f>
        <v>0</v>
      </c>
      <c r="H101" s="65">
        <f t="shared" si="5"/>
        <v>0</v>
      </c>
      <c r="I101" s="65">
        <f t="shared" si="5"/>
        <v>0</v>
      </c>
      <c r="J101" s="65">
        <f t="shared" si="5"/>
        <v>0</v>
      </c>
      <c r="K101" s="65">
        <f t="shared" si="5"/>
        <v>0</v>
      </c>
      <c r="L101" s="65">
        <f t="shared" si="5"/>
        <v>0</v>
      </c>
      <c r="M101" s="65">
        <f t="shared" si="5"/>
        <v>0</v>
      </c>
      <c r="N101" s="65">
        <f t="shared" si="5"/>
        <v>0</v>
      </c>
      <c r="O101" s="65">
        <f t="shared" si="5"/>
        <v>0</v>
      </c>
      <c r="P101" s="65">
        <f t="shared" si="5"/>
        <v>0</v>
      </c>
      <c r="Q101" s="65">
        <f t="shared" si="5"/>
        <v>0</v>
      </c>
      <c r="R101" s="65">
        <f t="shared" si="5"/>
        <v>0</v>
      </c>
    </row>
    <row r="102" spans="1:18">
      <c r="A102" s="115"/>
      <c r="B102" s="26"/>
      <c r="C102" s="26"/>
      <c r="D102" s="22"/>
      <c r="E102" s="61"/>
      <c r="F102" s="61"/>
      <c r="G102" s="61"/>
      <c r="H102" s="61"/>
      <c r="I102" s="61"/>
      <c r="J102" s="61"/>
      <c r="K102" s="61"/>
      <c r="L102" s="61"/>
      <c r="M102" s="61"/>
      <c r="N102" s="61"/>
      <c r="O102" s="61"/>
      <c r="P102" s="61"/>
      <c r="Q102" s="61"/>
      <c r="R102" s="61"/>
    </row>
    <row r="103" spans="1:18" ht="18.75">
      <c r="A103" s="115"/>
      <c r="B103" s="245" t="s">
        <v>44</v>
      </c>
      <c r="D103" s="16"/>
      <c r="E103" s="70"/>
      <c r="F103" s="70"/>
      <c r="G103" s="70"/>
      <c r="H103" s="70"/>
      <c r="I103" s="70"/>
      <c r="J103" s="70"/>
      <c r="K103" s="70"/>
      <c r="L103" s="70"/>
      <c r="M103" s="70"/>
      <c r="N103" s="70"/>
      <c r="O103" s="62"/>
      <c r="P103" s="62"/>
      <c r="Q103" s="62"/>
      <c r="R103" s="62"/>
    </row>
    <row r="104" spans="1:18">
      <c r="A104" s="115"/>
      <c r="B104" s="22"/>
      <c r="C104" s="26"/>
      <c r="D104" s="22"/>
    </row>
    <row r="105" spans="1:18">
      <c r="A105" s="115"/>
      <c r="B105" s="27"/>
      <c r="C105" s="17"/>
      <c r="D105" s="63" t="s">
        <v>96</v>
      </c>
      <c r="E105" s="49" t="s">
        <v>135</v>
      </c>
      <c r="F105" s="49" t="s">
        <v>80</v>
      </c>
      <c r="G105" s="49" t="s">
        <v>1</v>
      </c>
      <c r="H105" s="49" t="s">
        <v>2</v>
      </c>
      <c r="I105" s="49" t="s">
        <v>17</v>
      </c>
      <c r="J105" s="49" t="s">
        <v>18</v>
      </c>
      <c r="K105" s="49" t="s">
        <v>20</v>
      </c>
      <c r="L105" s="49" t="s">
        <v>21</v>
      </c>
      <c r="M105" s="49" t="s">
        <v>24</v>
      </c>
      <c r="N105" s="49" t="s">
        <v>25</v>
      </c>
      <c r="O105" s="49" t="s">
        <v>27</v>
      </c>
      <c r="P105" s="49" t="s">
        <v>28</v>
      </c>
      <c r="Q105" s="49" t="s">
        <v>29</v>
      </c>
      <c r="R105" s="49" t="s">
        <v>30</v>
      </c>
    </row>
    <row r="106" spans="1:18">
      <c r="A106" s="115">
        <v>7</v>
      </c>
      <c r="B106" s="36" t="s">
        <v>373</v>
      </c>
      <c r="C106" s="241"/>
      <c r="D106" s="148">
        <v>0.42799999999999999</v>
      </c>
      <c r="E106" s="127">
        <f>EBT!E139*$D$106</f>
        <v>53619.411999999997</v>
      </c>
      <c r="F106" s="127">
        <f>EBT!F139*$D$106</f>
        <v>18281.592000000001</v>
      </c>
      <c r="G106" s="262">
        <f>EBT!G139*$D$106</f>
        <v>-78202.187635615992</v>
      </c>
      <c r="H106" s="262">
        <f>EBT!H139*$D$106</f>
        <v>-147015.893680176</v>
      </c>
      <c r="I106" s="262">
        <f>EBT!I139*$D$106</f>
        <v>-217849.97878583599</v>
      </c>
      <c r="J106" s="262">
        <f>EBT!J139*$D$106</f>
        <v>-173493.78092472799</v>
      </c>
      <c r="K106" s="262">
        <f>EBT!K139*$D$106</f>
        <v>-156615.48270813198</v>
      </c>
      <c r="L106" s="262">
        <f>EBT!L139*$D$106</f>
        <v>-241784.96747625203</v>
      </c>
      <c r="M106" s="262">
        <f>EBT!M139*$D$106</f>
        <v>-181003.96118935599</v>
      </c>
      <c r="N106" s="262">
        <f>EBT!N139*$D$106</f>
        <v>-102431.284845496</v>
      </c>
      <c r="O106" s="262">
        <f>EBT!O139*$D$106</f>
        <v>-100390.24543173998</v>
      </c>
      <c r="P106" s="262">
        <f>EBT!P139*$D$106</f>
        <v>-100744.86000903601</v>
      </c>
      <c r="Q106" s="262">
        <f>EBT!Q139*$D$106</f>
        <v>-97297.261707732046</v>
      </c>
      <c r="R106" s="262">
        <f>EBT!R139*$D$106</f>
        <v>-88515.862658160011</v>
      </c>
    </row>
    <row r="107" spans="1:18" ht="18.75">
      <c r="A107" s="115"/>
      <c r="B107" s="245" t="s">
        <v>98</v>
      </c>
      <c r="D107" s="16"/>
      <c r="E107" s="61"/>
      <c r="F107" s="61"/>
      <c r="G107" s="61"/>
      <c r="H107" s="61"/>
      <c r="I107" s="61"/>
      <c r="J107" s="61"/>
      <c r="K107" s="61"/>
      <c r="L107" s="61"/>
      <c r="M107" s="61"/>
      <c r="N107" s="61"/>
      <c r="O107" s="62"/>
      <c r="P107" s="62"/>
      <c r="Q107" s="62"/>
      <c r="R107" s="62"/>
    </row>
    <row r="108" spans="1:18">
      <c r="A108" s="115"/>
      <c r="B108" s="16"/>
      <c r="D108" s="16"/>
      <c r="E108" s="49" t="s">
        <v>135</v>
      </c>
      <c r="F108" s="49" t="s">
        <v>80</v>
      </c>
      <c r="G108" s="49" t="s">
        <v>1</v>
      </c>
      <c r="H108" s="49" t="s">
        <v>2</v>
      </c>
      <c r="I108" s="49" t="s">
        <v>17</v>
      </c>
      <c r="J108" s="49" t="s">
        <v>18</v>
      </c>
      <c r="K108" s="49" t="s">
        <v>20</v>
      </c>
      <c r="L108" s="49" t="s">
        <v>21</v>
      </c>
      <c r="M108" s="49" t="s">
        <v>24</v>
      </c>
      <c r="N108" s="49" t="s">
        <v>25</v>
      </c>
      <c r="O108" s="49" t="s">
        <v>27</v>
      </c>
      <c r="P108" s="49" t="s">
        <v>28</v>
      </c>
      <c r="Q108" s="49" t="s">
        <v>29</v>
      </c>
      <c r="R108" s="49" t="s">
        <v>30</v>
      </c>
    </row>
    <row r="109" spans="1:18">
      <c r="A109" s="115">
        <v>8</v>
      </c>
      <c r="B109" s="36" t="s">
        <v>310</v>
      </c>
      <c r="C109" s="32"/>
      <c r="D109" s="71"/>
      <c r="E109" s="127">
        <f>E61+E106+E101</f>
        <v>687541.272</v>
      </c>
      <c r="F109" s="127">
        <f t="shared" ref="F109:R109" si="6">F61+F106+F101</f>
        <v>680413.28199999989</v>
      </c>
      <c r="G109" s="65">
        <f>G61+G106+G101</f>
        <v>580898.02844646503</v>
      </c>
      <c r="H109" s="65">
        <f t="shared" si="6"/>
        <v>517162.64224911411</v>
      </c>
      <c r="I109" s="65">
        <f t="shared" si="6"/>
        <v>475724.27074669406</v>
      </c>
      <c r="J109" s="65">
        <f t="shared" si="6"/>
        <v>458222.24689275806</v>
      </c>
      <c r="K109" s="65">
        <f t="shared" si="6"/>
        <v>448876.33516806201</v>
      </c>
      <c r="L109" s="65">
        <f t="shared" si="6"/>
        <v>338276.75701230799</v>
      </c>
      <c r="M109" s="65">
        <f t="shared" si="6"/>
        <v>200703.11788738403</v>
      </c>
      <c r="N109" s="65">
        <f t="shared" si="6"/>
        <v>112309.00492024401</v>
      </c>
      <c r="O109" s="65">
        <f t="shared" si="6"/>
        <v>110470.25284559702</v>
      </c>
      <c r="P109" s="65">
        <f t="shared" si="6"/>
        <v>107461.94002604</v>
      </c>
      <c r="Q109" s="65">
        <f t="shared" si="6"/>
        <v>107576.51010881495</v>
      </c>
      <c r="R109" s="65">
        <f t="shared" si="6"/>
        <v>116237.02378202</v>
      </c>
    </row>
    <row r="110" spans="1:18" ht="15" customHeight="1">
      <c r="A110" s="115"/>
      <c r="E110" s="6"/>
      <c r="F110" s="6"/>
      <c r="G110" s="6"/>
      <c r="H110" s="6"/>
      <c r="I110" s="6"/>
      <c r="J110" s="6"/>
      <c r="K110" s="6"/>
      <c r="L110" s="6"/>
      <c r="M110" s="6"/>
      <c r="N110" s="1"/>
      <c r="O110" s="1"/>
    </row>
    <row r="111" spans="1:18" ht="18.75">
      <c r="A111" s="115"/>
      <c r="B111" s="245" t="s">
        <v>305</v>
      </c>
    </row>
    <row r="112" spans="1:18">
      <c r="A112" s="115"/>
    </row>
    <row r="113" spans="1:18">
      <c r="A113" s="115" t="s">
        <v>294</v>
      </c>
      <c r="B113" s="189" t="s">
        <v>315</v>
      </c>
      <c r="E113" s="314">
        <f>EBT!E78</f>
        <v>0</v>
      </c>
      <c r="F113" s="314">
        <f>EBT!F78</f>
        <v>0</v>
      </c>
      <c r="G113" s="256">
        <f>EBT!G78</f>
        <v>72755.830494000111</v>
      </c>
      <c r="H113" s="256">
        <f>EBT!H78</f>
        <v>73881.646717000287</v>
      </c>
      <c r="I113" s="256">
        <f>EBT!I78</f>
        <v>74807.214414000046</v>
      </c>
      <c r="J113" s="256">
        <f>EBT!J78</f>
        <v>75563.110693999799</v>
      </c>
      <c r="K113" s="256">
        <f>EBT!K78</f>
        <v>76106.36732900003</v>
      </c>
      <c r="L113" s="256">
        <f>EBT!L78</f>
        <v>76531.406789000146</v>
      </c>
      <c r="M113" s="256">
        <f>EBT!M78</f>
        <v>83181.761852000142</v>
      </c>
      <c r="N113" s="256">
        <f>EBT!N78</f>
        <v>226015.60481799999</v>
      </c>
      <c r="O113" s="256">
        <f>EBT!O78</f>
        <v>227189.77850800031</v>
      </c>
      <c r="P113" s="256">
        <f>EBT!P78</f>
        <v>189579.34800700005</v>
      </c>
      <c r="Q113" s="256">
        <f>EBT!Q78</f>
        <v>186428.97707699984</v>
      </c>
      <c r="R113" s="256">
        <f>EBT!R78</f>
        <v>197368.12235399988</v>
      </c>
    </row>
    <row r="114" spans="1:18">
      <c r="A114" s="115" t="s">
        <v>295</v>
      </c>
      <c r="B114" s="189" t="s">
        <v>299</v>
      </c>
      <c r="E114" s="314">
        <f>EBT!E16</f>
        <v>0</v>
      </c>
      <c r="F114" s="314">
        <f>EBT!F16</f>
        <v>0</v>
      </c>
      <c r="G114" s="256">
        <f>EBT!G16</f>
        <v>0</v>
      </c>
      <c r="H114" s="256">
        <f>EBT!H16</f>
        <v>0</v>
      </c>
      <c r="I114" s="256">
        <f>EBT!I16</f>
        <v>0</v>
      </c>
      <c r="J114" s="256">
        <f>EBT!J16</f>
        <v>0</v>
      </c>
      <c r="K114" s="256">
        <f>EBT!K16</f>
        <v>0</v>
      </c>
      <c r="L114" s="256">
        <f>EBT!L16</f>
        <v>0</v>
      </c>
      <c r="M114" s="256">
        <f>EBT!M16</f>
        <v>0</v>
      </c>
      <c r="N114" s="256">
        <f>EBT!N16</f>
        <v>0</v>
      </c>
      <c r="O114" s="256">
        <f>EBT!O16</f>
        <v>0</v>
      </c>
      <c r="P114" s="256">
        <f>EBT!P16</f>
        <v>0</v>
      </c>
      <c r="Q114" s="256">
        <f>EBT!Q16</f>
        <v>0</v>
      </c>
      <c r="R114" s="256">
        <f>EBT!R16</f>
        <v>0</v>
      </c>
    </row>
    <row r="115" spans="1:18">
      <c r="A115" s="115" t="s">
        <v>296</v>
      </c>
      <c r="B115" s="189" t="s">
        <v>306</v>
      </c>
      <c r="E115" s="314">
        <f>E113+E114</f>
        <v>0</v>
      </c>
      <c r="F115" s="314">
        <f t="shared" ref="F115:R115" si="7">F113+F114</f>
        <v>0</v>
      </c>
      <c r="G115" s="256">
        <f t="shared" si="7"/>
        <v>72755.830494000111</v>
      </c>
      <c r="H115" s="256">
        <f t="shared" si="7"/>
        <v>73881.646717000287</v>
      </c>
      <c r="I115" s="256">
        <f t="shared" si="7"/>
        <v>74807.214414000046</v>
      </c>
      <c r="J115" s="256">
        <f t="shared" si="7"/>
        <v>75563.110693999799</v>
      </c>
      <c r="K115" s="256">
        <f t="shared" si="7"/>
        <v>76106.36732900003</v>
      </c>
      <c r="L115" s="256">
        <f t="shared" si="7"/>
        <v>76531.406789000146</v>
      </c>
      <c r="M115" s="256">
        <f t="shared" si="7"/>
        <v>83181.761852000142</v>
      </c>
      <c r="N115" s="256">
        <f t="shared" si="7"/>
        <v>226015.60481799999</v>
      </c>
      <c r="O115" s="256">
        <f t="shared" si="7"/>
        <v>227189.77850800031</v>
      </c>
      <c r="P115" s="256">
        <f t="shared" si="7"/>
        <v>189579.34800700005</v>
      </c>
      <c r="Q115" s="256">
        <f t="shared" si="7"/>
        <v>186428.97707699984</v>
      </c>
      <c r="R115" s="256">
        <f t="shared" si="7"/>
        <v>197368.12235399988</v>
      </c>
    </row>
    <row r="116" spans="1:18">
      <c r="A116" s="243" t="s">
        <v>297</v>
      </c>
      <c r="B116" s="189" t="s">
        <v>293</v>
      </c>
      <c r="E116" s="314"/>
      <c r="F116" s="314"/>
      <c r="G116" s="256"/>
      <c r="H116" s="256"/>
      <c r="I116" s="256"/>
      <c r="J116" s="256"/>
      <c r="K116" s="256"/>
      <c r="L116" s="256"/>
      <c r="M116" s="256"/>
      <c r="N116" s="256"/>
      <c r="O116" s="256"/>
      <c r="P116" s="257"/>
      <c r="Q116" s="257"/>
      <c r="R116" s="257"/>
    </row>
    <row r="117" spans="1:18">
      <c r="A117" s="115" t="s">
        <v>300</v>
      </c>
      <c r="B117" s="189" t="s">
        <v>301</v>
      </c>
      <c r="E117" s="314">
        <f>E115*E116</f>
        <v>0</v>
      </c>
      <c r="F117" s="314">
        <f t="shared" ref="F117:R117" si="8">F115*F116</f>
        <v>0</v>
      </c>
      <c r="G117" s="256">
        <f t="shared" si="8"/>
        <v>0</v>
      </c>
      <c r="H117" s="256">
        <f t="shared" si="8"/>
        <v>0</v>
      </c>
      <c r="I117" s="256">
        <f t="shared" si="8"/>
        <v>0</v>
      </c>
      <c r="J117" s="256">
        <f t="shared" si="8"/>
        <v>0</v>
      </c>
      <c r="K117" s="256">
        <f t="shared" si="8"/>
        <v>0</v>
      </c>
      <c r="L117" s="256">
        <f t="shared" si="8"/>
        <v>0</v>
      </c>
      <c r="M117" s="256">
        <f t="shared" si="8"/>
        <v>0</v>
      </c>
      <c r="N117" s="256">
        <f t="shared" si="8"/>
        <v>0</v>
      </c>
      <c r="O117" s="256">
        <f t="shared" si="8"/>
        <v>0</v>
      </c>
      <c r="P117" s="256">
        <f t="shared" si="8"/>
        <v>0</v>
      </c>
      <c r="Q117" s="256">
        <f t="shared" si="8"/>
        <v>0</v>
      </c>
      <c r="R117" s="256">
        <f t="shared" si="8"/>
        <v>0</v>
      </c>
    </row>
    <row r="118" spans="1:18">
      <c r="A118" s="115"/>
    </row>
    <row r="119" spans="1:18" ht="18.75">
      <c r="A119" s="115"/>
      <c r="B119" s="245" t="s">
        <v>298</v>
      </c>
    </row>
    <row r="120" spans="1:18">
      <c r="A120" s="115"/>
    </row>
    <row r="121" spans="1:18">
      <c r="A121" s="115" t="s">
        <v>302</v>
      </c>
      <c r="B121" s="189" t="s">
        <v>355</v>
      </c>
      <c r="E121" s="314">
        <f>E109-E117</f>
        <v>687541.272</v>
      </c>
      <c r="F121" s="314">
        <f t="shared" ref="F121:R121" si="9">F109-F117</f>
        <v>680413.28199999989</v>
      </c>
      <c r="G121" s="256">
        <f t="shared" si="9"/>
        <v>580898.02844646503</v>
      </c>
      <c r="H121" s="256">
        <f t="shared" si="9"/>
        <v>517162.64224911411</v>
      </c>
      <c r="I121" s="256">
        <f t="shared" si="9"/>
        <v>475724.27074669406</v>
      </c>
      <c r="J121" s="256">
        <f t="shared" si="9"/>
        <v>458222.24689275806</v>
      </c>
      <c r="K121" s="256">
        <f t="shared" si="9"/>
        <v>448876.33516806201</v>
      </c>
      <c r="L121" s="256">
        <f t="shared" si="9"/>
        <v>338276.75701230799</v>
      </c>
      <c r="M121" s="256">
        <f t="shared" si="9"/>
        <v>200703.11788738403</v>
      </c>
      <c r="N121" s="256">
        <f t="shared" si="9"/>
        <v>112309.00492024401</v>
      </c>
      <c r="O121" s="256">
        <f t="shared" si="9"/>
        <v>110470.25284559702</v>
      </c>
      <c r="P121" s="256">
        <f t="shared" si="9"/>
        <v>107461.94002604</v>
      </c>
      <c r="Q121" s="256">
        <f t="shared" si="9"/>
        <v>107576.51010881495</v>
      </c>
      <c r="R121" s="256">
        <f t="shared" si="9"/>
        <v>116237.02378202</v>
      </c>
    </row>
    <row r="122" spans="1:18">
      <c r="A122" s="115"/>
    </row>
    <row r="123" spans="1:18" ht="37.5">
      <c r="A123" s="115"/>
      <c r="B123" s="245" t="s">
        <v>174</v>
      </c>
    </row>
    <row r="124" spans="1:18">
      <c r="A124" s="115"/>
    </row>
    <row r="125" spans="1:18">
      <c r="A125" s="115"/>
      <c r="B125" s="16"/>
      <c r="D125" s="16"/>
      <c r="E125" s="49" t="s">
        <v>135</v>
      </c>
      <c r="F125" s="49" t="s">
        <v>80</v>
      </c>
      <c r="G125" s="49" t="s">
        <v>1</v>
      </c>
      <c r="H125" s="49" t="s">
        <v>2</v>
      </c>
      <c r="I125" s="49" t="s">
        <v>17</v>
      </c>
      <c r="J125" s="49" t="s">
        <v>18</v>
      </c>
      <c r="K125" s="49" t="s">
        <v>20</v>
      </c>
      <c r="L125" s="49" t="s">
        <v>21</v>
      </c>
      <c r="M125" s="49" t="s">
        <v>24</v>
      </c>
      <c r="N125" s="49" t="s">
        <v>25</v>
      </c>
      <c r="O125" s="49" t="s">
        <v>27</v>
      </c>
      <c r="P125" s="49" t="s">
        <v>28</v>
      </c>
      <c r="Q125" s="49" t="s">
        <v>29</v>
      </c>
      <c r="R125" s="49" t="s">
        <v>30</v>
      </c>
    </row>
    <row r="126" spans="1:18">
      <c r="A126" s="115">
        <v>9</v>
      </c>
      <c r="B126" s="36" t="s">
        <v>264</v>
      </c>
      <c r="C126" s="32"/>
      <c r="D126" s="71"/>
      <c r="E126" s="127"/>
      <c r="F126" s="127"/>
      <c r="G126" s="65"/>
      <c r="H126" s="65"/>
      <c r="I126" s="65"/>
      <c r="J126" s="65"/>
      <c r="K126" s="65"/>
      <c r="L126" s="65"/>
      <c r="M126" s="65"/>
      <c r="N126" s="65"/>
      <c r="O126" s="65"/>
      <c r="P126" s="65"/>
      <c r="Q126" s="65"/>
      <c r="R126" s="65"/>
    </row>
    <row r="127" spans="1:18">
      <c r="A127" s="115">
        <v>10</v>
      </c>
      <c r="B127" s="36" t="s">
        <v>265</v>
      </c>
      <c r="C127" s="32"/>
      <c r="D127" s="71"/>
      <c r="E127" s="127"/>
      <c r="F127" s="127"/>
      <c r="G127" s="65"/>
      <c r="H127" s="65"/>
      <c r="I127" s="65"/>
      <c r="J127" s="65"/>
      <c r="K127" s="65"/>
      <c r="L127" s="65"/>
      <c r="M127" s="65"/>
      <c r="N127" s="65"/>
      <c r="O127" s="65"/>
      <c r="P127" s="65"/>
      <c r="Q127" s="65"/>
      <c r="R127" s="65"/>
    </row>
    <row r="128" spans="1:18">
      <c r="A128" s="115"/>
      <c r="B128" s="300"/>
      <c r="C128" s="300"/>
      <c r="D128" s="300"/>
      <c r="E128" s="300"/>
      <c r="F128" s="300"/>
      <c r="G128" s="300"/>
      <c r="H128" s="300"/>
      <c r="I128" s="300"/>
      <c r="J128" s="300"/>
      <c r="K128" s="300"/>
      <c r="L128" s="300"/>
      <c r="M128" s="300"/>
      <c r="N128" s="300"/>
      <c r="O128" s="300"/>
      <c r="P128" s="300"/>
      <c r="Q128" s="300"/>
      <c r="R128" s="300"/>
    </row>
    <row r="129" spans="1:18">
      <c r="A129" s="115">
        <v>11</v>
      </c>
      <c r="B129" s="388" t="s">
        <v>313</v>
      </c>
      <c r="C129" s="389"/>
      <c r="D129" s="390"/>
      <c r="E129" s="127"/>
      <c r="F129" s="127"/>
      <c r="G129" s="65"/>
      <c r="H129" s="65"/>
      <c r="I129" s="65"/>
      <c r="J129" s="65"/>
      <c r="K129" s="65"/>
      <c r="L129" s="65"/>
      <c r="M129" s="65"/>
      <c r="N129" s="65"/>
      <c r="O129" s="65"/>
      <c r="P129" s="65"/>
      <c r="Q129" s="65"/>
      <c r="R129" s="65"/>
    </row>
    <row r="130" spans="1:18">
      <c r="A130" s="115">
        <v>12</v>
      </c>
      <c r="B130" s="388" t="s">
        <v>314</v>
      </c>
      <c r="C130" s="389"/>
      <c r="D130" s="390"/>
      <c r="E130" s="127"/>
      <c r="F130" s="127"/>
      <c r="G130" s="65"/>
      <c r="H130" s="65"/>
      <c r="I130" s="65"/>
      <c r="J130" s="65"/>
      <c r="K130" s="65"/>
      <c r="L130" s="65"/>
      <c r="M130" s="65"/>
      <c r="N130" s="65"/>
      <c r="O130" s="65"/>
      <c r="P130" s="65"/>
      <c r="Q130" s="65"/>
      <c r="R130" s="65"/>
    </row>
    <row r="131" spans="1:18">
      <c r="A131" s="115"/>
    </row>
    <row r="132" spans="1:18">
      <c r="A132" s="115"/>
    </row>
    <row r="133" spans="1:18">
      <c r="A133" s="115"/>
    </row>
    <row r="134" spans="1:18">
      <c r="A134" s="115"/>
    </row>
    <row r="135" spans="1:18">
      <c r="A135" s="115"/>
    </row>
    <row r="136" spans="1:18">
      <c r="A136" s="115"/>
    </row>
    <row r="137" spans="1:18">
      <c r="A137" s="115"/>
    </row>
    <row r="138" spans="1:18">
      <c r="A138" s="115"/>
    </row>
    <row r="139" spans="1:18">
      <c r="A139" s="115"/>
    </row>
    <row r="140" spans="1:18">
      <c r="A140" s="115"/>
    </row>
    <row r="141" spans="1:18">
      <c r="A141" s="115"/>
    </row>
    <row r="142" spans="1:18">
      <c r="A142" s="115"/>
    </row>
    <row r="143" spans="1:18">
      <c r="A143" s="115"/>
    </row>
    <row r="144" spans="1:18">
      <c r="A144" s="115"/>
    </row>
    <row r="145" spans="1:1">
      <c r="A145" s="115"/>
    </row>
    <row r="146" spans="1:1">
      <c r="A146" s="115"/>
    </row>
    <row r="147" spans="1:1">
      <c r="A147" s="115"/>
    </row>
    <row r="148" spans="1:1">
      <c r="A148" s="115"/>
    </row>
    <row r="149" spans="1:1">
      <c r="A149" s="115"/>
    </row>
    <row r="150" spans="1:1">
      <c r="A150" s="115"/>
    </row>
    <row r="151" spans="1:1">
      <c r="A151" s="115"/>
    </row>
    <row r="152" spans="1:1">
      <c r="A152" s="115"/>
    </row>
    <row r="153" spans="1:1">
      <c r="A153" s="115"/>
    </row>
    <row r="154" spans="1:1">
      <c r="A154" s="115"/>
    </row>
    <row r="155" spans="1:1">
      <c r="A155" s="115"/>
    </row>
    <row r="156" spans="1:1">
      <c r="A156" s="115"/>
    </row>
    <row r="157" spans="1:1">
      <c r="A157" s="115"/>
    </row>
    <row r="158" spans="1:1">
      <c r="A158" s="115"/>
    </row>
    <row r="159" spans="1:1">
      <c r="A159" s="115"/>
    </row>
    <row r="160" spans="1:1">
      <c r="A160" s="115"/>
    </row>
    <row r="161" spans="1:1">
      <c r="A161" s="115"/>
    </row>
    <row r="162" spans="1:1">
      <c r="A162" s="115"/>
    </row>
    <row r="163" spans="1:1">
      <c r="A163" s="115"/>
    </row>
    <row r="164" spans="1:1">
      <c r="A164" s="115"/>
    </row>
    <row r="165" spans="1:1">
      <c r="A165" s="115"/>
    </row>
    <row r="166" spans="1:1">
      <c r="A166" s="115"/>
    </row>
    <row r="167" spans="1:1">
      <c r="A167" s="115"/>
    </row>
    <row r="168" spans="1:1">
      <c r="A168" s="115"/>
    </row>
  </sheetData>
  <dataConsolidate/>
  <mergeCells count="2">
    <mergeCell ref="B129:D129"/>
    <mergeCell ref="B130:D130"/>
  </mergeCells>
  <printOptions horizontalCentered="1"/>
  <pageMargins left="0.25" right="0.25" top="0.75" bottom="0.75" header="0.3" footer="0.3"/>
  <pageSetup scale="33"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U36"/>
  <sheetViews>
    <sheetView showGridLines="0" view="pageBreakPreview" topLeftCell="A7" zoomScaleNormal="55" zoomScaleSheetLayoutView="100" workbookViewId="0">
      <selection activeCell="C30" sqref="C30"/>
    </sheetView>
  </sheetViews>
  <sheetFormatPr defaultColWidth="9" defaultRowHeight="15.75"/>
  <cols>
    <col min="1" max="1" width="9" style="119"/>
    <col min="2" max="2" width="80.5" style="7" customWidth="1"/>
    <col min="3" max="3" width="19.125" style="7" customWidth="1"/>
    <col min="4" max="4" width="11" style="7" customWidth="1"/>
    <col min="5" max="5" width="11.25" style="7" customWidth="1"/>
    <col min="6" max="7" width="10.875" style="3" bestFit="1" customWidth="1"/>
    <col min="8" max="15" width="9.75" style="3" customWidth="1"/>
    <col min="16" max="17" width="9.25" style="3" customWidth="1"/>
    <col min="18" max="20" width="9.25" style="1" customWidth="1"/>
    <col min="21" max="133" width="7.125" style="1" customWidth="1"/>
    <col min="134" max="16384" width="9" style="1"/>
  </cols>
  <sheetData>
    <row r="1" spans="1:20">
      <c r="B1" s="16" t="s">
        <v>22</v>
      </c>
      <c r="P1" s="1"/>
      <c r="Q1" s="1"/>
    </row>
    <row r="2" spans="1:20">
      <c r="B2" s="16" t="s">
        <v>23</v>
      </c>
      <c r="P2" s="1"/>
      <c r="Q2" s="1"/>
    </row>
    <row r="3" spans="1:20" s="2" customFormat="1">
      <c r="A3" s="119"/>
      <c r="B3" s="98" t="s">
        <v>257</v>
      </c>
      <c r="C3" s="13"/>
      <c r="D3" s="13"/>
      <c r="E3" s="13"/>
    </row>
    <row r="4" spans="1:20" s="2" customFormat="1">
      <c r="A4" s="119"/>
      <c r="B4" s="21" t="s">
        <v>184</v>
      </c>
      <c r="C4" s="12"/>
      <c r="D4" s="12"/>
      <c r="E4" s="12"/>
    </row>
    <row r="5" spans="1:20" s="2" customFormat="1">
      <c r="A5" s="119"/>
      <c r="B5" s="242" t="s">
        <v>183</v>
      </c>
      <c r="C5" s="12"/>
      <c r="D5" s="12"/>
      <c r="E5" s="12"/>
    </row>
    <row r="6" spans="1:20" s="2" customFormat="1">
      <c r="A6" s="119"/>
      <c r="B6" s="12"/>
      <c r="C6" s="12"/>
      <c r="D6" s="12"/>
      <c r="E6" s="12"/>
    </row>
    <row r="7" spans="1:20" s="2" customFormat="1" ht="15.75" customHeight="1">
      <c r="A7" s="119"/>
      <c r="B7" s="118" t="s">
        <v>99</v>
      </c>
      <c r="C7" s="7"/>
      <c r="D7" s="7"/>
      <c r="E7" s="7"/>
      <c r="F7" s="8"/>
      <c r="I7" s="4"/>
      <c r="J7" s="4"/>
      <c r="K7" s="4"/>
      <c r="L7" s="4"/>
      <c r="M7" s="4"/>
      <c r="N7" s="4"/>
      <c r="O7" s="4"/>
      <c r="P7" s="4"/>
      <c r="Q7" s="4"/>
    </row>
    <row r="8" spans="1:20" s="2" customFormat="1">
      <c r="A8" s="119"/>
      <c r="B8" s="16"/>
      <c r="C8" s="22" t="s">
        <v>133</v>
      </c>
      <c r="D8" s="98" t="s">
        <v>82</v>
      </c>
      <c r="E8" s="16"/>
      <c r="F8" s="41"/>
      <c r="G8" s="41"/>
      <c r="H8" s="41"/>
      <c r="I8" s="41"/>
      <c r="J8" s="45"/>
      <c r="K8" s="44"/>
      <c r="L8" s="44"/>
      <c r="M8" s="44"/>
      <c r="N8" s="44"/>
      <c r="O8" s="44"/>
      <c r="P8" s="44"/>
      <c r="Q8" s="44"/>
      <c r="R8" s="45"/>
      <c r="S8" s="45"/>
      <c r="T8" s="45"/>
    </row>
    <row r="9" spans="1:20" s="2" customFormat="1">
      <c r="A9" s="119"/>
      <c r="B9" s="9"/>
      <c r="C9" s="22" t="s">
        <v>134</v>
      </c>
      <c r="D9" s="395" t="s">
        <v>126</v>
      </c>
      <c r="E9" s="395"/>
      <c r="F9" s="396"/>
      <c r="G9" s="396"/>
      <c r="H9" s="17"/>
      <c r="I9" s="386" t="s">
        <v>127</v>
      </c>
      <c r="J9" s="386"/>
      <c r="K9" s="386"/>
      <c r="L9" s="386"/>
      <c r="M9" s="190"/>
      <c r="N9" s="397" t="s">
        <v>128</v>
      </c>
      <c r="O9" s="398"/>
      <c r="P9" s="398"/>
      <c r="Q9" s="44"/>
      <c r="R9" s="386" t="s">
        <v>129</v>
      </c>
      <c r="S9" s="399"/>
      <c r="T9" s="399"/>
    </row>
    <row r="10" spans="1:20" s="5" customFormat="1" ht="18.75">
      <c r="A10" s="120"/>
      <c r="B10" s="245" t="s">
        <v>92</v>
      </c>
      <c r="C10" s="18"/>
      <c r="D10" s="49" t="s">
        <v>135</v>
      </c>
      <c r="E10" s="49" t="s">
        <v>80</v>
      </c>
      <c r="F10" s="49">
        <v>2019</v>
      </c>
      <c r="G10" s="191" t="s">
        <v>2</v>
      </c>
      <c r="H10" s="192"/>
      <c r="I10" s="153" t="s">
        <v>17</v>
      </c>
      <c r="J10" s="49" t="s">
        <v>18</v>
      </c>
      <c r="K10" s="49" t="s">
        <v>20</v>
      </c>
      <c r="L10" s="191" t="s">
        <v>21</v>
      </c>
      <c r="M10" s="192"/>
      <c r="N10" s="153" t="s">
        <v>24</v>
      </c>
      <c r="O10" s="49" t="s">
        <v>25</v>
      </c>
      <c r="P10" s="191" t="s">
        <v>27</v>
      </c>
      <c r="Q10" s="192"/>
      <c r="R10" s="153" t="s">
        <v>28</v>
      </c>
      <c r="S10" s="49" t="s">
        <v>29</v>
      </c>
      <c r="T10" s="49" t="s">
        <v>30</v>
      </c>
    </row>
    <row r="11" spans="1:20" ht="15" customHeight="1">
      <c r="A11" s="17">
        <v>1</v>
      </c>
      <c r="B11" s="16" t="s">
        <v>367</v>
      </c>
      <c r="C11" s="22"/>
      <c r="D11" s="206">
        <f>EBT!E14</f>
        <v>1124763</v>
      </c>
      <c r="E11" s="206">
        <f>EBT!F14</f>
        <v>1109716</v>
      </c>
      <c r="F11" s="206">
        <f>EBT!G14</f>
        <v>995294.96</v>
      </c>
      <c r="G11" s="206">
        <f>EBT!H14</f>
        <v>995187.6</v>
      </c>
      <c r="H11" s="194"/>
      <c r="I11" s="206">
        <f>EBT!I14</f>
        <v>990730.4</v>
      </c>
      <c r="J11" s="206">
        <f>EBT!J14</f>
        <v>985839.36</v>
      </c>
      <c r="K11" s="206">
        <f>EBT!K14</f>
        <v>985026.24</v>
      </c>
      <c r="L11" s="206">
        <f>EBT!L14</f>
        <v>981176.24</v>
      </c>
      <c r="M11" s="194"/>
      <c r="N11" s="221">
        <f>EBT!M14</f>
        <v>977141.44000000006</v>
      </c>
      <c r="O11" s="221">
        <f>EBT!N14</f>
        <v>972860.24</v>
      </c>
      <c r="P11" s="221">
        <f>EBT!O14</f>
        <v>968350.24</v>
      </c>
      <c r="Q11" s="224"/>
      <c r="R11" s="221">
        <f>EBT!P14</f>
        <v>963456.56</v>
      </c>
      <c r="S11" s="221">
        <f>EBT!Q14</f>
        <v>958740.64</v>
      </c>
      <c r="T11" s="221">
        <f>EBT!R14</f>
        <v>957151.36</v>
      </c>
    </row>
    <row r="12" spans="1:20" ht="15" customHeight="1">
      <c r="A12" s="17">
        <v>2</v>
      </c>
      <c r="B12" s="16" t="s">
        <v>368</v>
      </c>
      <c r="C12" s="16"/>
      <c r="D12" s="73"/>
      <c r="E12" s="73"/>
      <c r="F12" s="87"/>
      <c r="G12" s="97"/>
      <c r="H12" s="194"/>
      <c r="I12" s="86"/>
      <c r="J12" s="87"/>
      <c r="K12" s="87"/>
      <c r="L12" s="97"/>
      <c r="M12" s="194"/>
      <c r="N12" s="86"/>
      <c r="O12" s="87"/>
      <c r="P12" s="97"/>
      <c r="Q12" s="224"/>
      <c r="R12" s="222"/>
      <c r="S12" s="87"/>
      <c r="T12" s="87"/>
    </row>
    <row r="13" spans="1:20">
      <c r="A13" s="17">
        <v>3</v>
      </c>
      <c r="B13" s="16" t="s">
        <v>136</v>
      </c>
      <c r="C13" s="16"/>
      <c r="D13" s="225">
        <v>0.27</v>
      </c>
      <c r="E13" s="225">
        <v>0.28999999999999998</v>
      </c>
      <c r="F13" s="226">
        <v>0.31</v>
      </c>
      <c r="G13" s="227">
        <v>0.33</v>
      </c>
      <c r="H13" s="193"/>
      <c r="I13" s="229">
        <v>0.34749999999999998</v>
      </c>
      <c r="J13" s="226">
        <v>0.36499999999999999</v>
      </c>
      <c r="K13" s="226">
        <v>0.38250000000000001</v>
      </c>
      <c r="L13" s="227">
        <v>0.4</v>
      </c>
      <c r="M13" s="193"/>
      <c r="N13" s="229">
        <v>0.41670000000000001</v>
      </c>
      <c r="O13" s="226">
        <v>0.43330000000000002</v>
      </c>
      <c r="P13" s="227">
        <v>0.45</v>
      </c>
      <c r="Q13" s="193"/>
      <c r="R13" s="229">
        <v>0.4667</v>
      </c>
      <c r="S13" s="226">
        <v>0.48330000000000001</v>
      </c>
      <c r="T13" s="226">
        <v>0.5</v>
      </c>
    </row>
    <row r="14" spans="1:20">
      <c r="A14" s="17">
        <v>4</v>
      </c>
      <c r="B14" s="16" t="s">
        <v>137</v>
      </c>
      <c r="C14" s="16"/>
      <c r="D14" s="400">
        <f>((D11-D12)*D13)+((E11-E12)*E13)+((F11-F12)*F13)+((G11-G12)*G13)</f>
        <v>1262456.9956</v>
      </c>
      <c r="E14" s="401"/>
      <c r="F14" s="401"/>
      <c r="G14" s="401"/>
      <c r="H14" s="195"/>
      <c r="I14" s="400">
        <f>((I11-I12)*I13)+((J11-J12)*J13)+((K11-K12)*K13)+((L11-L12)*L13)</f>
        <v>1473353.2131999999</v>
      </c>
      <c r="J14" s="401"/>
      <c r="K14" s="401"/>
      <c r="L14" s="401"/>
      <c r="M14" s="195"/>
      <c r="N14" s="404">
        <f>(((N11-N12)*N13)+((O11-O12)*O13)+((P11-P12)*P13))</f>
        <v>1264472.78804</v>
      </c>
      <c r="O14" s="405"/>
      <c r="P14" s="405"/>
      <c r="Q14" s="195"/>
      <c r="R14" s="405">
        <f>(((R11-R12)*R13)+((S11-S12)*S13)+((T11-T12)*T13))</f>
        <v>1391580.207864</v>
      </c>
      <c r="S14" s="405"/>
      <c r="T14" s="406"/>
    </row>
    <row r="15" spans="1:20">
      <c r="A15" s="17"/>
      <c r="B15" s="16"/>
      <c r="C15" s="16"/>
      <c r="D15" s="196"/>
      <c r="E15" s="197"/>
      <c r="F15" s="57"/>
      <c r="G15" s="57"/>
      <c r="H15" s="201"/>
      <c r="I15" s="57"/>
      <c r="J15" s="57"/>
      <c r="K15" s="57"/>
      <c r="L15" s="57"/>
      <c r="M15" s="201"/>
      <c r="N15" s="57"/>
      <c r="O15" s="57"/>
      <c r="P15" s="57"/>
      <c r="Q15" s="201"/>
      <c r="R15" s="57"/>
      <c r="S15" s="57"/>
      <c r="T15" s="215"/>
    </row>
    <row r="16" spans="1:20" ht="16.5" thickBot="1">
      <c r="A16" s="17"/>
      <c r="B16" s="246" t="s">
        <v>356</v>
      </c>
      <c r="C16" s="16"/>
      <c r="D16" s="199"/>
      <c r="E16" s="200"/>
      <c r="F16" s="201"/>
      <c r="G16" s="201"/>
      <c r="H16" s="204"/>
      <c r="I16" s="201"/>
      <c r="J16" s="201"/>
      <c r="K16" s="201"/>
      <c r="L16" s="201"/>
      <c r="M16" s="201"/>
      <c r="N16" s="201"/>
      <c r="O16" s="201"/>
      <c r="P16" s="201"/>
      <c r="Q16" s="201"/>
      <c r="R16" s="201"/>
      <c r="S16" s="201"/>
      <c r="T16" s="198"/>
    </row>
    <row r="17" spans="1:21" ht="32.25" customHeight="1" thickBot="1">
      <c r="A17" s="17">
        <v>5</v>
      </c>
      <c r="B17" s="16" t="s">
        <v>359</v>
      </c>
      <c r="C17" s="305">
        <v>0</v>
      </c>
      <c r="D17" s="203"/>
      <c r="E17" s="203"/>
      <c r="F17" s="204"/>
      <c r="G17" s="202"/>
      <c r="H17" s="228">
        <f>C17+SUM(D22:G22)</f>
        <v>0</v>
      </c>
      <c r="I17" s="220"/>
      <c r="J17" s="204"/>
      <c r="K17" s="204"/>
      <c r="L17" s="204"/>
      <c r="M17" s="228">
        <f>H17+SUM(I22:L22)</f>
        <v>0</v>
      </c>
      <c r="N17" s="204"/>
      <c r="O17" s="204"/>
      <c r="P17" s="204"/>
      <c r="Q17" s="228">
        <f>M17+SUM(N22:P22)</f>
        <v>0</v>
      </c>
      <c r="R17" s="204"/>
      <c r="S17" s="204"/>
      <c r="T17" s="202"/>
      <c r="U17" s="228">
        <f>Q17+SUM(R22:T22)</f>
        <v>0</v>
      </c>
    </row>
    <row r="18" spans="1:21">
      <c r="A18" s="17">
        <v>6</v>
      </c>
      <c r="B18" s="16" t="s">
        <v>284</v>
      </c>
      <c r="C18" s="16"/>
      <c r="D18" s="205">
        <f>EBT!E76+EBT!E123+EBT!E127</f>
        <v>212037</v>
      </c>
      <c r="E18" s="205">
        <f>EBT!F76+EBT!F123+EBT!F127</f>
        <v>200314</v>
      </c>
      <c r="F18" s="205">
        <f>EBT!G76+EBT!G123+EBT!G127</f>
        <v>226893.98893599998</v>
      </c>
      <c r="G18" s="205">
        <f>EBT!H76+EBT!H123+EBT!H127</f>
        <v>377345.00305900001</v>
      </c>
      <c r="H18" s="216"/>
      <c r="I18" s="214">
        <f>EBT!I76+EBT!I123+EBT!I127</f>
        <v>482318.25870099996</v>
      </c>
      <c r="J18" s="214">
        <f>EBT!J76+EBT!J123+EBT!J127</f>
        <v>473947.08533999999</v>
      </c>
      <c r="K18" s="214">
        <f>EBT!K76+EBT!K123+EBT!K127</f>
        <v>466675.64326799999</v>
      </c>
      <c r="L18" s="214">
        <f>EBT!L76+EBT!L123+EBT!L127</f>
        <v>706165.917089</v>
      </c>
      <c r="M18" s="195"/>
      <c r="N18" s="306">
        <f>EBT!M76+EBT!M123+EBT!M127</f>
        <v>792858.15187900001</v>
      </c>
      <c r="O18" s="306">
        <f>EBT!N76+EBT!N123+EBT!N127</f>
        <v>792033.04729500005</v>
      </c>
      <c r="P18" s="306">
        <f>EBT!O76+EBT!O123+EBT!O127</f>
        <v>791091.99298200011</v>
      </c>
      <c r="Q18" s="195"/>
      <c r="R18" s="306">
        <f>EBT!P76+EBT!P123+EBT!P127</f>
        <v>754744.82028300012</v>
      </c>
      <c r="S18" s="306">
        <f>EBT!Q76+EBT!Q123+EBT!Q127</f>
        <v>749838.61557699996</v>
      </c>
      <c r="T18" s="306">
        <f>EBT!R76+EBT!R123+EBT!R127</f>
        <v>728090.09247200005</v>
      </c>
    </row>
    <row r="19" spans="1:21">
      <c r="A19" s="17" t="s">
        <v>281</v>
      </c>
      <c r="B19" s="16" t="s">
        <v>286</v>
      </c>
      <c r="C19" s="16"/>
      <c r="D19" s="248">
        <v>212037</v>
      </c>
      <c r="E19" s="248">
        <v>200314</v>
      </c>
      <c r="F19" s="248">
        <f>F18</f>
        <v>226893.98893599998</v>
      </c>
      <c r="G19" s="248">
        <f>G18</f>
        <v>377345.00305900001</v>
      </c>
      <c r="H19" s="195"/>
      <c r="I19" s="248">
        <f>I18</f>
        <v>482318.25870099996</v>
      </c>
      <c r="J19" s="248">
        <f>J18</f>
        <v>473947.08533999999</v>
      </c>
      <c r="K19" s="248">
        <f>K18</f>
        <v>466675.64326799999</v>
      </c>
      <c r="L19" s="248">
        <f>L18</f>
        <v>706165.917089</v>
      </c>
      <c r="M19" s="195"/>
      <c r="N19" s="248">
        <f>N18</f>
        <v>792858.15187900001</v>
      </c>
      <c r="O19" s="248">
        <f>O18</f>
        <v>792033.04729500005</v>
      </c>
      <c r="P19" s="248">
        <f>P18</f>
        <v>791091.99298200011</v>
      </c>
      <c r="Q19" s="195"/>
      <c r="R19" s="248">
        <f>R18</f>
        <v>754744.82028300012</v>
      </c>
      <c r="S19" s="248">
        <f>S18</f>
        <v>749838.61557699996</v>
      </c>
      <c r="T19" s="248">
        <f>T18</f>
        <v>728090.09247200005</v>
      </c>
    </row>
    <row r="20" spans="1:21">
      <c r="A20" s="17">
        <v>7</v>
      </c>
      <c r="B20" s="16" t="s">
        <v>283</v>
      </c>
      <c r="C20" s="16"/>
      <c r="D20" s="367">
        <v>118610</v>
      </c>
      <c r="E20" s="367">
        <v>119654</v>
      </c>
      <c r="F20" s="367">
        <v>118000</v>
      </c>
      <c r="G20" s="248"/>
      <c r="H20" s="195"/>
      <c r="I20" s="248"/>
      <c r="J20" s="248"/>
      <c r="K20" s="248"/>
      <c r="L20" s="248"/>
      <c r="M20" s="195"/>
      <c r="N20" s="248"/>
      <c r="O20" s="248"/>
      <c r="P20" s="248"/>
      <c r="Q20" s="195"/>
      <c r="R20" s="248"/>
      <c r="S20" s="248"/>
      <c r="T20" s="248"/>
    </row>
    <row r="21" spans="1:21">
      <c r="A21" s="17" t="s">
        <v>287</v>
      </c>
      <c r="B21" s="16" t="s">
        <v>370</v>
      </c>
      <c r="C21" s="16"/>
      <c r="D21" s="367">
        <v>118610</v>
      </c>
      <c r="E21" s="367">
        <v>119654</v>
      </c>
      <c r="F21" s="367">
        <v>118000</v>
      </c>
      <c r="G21" s="248"/>
      <c r="H21" s="195"/>
      <c r="I21" s="248"/>
      <c r="J21" s="248"/>
      <c r="K21" s="248"/>
      <c r="L21" s="248"/>
      <c r="M21" s="195"/>
      <c r="N21" s="248"/>
      <c r="O21" s="248"/>
      <c r="P21" s="248"/>
      <c r="Q21" s="195"/>
      <c r="R21" s="248"/>
      <c r="S21" s="248"/>
      <c r="T21" s="248"/>
    </row>
    <row r="22" spans="1:21">
      <c r="A22" s="17">
        <v>8</v>
      </c>
      <c r="B22" s="16" t="s">
        <v>369</v>
      </c>
      <c r="C22" s="16"/>
      <c r="D22" s="214">
        <f>D20-D21+D18-D19</f>
        <v>0</v>
      </c>
      <c r="E22" s="214">
        <f t="shared" ref="E22:I22" si="0">E20-E21+E18-E19</f>
        <v>0</v>
      </c>
      <c r="F22" s="214">
        <f t="shared" si="0"/>
        <v>0</v>
      </c>
      <c r="G22" s="214">
        <f t="shared" si="0"/>
        <v>0</v>
      </c>
      <c r="H22" s="195"/>
      <c r="I22" s="214">
        <f t="shared" si="0"/>
        <v>0</v>
      </c>
      <c r="J22" s="214">
        <f t="shared" ref="J22" si="1">J20-J21+J18-J19</f>
        <v>0</v>
      </c>
      <c r="K22" s="214">
        <f t="shared" ref="K22" si="2">K20-K21+K18-K19</f>
        <v>0</v>
      </c>
      <c r="L22" s="214">
        <f t="shared" ref="L22:N22" si="3">L20-L21+L18-L19</f>
        <v>0</v>
      </c>
      <c r="M22" s="195"/>
      <c r="N22" s="214">
        <f t="shared" si="3"/>
        <v>0</v>
      </c>
      <c r="O22" s="214">
        <f t="shared" ref="O22" si="4">O20-O21+O18-O19</f>
        <v>0</v>
      </c>
      <c r="P22" s="214">
        <f t="shared" ref="P22:R22" si="5">P20-P21+P18-P19</f>
        <v>0</v>
      </c>
      <c r="Q22" s="195"/>
      <c r="R22" s="214">
        <f t="shared" si="5"/>
        <v>0</v>
      </c>
      <c r="S22" s="214">
        <f t="shared" ref="S22" si="6">S20-S21+S18-S19</f>
        <v>0</v>
      </c>
      <c r="T22" s="214">
        <f t="shared" ref="T22" si="7">T20-T21+T18-T19</f>
        <v>0</v>
      </c>
    </row>
    <row r="23" spans="1:21">
      <c r="A23" s="17"/>
      <c r="B23" s="16"/>
      <c r="C23" s="16"/>
      <c r="D23" s="196"/>
      <c r="E23" s="197"/>
      <c r="F23" s="57"/>
      <c r="G23" s="57"/>
      <c r="H23" s="201"/>
      <c r="I23" s="57"/>
      <c r="J23" s="57"/>
      <c r="K23" s="57"/>
      <c r="L23" s="57"/>
      <c r="M23" s="201"/>
      <c r="N23" s="57"/>
      <c r="O23" s="57"/>
      <c r="P23" s="57"/>
      <c r="Q23" s="201"/>
      <c r="R23" s="57"/>
      <c r="S23" s="57"/>
      <c r="T23" s="215"/>
    </row>
    <row r="24" spans="1:21" ht="16.5" thickBot="1">
      <c r="A24" s="17"/>
      <c r="B24" s="246" t="s">
        <v>357</v>
      </c>
      <c r="C24" s="16"/>
      <c r="D24" s="199"/>
      <c r="E24" s="200"/>
      <c r="F24" s="201"/>
      <c r="G24" s="201"/>
      <c r="H24" s="204"/>
      <c r="I24" s="201"/>
      <c r="J24" s="201"/>
      <c r="K24" s="201"/>
      <c r="L24" s="201"/>
      <c r="M24" s="201"/>
      <c r="N24" s="201"/>
      <c r="O24" s="201"/>
      <c r="P24" s="201"/>
      <c r="Q24" s="201"/>
      <c r="R24" s="201"/>
      <c r="S24" s="201"/>
      <c r="T24" s="198"/>
    </row>
    <row r="25" spans="1:21" ht="16.5" thickBot="1">
      <c r="A25" s="17">
        <v>9</v>
      </c>
      <c r="B25" s="16" t="s">
        <v>359</v>
      </c>
      <c r="C25" s="305">
        <v>0</v>
      </c>
      <c r="D25" s="203"/>
      <c r="E25" s="203"/>
      <c r="F25" s="204"/>
      <c r="G25" s="202"/>
      <c r="H25" s="228">
        <f>C25+SUM(D28:G28)</f>
        <v>0</v>
      </c>
      <c r="I25" s="220"/>
      <c r="J25" s="204"/>
      <c r="K25" s="204"/>
      <c r="L25" s="204"/>
      <c r="M25" s="228">
        <f>H25+SUM(I28:L28)</f>
        <v>0</v>
      </c>
      <c r="N25" s="204"/>
      <c r="O25" s="204"/>
      <c r="P25" s="204"/>
      <c r="Q25" s="228">
        <f>M25+SUM(N28:P28)</f>
        <v>0</v>
      </c>
      <c r="R25" s="204"/>
      <c r="S25" s="204"/>
      <c r="T25" s="202"/>
      <c r="U25" s="228">
        <f>Q25+SUM(R28:T28)</f>
        <v>0</v>
      </c>
    </row>
    <row r="26" spans="1:21">
      <c r="A26" s="17">
        <v>10</v>
      </c>
      <c r="B26" s="16" t="s">
        <v>282</v>
      </c>
      <c r="C26" s="16"/>
      <c r="D26" s="379">
        <v>9500</v>
      </c>
      <c r="E26" s="379">
        <v>9500</v>
      </c>
      <c r="F26" s="380">
        <v>9500</v>
      </c>
      <c r="G26" s="232"/>
      <c r="H26" s="216"/>
      <c r="I26" s="230"/>
      <c r="J26" s="231"/>
      <c r="K26" s="231"/>
      <c r="L26" s="232"/>
      <c r="M26" s="195"/>
      <c r="N26" s="169"/>
      <c r="O26" s="178"/>
      <c r="P26" s="217"/>
      <c r="Q26" s="195"/>
      <c r="R26" s="169"/>
      <c r="S26" s="178"/>
      <c r="T26" s="178"/>
    </row>
    <row r="27" spans="1:21">
      <c r="A27" s="17">
        <v>11</v>
      </c>
      <c r="B27" s="16" t="s">
        <v>360</v>
      </c>
      <c r="C27" s="16"/>
      <c r="D27" s="379">
        <v>9500</v>
      </c>
      <c r="E27" s="379">
        <v>9500</v>
      </c>
      <c r="F27" s="380">
        <v>9500</v>
      </c>
      <c r="G27" s="232"/>
      <c r="H27" s="195"/>
      <c r="I27" s="212"/>
      <c r="J27" s="212"/>
      <c r="K27" s="212"/>
      <c r="L27" s="212"/>
      <c r="M27" s="195"/>
      <c r="N27" s="212"/>
      <c r="O27" s="212"/>
      <c r="P27" s="212"/>
      <c r="Q27" s="195"/>
      <c r="R27" s="212"/>
      <c r="S27" s="212"/>
      <c r="T27" s="212"/>
    </row>
    <row r="28" spans="1:21">
      <c r="A28" s="17">
        <v>12</v>
      </c>
      <c r="B28" s="16" t="s">
        <v>361</v>
      </c>
      <c r="C28" s="16"/>
      <c r="D28" s="214">
        <f>D26-D27</f>
        <v>0</v>
      </c>
      <c r="E28" s="214">
        <f t="shared" ref="E28:I28" si="8">E26-E27</f>
        <v>0</v>
      </c>
      <c r="F28" s="214">
        <f t="shared" si="8"/>
        <v>0</v>
      </c>
      <c r="G28" s="214">
        <f t="shared" si="8"/>
        <v>0</v>
      </c>
      <c r="H28" s="201"/>
      <c r="I28" s="214">
        <f t="shared" si="8"/>
        <v>0</v>
      </c>
      <c r="J28" s="214">
        <f t="shared" ref="J28" si="9">J26-J27</f>
        <v>0</v>
      </c>
      <c r="K28" s="214">
        <f t="shared" ref="K28" si="10">K26-K27</f>
        <v>0</v>
      </c>
      <c r="L28" s="214">
        <f t="shared" ref="L28:N28" si="11">L26-L27</f>
        <v>0</v>
      </c>
      <c r="M28" s="201"/>
      <c r="N28" s="214">
        <f t="shared" si="11"/>
        <v>0</v>
      </c>
      <c r="O28" s="214">
        <f t="shared" ref="O28" si="12">O26-O27</f>
        <v>0</v>
      </c>
      <c r="P28" s="214">
        <f t="shared" ref="P28" si="13">P26-P27</f>
        <v>0</v>
      </c>
      <c r="Q28" s="201"/>
      <c r="R28" s="214">
        <f t="shared" ref="R28" si="14">R26-R27</f>
        <v>0</v>
      </c>
      <c r="S28" s="214">
        <f t="shared" ref="S28" si="15">S26-S27</f>
        <v>0</v>
      </c>
      <c r="T28" s="214">
        <f t="shared" ref="T28" si="16">T26-T27</f>
        <v>0</v>
      </c>
    </row>
    <row r="29" spans="1:21">
      <c r="A29" s="17"/>
      <c r="B29" s="16"/>
      <c r="C29" s="16"/>
      <c r="D29" s="219"/>
      <c r="E29" s="218"/>
      <c r="F29" s="123"/>
      <c r="G29" s="123"/>
      <c r="H29" s="201"/>
      <c r="I29" s="123"/>
      <c r="J29" s="123"/>
      <c r="K29" s="123"/>
      <c r="L29" s="123"/>
      <c r="M29" s="201"/>
      <c r="N29" s="123"/>
      <c r="O29" s="123"/>
      <c r="P29" s="123"/>
      <c r="Q29" s="201"/>
      <c r="R29" s="123"/>
      <c r="S29" s="123"/>
      <c r="T29" s="213"/>
    </row>
    <row r="30" spans="1:21" ht="31.5">
      <c r="A30" s="17">
        <v>13</v>
      </c>
      <c r="B30" s="16" t="s">
        <v>307</v>
      </c>
      <c r="C30" s="16"/>
      <c r="D30" s="402">
        <f>SUM(D19:G19)+SUM(D21:G21)+SUM(D27:G27)</f>
        <v>1401353.991995</v>
      </c>
      <c r="E30" s="403"/>
      <c r="F30" s="403"/>
      <c r="G30" s="403"/>
      <c r="H30" s="195"/>
      <c r="I30" s="402">
        <f>SUM(I19:L19)+SUM(I21:L21)+SUM(I27:L27)</f>
        <v>2129106.9043979999</v>
      </c>
      <c r="J30" s="403"/>
      <c r="K30" s="403"/>
      <c r="L30" s="403"/>
      <c r="M30" s="195"/>
      <c r="N30" s="391">
        <f>SUM(N19:P19)+SUM(N21:P21)+SUM(N27:P27)</f>
        <v>2375983.1921560001</v>
      </c>
      <c r="O30" s="391"/>
      <c r="P30" s="391"/>
      <c r="Q30" s="195"/>
      <c r="R30" s="391">
        <f>SUM(R19:T19)+SUM(R21:T21)+SUM(R27:T27)</f>
        <v>2232673.5283320001</v>
      </c>
      <c r="S30" s="391"/>
      <c r="T30" s="391"/>
    </row>
    <row r="31" spans="1:21">
      <c r="A31" s="17"/>
      <c r="B31" s="16"/>
      <c r="C31" s="16"/>
      <c r="D31" s="219"/>
      <c r="E31" s="218"/>
      <c r="F31" s="123"/>
      <c r="G31" s="123"/>
      <c r="H31" s="201"/>
      <c r="I31" s="123"/>
      <c r="J31" s="123"/>
      <c r="K31" s="123"/>
      <c r="L31" s="123"/>
      <c r="M31" s="201"/>
      <c r="N31" s="123"/>
      <c r="O31" s="123"/>
      <c r="P31" s="123"/>
      <c r="Q31" s="201"/>
      <c r="R31" s="123"/>
      <c r="S31" s="123"/>
      <c r="T31" s="213"/>
    </row>
    <row r="32" spans="1:21">
      <c r="A32" s="17">
        <v>14</v>
      </c>
      <c r="B32" s="16" t="s">
        <v>358</v>
      </c>
      <c r="C32" s="16"/>
      <c r="D32" s="402">
        <f>D30-D14</f>
        <v>138896.99639500002</v>
      </c>
      <c r="E32" s="403"/>
      <c r="F32" s="403"/>
      <c r="G32" s="403"/>
      <c r="H32" s="195"/>
      <c r="I32" s="402">
        <f>I30-I14</f>
        <v>655753.69119799999</v>
      </c>
      <c r="J32" s="403"/>
      <c r="K32" s="403"/>
      <c r="L32" s="403"/>
      <c r="M32" s="195"/>
      <c r="N32" s="407">
        <f>N30-N14</f>
        <v>1111510.404116</v>
      </c>
      <c r="O32" s="407"/>
      <c r="P32" s="407"/>
      <c r="Q32" s="195"/>
      <c r="R32" s="392">
        <f>R30-R14</f>
        <v>841093.32046800014</v>
      </c>
      <c r="S32" s="393"/>
      <c r="T32" s="394"/>
    </row>
    <row r="33" spans="1:20">
      <c r="A33" s="121"/>
      <c r="B33" s="24"/>
      <c r="C33" s="122"/>
      <c r="D33" s="122"/>
      <c r="E33" s="122"/>
      <c r="F33" s="123"/>
      <c r="G33" s="123"/>
      <c r="H33" s="204"/>
      <c r="I33" s="123"/>
      <c r="J33" s="123"/>
      <c r="K33" s="123"/>
      <c r="L33" s="123"/>
      <c r="M33" s="204"/>
      <c r="N33" s="123"/>
      <c r="O33" s="123"/>
      <c r="P33" s="124"/>
      <c r="Q33" s="223"/>
      <c r="R33" s="124"/>
      <c r="S33" s="124"/>
      <c r="T33" s="125"/>
    </row>
    <row r="34" spans="1:20" s="7" customFormat="1">
      <c r="A34" s="115"/>
      <c r="F34" s="3"/>
      <c r="G34" s="3"/>
      <c r="H34" s="3"/>
      <c r="I34" s="3"/>
      <c r="J34" s="3"/>
      <c r="K34" s="3"/>
      <c r="L34" s="3"/>
      <c r="M34" s="3"/>
      <c r="N34" s="3"/>
      <c r="O34" s="3"/>
      <c r="P34" s="3"/>
      <c r="Q34" s="3"/>
      <c r="R34" s="1"/>
      <c r="S34" s="1"/>
      <c r="T34" s="1"/>
    </row>
    <row r="35" spans="1:20" s="7" customFormat="1">
      <c r="A35" s="115"/>
      <c r="F35" s="3"/>
      <c r="G35" s="3"/>
      <c r="H35" s="3"/>
      <c r="I35" s="3"/>
      <c r="J35" s="3"/>
      <c r="K35" s="3"/>
      <c r="L35" s="3"/>
      <c r="M35" s="3"/>
      <c r="N35" s="3"/>
      <c r="O35" s="3"/>
      <c r="P35" s="3"/>
      <c r="Q35" s="3"/>
      <c r="R35" s="1"/>
      <c r="S35" s="1"/>
      <c r="T35" s="1"/>
    </row>
    <row r="36" spans="1:20" s="7" customFormat="1">
      <c r="A36" s="115"/>
      <c r="F36" s="3"/>
      <c r="G36" s="3"/>
      <c r="H36" s="3"/>
      <c r="I36" s="3"/>
      <c r="J36" s="3"/>
      <c r="K36" s="3"/>
      <c r="L36" s="3"/>
      <c r="M36" s="3"/>
      <c r="N36" s="3"/>
      <c r="O36" s="3"/>
      <c r="P36" s="3"/>
      <c r="Q36" s="3"/>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44"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279" t="s">
        <v>318</v>
      </c>
      <c r="B1" s="279" t="s">
        <v>327</v>
      </c>
      <c r="C1" s="279" t="s">
        <v>329</v>
      </c>
      <c r="D1" s="279" t="s">
        <v>335</v>
      </c>
      <c r="E1" s="279" t="s">
        <v>336</v>
      </c>
      <c r="F1" s="279" t="s">
        <v>337</v>
      </c>
    </row>
    <row r="2" spans="1:6">
      <c r="A2" s="280" t="s">
        <v>326</v>
      </c>
      <c r="B2" s="280" t="s">
        <v>326</v>
      </c>
      <c r="C2" s="280" t="s">
        <v>330</v>
      </c>
      <c r="D2" s="280" t="s">
        <v>330</v>
      </c>
      <c r="E2" s="280" t="s">
        <v>326</v>
      </c>
      <c r="F2" s="280" t="s">
        <v>330</v>
      </c>
    </row>
    <row r="3" spans="1:6">
      <c r="A3" s="280" t="s">
        <v>324</v>
      </c>
      <c r="B3" s="280" t="s">
        <v>324</v>
      </c>
      <c r="C3" s="280" t="s">
        <v>331</v>
      </c>
      <c r="D3" s="280" t="s">
        <v>331</v>
      </c>
      <c r="E3" s="280" t="s">
        <v>324</v>
      </c>
      <c r="F3" s="280" t="s">
        <v>331</v>
      </c>
    </row>
    <row r="4" spans="1:6">
      <c r="A4" s="280" t="s">
        <v>321</v>
      </c>
      <c r="B4" s="280" t="s">
        <v>321</v>
      </c>
      <c r="C4" s="280" t="s">
        <v>332</v>
      </c>
      <c r="D4" s="280" t="s">
        <v>332</v>
      </c>
      <c r="E4" s="280" t="s">
        <v>321</v>
      </c>
      <c r="F4" s="280" t="s">
        <v>332</v>
      </c>
    </row>
    <row r="5" spans="1:6">
      <c r="A5" s="280" t="s">
        <v>322</v>
      </c>
      <c r="B5" s="280" t="s">
        <v>322</v>
      </c>
      <c r="C5" s="280" t="s">
        <v>324</v>
      </c>
      <c r="D5" s="280" t="s">
        <v>324</v>
      </c>
      <c r="E5" s="280" t="s">
        <v>322</v>
      </c>
      <c r="F5" s="280" t="s">
        <v>324</v>
      </c>
    </row>
    <row r="6" spans="1:6">
      <c r="A6" s="280" t="s">
        <v>319</v>
      </c>
      <c r="B6" s="280" t="s">
        <v>319</v>
      </c>
      <c r="C6" s="280" t="s">
        <v>333</v>
      </c>
      <c r="D6" s="280" t="s">
        <v>333</v>
      </c>
      <c r="E6" s="280" t="s">
        <v>319</v>
      </c>
      <c r="F6" s="280" t="s">
        <v>333</v>
      </c>
    </row>
    <row r="7" spans="1:6">
      <c r="A7" s="280" t="s">
        <v>323</v>
      </c>
      <c r="B7" s="280" t="s">
        <v>323</v>
      </c>
      <c r="C7" s="280" t="s">
        <v>334</v>
      </c>
      <c r="D7" s="280" t="s">
        <v>334</v>
      </c>
      <c r="E7" s="280" t="s">
        <v>323</v>
      </c>
      <c r="F7" s="280" t="s">
        <v>334</v>
      </c>
    </row>
    <row r="8" spans="1:6">
      <c r="A8" s="280" t="s">
        <v>320</v>
      </c>
      <c r="B8" s="280" t="s">
        <v>320</v>
      </c>
      <c r="D8" s="280"/>
      <c r="E8" s="280" t="s">
        <v>320</v>
      </c>
      <c r="F8" s="280"/>
    </row>
    <row r="9" spans="1:6">
      <c r="A9" s="280" t="s">
        <v>325</v>
      </c>
      <c r="B9" s="280" t="s">
        <v>325</v>
      </c>
      <c r="D9" s="280"/>
      <c r="E9" s="280" t="s">
        <v>325</v>
      </c>
      <c r="F9" s="280"/>
    </row>
    <row r="10" spans="1:6">
      <c r="B10" s="280" t="s">
        <v>328</v>
      </c>
      <c r="D10" s="280"/>
      <c r="E10" s="280" t="s">
        <v>328</v>
      </c>
      <c r="F10" s="280"/>
    </row>
  </sheetData>
  <sortState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7D731DAF0DBF48AC72EBB12725B234" ma:contentTypeVersion="8" ma:contentTypeDescription="Create a new document." ma:contentTypeScope="" ma:versionID="c9c835812ea0c7968507e92d8a63bb37">
  <xsd:schema xmlns:xsd="http://www.w3.org/2001/XMLSchema" xmlns:xs="http://www.w3.org/2001/XMLSchema" xmlns:p="http://schemas.microsoft.com/office/2006/metadata/properties" xmlns:ns2="1c4464e4-f203-4917-acc1-7f62da30d41d" xmlns:ns3="e7d8f8ce-a994-4724-a7c1-a061d4d50608" targetNamespace="http://schemas.microsoft.com/office/2006/metadata/properties" ma:root="true" ma:fieldsID="a6bacef3e57c749c19ce90ffdfae8c86" ns2:_="" ns3:_="">
    <xsd:import namespace="1c4464e4-f203-4917-acc1-7f62da30d41d"/>
    <xsd:import namespace="e7d8f8ce-a994-4724-a7c1-a061d4d506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4464e4-f203-4917-acc1-7f62da30d4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d8f8ce-a994-4724-a7c1-a061d4d506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AEC9FF-F4E2-4F4E-875C-0BDA93197C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4464e4-f203-4917-acc1-7f62da30d41d"/>
    <ds:schemaRef ds:uri="e7d8f8ce-a994-4724-a7c1-a061d4d50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C46F0A-D228-46DD-BAB0-21CF8307FB81}">
  <ds:schemaRefs>
    <ds:schemaRef ds:uri="http://purl.org/dc/elements/1.1/"/>
    <ds:schemaRef ds:uri="http://schemas.microsoft.com/office/2006/metadata/properties"/>
    <ds:schemaRef ds:uri="1c4464e4-f203-4917-acc1-7f62da30d41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7d8f8ce-a994-4724-a7c1-a061d4d50608"/>
    <ds:schemaRef ds:uri="http://www.w3.org/XML/1998/namespace"/>
    <ds:schemaRef ds:uri="http://purl.org/dc/dcmitype/"/>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sheet</vt:lpstr>
      <vt:lpstr>Admin Info</vt:lpstr>
      <vt:lpstr>CRAT</vt:lpstr>
      <vt:lpstr>EBT</vt:lpstr>
      <vt:lpstr>GEAT</vt:lpstr>
      <vt:lpstr>RPT</vt:lpstr>
      <vt:lpstr>Lists</vt:lpstr>
      <vt:lpstr>'Cover sheet'!Print_Area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Himanshu Pandey</cp:lastModifiedBy>
  <cp:lastPrinted>2018-07-20T16:34:29Z</cp:lastPrinted>
  <dcterms:created xsi:type="dcterms:W3CDTF">2004-11-07T17:37:25Z</dcterms:created>
  <dcterms:modified xsi:type="dcterms:W3CDTF">2019-04-24T20:53:04Z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0x010100E77D731DAF0DBF48AC72EBB12725B234</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TemplateUrl">
    <vt:lpwstr/>
  </property>
</Properties>
</file>