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communitypower.sharepoint.com/teams/intranet2/powersupply/PS700 Open/Contract and Compliance Mgr/Regulatory/IEPR/"/>
    </mc:Choice>
  </mc:AlternateContent>
  <xr:revisionPtr revIDLastSave="0" documentId="8_{4D584A23-39A1-447A-816D-BC1C8D897596}" xr6:coauthVersionLast="43" xr6:coauthVersionMax="43" xr10:uidLastSave="{00000000-0000-0000-0000-000000000000}"/>
  <bookViews>
    <workbookView xWindow="28680" yWindow="-120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externalReferences>
    <externalReference r:id="rId6"/>
  </externalReferences>
  <definedNames>
    <definedName name="_xlnm.Print_Area" localSheetId="3">'S-5 Table'!$A$1:$L$31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Table'!$A$1:$L$31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Table'!$A$1:$W$31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Table'!$A$1:$L$31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Table'!$A$1:$L$31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Table'!$A$1:$L$31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Table'!$A$1:$L$31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5" l="1"/>
  <c r="A21" i="5"/>
  <c r="A52" i="5"/>
  <c r="B24" i="5" l="1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A53" i="5"/>
  <c r="A54" i="5"/>
  <c r="A55" i="5"/>
  <c r="A56" i="5"/>
  <c r="A57" i="5"/>
  <c r="A40" i="5"/>
  <c r="A41" i="5"/>
  <c r="A42" i="5"/>
  <c r="A43" i="5"/>
  <c r="A44" i="5"/>
  <c r="A45" i="5"/>
  <c r="A46" i="5"/>
  <c r="A47" i="5"/>
  <c r="A48" i="5"/>
  <c r="A49" i="5"/>
  <c r="A50" i="5"/>
  <c r="A51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X46" i="7" l="1"/>
  <c r="X87" i="7" s="1"/>
  <c r="B20" i="5" l="1"/>
  <c r="A12" i="5"/>
  <c r="A13" i="5"/>
  <c r="A14" i="5"/>
  <c r="A15" i="5"/>
  <c r="A16" i="5"/>
  <c r="A17" i="5"/>
  <c r="A18" i="5"/>
  <c r="A19" i="5"/>
  <c r="A20" i="5"/>
  <c r="B13" i="5" l="1"/>
  <c r="B14" i="5"/>
  <c r="B15" i="5"/>
  <c r="B16" i="5"/>
  <c r="B17" i="5"/>
  <c r="B18" i="5"/>
  <c r="B19" i="5"/>
  <c r="B23" i="5"/>
  <c r="B10" i="5"/>
  <c r="B11" i="5"/>
  <c r="B12" i="5"/>
  <c r="A10" i="5"/>
  <c r="A11" i="5"/>
  <c r="H10" i="7" l="1"/>
  <c r="J35" i="2" l="1"/>
  <c r="K35" i="2"/>
  <c r="L35" i="2"/>
  <c r="M35" i="2"/>
  <c r="N35" i="2"/>
  <c r="O35" i="2"/>
  <c r="P35" i="2"/>
  <c r="Q35" i="2"/>
  <c r="R35" i="2"/>
  <c r="S35" i="2"/>
  <c r="T35" i="2"/>
  <c r="J36" i="2"/>
  <c r="K36" i="2"/>
  <c r="L36" i="2"/>
  <c r="M36" i="2"/>
  <c r="N36" i="2"/>
  <c r="O36" i="2"/>
  <c r="P36" i="2"/>
  <c r="Q36" i="2"/>
  <c r="R36" i="2"/>
  <c r="S36" i="2"/>
  <c r="T36" i="2"/>
  <c r="I35" i="2"/>
  <c r="I36" i="2"/>
  <c r="K17" i="2"/>
  <c r="L17" i="2"/>
  <c r="M17" i="2"/>
  <c r="N17" i="2"/>
  <c r="O17" i="2"/>
  <c r="P17" i="2"/>
  <c r="Q17" i="2"/>
  <c r="R17" i="2"/>
  <c r="S17" i="2"/>
  <c r="T17" i="2"/>
  <c r="K18" i="2"/>
  <c r="L18" i="2"/>
  <c r="M18" i="2"/>
  <c r="N18" i="2"/>
  <c r="O18" i="2"/>
  <c r="P18" i="2"/>
  <c r="Q18" i="2"/>
  <c r="R18" i="2"/>
  <c r="S18" i="2"/>
  <c r="T18" i="2"/>
  <c r="J18" i="2"/>
  <c r="J17" i="2"/>
  <c r="G37" i="2" l="1"/>
  <c r="AH10" i="7" l="1"/>
  <c r="AI10" i="7"/>
  <c r="AH14" i="7"/>
  <c r="AI14" i="7"/>
  <c r="AH17" i="7"/>
  <c r="AI17" i="7"/>
  <c r="AH20" i="7"/>
  <c r="AI20" i="7"/>
  <c r="AH24" i="7"/>
  <c r="AI24" i="7"/>
  <c r="AH32" i="7"/>
  <c r="AH87" i="7" s="1"/>
  <c r="AI32" i="7"/>
  <c r="AH46" i="7"/>
  <c r="AI46" i="7"/>
  <c r="S10" i="7"/>
  <c r="T10" i="7"/>
  <c r="S14" i="7"/>
  <c r="T14" i="7"/>
  <c r="S17" i="7"/>
  <c r="T17" i="7"/>
  <c r="S20" i="7"/>
  <c r="T20" i="7"/>
  <c r="S24" i="7"/>
  <c r="T24" i="7"/>
  <c r="S32" i="7"/>
  <c r="T32" i="7"/>
  <c r="S46" i="7"/>
  <c r="T46" i="7"/>
  <c r="S19" i="2"/>
  <c r="S21" i="2" s="1"/>
  <c r="S22" i="2" s="1"/>
  <c r="T19" i="2"/>
  <c r="T21" i="2" s="1"/>
  <c r="T22" i="2" s="1"/>
  <c r="S37" i="2"/>
  <c r="S39" i="2" s="1"/>
  <c r="AH88" i="7" s="1"/>
  <c r="T37" i="2"/>
  <c r="T39" i="2" s="1"/>
  <c r="AI88" i="7" s="1"/>
  <c r="T87" i="7" l="1"/>
  <c r="AI87" i="7"/>
  <c r="AI89" i="7" s="1"/>
  <c r="S87" i="7"/>
  <c r="AH89" i="7"/>
  <c r="T25" i="2"/>
  <c r="T88" i="7" s="1"/>
  <c r="S25" i="2"/>
  <c r="S88" i="7" s="1"/>
  <c r="H50" i="2"/>
  <c r="G50" i="2"/>
  <c r="S89" i="7" l="1"/>
  <c r="T89" i="7"/>
  <c r="A23" i="5"/>
  <c r="B9" i="5"/>
  <c r="A9" i="5"/>
  <c r="H46" i="7" l="1"/>
  <c r="AG46" i="7" l="1"/>
  <c r="AF46" i="7"/>
  <c r="AE46" i="7"/>
  <c r="AD46" i="7"/>
  <c r="AC46" i="7"/>
  <c r="AB46" i="7"/>
  <c r="AA46" i="7"/>
  <c r="Z46" i="7"/>
  <c r="Y46" i="7"/>
  <c r="W46" i="7"/>
  <c r="V46" i="7"/>
  <c r="R46" i="7"/>
  <c r="Q46" i="7"/>
  <c r="P46" i="7"/>
  <c r="O46" i="7"/>
  <c r="N46" i="7"/>
  <c r="M46" i="7"/>
  <c r="L46" i="7"/>
  <c r="K46" i="7"/>
  <c r="J46" i="7"/>
  <c r="I46" i="7"/>
  <c r="G46" i="7"/>
  <c r="AG32" i="7"/>
  <c r="AF32" i="7"/>
  <c r="AE32" i="7"/>
  <c r="AD32" i="7"/>
  <c r="AC32" i="7"/>
  <c r="AB32" i="7"/>
  <c r="AA32" i="7"/>
  <c r="Z32" i="7"/>
  <c r="Y32" i="7"/>
  <c r="X32" i="7"/>
  <c r="W32" i="7"/>
  <c r="W87" i="7" s="1"/>
  <c r="V32" i="7"/>
  <c r="R32" i="7"/>
  <c r="Q32" i="7"/>
  <c r="P32" i="7"/>
  <c r="O32" i="7"/>
  <c r="N32" i="7"/>
  <c r="M32" i="7"/>
  <c r="L32" i="7"/>
  <c r="K32" i="7"/>
  <c r="J32" i="7"/>
  <c r="I32" i="7"/>
  <c r="H32" i="7"/>
  <c r="H87" i="7" s="1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G10" i="7"/>
  <c r="B5" i="7"/>
  <c r="G87" i="7" l="1"/>
  <c r="N87" i="7"/>
  <c r="R87" i="7"/>
  <c r="O87" i="7"/>
  <c r="Y87" i="7"/>
  <c r="AG87" i="7"/>
  <c r="K87" i="7"/>
  <c r="AC87" i="7"/>
  <c r="I87" i="7"/>
  <c r="Q87" i="7"/>
  <c r="AF87" i="7"/>
  <c r="J87" i="7"/>
  <c r="AB87" i="7"/>
  <c r="P87" i="7"/>
  <c r="Z87" i="7"/>
  <c r="L87" i="7"/>
  <c r="V87" i="7"/>
  <c r="AD87" i="7"/>
  <c r="AA87" i="7"/>
  <c r="M87" i="7"/>
  <c r="AE8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88" i="7" s="1"/>
  <c r="P89" i="7" s="1"/>
  <c r="Q22" i="2"/>
  <c r="Q25" i="2" s="1"/>
  <c r="Q88" i="7" s="1"/>
  <c r="Q89" i="7" s="1"/>
  <c r="G22" i="2"/>
  <c r="G25" i="2" s="1"/>
  <c r="G88" i="7" s="1"/>
  <c r="G89" i="7" s="1"/>
  <c r="Q37" i="2"/>
  <c r="Q39" i="2" s="1"/>
  <c r="AF88" i="7" s="1"/>
  <c r="AF89" i="7" s="1"/>
  <c r="R37" i="2"/>
  <c r="R39" i="2" s="1"/>
  <c r="AG88" i="7" s="1"/>
  <c r="AG89" i="7" s="1"/>
  <c r="G39" i="2" l="1"/>
  <c r="V88" i="7" s="1"/>
  <c r="V89" i="7" s="1"/>
  <c r="P37" i="2"/>
  <c r="P39" i="2" s="1"/>
  <c r="AE88" i="7" s="1"/>
  <c r="AE89" i="7" s="1"/>
  <c r="O37" i="2"/>
  <c r="N39" i="2"/>
  <c r="AC88" i="7" s="1"/>
  <c r="AC89" i="7" s="1"/>
  <c r="M37" i="2"/>
  <c r="M39" i="2" s="1"/>
  <c r="AB88" i="7" s="1"/>
  <c r="AB89" i="7" s="1"/>
  <c r="L37" i="2"/>
  <c r="L39" i="2" s="1"/>
  <c r="AA88" i="7" s="1"/>
  <c r="AA89" i="7" s="1"/>
  <c r="K39" i="2"/>
  <c r="Z88" i="7" s="1"/>
  <c r="Z89" i="7" s="1"/>
  <c r="J37" i="2"/>
  <c r="J39" i="2" s="1"/>
  <c r="Y88" i="7" s="1"/>
  <c r="Y89" i="7" s="1"/>
  <c r="I39" i="2"/>
  <c r="X88" i="7" s="1"/>
  <c r="X89" i="7" s="1"/>
  <c r="H37" i="2"/>
  <c r="H39" i="2" s="1"/>
  <c r="W88" i="7" s="1"/>
  <c r="W89" i="7" s="1"/>
  <c r="O39" i="2" l="1"/>
  <c r="AD88" i="7" s="1"/>
  <c r="AD89" i="7" s="1"/>
  <c r="H19" i="2" l="1"/>
  <c r="H21" i="2" s="1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88" i="7" s="1"/>
  <c r="H89" i="7" s="1"/>
  <c r="B6" i="2"/>
  <c r="M22" i="2" l="1"/>
  <c r="M25" i="2" s="1"/>
  <c r="M88" i="7" s="1"/>
  <c r="M89" i="7" s="1"/>
  <c r="I25" i="2"/>
  <c r="I88" i="7" s="1"/>
  <c r="I89" i="7" s="1"/>
  <c r="K25" i="2"/>
  <c r="K88" i="7" s="1"/>
  <c r="K89" i="7" s="1"/>
  <c r="O22" i="2"/>
  <c r="O25" i="2" s="1"/>
  <c r="O88" i="7" s="1"/>
  <c r="O89" i="7" s="1"/>
  <c r="J25" i="2"/>
  <c r="J88" i="7" s="1"/>
  <c r="J89" i="7" s="1"/>
  <c r="L25" i="2"/>
  <c r="L88" i="7" s="1"/>
  <c r="L89" i="7" s="1"/>
  <c r="N22" i="2"/>
  <c r="N25" i="2" s="1"/>
  <c r="N88" i="7" s="1"/>
  <c r="N89" i="7" s="1"/>
  <c r="R22" i="2"/>
  <c r="R25" i="2" s="1"/>
  <c r="R88" i="7" s="1"/>
  <c r="R89" i="7" s="1"/>
</calcChain>
</file>

<file path=xl/sharedStrings.xml><?xml version="1.0" encoding="utf-8"?>
<sst xmlns="http://schemas.openxmlformats.org/spreadsheetml/2006/main" count="801" uniqueCount="339">
  <si>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</si>
  <si>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</si>
  <si>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</si>
  <si>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</si>
  <si>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</si>
  <si>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</si>
  <si>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</si>
  <si>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</si>
  <si>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</si>
  <si>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</si>
  <si>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</si>
  <si>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</si>
  <si>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</si>
  <si>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</si>
  <si>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</si>
  <si>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</si>
  <si>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</si>
  <si>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</si>
  <si>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</si>
  <si>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</si>
  <si>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</si>
  <si>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</si>
  <si>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</si>
  <si>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</si>
  <si>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</si>
  <si>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</si>
  <si>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</si>
  <si>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</si>
  <si>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</si>
  <si>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</si>
  <si>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</si>
  <si>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</si>
  <si>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</si>
  <si>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</si>
  <si>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</si>
  <si>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</si>
  <si>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</si>
  <si>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</si>
  <si>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</si>
  <si>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</si>
  <si>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</si>
  <si>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</si>
  <si>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</si>
  <si>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</si>
  <si>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</si>
  <si>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</si>
  <si>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</si>
  <si>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</si>
  <si>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</si>
  <si>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</si>
  <si>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</si>
  <si>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</si>
  <si>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</si>
  <si>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</si>
  <si>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</si>
  <si>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</si>
  <si>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</si>
  <si>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</si>
  <si>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</si>
  <si>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</si>
  <si>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</si>
  <si>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</si>
  <si>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</si>
  <si>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</si>
  <si>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</si>
  <si>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</si>
  <si>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</si>
  <si>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</si>
  <si>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</si>
  <si>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</si>
  <si>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</si>
  <si>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</si>
  <si>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</si>
  <si>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</si>
  <si>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</si>
  <si>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</si>
  <si>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</si>
  <si>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</si>
  <si>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</si>
  <si>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</si>
  <si>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</si>
  <si>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</si>
  <si>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</si>
  <si>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</si>
  <si>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</si>
  <si>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</si>
  <si>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</si>
  <si>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</si>
  <si>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</si>
  <si>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</si>
  <si>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</si>
  <si>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</si>
  <si>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</si>
  <si>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</si>
  <si>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</si>
  <si>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</si>
  <si>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</si>
  <si>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</si>
  <si>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</si>
  <si>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</si>
  <si>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</si>
  <si>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</si>
  <si>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</si>
  <si>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</si>
  <si>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</si>
  <si>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</si>
  <si>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</si>
  <si>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</si>
  <si>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</si>
  <si>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</si>
  <si>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</si>
  <si>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</si>
  <si>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</si>
  <si>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</si>
  <si>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</si>
  <si>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</si>
  <si>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</si>
  <si>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</si>
  <si>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</si>
  <si>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</si>
  <si>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/17</t>
  </si>
  <si>
    <t>Large Hydroelectric (&gt;30)</t>
  </si>
  <si>
    <t>Small Hyrdroelectric (&lt;30)</t>
  </si>
  <si>
    <t>CAPACITY SUPPLY RESOURCES (MW)</t>
  </si>
  <si>
    <t>ENERGY SUPPLY RESOURCES (GWh)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</si>
  <si>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</si>
  <si>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</si>
  <si>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</si>
  <si>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</si>
  <si>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</si>
  <si>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</si>
  <si>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</si>
  <si>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</si>
  <si>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</si>
  <si>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</si>
  <si>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</si>
  <si>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</si>
  <si>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</si>
  <si>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</si>
  <si>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</si>
  <si>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</si>
  <si>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</si>
  <si>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</si>
  <si>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</si>
  <si>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</si>
  <si>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</si>
  <si>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</si>
  <si>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</si>
  <si>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</si>
  <si>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</si>
  <si>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</si>
  <si>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</si>
  <si>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</si>
  <si>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</si>
  <si>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</si>
  <si>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</si>
  <si>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</si>
  <si>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</si>
  <si>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</si>
  <si>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</si>
  <si>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</si>
  <si>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</si>
  <si>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</si>
  <si>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</si>
  <si>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</si>
  <si>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</si>
  <si>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</si>
  <si>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</si>
  <si>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</si>
  <si>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</si>
  <si>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</si>
  <si>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</si>
  <si>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</si>
  <si>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</si>
  <si>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</si>
  <si>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</si>
  <si>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</si>
  <si>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</si>
  <si>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</si>
  <si>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</si>
  <si>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</si>
  <si>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</si>
  <si>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</si>
  <si>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Source Data:  T+48 Data submitted to CAISO</t>
  </si>
  <si>
    <t xml:space="preserve">Monterey Bay Community Power </t>
  </si>
  <si>
    <t>Petere Pearson</t>
  </si>
  <si>
    <t>Manager of Energy Contracts and Compliance</t>
  </si>
  <si>
    <t>ppearson@mbcommunitypower.org</t>
  </si>
  <si>
    <t>831-641-7218</t>
  </si>
  <si>
    <t>70 Garden Court</t>
  </si>
  <si>
    <t>Suite 70</t>
  </si>
  <si>
    <t>Monterey</t>
  </si>
  <si>
    <t>Peter Pearson</t>
  </si>
  <si>
    <t>Morgan Stanley, PCC1</t>
  </si>
  <si>
    <t>3Phases, PCC1</t>
  </si>
  <si>
    <t>Shell, PCC1</t>
  </si>
  <si>
    <t>Direct, PCC1</t>
  </si>
  <si>
    <t>Avangrid, PCC1</t>
  </si>
  <si>
    <t>Duran Mesa, PCC1</t>
  </si>
  <si>
    <t>RE Slate 2, PCC1</t>
  </si>
  <si>
    <t>Powerex, CF</t>
  </si>
  <si>
    <t>Shell, CF</t>
  </si>
  <si>
    <t>Transalta, CF</t>
  </si>
  <si>
    <t>Tenaska, CF</t>
  </si>
  <si>
    <t>PG&amp;E, CF</t>
  </si>
  <si>
    <t>Direct, Shaped</t>
  </si>
  <si>
    <t>Morgan Stanley, Shaped</t>
  </si>
  <si>
    <t>Exelon 2, Shaped</t>
  </si>
  <si>
    <t>Morgan Stanley 1, CF</t>
  </si>
  <si>
    <t>Morgan Stanley 2, CF</t>
  </si>
  <si>
    <t>Powerex 1, PCC1</t>
  </si>
  <si>
    <t>Powerex 2, PCC1</t>
  </si>
  <si>
    <t>PG&amp;E 1, PCC1</t>
  </si>
  <si>
    <t>PG&amp;E 2, PCC1</t>
  </si>
  <si>
    <t>Exelon 1,Shaped</t>
  </si>
  <si>
    <t>Shell, Shaped</t>
  </si>
  <si>
    <t>Not Specified</t>
  </si>
  <si>
    <t>Malaga Power LLC</t>
  </si>
  <si>
    <t>Turlock Irrigation District</t>
  </si>
  <si>
    <t>3 Phases Renewables Inc_CALFTN_2_SOLAR</t>
  </si>
  <si>
    <t>3 Phases Renewables Inc_PNCHVS_2_SOLAR</t>
  </si>
  <si>
    <t>CalPeak Power LLC_PNOCHE_1_UNITA1</t>
  </si>
  <si>
    <t>Calpine Energy Services, L.P._LMEC_1_PL1X3</t>
  </si>
  <si>
    <t>Calpine Energy Services, L.P._DELTA_2_PL1X4</t>
  </si>
  <si>
    <t>High Desert Power Project, LLC_HIDSRT_2_UNITS</t>
  </si>
  <si>
    <t>Malaga Power LLC_MALAGA_1_PL1X2</t>
  </si>
  <si>
    <t>Pacific Gas and Electric Company_BANGOR_6_HYDRO</t>
  </si>
  <si>
    <t>Pacific Gas and Electric Company_DIABLO_7_UNIT 1</t>
  </si>
  <si>
    <t>Pacific Gas and Electric Company_HALSEY_6_UNIT</t>
  </si>
  <si>
    <t>Pacific Gas and Electric Company_HELMPG_7_UNIT 3</t>
  </si>
  <si>
    <t>Pacific Gas and Electric Company_SPAULD_6_UNIT12</t>
  </si>
  <si>
    <t>Pacific Gas and Electric Company_TBD</t>
  </si>
  <si>
    <t>Pacific Gas and Electric Company_DIABLO_7_UNIT 2</t>
  </si>
  <si>
    <t>Shell Energy North America (US), L.P._NAROW2_2_UNIT</t>
  </si>
  <si>
    <t>Tenaska Power Services Co._MDFKRL_2_PROJCT</t>
  </si>
  <si>
    <t>Turlock Irrigation District_NCPA_7_GP1UN1</t>
  </si>
  <si>
    <t>Turlock Irrigation District_NCPA_7_GP1UN2</t>
  </si>
  <si>
    <t>Turlock Irrigation District_NCPA_7_GP2UN4</t>
  </si>
  <si>
    <t>CALFTN_2_SOLAR</t>
  </si>
  <si>
    <t>PNCHVS_2_SOLAR</t>
  </si>
  <si>
    <t>PNOCHE_1_UNITA1</t>
  </si>
  <si>
    <t>LMEC_1_PL1X3</t>
  </si>
  <si>
    <t>DELTA_2_PL1X4</t>
  </si>
  <si>
    <t>HIDSRT_2_UNITS</t>
  </si>
  <si>
    <t>MALAGA_1_PL1X2</t>
  </si>
  <si>
    <t>BANGOR_6_HYDRO</t>
  </si>
  <si>
    <t>DIABLO_7_UNIT 1</t>
  </si>
  <si>
    <t>HALSEY_6_UNIT</t>
  </si>
  <si>
    <t>HELMPG_7_UNIT 3</t>
  </si>
  <si>
    <t>SPAULD_6_UNIT12</t>
  </si>
  <si>
    <t>TBD</t>
  </si>
  <si>
    <t>DIABLO_7_UNIT 2</t>
  </si>
  <si>
    <t>NAROW2_2_UNIT</t>
  </si>
  <si>
    <t>MDFKRL_2_PROJCT</t>
  </si>
  <si>
    <t>NCPA_7_GP1UN1</t>
  </si>
  <si>
    <t>NCPA_7_GP1UN2</t>
  </si>
  <si>
    <t>NCPA_7_GP2UN4</t>
  </si>
  <si>
    <t>6c</t>
  </si>
  <si>
    <t>6d</t>
  </si>
  <si>
    <t>6f</t>
  </si>
  <si>
    <t>6g</t>
  </si>
  <si>
    <t>6h</t>
  </si>
  <si>
    <t>6i</t>
  </si>
  <si>
    <t>6j</t>
  </si>
  <si>
    <t>6k</t>
  </si>
  <si>
    <t>6l</t>
  </si>
  <si>
    <r>
      <t xml:space="preserve">Short-Term and Spot Market Purchases </t>
    </r>
    <r>
      <rPr>
        <sz val="12"/>
        <color rgb="FFFF0000"/>
        <rFont val="Times New Roman"/>
        <family val="1"/>
      </rPr>
      <t>(and Sales)</t>
    </r>
  </si>
  <si>
    <t>7g</t>
  </si>
  <si>
    <t>7h</t>
  </si>
  <si>
    <t>7i</t>
  </si>
  <si>
    <t>7j</t>
  </si>
  <si>
    <t>7k</t>
  </si>
  <si>
    <t>7l</t>
  </si>
  <si>
    <t>7m</t>
  </si>
  <si>
    <t>7n</t>
  </si>
  <si>
    <t>7o</t>
  </si>
  <si>
    <t>7p</t>
  </si>
  <si>
    <t>7q</t>
  </si>
  <si>
    <t>7r</t>
  </si>
  <si>
    <t>7s</t>
  </si>
  <si>
    <t>7t</t>
  </si>
  <si>
    <t>7u</t>
  </si>
  <si>
    <t>7v</t>
  </si>
  <si>
    <t>7x</t>
  </si>
  <si>
    <t>7y</t>
  </si>
  <si>
    <t>7z</t>
  </si>
  <si>
    <t>7aa</t>
  </si>
  <si>
    <t>7bb</t>
  </si>
  <si>
    <t>7cc</t>
  </si>
  <si>
    <t>7dd</t>
  </si>
  <si>
    <t>7ee</t>
  </si>
  <si>
    <t>7ff</t>
  </si>
  <si>
    <t>7gg</t>
  </si>
  <si>
    <t>7hh</t>
  </si>
  <si>
    <t>7ii</t>
  </si>
  <si>
    <t>7jj</t>
  </si>
  <si>
    <t>7kk</t>
  </si>
  <si>
    <t>7ll</t>
  </si>
  <si>
    <t>System</t>
  </si>
  <si>
    <t>BigBeau</t>
  </si>
  <si>
    <t>6m</t>
  </si>
  <si>
    <t>BigBeau, PCC1</t>
  </si>
  <si>
    <t>None</t>
  </si>
  <si>
    <t>Powerex Corp.</t>
  </si>
  <si>
    <t>Morgan Stanly Capital Group</t>
  </si>
  <si>
    <t>3Phases Renewables Inc</t>
  </si>
  <si>
    <t>Shell Energy North America</t>
  </si>
  <si>
    <t>Direct Energy</t>
  </si>
  <si>
    <t>Avangrid Renewables</t>
  </si>
  <si>
    <t>Pacific Gas &amp; Electric</t>
  </si>
  <si>
    <t>Duran Mesa, LLC</t>
  </si>
  <si>
    <t>BigBeau Solar, LLC</t>
  </si>
  <si>
    <t>Tenaska Power Services Co</t>
  </si>
  <si>
    <t>Transalta Energy Market</t>
  </si>
  <si>
    <t>Exelon Generation Compnay</t>
  </si>
  <si>
    <t>CalPeak Power</t>
  </si>
  <si>
    <t>Calpine Energy Services</t>
  </si>
  <si>
    <t xml:space="preserve">High Desert Power Project </t>
  </si>
  <si>
    <t>Pacific Gas and Electric</t>
  </si>
  <si>
    <t>Pacific Gas and</t>
  </si>
  <si>
    <t>Shell Energy North America (US), L</t>
  </si>
  <si>
    <t>Tenaska Power Services</t>
  </si>
  <si>
    <t>Portfolio</t>
  </si>
  <si>
    <t>System Power</t>
  </si>
  <si>
    <t>Unit Contingent</t>
  </si>
  <si>
    <t>Duran Mesa</t>
  </si>
  <si>
    <t>RE Slate 2</t>
  </si>
  <si>
    <t>CAISO</t>
  </si>
  <si>
    <t>Available Energy</t>
  </si>
  <si>
    <t>RA Only</t>
  </si>
  <si>
    <t>All PCC1 contracts either do not specify or list multiple types of renewable resources</t>
  </si>
  <si>
    <t>BC</t>
  </si>
  <si>
    <t>OR, WA</t>
  </si>
  <si>
    <t>Capacity from Energy Storage</t>
  </si>
  <si>
    <t>Varies by Month</t>
  </si>
  <si>
    <t>Kevin Miller</t>
  </si>
  <si>
    <t>Power Supply Analyst</t>
  </si>
  <si>
    <t>kmiller@mbcommunitypower.org</t>
  </si>
  <si>
    <t>831-641-7205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</si>
</sst>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mmm\-yy;@"/>
    <numFmt numFmtId="165" formatCode="[$-409]mmmm\ d\,\ yyyy;@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1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1" applyNumberFormat="1" applyFont="1" applyBorder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2" applyFont="1" applyAlignment="1">
      <alignment horizontal="left" vertical="center" wrapText="1" indent="1"/>
    </xf>
    <xf numFmtId="0" fontId="20" fillId="0" borderId="0" xfId="2" applyFont="1" applyAlignment="1">
      <alignment horizontal="left" vertical="center" wrapText="1" indent="1"/>
    </xf>
    <xf numFmtId="0" fontId="20" fillId="0" borderId="1" xfId="2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3" applyFont="1" applyBorder="1" applyAlignment="1" applyProtection="1">
      <alignment horizontal="left" vertical="center" wrapText="1" indent="1"/>
    </xf>
    <xf numFmtId="14" fontId="20" fillId="0" borderId="1" xfId="2" applyNumberFormat="1" applyFont="1" applyBorder="1" applyAlignment="1">
      <alignment horizontal="left" vertical="center" wrapText="1" indent="1"/>
    </xf>
    <xf numFmtId="14" fontId="20" fillId="0" borderId="0" xfId="2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1" fillId="0" borderId="0" xfId="1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2" applyFont="1" applyAlignment="1">
      <alignment horizontal="left" vertical="center" indent="2"/>
    </xf>
    <xf numFmtId="0" fontId="1" fillId="3" borderId="1" xfId="1" applyFont="1" applyFill="1" applyBorder="1" applyAlignment="1">
      <alignment horizontal="center" vertical="center" wrapText="1"/>
    </xf>
    <xf numFmtId="167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38" fontId="3" fillId="7" borderId="0" xfId="0" applyNumberFormat="1" applyFont="1" applyFill="1" applyAlignment="1">
      <alignment horizontal="left" vertical="center" indent="1"/>
    </xf>
    <xf numFmtId="0" fontId="0" fillId="7" borderId="0" xfId="0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3" fontId="0" fillId="6" borderId="0" xfId="0" applyNumberFormat="1" applyFill="1" applyAlignment="1">
      <alignment horizontal="left" vertical="center"/>
    </xf>
    <xf numFmtId="167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3" fontId="9" fillId="8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8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11" fillId="7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vertical="center"/>
    </xf>
    <xf numFmtId="171" fontId="3" fillId="0" borderId="1" xfId="0" applyNumberFormat="1" applyFont="1" applyBorder="1" applyAlignment="1">
      <alignment horizontal="right"/>
    </xf>
    <xf numFmtId="9" fontId="9" fillId="0" borderId="1" xfId="4" applyFont="1" applyBorder="1" applyAlignment="1">
      <alignment horizontal="right"/>
    </xf>
    <xf numFmtId="0" fontId="12" fillId="0" borderId="1" xfId="0" applyFont="1" applyBorder="1" applyAlignment="1">
      <alignment horizontal="left" vertical="center" wrapText="1" indent="1"/>
    </xf>
    <xf numFmtId="0" fontId="16" fillId="0" borderId="1" xfId="3" applyBorder="1" applyAlignment="1" applyProtection="1">
      <alignment horizontal="left" vertical="center" wrapText="1" indent="1"/>
    </xf>
    <xf numFmtId="0" fontId="1" fillId="0" borderId="2" xfId="0" applyFont="1" applyFill="1" applyBorder="1" applyAlignment="1">
      <alignment horizontal="left" vertical="center" wrapText="1" indent="1"/>
    </xf>
    <xf numFmtId="38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38" fontId="9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3" fillId="0" borderId="1" xfId="0" applyNumberFormat="1" applyFont="1" applyFill="1" applyBorder="1" applyAlignment="1">
      <alignment horizontal="right"/>
    </xf>
    <xf numFmtId="0" fontId="1" fillId="0" borderId="1" xfId="0" applyFont="1" applyBorder="1"/>
    <xf numFmtId="1" fontId="3" fillId="0" borderId="1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14" fontId="0" fillId="0" borderId="1" xfId="0" applyNumberFormat="1" applyBorder="1"/>
  </cellXfs>
  <cellStyles count="5">
    <cellStyle name="Hyperlink" xfId="3" builtinId="8"/>
    <cellStyle name="Normal" xfId="0" builtinId="0"/>
    <cellStyle name="Normal 2" xfId="2" xr:uid="{00000000-0005-0000-0000-000003000000}"/>
    <cellStyle name="Normal_S-5 Bilateral Contracts" xfId="1" xr:uid="{00000000-0005-0000-0000-000004000000}"/>
    <cellStyle name="Percent" xfId="4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pearson\Monterey%20Bay%20Community%20Power\PS%20Power%20Supply%20-%20PS-700%20Open\Contract%20and%20Compliance%20Mgr\Regulatory\IEPR\SVCE%202019_Electricity_Resource_Planning_Forms%202019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3 Small POU Hourly Loads"/>
      <sheetName val="S-5 Tabl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miller@mbcommunitypower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ppearson@mbcommunitypower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kmiller@mbcommunitypower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ppearson@mbcommunitypower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"/>
    </sheetView>
  </sheetViews>
  <sheetFormatPr defaultColWidth="9" defaultRowHeight="12.75" x14ac:dyDescent="0.25"/>
  <cols>
    <col min="1" max="1" width="51.5" style="53" customWidth="1"/>
    <col min="2" max="2" width="28.125" style="53" customWidth="1"/>
    <col min="3" max="6" width="23.625" style="53" customWidth="1"/>
    <col min="7" max="16384" width="9" style="53"/>
  </cols>
  <sheetData>
    <row r="1" spans="1:6" ht="15.75" x14ac:dyDescent="0.25">
      <c r="A1" s="26" t="s">
        <v>64</v>
      </c>
    </row>
    <row r="2" spans="1:6" ht="15.75" x14ac:dyDescent="0.25">
      <c r="A2" s="26" t="s">
        <v>65</v>
      </c>
      <c r="B2" s="55"/>
    </row>
    <row r="3" spans="1:6" ht="15.75" x14ac:dyDescent="0.25">
      <c r="A3" s="40" t="s">
        <v>182</v>
      </c>
      <c r="B3" s="55"/>
    </row>
    <row r="4" spans="1:6" ht="15.75" x14ac:dyDescent="0.25">
      <c r="A4" s="72" t="s">
        <v>175</v>
      </c>
      <c r="B4" s="55"/>
    </row>
    <row r="5" spans="1:6" x14ac:dyDescent="0.25">
      <c r="A5" s="56"/>
      <c r="B5" s="55"/>
    </row>
    <row r="6" spans="1:6" x14ac:dyDescent="0.25">
      <c r="A6" s="55" t="s">
        <v>31</v>
      </c>
      <c r="B6" s="57" t="s">
        <v>184</v>
      </c>
    </row>
    <row r="7" spans="1:6" x14ac:dyDescent="0.25">
      <c r="A7" s="55" t="s">
        <v>43</v>
      </c>
      <c r="B7" s="57" t="s">
        <v>192</v>
      </c>
    </row>
    <row r="8" spans="1:6" x14ac:dyDescent="0.25">
      <c r="A8" s="55"/>
      <c r="B8" s="56"/>
    </row>
    <row r="9" spans="1:6" x14ac:dyDescent="0.25">
      <c r="A9" s="55"/>
      <c r="B9" s="55"/>
    </row>
    <row r="10" spans="1:6" s="58" customFormat="1" x14ac:dyDescent="0.25">
      <c r="A10" s="55" t="s">
        <v>51</v>
      </c>
      <c r="B10" s="55" t="s">
        <v>133</v>
      </c>
      <c r="C10" s="58" t="s">
        <v>134</v>
      </c>
      <c r="D10" s="58" t="s">
        <v>40</v>
      </c>
      <c r="E10" s="58" t="s">
        <v>41</v>
      </c>
      <c r="F10" s="58" t="s">
        <v>42</v>
      </c>
    </row>
    <row r="11" spans="1:6" x14ac:dyDescent="0.25">
      <c r="A11" s="56" t="s">
        <v>33</v>
      </c>
      <c r="B11" s="57" t="s">
        <v>185</v>
      </c>
      <c r="C11" s="57" t="s">
        <v>185</v>
      </c>
      <c r="D11" s="57"/>
      <c r="E11" s="57"/>
      <c r="F11" s="57"/>
    </row>
    <row r="12" spans="1:6" ht="25.5" x14ac:dyDescent="0.25">
      <c r="A12" s="56" t="s">
        <v>32</v>
      </c>
      <c r="B12" s="57" t="s">
        <v>186</v>
      </c>
      <c r="C12" s="57" t="s">
        <v>186</v>
      </c>
      <c r="D12" s="57"/>
      <c r="E12" s="57"/>
      <c r="F12" s="57"/>
    </row>
    <row r="13" spans="1:6" ht="25.5" x14ac:dyDescent="0.25">
      <c r="A13" s="56" t="s">
        <v>61</v>
      </c>
      <c r="B13" s="132" t="s">
        <v>187</v>
      </c>
      <c r="C13" s="132" t="s">
        <v>187</v>
      </c>
      <c r="D13" s="59"/>
      <c r="E13" s="59"/>
      <c r="F13" s="59"/>
    </row>
    <row r="14" spans="1:6" x14ac:dyDescent="0.25">
      <c r="A14" s="56" t="s">
        <v>34</v>
      </c>
      <c r="B14" s="57" t="s">
        <v>188</v>
      </c>
      <c r="C14" s="57" t="s">
        <v>188</v>
      </c>
      <c r="D14" s="57"/>
      <c r="E14" s="57"/>
      <c r="F14" s="57"/>
    </row>
    <row r="15" spans="1:6" x14ac:dyDescent="0.25">
      <c r="A15" s="56" t="s">
        <v>35</v>
      </c>
      <c r="B15" s="57" t="s">
        <v>189</v>
      </c>
      <c r="C15" s="57" t="s">
        <v>189</v>
      </c>
      <c r="D15" s="57"/>
      <c r="E15" s="57"/>
      <c r="F15" s="57"/>
    </row>
    <row r="16" spans="1:6" x14ac:dyDescent="0.25">
      <c r="A16" s="56" t="s">
        <v>36</v>
      </c>
      <c r="B16" s="57" t="s">
        <v>190</v>
      </c>
      <c r="C16" s="57" t="s">
        <v>190</v>
      </c>
      <c r="D16" s="57"/>
      <c r="E16" s="57"/>
      <c r="F16" s="57"/>
    </row>
    <row r="17" spans="1:6" x14ac:dyDescent="0.25">
      <c r="A17" s="56" t="s">
        <v>37</v>
      </c>
      <c r="B17" s="57" t="s">
        <v>191</v>
      </c>
      <c r="C17" s="57" t="s">
        <v>191</v>
      </c>
      <c r="D17" s="57"/>
      <c r="E17" s="57"/>
      <c r="F17" s="57"/>
    </row>
    <row r="18" spans="1:6" x14ac:dyDescent="0.25">
      <c r="A18" s="56" t="s">
        <v>38</v>
      </c>
      <c r="B18" s="57" t="s">
        <v>56</v>
      </c>
      <c r="C18" s="57" t="s">
        <v>56</v>
      </c>
      <c r="D18" s="57"/>
      <c r="E18" s="57"/>
      <c r="F18" s="57"/>
    </row>
    <row r="19" spans="1:6" x14ac:dyDescent="0.25">
      <c r="A19" s="56" t="s">
        <v>39</v>
      </c>
      <c r="B19" s="57">
        <v>93940</v>
      </c>
      <c r="C19" s="57">
        <v>93940</v>
      </c>
      <c r="D19" s="57"/>
      <c r="E19" s="57"/>
      <c r="F19" s="57"/>
    </row>
    <row r="20" spans="1:6" x14ac:dyDescent="0.25">
      <c r="A20" s="56" t="s">
        <v>45</v>
      </c>
      <c r="B20" s="60">
        <v>43574</v>
      </c>
      <c r="C20" s="60">
        <v>43574</v>
      </c>
      <c r="D20" s="60"/>
      <c r="E20" s="60"/>
      <c r="F20" s="60"/>
    </row>
    <row r="21" spans="1:6" x14ac:dyDescent="0.25">
      <c r="A21" s="56" t="s">
        <v>46</v>
      </c>
      <c r="B21" s="60"/>
      <c r="C21" s="60"/>
      <c r="D21" s="60"/>
      <c r="E21" s="60"/>
      <c r="F21" s="60"/>
    </row>
    <row r="22" spans="1:6" x14ac:dyDescent="0.25">
      <c r="A22" s="56"/>
      <c r="B22" s="61"/>
      <c r="C22" s="61"/>
      <c r="D22" s="61"/>
      <c r="E22" s="61"/>
      <c r="F22" s="61"/>
    </row>
    <row r="23" spans="1:6" ht="25.5" x14ac:dyDescent="0.25">
      <c r="A23" s="55" t="s">
        <v>44</v>
      </c>
      <c r="B23" s="56"/>
      <c r="C23" s="56"/>
      <c r="D23" s="56"/>
      <c r="E23" s="56"/>
      <c r="F23" s="56"/>
    </row>
    <row r="24" spans="1:6" x14ac:dyDescent="0.25">
      <c r="A24" s="56" t="s">
        <v>33</v>
      </c>
      <c r="B24" s="57" t="s">
        <v>335</v>
      </c>
      <c r="C24" s="57" t="s">
        <v>335</v>
      </c>
      <c r="D24" s="57"/>
      <c r="E24" s="57"/>
      <c r="F24" s="57"/>
    </row>
    <row r="25" spans="1:6" x14ac:dyDescent="0.25">
      <c r="A25" s="56" t="s">
        <v>32</v>
      </c>
      <c r="B25" s="57" t="s">
        <v>336</v>
      </c>
      <c r="C25" s="57" t="s">
        <v>336</v>
      </c>
      <c r="D25" s="57"/>
      <c r="E25" s="57"/>
      <c r="F25" s="57"/>
    </row>
    <row r="26" spans="1:6" ht="25.5" x14ac:dyDescent="0.25">
      <c r="A26" s="56" t="s">
        <v>61</v>
      </c>
      <c r="B26" s="132" t="s">
        <v>337</v>
      </c>
      <c r="C26" s="132" t="s">
        <v>337</v>
      </c>
      <c r="D26" s="59"/>
      <c r="E26" s="59"/>
      <c r="F26" s="59"/>
    </row>
    <row r="27" spans="1:6" x14ac:dyDescent="0.25">
      <c r="A27" s="56" t="s">
        <v>34</v>
      </c>
      <c r="B27" s="57" t="s">
        <v>338</v>
      </c>
      <c r="C27" s="57" t="s">
        <v>338</v>
      </c>
      <c r="D27" s="57"/>
      <c r="E27" s="57"/>
      <c r="F27" s="57"/>
    </row>
    <row r="28" spans="1:6" x14ac:dyDescent="0.25">
      <c r="A28" s="56" t="s">
        <v>35</v>
      </c>
      <c r="B28" s="57" t="s">
        <v>189</v>
      </c>
      <c r="C28" s="57" t="s">
        <v>189</v>
      </c>
      <c r="D28" s="57"/>
      <c r="E28" s="57"/>
      <c r="F28" s="57"/>
    </row>
    <row r="29" spans="1:6" x14ac:dyDescent="0.25">
      <c r="A29" s="56" t="s">
        <v>36</v>
      </c>
      <c r="B29" s="57" t="s">
        <v>190</v>
      </c>
      <c r="C29" s="57" t="s">
        <v>190</v>
      </c>
      <c r="D29" s="57"/>
      <c r="E29" s="57"/>
      <c r="F29" s="57"/>
    </row>
    <row r="30" spans="1:6" x14ac:dyDescent="0.25">
      <c r="A30" s="56" t="s">
        <v>37</v>
      </c>
      <c r="B30" s="57" t="s">
        <v>191</v>
      </c>
      <c r="C30" s="57" t="s">
        <v>191</v>
      </c>
      <c r="D30" s="57"/>
      <c r="E30" s="57"/>
      <c r="F30" s="57"/>
    </row>
    <row r="31" spans="1:6" x14ac:dyDescent="0.25">
      <c r="A31" s="56" t="s">
        <v>38</v>
      </c>
      <c r="B31" s="57" t="s">
        <v>56</v>
      </c>
      <c r="C31" s="57" t="s">
        <v>56</v>
      </c>
      <c r="D31" s="57"/>
      <c r="E31" s="57"/>
      <c r="F31" s="57"/>
    </row>
    <row r="32" spans="1:6" x14ac:dyDescent="0.25">
      <c r="A32" s="56" t="s">
        <v>39</v>
      </c>
      <c r="B32" s="57">
        <v>93940</v>
      </c>
      <c r="C32" s="57">
        <v>93940</v>
      </c>
      <c r="D32" s="57"/>
      <c r="E32" s="57"/>
      <c r="F32" s="57"/>
    </row>
    <row r="33" spans="1:2" x14ac:dyDescent="0.25">
      <c r="A33" s="56"/>
      <c r="B33" s="56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CBFFADBC-2929-4291-BDA2-562B8D92C9E5}"/>
    <hyperlink ref="B26" r:id="rId8" xr:uid="{8291D227-2FAC-4C1B-986B-13BF5E9BD937}"/>
    <hyperlink ref="C13" r:id="rId9" xr:uid="{F15FCD90-3FE9-4FA3-BEC7-EBF1B4EE5EB3}"/>
    <hyperlink ref="C26" r:id="rId10" xr:uid="{1EA1B538-C733-41DC-B26A-1162C5D603F5}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zoomScaleNormal="100" workbookViewId="0">
      <selection activeCell="B6" sqref="B6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64</v>
      </c>
      <c r="G1" s="8"/>
    </row>
    <row r="2" spans="1:31" x14ac:dyDescent="0.25">
      <c r="B2" s="26" t="s">
        <v>65</v>
      </c>
      <c r="G2" s="8"/>
    </row>
    <row r="3" spans="1:31" s="3" customFormat="1" x14ac:dyDescent="0.25">
      <c r="A3" s="15"/>
      <c r="B3" s="40" t="s">
        <v>182</v>
      </c>
      <c r="C3" s="40"/>
      <c r="D3" s="40"/>
      <c r="E3" s="40"/>
      <c r="F3" s="40"/>
      <c r="G3" s="1"/>
      <c r="H3" s="1"/>
    </row>
    <row r="4" spans="1:31" s="3" customFormat="1" x14ac:dyDescent="0.25">
      <c r="A4" s="15"/>
      <c r="B4" s="54" t="s">
        <v>176</v>
      </c>
      <c r="C4" s="54"/>
      <c r="D4" s="54"/>
      <c r="E4" s="54"/>
      <c r="F4" s="54"/>
      <c r="G4" s="1"/>
      <c r="H4" s="1"/>
    </row>
    <row r="5" spans="1:31" s="3" customFormat="1" x14ac:dyDescent="0.25">
      <c r="A5" s="15"/>
      <c r="B5" s="54"/>
      <c r="D5" s="54"/>
      <c r="E5" s="54"/>
      <c r="F5" s="54"/>
      <c r="G5" s="1"/>
      <c r="H5" s="1"/>
    </row>
    <row r="6" spans="1:31" s="3" customFormat="1" ht="15.75" customHeight="1" x14ac:dyDescent="0.25">
      <c r="B6" s="26" t="str">
        <f>'Admin Info'!B6</f>
        <v xml:space="preserve">Monterey Bay Community Power </v>
      </c>
      <c r="C6" s="26"/>
      <c r="D6" s="26"/>
      <c r="E6" s="26"/>
      <c r="F6" s="26"/>
      <c r="G6" s="29"/>
      <c r="H6" s="80" t="s">
        <v>98</v>
      </c>
      <c r="I6" s="81"/>
      <c r="J6" s="82"/>
      <c r="K6" s="83"/>
      <c r="L6" s="83"/>
      <c r="M6" s="83"/>
      <c r="N6" s="83"/>
      <c r="O6" s="7"/>
      <c r="P6" s="7"/>
      <c r="Q6" s="7"/>
      <c r="R6" s="7"/>
      <c r="S6" s="7"/>
      <c r="T6" s="7"/>
      <c r="V6" s="3">
        <v>2.5000000000000001E-3</v>
      </c>
      <c r="X6" s="39"/>
      <c r="Y6" s="29"/>
      <c r="AC6" s="7"/>
    </row>
    <row r="7" spans="1:31" s="3" customFormat="1" x14ac:dyDescent="0.25">
      <c r="B7" s="33"/>
      <c r="C7" s="33"/>
      <c r="D7" s="33"/>
      <c r="E7" s="33"/>
      <c r="F7" s="33"/>
      <c r="G7" s="51"/>
      <c r="H7" s="70"/>
      <c r="I7" s="70"/>
      <c r="J7" s="70"/>
      <c r="K7" s="70"/>
      <c r="M7" s="84"/>
      <c r="N7" s="84"/>
      <c r="O7" s="84"/>
      <c r="P7" s="84"/>
      <c r="Q7" s="84"/>
      <c r="R7" s="84"/>
      <c r="S7" s="84"/>
      <c r="T7" s="84"/>
      <c r="X7" s="113"/>
      <c r="Y7" s="114"/>
      <c r="Z7" s="114"/>
    </row>
    <row r="8" spans="1:31" s="3" customFormat="1" x14ac:dyDescent="0.25">
      <c r="B8" s="76"/>
      <c r="C8" s="76"/>
      <c r="D8" s="76"/>
      <c r="E8" s="76"/>
      <c r="F8" s="76"/>
      <c r="G8" s="40"/>
      <c r="H8" s="69" t="s">
        <v>16</v>
      </c>
      <c r="I8" s="32"/>
      <c r="J8" s="13"/>
      <c r="K8" s="13"/>
      <c r="L8" s="71" t="s">
        <v>87</v>
      </c>
      <c r="M8" s="7"/>
      <c r="N8" s="7"/>
      <c r="O8" s="7"/>
      <c r="P8" s="7"/>
      <c r="Q8" s="7"/>
      <c r="R8" s="7"/>
      <c r="S8" s="7"/>
      <c r="T8" s="7"/>
      <c r="X8" s="69"/>
      <c r="AB8" s="71"/>
      <c r="AC8" s="7"/>
      <c r="AD8" s="7"/>
      <c r="AE8" s="7"/>
    </row>
    <row r="9" spans="1:31" s="5" customFormat="1" ht="31.5" customHeight="1" x14ac:dyDescent="0.25">
      <c r="A9" s="23" t="s">
        <v>4</v>
      </c>
      <c r="B9" s="92" t="s">
        <v>129</v>
      </c>
      <c r="C9" s="94"/>
      <c r="D9" s="94"/>
      <c r="E9" s="94"/>
      <c r="F9" s="94"/>
      <c r="G9" s="24" t="s">
        <v>5</v>
      </c>
      <c r="H9" s="24" t="s">
        <v>6</v>
      </c>
      <c r="I9" s="24" t="s">
        <v>21</v>
      </c>
      <c r="J9" s="24" t="s">
        <v>22</v>
      </c>
      <c r="K9" s="24" t="s">
        <v>57</v>
      </c>
      <c r="L9" s="24" t="s">
        <v>58</v>
      </c>
      <c r="M9" s="24" t="s">
        <v>62</v>
      </c>
      <c r="N9" s="24" t="s">
        <v>63</v>
      </c>
      <c r="O9" s="24" t="s">
        <v>68</v>
      </c>
      <c r="P9" s="24" t="s">
        <v>69</v>
      </c>
      <c r="Q9" s="24" t="s">
        <v>107</v>
      </c>
      <c r="R9" s="24" t="s">
        <v>108</v>
      </c>
      <c r="S9" s="24" t="s">
        <v>179</v>
      </c>
      <c r="T9" s="24" t="s">
        <v>180</v>
      </c>
    </row>
    <row r="10" spans="1:31" s="5" customFormat="1" ht="15.75" customHeight="1" x14ac:dyDescent="0.25">
      <c r="A10" s="11"/>
      <c r="B10" s="99" t="s">
        <v>67</v>
      </c>
      <c r="C10" s="101"/>
      <c r="D10" s="101"/>
      <c r="E10" s="101"/>
      <c r="F10" s="101"/>
      <c r="G10" s="122" t="s">
        <v>167</v>
      </c>
      <c r="H10" s="20"/>
      <c r="I10" s="52" t="s">
        <v>165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133" t="s">
        <v>17</v>
      </c>
      <c r="C11" s="95"/>
      <c r="D11" s="95"/>
      <c r="E11" s="95"/>
      <c r="F11" s="95"/>
      <c r="G11" s="46">
        <v>0</v>
      </c>
      <c r="H11" s="134">
        <v>500</v>
      </c>
      <c r="I11" s="46">
        <v>488.4</v>
      </c>
      <c r="J11" s="134">
        <v>524</v>
      </c>
      <c r="K11" s="134">
        <v>525.30999999999995</v>
      </c>
      <c r="L11" s="134">
        <v>526.62327499999992</v>
      </c>
      <c r="M11" s="134">
        <v>527.93983318749986</v>
      </c>
      <c r="N11" s="134">
        <v>529.25968277046854</v>
      </c>
      <c r="O11" s="134">
        <v>530.58283197739468</v>
      </c>
      <c r="P11" s="134">
        <v>531.90928905733813</v>
      </c>
      <c r="Q11" s="134">
        <v>533.23906227998145</v>
      </c>
      <c r="R11" s="134">
        <v>534.57215993568138</v>
      </c>
      <c r="S11" s="134">
        <v>535.90859033552056</v>
      </c>
      <c r="T11" s="134">
        <v>537.24836181135936</v>
      </c>
    </row>
    <row r="12" spans="1:31" ht="15.75" customHeight="1" x14ac:dyDescent="0.25">
      <c r="A12" s="22" t="s">
        <v>8</v>
      </c>
      <c r="B12" s="38" t="s">
        <v>81</v>
      </c>
      <c r="C12" s="95"/>
      <c r="D12" s="95"/>
      <c r="E12" s="95"/>
      <c r="F12" s="95"/>
      <c r="G12" s="46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31" ht="15.75" customHeight="1" x14ac:dyDescent="0.25">
      <c r="A13" s="22" t="s">
        <v>9</v>
      </c>
      <c r="B13" s="38" t="s">
        <v>82</v>
      </c>
      <c r="C13" s="95"/>
      <c r="D13" s="95"/>
      <c r="E13" s="95"/>
      <c r="F13" s="95"/>
      <c r="G13" s="46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31" ht="15.75" customHeight="1" x14ac:dyDescent="0.25">
      <c r="A14" s="6" t="s">
        <v>24</v>
      </c>
      <c r="B14" s="38" t="s">
        <v>83</v>
      </c>
      <c r="C14" s="95"/>
      <c r="D14" s="95"/>
      <c r="E14" s="95"/>
      <c r="F14" s="95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spans="1:31" ht="15.75" customHeight="1" x14ac:dyDescent="0.25">
      <c r="A15" s="22" t="s">
        <v>25</v>
      </c>
      <c r="B15" s="38" t="s">
        <v>84</v>
      </c>
      <c r="C15" s="95"/>
      <c r="D15" s="95"/>
      <c r="E15" s="95"/>
      <c r="F15" s="95"/>
      <c r="G15" s="46"/>
      <c r="H15" s="45"/>
      <c r="I15" s="130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31" ht="15.75" customHeight="1" x14ac:dyDescent="0.25">
      <c r="A16" s="6" t="s">
        <v>26</v>
      </c>
      <c r="B16" s="38" t="s">
        <v>85</v>
      </c>
      <c r="C16" s="95"/>
      <c r="D16" s="95"/>
      <c r="E16" s="95"/>
      <c r="F16" s="95"/>
      <c r="G16" s="46"/>
      <c r="H16" s="46"/>
      <c r="I16" s="130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15.75" customHeight="1" x14ac:dyDescent="0.25">
      <c r="A17" s="22">
        <v>3</v>
      </c>
      <c r="B17" s="38" t="s">
        <v>95</v>
      </c>
      <c r="C17" s="95"/>
      <c r="D17" s="95"/>
      <c r="E17" s="95"/>
      <c r="F17" s="95"/>
      <c r="G17" s="103"/>
      <c r="H17" s="104"/>
      <c r="I17" s="135">
        <v>-32.154994288563344</v>
      </c>
      <c r="J17" s="135">
        <f>J11*($I$17/$I$11)</f>
        <v>-34.498806321063043</v>
      </c>
      <c r="K17" s="135">
        <f t="shared" ref="K17:T17" si="0">K11*($I$17/$I$11)</f>
        <v>-34.585053336865698</v>
      </c>
      <c r="L17" s="135">
        <f t="shared" si="0"/>
        <v>-34.671515970207864</v>
      </c>
      <c r="M17" s="135">
        <f t="shared" si="0"/>
        <v>-34.758194760133378</v>
      </c>
      <c r="N17" s="135">
        <f t="shared" si="0"/>
        <v>-34.84509024703371</v>
      </c>
      <c r="O17" s="135">
        <f t="shared" si="0"/>
        <v>-34.932202972651289</v>
      </c>
      <c r="P17" s="135">
        <f t="shared" si="0"/>
        <v>-35.019533480082913</v>
      </c>
      <c r="Q17" s="135">
        <f t="shared" si="0"/>
        <v>-35.107082313783124</v>
      </c>
      <c r="R17" s="135">
        <f t="shared" si="0"/>
        <v>-35.194850019567575</v>
      </c>
      <c r="S17" s="135">
        <f t="shared" si="0"/>
        <v>-35.282837144616494</v>
      </c>
      <c r="T17" s="135">
        <f t="shared" si="0"/>
        <v>-35.371044237478038</v>
      </c>
    </row>
    <row r="18" spans="1:20" ht="15.75" customHeight="1" x14ac:dyDescent="0.25">
      <c r="A18" s="6">
        <v>4</v>
      </c>
      <c r="B18" s="38" t="s">
        <v>11</v>
      </c>
      <c r="C18" s="95"/>
      <c r="D18" s="95"/>
      <c r="E18" s="95"/>
      <c r="F18" s="95"/>
      <c r="G18" s="46"/>
      <c r="H18" s="46"/>
      <c r="I18" s="134">
        <v>-22.788094036705203</v>
      </c>
      <c r="J18" s="135">
        <f>J11*($I$18/$I$11)</f>
        <v>-24.449142660183306</v>
      </c>
      <c r="K18" s="135">
        <f t="shared" ref="K18:T18" si="1">K11*($I$18/$I$11)</f>
        <v>-24.510265516833762</v>
      </c>
      <c r="L18" s="135">
        <f t="shared" si="1"/>
        <v>-24.571541180625847</v>
      </c>
      <c r="M18" s="135">
        <f t="shared" si="1"/>
        <v>-24.632970033577408</v>
      </c>
      <c r="N18" s="135">
        <f t="shared" si="1"/>
        <v>-24.694552458661349</v>
      </c>
      <c r="O18" s="135">
        <f t="shared" si="1"/>
        <v>-24.756288839808001</v>
      </c>
      <c r="P18" s="135">
        <f t="shared" si="1"/>
        <v>-24.818179561907517</v>
      </c>
      <c r="Q18" s="135">
        <f t="shared" si="1"/>
        <v>-24.880225010812286</v>
      </c>
      <c r="R18" s="135">
        <f t="shared" si="1"/>
        <v>-24.942425573339314</v>
      </c>
      <c r="S18" s="135">
        <f t="shared" si="1"/>
        <v>-25.004781637272661</v>
      </c>
      <c r="T18" s="135">
        <f t="shared" si="1"/>
        <v>-25.067293591365843</v>
      </c>
    </row>
    <row r="19" spans="1:20" ht="15.75" customHeight="1" x14ac:dyDescent="0.25">
      <c r="A19" s="22">
        <v>5</v>
      </c>
      <c r="B19" s="38" t="s">
        <v>71</v>
      </c>
      <c r="C19" s="95"/>
      <c r="D19" s="95"/>
      <c r="E19" s="95"/>
      <c r="F19" s="95"/>
      <c r="G19" s="47">
        <f>G11+G17+G18</f>
        <v>0</v>
      </c>
      <c r="H19" s="126">
        <f>H11+H17+H18</f>
        <v>500</v>
      </c>
      <c r="I19" s="126">
        <f t="shared" ref="I19:R19" si="2">I11+I17+I18</f>
        <v>433.45691167473143</v>
      </c>
      <c r="J19" s="126">
        <f t="shared" si="2"/>
        <v>465.05205101875362</v>
      </c>
      <c r="K19" s="126">
        <f t="shared" si="2"/>
        <v>466.21468114630045</v>
      </c>
      <c r="L19" s="126">
        <f t="shared" si="2"/>
        <v>467.38021784916623</v>
      </c>
      <c r="M19" s="126">
        <f t="shared" si="2"/>
        <v>468.54866839378906</v>
      </c>
      <c r="N19" s="126">
        <f t="shared" si="2"/>
        <v>469.72004006477351</v>
      </c>
      <c r="O19" s="126">
        <f t="shared" si="2"/>
        <v>470.89434016493539</v>
      </c>
      <c r="P19" s="126">
        <f t="shared" si="2"/>
        <v>472.07157601534766</v>
      </c>
      <c r="Q19" s="126">
        <f t="shared" si="2"/>
        <v>473.25175495538605</v>
      </c>
      <c r="R19" s="126">
        <f t="shared" si="2"/>
        <v>474.43488434277447</v>
      </c>
      <c r="S19" s="126">
        <f t="shared" ref="S19:T19" si="3">S11+S17+S18</f>
        <v>475.62097155363136</v>
      </c>
      <c r="T19" s="126">
        <f t="shared" si="3"/>
        <v>476.81002398251547</v>
      </c>
    </row>
    <row r="20" spans="1:20" ht="15.75" customHeight="1" x14ac:dyDescent="0.25">
      <c r="A20" s="6">
        <v>6</v>
      </c>
      <c r="B20" s="38" t="s">
        <v>7</v>
      </c>
      <c r="C20" s="95"/>
      <c r="D20" s="95"/>
      <c r="E20" s="95"/>
      <c r="F20" s="95"/>
      <c r="G20" s="46"/>
      <c r="H20" s="46">
        <v>-42.59101499999997</v>
      </c>
      <c r="I20" s="46">
        <v>-42.59101499999997</v>
      </c>
      <c r="J20" s="46">
        <v>-42.59101499999997</v>
      </c>
      <c r="K20" s="46">
        <v>-42.59101499999997</v>
      </c>
      <c r="L20" s="46">
        <v>-42.59101499999997</v>
      </c>
      <c r="M20" s="46">
        <v>-42.59101499999997</v>
      </c>
      <c r="N20" s="46">
        <v>-42.59101499999997</v>
      </c>
      <c r="O20" s="46">
        <v>-42.59101499999997</v>
      </c>
      <c r="P20" s="46">
        <v>-42.59101499999997</v>
      </c>
      <c r="Q20" s="46">
        <v>-42.59101499999997</v>
      </c>
      <c r="R20" s="46">
        <v>-42.59101499999997</v>
      </c>
      <c r="S20" s="46">
        <v>-42.59101499999997</v>
      </c>
      <c r="T20" s="46">
        <v>-42.59101499999997</v>
      </c>
    </row>
    <row r="21" spans="1:20" ht="15.75" customHeight="1" x14ac:dyDescent="0.25">
      <c r="A21" s="22">
        <v>7</v>
      </c>
      <c r="B21" s="38" t="s">
        <v>12</v>
      </c>
      <c r="C21" s="95"/>
      <c r="D21" s="95"/>
      <c r="E21" s="95"/>
      <c r="F21" s="95"/>
      <c r="G21" s="47">
        <f>G19+G20</f>
        <v>0</v>
      </c>
      <c r="H21" s="126">
        <f>H19+H20</f>
        <v>457.40898500000003</v>
      </c>
      <c r="I21" s="126">
        <f t="shared" ref="I21:R21" si="4">I19+I20</f>
        <v>390.86589667473146</v>
      </c>
      <c r="J21" s="126">
        <f>J19+J20</f>
        <v>422.46103601875365</v>
      </c>
      <c r="K21" s="126">
        <f t="shared" si="4"/>
        <v>423.62366614630048</v>
      </c>
      <c r="L21" s="126">
        <f t="shared" si="4"/>
        <v>424.78920284916626</v>
      </c>
      <c r="M21" s="126">
        <f t="shared" si="4"/>
        <v>425.95765339378909</v>
      </c>
      <c r="N21" s="126">
        <f t="shared" si="4"/>
        <v>427.12902506477354</v>
      </c>
      <c r="O21" s="126">
        <f t="shared" si="4"/>
        <v>428.30332516493542</v>
      </c>
      <c r="P21" s="126">
        <f t="shared" si="4"/>
        <v>429.48056101534769</v>
      </c>
      <c r="Q21" s="126">
        <f t="shared" si="4"/>
        <v>430.66073995538608</v>
      </c>
      <c r="R21" s="126">
        <f t="shared" si="4"/>
        <v>431.8438693427745</v>
      </c>
      <c r="S21" s="126">
        <f t="shared" ref="S21:T21" si="5">S19+S20</f>
        <v>433.02995655363139</v>
      </c>
      <c r="T21" s="126">
        <f t="shared" si="5"/>
        <v>434.2190089825155</v>
      </c>
    </row>
    <row r="22" spans="1:20" ht="15.75" customHeight="1" x14ac:dyDescent="0.25">
      <c r="A22" s="6">
        <v>8</v>
      </c>
      <c r="B22" s="38" t="s">
        <v>27</v>
      </c>
      <c r="C22" s="95"/>
      <c r="D22" s="95"/>
      <c r="E22" s="95"/>
      <c r="F22" s="95"/>
      <c r="G22" s="47">
        <f>G21*0.15</f>
        <v>0</v>
      </c>
      <c r="H22" s="127">
        <f t="shared" ref="H22:R22" si="6">H21*0.15</f>
        <v>68.611347750000007</v>
      </c>
      <c r="I22" s="47">
        <f t="shared" si="6"/>
        <v>58.629884501209716</v>
      </c>
      <c r="J22" s="47">
        <f t="shared" si="6"/>
        <v>63.369155402813043</v>
      </c>
      <c r="K22" s="47">
        <f t="shared" si="6"/>
        <v>63.543549921945072</v>
      </c>
      <c r="L22" s="47">
        <f t="shared" si="6"/>
        <v>63.718380427374939</v>
      </c>
      <c r="M22" s="47">
        <f t="shared" si="6"/>
        <v>63.893648009068357</v>
      </c>
      <c r="N22" s="47">
        <f t="shared" si="6"/>
        <v>64.069353759716023</v>
      </c>
      <c r="O22" s="47">
        <f t="shared" si="6"/>
        <v>64.245498774740312</v>
      </c>
      <c r="P22" s="47">
        <f t="shared" si="6"/>
        <v>64.422084152302148</v>
      </c>
      <c r="Q22" s="47">
        <f t="shared" si="6"/>
        <v>64.599110993307903</v>
      </c>
      <c r="R22" s="47">
        <f t="shared" si="6"/>
        <v>64.776580401416169</v>
      </c>
      <c r="S22" s="47">
        <f t="shared" ref="S22:T22" si="7">S21*0.15</f>
        <v>64.9544934830447</v>
      </c>
      <c r="T22" s="47">
        <f t="shared" si="7"/>
        <v>65.132851347377326</v>
      </c>
    </row>
    <row r="23" spans="1:20" ht="15.75" customHeight="1" x14ac:dyDescent="0.25">
      <c r="A23" s="22">
        <v>9</v>
      </c>
      <c r="B23" s="38" t="s">
        <v>28</v>
      </c>
      <c r="C23" s="95"/>
      <c r="D23" s="95"/>
      <c r="E23" s="95"/>
      <c r="F23" s="95"/>
      <c r="G23" s="46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15.75" customHeight="1" x14ac:dyDescent="0.25">
      <c r="A24" s="6">
        <v>10</v>
      </c>
      <c r="B24" s="38" t="s">
        <v>2</v>
      </c>
      <c r="C24" s="95"/>
      <c r="D24" s="95"/>
      <c r="E24" s="95"/>
      <c r="F24" s="95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</row>
    <row r="25" spans="1:20" ht="15.75" customHeight="1" x14ac:dyDescent="0.25">
      <c r="A25" s="22">
        <v>11</v>
      </c>
      <c r="B25" s="38" t="s">
        <v>70</v>
      </c>
      <c r="C25" s="95"/>
      <c r="D25" s="95"/>
      <c r="E25" s="95"/>
      <c r="F25" s="95"/>
      <c r="G25" s="47">
        <f>G21+G22+G23+G24</f>
        <v>0</v>
      </c>
      <c r="H25" s="126">
        <f>H21+H22+H23+H24</f>
        <v>526.02033275000008</v>
      </c>
      <c r="I25" s="126">
        <f t="shared" ref="I25:R25" si="8">I21+I22+I23+I24</f>
        <v>449.49578117594115</v>
      </c>
      <c r="J25" s="126">
        <f t="shared" si="8"/>
        <v>485.83019142156667</v>
      </c>
      <c r="K25" s="126">
        <f t="shared" si="8"/>
        <v>487.16721606824558</v>
      </c>
      <c r="L25" s="126">
        <f t="shared" si="8"/>
        <v>488.5075832765412</v>
      </c>
      <c r="M25" s="126">
        <f t="shared" si="8"/>
        <v>489.85130140285742</v>
      </c>
      <c r="N25" s="126">
        <f t="shared" si="8"/>
        <v>491.19837882448957</v>
      </c>
      <c r="O25" s="126">
        <f t="shared" si="8"/>
        <v>492.54882393967574</v>
      </c>
      <c r="P25" s="126">
        <f t="shared" si="8"/>
        <v>493.90264516764984</v>
      </c>
      <c r="Q25" s="126">
        <f t="shared" si="8"/>
        <v>495.25985094869395</v>
      </c>
      <c r="R25" s="126">
        <f t="shared" si="8"/>
        <v>496.62044974419064</v>
      </c>
      <c r="S25" s="126">
        <f t="shared" ref="S25:T25" si="9">S21+S22+S23+S24</f>
        <v>497.98445003667609</v>
      </c>
      <c r="T25" s="126">
        <f t="shared" si="9"/>
        <v>499.35186032989282</v>
      </c>
    </row>
    <row r="26" spans="1:20" ht="15" customHeight="1" x14ac:dyDescent="0.25">
      <c r="A26" s="12"/>
      <c r="B26" s="36"/>
      <c r="C26" s="93"/>
      <c r="D26" s="93"/>
      <c r="E26" s="93"/>
      <c r="F26" s="93"/>
      <c r="G26" s="48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</row>
    <row r="27" spans="1:20" ht="15" customHeight="1" x14ac:dyDescent="0.25">
      <c r="A27" s="17" t="s">
        <v>4</v>
      </c>
      <c r="B27" s="142" t="s">
        <v>130</v>
      </c>
      <c r="C27" s="143"/>
      <c r="D27" s="143"/>
      <c r="E27" s="143"/>
      <c r="F27" s="144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45" t="s">
        <v>66</v>
      </c>
      <c r="C28" s="146"/>
      <c r="D28" s="146"/>
      <c r="E28" s="146"/>
      <c r="F28" s="147"/>
      <c r="G28" s="102" t="s">
        <v>166</v>
      </c>
      <c r="H28" s="20"/>
      <c r="I28" s="52" t="s">
        <v>165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39" t="s">
        <v>10</v>
      </c>
      <c r="C29" s="140"/>
      <c r="D29" s="140"/>
      <c r="E29" s="140"/>
      <c r="F29" s="141"/>
      <c r="G29" s="50"/>
      <c r="H29" s="136">
        <v>2244</v>
      </c>
      <c r="I29" s="134">
        <v>3068.748</v>
      </c>
      <c r="J29" s="134">
        <v>3327.0419999999999</v>
      </c>
      <c r="K29" s="134">
        <v>3335.3596050000001</v>
      </c>
      <c r="L29" s="134">
        <v>3343.6980040125</v>
      </c>
      <c r="M29" s="134">
        <v>3352.0572490225309</v>
      </c>
      <c r="N29" s="134">
        <v>3360.437392145087</v>
      </c>
      <c r="O29" s="134">
        <v>3368.8384856254497</v>
      </c>
      <c r="P29" s="134">
        <v>3377.2605818395132</v>
      </c>
      <c r="Q29" s="134">
        <v>3385.7037332941118</v>
      </c>
      <c r="R29" s="134">
        <v>3394.1679926273468</v>
      </c>
      <c r="S29" s="134">
        <v>3402.653412608915</v>
      </c>
      <c r="T29" s="134">
        <v>3411.1600461404369</v>
      </c>
    </row>
    <row r="30" spans="1:20" ht="15" customHeight="1" x14ac:dyDescent="0.25">
      <c r="A30" s="22" t="s">
        <v>53</v>
      </c>
      <c r="B30" s="139" t="s">
        <v>81</v>
      </c>
      <c r="C30" s="140"/>
      <c r="D30" s="140"/>
      <c r="E30" s="140"/>
      <c r="F30" s="141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54</v>
      </c>
      <c r="B31" s="139" t="s">
        <v>82</v>
      </c>
      <c r="C31" s="140"/>
      <c r="D31" s="140"/>
      <c r="E31" s="140"/>
      <c r="F31" s="141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55</v>
      </c>
      <c r="B32" s="139" t="s">
        <v>83</v>
      </c>
      <c r="C32" s="140"/>
      <c r="D32" s="140"/>
      <c r="E32" s="140"/>
      <c r="F32" s="141"/>
      <c r="G32" s="50"/>
      <c r="H32" s="50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</row>
    <row r="33" spans="1:20" ht="15" customHeight="1" x14ac:dyDescent="0.25">
      <c r="A33" s="22" t="s">
        <v>127</v>
      </c>
      <c r="B33" s="139" t="s">
        <v>84</v>
      </c>
      <c r="C33" s="140"/>
      <c r="D33" s="140"/>
      <c r="E33" s="140"/>
      <c r="F33" s="141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128</v>
      </c>
      <c r="B34" s="139" t="s">
        <v>85</v>
      </c>
      <c r="C34" s="140"/>
      <c r="D34" s="140"/>
      <c r="E34" s="140"/>
      <c r="F34" s="141"/>
      <c r="G34" s="50"/>
      <c r="H34" s="50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</row>
    <row r="35" spans="1:20" ht="15" customHeight="1" x14ac:dyDescent="0.25">
      <c r="A35" s="22">
        <v>14</v>
      </c>
      <c r="B35" s="139" t="s">
        <v>95</v>
      </c>
      <c r="C35" s="140"/>
      <c r="D35" s="140"/>
      <c r="E35" s="140"/>
      <c r="F35" s="141"/>
      <c r="G35" s="111"/>
      <c r="H35" s="111"/>
      <c r="I35" s="137">
        <f>I29*(I17/I11)</f>
        <v>-202.03844064914043</v>
      </c>
      <c r="J35" s="137">
        <f t="shared" ref="J35:T35" si="10">J29*(J17/J11)</f>
        <v>-219.04385034359206</v>
      </c>
      <c r="K35" s="137">
        <f t="shared" si="10"/>
        <v>-219.59145996945105</v>
      </c>
      <c r="L35" s="137">
        <f t="shared" si="10"/>
        <v>-220.14043861937466</v>
      </c>
      <c r="M35" s="137">
        <f t="shared" si="10"/>
        <v>-220.69078971592307</v>
      </c>
      <c r="N35" s="137">
        <f t="shared" si="10"/>
        <v>-221.24251669021288</v>
      </c>
      <c r="O35" s="137">
        <f t="shared" si="10"/>
        <v>-221.79562298193841</v>
      </c>
      <c r="P35" s="137">
        <f t="shared" si="10"/>
        <v>-222.35011203939325</v>
      </c>
      <c r="Q35" s="137">
        <f t="shared" si="10"/>
        <v>-222.90598731949171</v>
      </c>
      <c r="R35" s="137">
        <f t="shared" si="10"/>
        <v>-223.46325228779043</v>
      </c>
      <c r="S35" s="137">
        <f t="shared" si="10"/>
        <v>-224.02191041850989</v>
      </c>
      <c r="T35" s="137">
        <f t="shared" si="10"/>
        <v>-224.58196519455615</v>
      </c>
    </row>
    <row r="36" spans="1:20" ht="15" customHeight="1" x14ac:dyDescent="0.25">
      <c r="A36" s="6">
        <v>15</v>
      </c>
      <c r="B36" s="139" t="s">
        <v>11</v>
      </c>
      <c r="C36" s="140"/>
      <c r="D36" s="140"/>
      <c r="E36" s="140"/>
      <c r="F36" s="141"/>
      <c r="G36" s="50"/>
      <c r="H36" s="50"/>
      <c r="I36" s="134">
        <f>I29*(I18/I11)</f>
        <v>-143.18369778655</v>
      </c>
      <c r="J36" s="134">
        <f t="shared" ref="J36:T36" si="11">J29*(J18/J11)</f>
        <v>-155.23535208859082</v>
      </c>
      <c r="K36" s="134">
        <f t="shared" si="11"/>
        <v>-155.6234404688123</v>
      </c>
      <c r="L36" s="134">
        <f t="shared" si="11"/>
        <v>-156.01249906998433</v>
      </c>
      <c r="M36" s="134">
        <f t="shared" si="11"/>
        <v>-156.40253031765926</v>
      </c>
      <c r="N36" s="134">
        <f t="shared" si="11"/>
        <v>-156.79353664345339</v>
      </c>
      <c r="O36" s="134">
        <f t="shared" si="11"/>
        <v>-157.18552048506203</v>
      </c>
      <c r="P36" s="134">
        <f t="shared" si="11"/>
        <v>-157.57848428627469</v>
      </c>
      <c r="Q36" s="134">
        <f t="shared" si="11"/>
        <v>-157.97243049699037</v>
      </c>
      <c r="R36" s="134">
        <f t="shared" si="11"/>
        <v>-158.36736157323284</v>
      </c>
      <c r="S36" s="134">
        <f t="shared" si="11"/>
        <v>-158.76327997716589</v>
      </c>
      <c r="T36" s="134">
        <f t="shared" si="11"/>
        <v>-159.16018817710881</v>
      </c>
    </row>
    <row r="37" spans="1:20" ht="15" customHeight="1" x14ac:dyDescent="0.25">
      <c r="A37" s="22">
        <v>16</v>
      </c>
      <c r="B37" s="139" t="str">
        <f>B19</f>
        <v>Adjusted Demand: End-Use Customers</v>
      </c>
      <c r="C37" s="140"/>
      <c r="D37" s="140"/>
      <c r="E37" s="140"/>
      <c r="F37" s="141"/>
      <c r="G37" s="128">
        <f>G29+G35+G36</f>
        <v>0</v>
      </c>
      <c r="H37" s="128">
        <f>H29+H35+H36</f>
        <v>2244</v>
      </c>
      <c r="I37" s="128">
        <f>I29+I35+I36</f>
        <v>2723.5258615643097</v>
      </c>
      <c r="J37" s="128">
        <f t="shared" ref="J37:P37" si="12">J29+J35+J36</f>
        <v>2952.762797567817</v>
      </c>
      <c r="K37" s="128">
        <f t="shared" si="12"/>
        <v>2960.1447045617369</v>
      </c>
      <c r="L37" s="128">
        <f t="shared" si="12"/>
        <v>2967.5450663231413</v>
      </c>
      <c r="M37" s="128">
        <f t="shared" si="12"/>
        <v>2974.9639289889487</v>
      </c>
      <c r="N37" s="128">
        <f t="shared" si="12"/>
        <v>2982.4013388114204</v>
      </c>
      <c r="O37" s="128">
        <f t="shared" si="12"/>
        <v>2989.8573421584492</v>
      </c>
      <c r="P37" s="128">
        <f t="shared" si="12"/>
        <v>2997.3319855138457</v>
      </c>
      <c r="Q37" s="128">
        <f t="shared" ref="Q37:R37" si="13">Q29+Q35+Q36</f>
        <v>3004.8253154776294</v>
      </c>
      <c r="R37" s="128">
        <f t="shared" si="13"/>
        <v>3012.3373787663236</v>
      </c>
      <c r="S37" s="128">
        <f t="shared" ref="S37:T37" si="14">S29+S35+S36</f>
        <v>3019.8682222132393</v>
      </c>
      <c r="T37" s="128">
        <f t="shared" si="14"/>
        <v>3027.4178927687717</v>
      </c>
    </row>
    <row r="38" spans="1:20" ht="15" customHeight="1" x14ac:dyDescent="0.25">
      <c r="A38" s="6">
        <v>17</v>
      </c>
      <c r="B38" s="139" t="s">
        <v>2</v>
      </c>
      <c r="C38" s="140"/>
      <c r="D38" s="140"/>
      <c r="E38" s="140"/>
      <c r="F38" s="141"/>
      <c r="G38" s="50"/>
      <c r="H38" s="50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</row>
    <row r="39" spans="1:20" ht="15" customHeight="1" x14ac:dyDescent="0.25">
      <c r="A39" s="22">
        <v>18</v>
      </c>
      <c r="B39" s="139" t="str">
        <f>B25</f>
        <v>Firm LSE Procurement Requirement</v>
      </c>
      <c r="C39" s="140"/>
      <c r="D39" s="140"/>
      <c r="E39" s="140"/>
      <c r="F39" s="141"/>
      <c r="G39" s="128">
        <f t="shared" ref="G39:R39" si="15">SUM(G37:G38)</f>
        <v>0</v>
      </c>
      <c r="H39" s="128">
        <f t="shared" si="15"/>
        <v>2244</v>
      </c>
      <c r="I39" s="128">
        <f t="shared" si="15"/>
        <v>2723.5258615643097</v>
      </c>
      <c r="J39" s="128">
        <f t="shared" si="15"/>
        <v>2952.762797567817</v>
      </c>
      <c r="K39" s="128">
        <f t="shared" si="15"/>
        <v>2960.1447045617369</v>
      </c>
      <c r="L39" s="128">
        <f t="shared" si="15"/>
        <v>2967.5450663231413</v>
      </c>
      <c r="M39" s="128">
        <f t="shared" si="15"/>
        <v>2974.9639289889487</v>
      </c>
      <c r="N39" s="128">
        <f t="shared" si="15"/>
        <v>2982.4013388114204</v>
      </c>
      <c r="O39" s="128">
        <f t="shared" si="15"/>
        <v>2989.8573421584492</v>
      </c>
      <c r="P39" s="128">
        <f t="shared" si="15"/>
        <v>2997.3319855138457</v>
      </c>
      <c r="Q39" s="128">
        <f t="shared" si="15"/>
        <v>3004.8253154776294</v>
      </c>
      <c r="R39" s="128">
        <f t="shared" si="15"/>
        <v>3012.3373787663236</v>
      </c>
      <c r="S39" s="128">
        <f t="shared" ref="S39:T39" si="16">SUM(S37:S38)</f>
        <v>3019.8682222132393</v>
      </c>
      <c r="T39" s="128">
        <f t="shared" si="16"/>
        <v>3027.4178927687717</v>
      </c>
    </row>
    <row r="40" spans="1:20" ht="15" customHeight="1" x14ac:dyDescent="0.25">
      <c r="A40" s="115"/>
      <c r="B40" s="36"/>
      <c r="C40" s="36"/>
      <c r="D40" s="36"/>
      <c r="E40" s="36"/>
      <c r="F40" s="36"/>
      <c r="G40" s="48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116"/>
      <c r="S40" s="49"/>
      <c r="T40" s="116"/>
    </row>
    <row r="42" spans="1:20" x14ac:dyDescent="0.25">
      <c r="G42" s="15" t="s">
        <v>110</v>
      </c>
      <c r="H42" s="15" t="s">
        <v>110</v>
      </c>
    </row>
    <row r="43" spans="1:20" x14ac:dyDescent="0.25">
      <c r="A43" s="28" t="s">
        <v>4</v>
      </c>
      <c r="B43" s="96" t="s">
        <v>52</v>
      </c>
      <c r="C43" s="100"/>
      <c r="D43" s="100"/>
      <c r="E43" s="100"/>
      <c r="F43" s="97"/>
      <c r="G43" s="105" t="s">
        <v>112</v>
      </c>
      <c r="H43" s="105" t="s">
        <v>113</v>
      </c>
    </row>
    <row r="44" spans="1:20" x14ac:dyDescent="0.25">
      <c r="A44" s="10">
        <v>19</v>
      </c>
      <c r="B44" s="38" t="s">
        <v>50</v>
      </c>
      <c r="C44" s="95"/>
      <c r="D44" s="95"/>
      <c r="E44" s="95"/>
      <c r="F44" s="98"/>
      <c r="G44" s="106"/>
      <c r="H44" s="107">
        <v>485</v>
      </c>
    </row>
    <row r="45" spans="1:20" x14ac:dyDescent="0.25">
      <c r="A45" s="10">
        <v>20</v>
      </c>
      <c r="B45" s="38" t="s">
        <v>13</v>
      </c>
      <c r="C45" s="95"/>
      <c r="D45" s="95"/>
      <c r="E45" s="95"/>
      <c r="F45" s="98"/>
      <c r="G45" s="108" t="s">
        <v>120</v>
      </c>
      <c r="H45" s="108">
        <v>43321</v>
      </c>
    </row>
    <row r="46" spans="1:20" x14ac:dyDescent="0.25">
      <c r="A46" s="10">
        <v>21</v>
      </c>
      <c r="B46" s="38" t="s">
        <v>178</v>
      </c>
      <c r="C46" s="95"/>
      <c r="D46" s="95"/>
      <c r="E46" s="95"/>
      <c r="F46" s="98"/>
      <c r="G46" s="109"/>
      <c r="H46" s="109">
        <v>21</v>
      </c>
    </row>
    <row r="47" spans="1:20" x14ac:dyDescent="0.25">
      <c r="A47" s="10">
        <v>22</v>
      </c>
      <c r="B47" s="38" t="s">
        <v>23</v>
      </c>
      <c r="C47" s="95"/>
      <c r="D47" s="95"/>
      <c r="E47" s="95"/>
      <c r="F47" s="98"/>
      <c r="G47" s="107"/>
      <c r="H47" s="107"/>
    </row>
    <row r="48" spans="1:20" x14ac:dyDescent="0.25">
      <c r="A48" s="10">
        <v>23</v>
      </c>
      <c r="B48" s="38" t="s">
        <v>47</v>
      </c>
      <c r="C48" s="95"/>
      <c r="D48" s="95"/>
      <c r="E48" s="95"/>
      <c r="F48" s="98"/>
      <c r="G48" s="107"/>
      <c r="H48" s="107"/>
    </row>
    <row r="49" spans="1:8" x14ac:dyDescent="0.25">
      <c r="A49" s="10">
        <v>24</v>
      </c>
      <c r="B49" s="38" t="s">
        <v>48</v>
      </c>
      <c r="C49" s="95"/>
      <c r="D49" s="95"/>
      <c r="E49" s="95"/>
      <c r="F49" s="98"/>
      <c r="G49" s="107"/>
      <c r="H49" s="107"/>
    </row>
    <row r="50" spans="1:8" x14ac:dyDescent="0.25">
      <c r="A50" s="10">
        <v>25</v>
      </c>
      <c r="B50" s="38" t="s">
        <v>14</v>
      </c>
      <c r="C50" s="95"/>
      <c r="D50" s="95"/>
      <c r="E50" s="95"/>
      <c r="F50" s="98"/>
      <c r="G50" s="110">
        <f>G44+G47+G48+G49</f>
        <v>0</v>
      </c>
      <c r="H50" s="110">
        <f>H44+H47+H48+H49</f>
        <v>485</v>
      </c>
    </row>
    <row r="51" spans="1:8" x14ac:dyDescent="0.25">
      <c r="G51" s="8"/>
      <c r="H51" s="4"/>
    </row>
    <row r="52" spans="1:8" x14ac:dyDescent="0.25">
      <c r="A52" s="79" t="s">
        <v>96</v>
      </c>
      <c r="B52" s="37" t="s">
        <v>29</v>
      </c>
      <c r="C52" s="37"/>
      <c r="D52" s="37"/>
      <c r="E52" s="37"/>
      <c r="F52" s="37"/>
      <c r="G52" s="8"/>
      <c r="H52" s="4"/>
    </row>
    <row r="53" spans="1:8" x14ac:dyDescent="0.25">
      <c r="A53" s="31">
        <v>19</v>
      </c>
      <c r="B53" s="131" t="s">
        <v>183</v>
      </c>
      <c r="C53" s="91"/>
    </row>
    <row r="54" spans="1:8" x14ac:dyDescent="0.25">
      <c r="A54" s="31" t="s">
        <v>30</v>
      </c>
      <c r="B54" s="34"/>
      <c r="C54" s="91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106"/>
  <sheetViews>
    <sheetView showGridLines="0" zoomScale="85" zoomScaleNormal="85" workbookViewId="0">
      <pane xSplit="6" ySplit="9" topLeftCell="G31" activePane="bottomRight" state="frozen"/>
      <selection pane="topRight" activeCell="G1" sqref="G1"/>
      <selection pane="bottomLeft" activeCell="A10" sqref="A10"/>
      <selection pane="bottomRight" activeCell="B5" sqref="B5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4" width="11.375" style="26" customWidth="1"/>
    <col min="5" max="5" width="19.25" style="26" customWidth="1"/>
    <col min="6" max="6" width="23.25" style="26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25" width="13" style="2" bestFit="1" customWidth="1"/>
    <col min="26" max="27" width="13.625" style="2" bestFit="1" customWidth="1"/>
    <col min="28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64</v>
      </c>
      <c r="G1" s="8"/>
      <c r="U1" s="2"/>
    </row>
    <row r="2" spans="1:35" x14ac:dyDescent="0.25">
      <c r="B2" s="26" t="s">
        <v>65</v>
      </c>
      <c r="G2" s="8"/>
      <c r="U2" s="2"/>
    </row>
    <row r="3" spans="1:35" s="3" customFormat="1" x14ac:dyDescent="0.25">
      <c r="A3" s="15"/>
      <c r="B3" s="40" t="s">
        <v>182</v>
      </c>
      <c r="C3" s="40"/>
      <c r="D3" s="40"/>
      <c r="E3" s="40"/>
      <c r="F3" s="40"/>
      <c r="G3" s="1"/>
      <c r="H3" s="1"/>
    </row>
    <row r="4" spans="1:35" s="3" customFormat="1" x14ac:dyDescent="0.25">
      <c r="A4" s="15"/>
      <c r="B4" s="54" t="s">
        <v>174</v>
      </c>
      <c r="D4" s="54"/>
      <c r="E4" s="54"/>
      <c r="F4" s="54"/>
      <c r="G4" s="1"/>
      <c r="H4" s="1"/>
    </row>
    <row r="5" spans="1:35" s="3" customFormat="1" ht="15.75" customHeight="1" x14ac:dyDescent="0.25">
      <c r="B5" s="26" t="str">
        <f>'Admin Info'!B6</f>
        <v xml:space="preserve">Monterey Bay Community Power </v>
      </c>
      <c r="C5" s="26"/>
      <c r="D5" s="26"/>
      <c r="E5" s="26"/>
      <c r="F5" s="26"/>
      <c r="G5" s="29"/>
      <c r="H5" s="80" t="s">
        <v>98</v>
      </c>
      <c r="I5" s="81"/>
      <c r="J5" s="82"/>
      <c r="K5" s="83"/>
      <c r="L5" s="83"/>
      <c r="M5" s="83"/>
      <c r="N5" s="83"/>
      <c r="O5" s="7"/>
      <c r="P5" s="7"/>
      <c r="Q5" s="7"/>
      <c r="R5" s="7"/>
      <c r="S5" s="7"/>
      <c r="T5" s="7"/>
      <c r="U5" s="7"/>
      <c r="V5" s="39"/>
      <c r="W5" s="29"/>
      <c r="AA5" s="7"/>
    </row>
    <row r="6" spans="1:35" s="3" customFormat="1" x14ac:dyDescent="0.25">
      <c r="B6" s="33"/>
      <c r="C6" s="33"/>
      <c r="D6" s="33"/>
      <c r="E6" s="33"/>
      <c r="F6" s="33"/>
      <c r="G6" s="51"/>
      <c r="H6" s="70"/>
      <c r="I6" s="70"/>
      <c r="J6" s="70"/>
      <c r="K6" s="70"/>
      <c r="M6" s="84"/>
      <c r="N6" s="84"/>
      <c r="O6" s="84"/>
      <c r="P6" s="84"/>
      <c r="Q6" s="84"/>
      <c r="R6" s="84"/>
      <c r="S6" s="84"/>
      <c r="T6" s="84"/>
      <c r="U6" s="7"/>
      <c r="V6" s="113"/>
      <c r="W6" s="114"/>
      <c r="X6" s="114"/>
    </row>
    <row r="7" spans="1:35" s="3" customFormat="1" x14ac:dyDescent="0.25">
      <c r="B7" s="76"/>
      <c r="C7" s="76"/>
      <c r="D7" s="76"/>
      <c r="E7" s="76"/>
      <c r="F7" s="76"/>
      <c r="G7" s="40"/>
      <c r="H7" s="69" t="s">
        <v>16</v>
      </c>
      <c r="I7" s="51"/>
      <c r="J7" s="13"/>
      <c r="K7" s="13"/>
      <c r="L7" s="71" t="s">
        <v>87</v>
      </c>
      <c r="M7" s="7"/>
      <c r="N7" s="7"/>
      <c r="O7" s="7"/>
      <c r="P7" s="7"/>
      <c r="Q7" s="7"/>
      <c r="R7" s="7"/>
      <c r="S7" s="7"/>
      <c r="T7" s="7"/>
      <c r="U7" s="7"/>
      <c r="V7" s="69"/>
      <c r="Z7" s="71"/>
      <c r="AA7" s="7"/>
      <c r="AB7" s="7"/>
      <c r="AC7" s="7"/>
    </row>
    <row r="8" spans="1:35" ht="15" customHeight="1" x14ac:dyDescent="0.25">
      <c r="A8" s="115"/>
      <c r="B8" s="36"/>
      <c r="C8" s="36"/>
      <c r="D8" s="36"/>
      <c r="E8" s="36"/>
      <c r="F8" s="36"/>
      <c r="G8" s="48"/>
      <c r="H8" s="49"/>
      <c r="I8" s="49"/>
      <c r="J8" s="49"/>
      <c r="K8" s="49"/>
      <c r="L8" s="49"/>
      <c r="M8" s="49"/>
      <c r="N8" s="49"/>
      <c r="O8" s="49"/>
      <c r="P8" s="49"/>
      <c r="Q8" s="49"/>
      <c r="R8" s="116"/>
      <c r="S8" s="49"/>
      <c r="T8" s="116"/>
      <c r="U8" s="2"/>
      <c r="V8" s="148" t="s">
        <v>124</v>
      </c>
      <c r="W8" s="149"/>
      <c r="X8" s="149"/>
      <c r="Y8" s="150"/>
    </row>
    <row r="9" spans="1:35" ht="45" customHeight="1" x14ac:dyDescent="0.25">
      <c r="A9" s="6"/>
      <c r="B9" s="35" t="s">
        <v>123</v>
      </c>
      <c r="C9" s="35" t="s">
        <v>94</v>
      </c>
      <c r="D9" s="35" t="s">
        <v>105</v>
      </c>
      <c r="E9" s="35" t="s">
        <v>106</v>
      </c>
      <c r="F9" s="35" t="s">
        <v>97</v>
      </c>
      <c r="G9" s="120" t="s">
        <v>169</v>
      </c>
      <c r="H9" s="120" t="s">
        <v>170</v>
      </c>
      <c r="I9" s="24" t="s">
        <v>21</v>
      </c>
      <c r="J9" s="24" t="s">
        <v>22</v>
      </c>
      <c r="K9" s="24" t="s">
        <v>57</v>
      </c>
      <c r="L9" s="24" t="s">
        <v>58</v>
      </c>
      <c r="M9" s="24" t="s">
        <v>62</v>
      </c>
      <c r="N9" s="24" t="s">
        <v>63</v>
      </c>
      <c r="O9" s="24" t="s">
        <v>68</v>
      </c>
      <c r="P9" s="24" t="s">
        <v>69</v>
      </c>
      <c r="Q9" s="24" t="s">
        <v>107</v>
      </c>
      <c r="R9" s="24" t="s">
        <v>108</v>
      </c>
      <c r="S9" s="24" t="s">
        <v>179</v>
      </c>
      <c r="T9" s="24" t="s">
        <v>180</v>
      </c>
      <c r="U9" s="2"/>
      <c r="V9" s="121" t="s">
        <v>135</v>
      </c>
      <c r="W9" s="121" t="s">
        <v>136</v>
      </c>
      <c r="X9" s="19">
        <v>2019</v>
      </c>
      <c r="Y9" s="19" t="s">
        <v>22</v>
      </c>
      <c r="Z9" s="19" t="s">
        <v>57</v>
      </c>
      <c r="AA9" s="19" t="s">
        <v>58</v>
      </c>
      <c r="AB9" s="19" t="s">
        <v>62</v>
      </c>
      <c r="AC9" s="19" t="s">
        <v>63</v>
      </c>
      <c r="AD9" s="19" t="s">
        <v>68</v>
      </c>
      <c r="AE9" s="19" t="s">
        <v>69</v>
      </c>
      <c r="AF9" s="19" t="s">
        <v>107</v>
      </c>
      <c r="AG9" s="19" t="s">
        <v>108</v>
      </c>
      <c r="AH9" s="19" t="s">
        <v>179</v>
      </c>
      <c r="AI9" s="19" t="s">
        <v>180</v>
      </c>
    </row>
    <row r="10" spans="1:35" ht="15.75" customHeight="1" x14ac:dyDescent="0.25">
      <c r="A10" s="22" t="s">
        <v>137</v>
      </c>
      <c r="B10" s="35" t="s">
        <v>77</v>
      </c>
      <c r="C10" s="103"/>
      <c r="D10" s="103"/>
      <c r="E10" s="103"/>
      <c r="F10" s="103"/>
      <c r="G10" s="47">
        <f t="shared" ref="G10:R10" si="0">SUM(G11:G13)</f>
        <v>0</v>
      </c>
      <c r="H10" s="47">
        <f t="shared" si="0"/>
        <v>0</v>
      </c>
      <c r="I10" s="47">
        <f t="shared" si="0"/>
        <v>0</v>
      </c>
      <c r="J10" s="47">
        <f t="shared" si="0"/>
        <v>0</v>
      </c>
      <c r="K10" s="47">
        <f t="shared" si="0"/>
        <v>0</v>
      </c>
      <c r="L10" s="47">
        <f t="shared" si="0"/>
        <v>0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ref="S10:T10" si="1">SUM(S11:S13)</f>
        <v>0</v>
      </c>
      <c r="T10" s="47">
        <f t="shared" si="1"/>
        <v>0</v>
      </c>
      <c r="U10" s="2"/>
      <c r="V10" s="35">
        <f t="shared" ref="V10:AG10" si="2">SUM(V11:V13)</f>
        <v>0</v>
      </c>
      <c r="W10" s="35">
        <f t="shared" si="2"/>
        <v>0</v>
      </c>
      <c r="X10" s="35">
        <f t="shared" si="2"/>
        <v>0</v>
      </c>
      <c r="Y10" s="35">
        <f t="shared" si="2"/>
        <v>0</v>
      </c>
      <c r="Z10" s="35">
        <f t="shared" si="2"/>
        <v>0</v>
      </c>
      <c r="AA10" s="35">
        <f t="shared" si="2"/>
        <v>0</v>
      </c>
      <c r="AB10" s="35">
        <f t="shared" si="2"/>
        <v>0</v>
      </c>
      <c r="AC10" s="35">
        <f t="shared" si="2"/>
        <v>0</v>
      </c>
      <c r="AD10" s="35">
        <f t="shared" si="2"/>
        <v>0</v>
      </c>
      <c r="AE10" s="35">
        <f t="shared" si="2"/>
        <v>0</v>
      </c>
      <c r="AF10" s="35">
        <f t="shared" si="2"/>
        <v>0</v>
      </c>
      <c r="AG10" s="35">
        <f t="shared" si="2"/>
        <v>0</v>
      </c>
      <c r="AH10" s="35">
        <f t="shared" ref="AH10:AI10" si="3">SUM(AH11:AH13)</f>
        <v>0</v>
      </c>
      <c r="AI10" s="35">
        <f t="shared" si="3"/>
        <v>0</v>
      </c>
    </row>
    <row r="11" spans="1:35" ht="15.75" customHeight="1" x14ac:dyDescent="0.25">
      <c r="A11" s="22" t="s">
        <v>138</v>
      </c>
      <c r="B11" s="34"/>
      <c r="C11" s="34"/>
      <c r="D11" s="34"/>
      <c r="E11" s="34"/>
      <c r="F11" s="35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2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 ht="15.75" customHeight="1" x14ac:dyDescent="0.25">
      <c r="A12" s="22" t="s">
        <v>139</v>
      </c>
      <c r="B12" s="34"/>
      <c r="C12" s="34"/>
      <c r="D12" s="34"/>
      <c r="E12" s="34"/>
      <c r="F12" s="35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2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 ht="15.75" customHeight="1" x14ac:dyDescent="0.25">
      <c r="A13" s="22" t="s">
        <v>140</v>
      </c>
      <c r="B13" s="34"/>
      <c r="C13" s="34"/>
      <c r="D13" s="34"/>
      <c r="E13" s="34"/>
      <c r="F13" s="35"/>
      <c r="G13" s="47"/>
      <c r="H13" s="129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2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ht="15.75" customHeight="1" x14ac:dyDescent="0.25">
      <c r="A14" s="22" t="s">
        <v>8</v>
      </c>
      <c r="B14" s="35" t="s">
        <v>78</v>
      </c>
      <c r="C14" s="103"/>
      <c r="D14" s="103"/>
      <c r="E14" s="103"/>
      <c r="F14" s="103"/>
      <c r="G14" s="47">
        <f t="shared" ref="G14:R14" si="4">SUM(G15:G16)</f>
        <v>0</v>
      </c>
      <c r="H14" s="47">
        <f t="shared" si="4"/>
        <v>0</v>
      </c>
      <c r="I14" s="47">
        <f t="shared" si="4"/>
        <v>0</v>
      </c>
      <c r="J14" s="47">
        <f t="shared" si="4"/>
        <v>0</v>
      </c>
      <c r="K14" s="47">
        <f t="shared" si="4"/>
        <v>0</v>
      </c>
      <c r="L14" s="47">
        <f t="shared" si="4"/>
        <v>0</v>
      </c>
      <c r="M14" s="47">
        <f t="shared" si="4"/>
        <v>0</v>
      </c>
      <c r="N14" s="47">
        <f t="shared" si="4"/>
        <v>0</v>
      </c>
      <c r="O14" s="47">
        <f t="shared" si="4"/>
        <v>0</v>
      </c>
      <c r="P14" s="47">
        <f t="shared" si="4"/>
        <v>0</v>
      </c>
      <c r="Q14" s="47">
        <f t="shared" si="4"/>
        <v>0</v>
      </c>
      <c r="R14" s="47">
        <f t="shared" si="4"/>
        <v>0</v>
      </c>
      <c r="S14" s="47">
        <f t="shared" ref="S14:T14" si="5">SUM(S15:S16)</f>
        <v>0</v>
      </c>
      <c r="T14" s="47">
        <f t="shared" si="5"/>
        <v>0</v>
      </c>
      <c r="U14" s="2"/>
      <c r="V14" s="35">
        <f t="shared" ref="V14:AG14" si="6">SUM(V15:V16)</f>
        <v>0</v>
      </c>
      <c r="W14" s="35">
        <f t="shared" si="6"/>
        <v>0</v>
      </c>
      <c r="X14" s="35">
        <f t="shared" si="6"/>
        <v>0</v>
      </c>
      <c r="Y14" s="35">
        <f t="shared" si="6"/>
        <v>0</v>
      </c>
      <c r="Z14" s="35">
        <f t="shared" si="6"/>
        <v>0</v>
      </c>
      <c r="AA14" s="35">
        <f t="shared" si="6"/>
        <v>0</v>
      </c>
      <c r="AB14" s="35">
        <f t="shared" si="6"/>
        <v>0</v>
      </c>
      <c r="AC14" s="35">
        <f t="shared" si="6"/>
        <v>0</v>
      </c>
      <c r="AD14" s="35">
        <f t="shared" si="6"/>
        <v>0</v>
      </c>
      <c r="AE14" s="35">
        <f t="shared" si="6"/>
        <v>0</v>
      </c>
      <c r="AF14" s="35">
        <f t="shared" si="6"/>
        <v>0</v>
      </c>
      <c r="AG14" s="35">
        <f t="shared" si="6"/>
        <v>0</v>
      </c>
      <c r="AH14" s="35">
        <f t="shared" ref="AH14:AI14" si="7">SUM(AH15:AH16)</f>
        <v>0</v>
      </c>
      <c r="AI14" s="35">
        <f t="shared" si="7"/>
        <v>0</v>
      </c>
    </row>
    <row r="15" spans="1:35" ht="15.75" customHeight="1" x14ac:dyDescent="0.25">
      <c r="A15" s="22" t="s">
        <v>9</v>
      </c>
      <c r="B15" s="34"/>
      <c r="C15" s="34"/>
      <c r="D15" s="34"/>
      <c r="E15" s="34"/>
      <c r="F15" s="35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2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.75" customHeight="1" x14ac:dyDescent="0.25">
      <c r="A16" s="22" t="s">
        <v>24</v>
      </c>
      <c r="B16" s="34"/>
      <c r="C16" s="34"/>
      <c r="D16" s="34"/>
      <c r="E16" s="34"/>
      <c r="F16" s="35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2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5.75" customHeight="1" x14ac:dyDescent="0.25">
      <c r="A17" s="22" t="s">
        <v>141</v>
      </c>
      <c r="B17" s="35" t="s">
        <v>72</v>
      </c>
      <c r="C17" s="103"/>
      <c r="D17" s="103"/>
      <c r="E17" s="103"/>
      <c r="F17" s="103"/>
      <c r="G17" s="47">
        <f t="shared" ref="G17:R17" si="8">SUM(G18:G19)</f>
        <v>0</v>
      </c>
      <c r="H17" s="47">
        <f t="shared" si="8"/>
        <v>0</v>
      </c>
      <c r="I17" s="47">
        <f t="shared" si="8"/>
        <v>0</v>
      </c>
      <c r="J17" s="47">
        <f t="shared" si="8"/>
        <v>0</v>
      </c>
      <c r="K17" s="47">
        <f t="shared" si="8"/>
        <v>0</v>
      </c>
      <c r="L17" s="47">
        <f t="shared" si="8"/>
        <v>0</v>
      </c>
      <c r="M17" s="47">
        <f t="shared" si="8"/>
        <v>0</v>
      </c>
      <c r="N17" s="47">
        <f t="shared" si="8"/>
        <v>0</v>
      </c>
      <c r="O17" s="47">
        <f t="shared" si="8"/>
        <v>0</v>
      </c>
      <c r="P17" s="47">
        <f t="shared" si="8"/>
        <v>0</v>
      </c>
      <c r="Q17" s="47">
        <f t="shared" si="8"/>
        <v>0</v>
      </c>
      <c r="R17" s="47">
        <f t="shared" si="8"/>
        <v>0</v>
      </c>
      <c r="S17" s="47">
        <f t="shared" ref="S17:T17" si="9">SUM(S18:S19)</f>
        <v>0</v>
      </c>
      <c r="T17" s="47">
        <f t="shared" si="9"/>
        <v>0</v>
      </c>
      <c r="U17" s="2"/>
      <c r="V17" s="35">
        <f t="shared" ref="V17:AG17" si="10">SUM(V18:V19)</f>
        <v>0</v>
      </c>
      <c r="W17" s="35">
        <f t="shared" si="10"/>
        <v>0</v>
      </c>
      <c r="X17" s="35">
        <f t="shared" si="10"/>
        <v>0</v>
      </c>
      <c r="Y17" s="35">
        <f t="shared" si="10"/>
        <v>0</v>
      </c>
      <c r="Z17" s="35">
        <f t="shared" si="10"/>
        <v>0</v>
      </c>
      <c r="AA17" s="35">
        <f t="shared" si="10"/>
        <v>0</v>
      </c>
      <c r="AB17" s="35">
        <f t="shared" si="10"/>
        <v>0</v>
      </c>
      <c r="AC17" s="35">
        <f t="shared" si="10"/>
        <v>0</v>
      </c>
      <c r="AD17" s="35">
        <f t="shared" si="10"/>
        <v>0</v>
      </c>
      <c r="AE17" s="35">
        <f t="shared" si="10"/>
        <v>0</v>
      </c>
      <c r="AF17" s="35">
        <f t="shared" si="10"/>
        <v>0</v>
      </c>
      <c r="AG17" s="35">
        <f t="shared" si="10"/>
        <v>0</v>
      </c>
      <c r="AH17" s="35">
        <f t="shared" ref="AH17:AI17" si="11">SUM(AH18:AH19)</f>
        <v>0</v>
      </c>
      <c r="AI17" s="35">
        <f t="shared" si="11"/>
        <v>0</v>
      </c>
    </row>
    <row r="18" spans="1:35" ht="15.75" customHeight="1" x14ac:dyDescent="0.25">
      <c r="A18" s="22" t="s">
        <v>142</v>
      </c>
      <c r="B18" s="34" t="s">
        <v>126</v>
      </c>
      <c r="C18" s="34"/>
      <c r="D18" s="34"/>
      <c r="E18" s="34"/>
      <c r="F18" s="35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2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 ht="15.75" customHeight="1" x14ac:dyDescent="0.25">
      <c r="A19" s="22" t="s">
        <v>143</v>
      </c>
      <c r="B19" s="34" t="s">
        <v>125</v>
      </c>
      <c r="C19" s="34"/>
      <c r="D19" s="34"/>
      <c r="E19" s="34"/>
      <c r="F19" s="35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2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.75" customHeight="1" x14ac:dyDescent="0.25">
      <c r="A20" s="22" t="s">
        <v>144</v>
      </c>
      <c r="B20" s="35" t="s">
        <v>73</v>
      </c>
      <c r="C20" s="103"/>
      <c r="D20" s="103"/>
      <c r="E20" s="103"/>
      <c r="F20" s="103"/>
      <c r="G20" s="47">
        <f t="shared" ref="G20:R20" si="12">SUM(G21:G23)</f>
        <v>0</v>
      </c>
      <c r="H20" s="47">
        <f t="shared" si="12"/>
        <v>0</v>
      </c>
      <c r="I20" s="47">
        <f t="shared" si="12"/>
        <v>0</v>
      </c>
      <c r="J20" s="47">
        <f t="shared" si="12"/>
        <v>0</v>
      </c>
      <c r="K20" s="47">
        <f t="shared" si="12"/>
        <v>0</v>
      </c>
      <c r="L20" s="47">
        <f t="shared" si="12"/>
        <v>0</v>
      </c>
      <c r="M20" s="47">
        <f t="shared" si="12"/>
        <v>0</v>
      </c>
      <c r="N20" s="47">
        <f t="shared" si="12"/>
        <v>0</v>
      </c>
      <c r="O20" s="47">
        <f t="shared" si="12"/>
        <v>0</v>
      </c>
      <c r="P20" s="47">
        <f t="shared" si="12"/>
        <v>0</v>
      </c>
      <c r="Q20" s="47">
        <f t="shared" si="12"/>
        <v>0</v>
      </c>
      <c r="R20" s="47">
        <f t="shared" si="12"/>
        <v>0</v>
      </c>
      <c r="S20" s="47">
        <f t="shared" ref="S20:T20" si="13">SUM(S21:S23)</f>
        <v>0</v>
      </c>
      <c r="T20" s="47">
        <f t="shared" si="13"/>
        <v>0</v>
      </c>
      <c r="U20" s="2"/>
      <c r="V20" s="35">
        <f t="shared" ref="V20:AG20" si="14">SUM(V21:V23)</f>
        <v>0</v>
      </c>
      <c r="W20" s="35">
        <f t="shared" si="14"/>
        <v>0</v>
      </c>
      <c r="X20" s="35">
        <f t="shared" si="14"/>
        <v>0</v>
      </c>
      <c r="Y20" s="35">
        <f t="shared" si="14"/>
        <v>0</v>
      </c>
      <c r="Z20" s="35">
        <f t="shared" si="14"/>
        <v>0</v>
      </c>
      <c r="AA20" s="35">
        <f t="shared" si="14"/>
        <v>0</v>
      </c>
      <c r="AB20" s="35">
        <f t="shared" si="14"/>
        <v>0</v>
      </c>
      <c r="AC20" s="35">
        <f t="shared" si="14"/>
        <v>0</v>
      </c>
      <c r="AD20" s="35">
        <f t="shared" si="14"/>
        <v>0</v>
      </c>
      <c r="AE20" s="35">
        <f t="shared" si="14"/>
        <v>0</v>
      </c>
      <c r="AF20" s="35">
        <f t="shared" si="14"/>
        <v>0</v>
      </c>
      <c r="AG20" s="35">
        <f t="shared" si="14"/>
        <v>0</v>
      </c>
      <c r="AH20" s="35">
        <f t="shared" ref="AH20:AI20" si="15">SUM(AH21:AH23)</f>
        <v>0</v>
      </c>
      <c r="AI20" s="35">
        <f t="shared" si="15"/>
        <v>0</v>
      </c>
    </row>
    <row r="21" spans="1:35" ht="15.75" customHeight="1" x14ac:dyDescent="0.25">
      <c r="A21" s="138" t="s">
        <v>145</v>
      </c>
      <c r="B21" s="34"/>
      <c r="C21" s="34"/>
      <c r="D21" s="34"/>
      <c r="E21" s="34"/>
      <c r="F21" s="3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customHeight="1" x14ac:dyDescent="0.25">
      <c r="A22" s="138" t="s">
        <v>146</v>
      </c>
      <c r="B22" s="34"/>
      <c r="C22" s="34"/>
      <c r="D22" s="34"/>
      <c r="E22" s="34"/>
      <c r="F22" s="3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2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75" customHeight="1" x14ac:dyDescent="0.25">
      <c r="A23" s="138" t="s">
        <v>147</v>
      </c>
      <c r="B23" s="34"/>
      <c r="C23" s="34"/>
      <c r="D23" s="34"/>
      <c r="E23" s="34"/>
      <c r="F23" s="35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2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 customHeight="1" x14ac:dyDescent="0.25">
      <c r="A24" s="22" t="s">
        <v>148</v>
      </c>
      <c r="B24" s="35" t="s">
        <v>79</v>
      </c>
      <c r="C24" s="103"/>
      <c r="D24" s="103"/>
      <c r="E24" s="103"/>
      <c r="F24" s="103"/>
      <c r="G24" s="47">
        <f t="shared" ref="G24:R24" si="16">SUM(G25:G31)</f>
        <v>0</v>
      </c>
      <c r="H24" s="47">
        <f t="shared" si="16"/>
        <v>0</v>
      </c>
      <c r="I24" s="47">
        <f t="shared" si="16"/>
        <v>0</v>
      </c>
      <c r="J24" s="47">
        <f t="shared" si="16"/>
        <v>0</v>
      </c>
      <c r="K24" s="47">
        <f t="shared" si="16"/>
        <v>0</v>
      </c>
      <c r="L24" s="47">
        <f t="shared" si="16"/>
        <v>0</v>
      </c>
      <c r="M24" s="47">
        <f t="shared" si="16"/>
        <v>0</v>
      </c>
      <c r="N24" s="47">
        <f t="shared" si="16"/>
        <v>0</v>
      </c>
      <c r="O24" s="47">
        <f t="shared" si="16"/>
        <v>0</v>
      </c>
      <c r="P24" s="47">
        <f t="shared" si="16"/>
        <v>0</v>
      </c>
      <c r="Q24" s="47">
        <f t="shared" si="16"/>
        <v>0</v>
      </c>
      <c r="R24" s="47">
        <f t="shared" si="16"/>
        <v>0</v>
      </c>
      <c r="S24" s="47">
        <f t="shared" ref="S24:T24" si="17">SUM(S25:S31)</f>
        <v>0</v>
      </c>
      <c r="T24" s="47">
        <f t="shared" si="17"/>
        <v>0</v>
      </c>
      <c r="U24" s="2"/>
      <c r="V24" s="35">
        <f t="shared" ref="V24:AG24" si="18">SUM(V25:V31)</f>
        <v>0</v>
      </c>
      <c r="W24" s="35">
        <f t="shared" si="18"/>
        <v>0</v>
      </c>
      <c r="X24" s="35">
        <f t="shared" si="18"/>
        <v>0</v>
      </c>
      <c r="Y24" s="35">
        <f t="shared" si="18"/>
        <v>0</v>
      </c>
      <c r="Z24" s="35">
        <f t="shared" si="18"/>
        <v>0</v>
      </c>
      <c r="AA24" s="35">
        <f t="shared" si="18"/>
        <v>0</v>
      </c>
      <c r="AB24" s="35">
        <f t="shared" si="18"/>
        <v>0</v>
      </c>
      <c r="AC24" s="35">
        <f t="shared" si="18"/>
        <v>0</v>
      </c>
      <c r="AD24" s="35">
        <f t="shared" si="18"/>
        <v>0</v>
      </c>
      <c r="AE24" s="35">
        <f t="shared" si="18"/>
        <v>0</v>
      </c>
      <c r="AF24" s="35">
        <f t="shared" si="18"/>
        <v>0</v>
      </c>
      <c r="AG24" s="35">
        <f t="shared" si="18"/>
        <v>0</v>
      </c>
      <c r="AH24" s="35">
        <f t="shared" ref="AH24:AI24" si="19">SUM(AH25:AH31)</f>
        <v>0</v>
      </c>
      <c r="AI24" s="35">
        <f t="shared" si="19"/>
        <v>0</v>
      </c>
    </row>
    <row r="25" spans="1:35" ht="15.75" customHeight="1" x14ac:dyDescent="0.25">
      <c r="A25" s="22" t="s">
        <v>149</v>
      </c>
      <c r="B25" s="34" t="s">
        <v>0</v>
      </c>
      <c r="C25" s="34"/>
      <c r="D25" s="34"/>
      <c r="E25" s="34"/>
      <c r="F25" s="35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2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ht="15.75" customHeight="1" x14ac:dyDescent="0.25">
      <c r="A26" s="22" t="s">
        <v>150</v>
      </c>
      <c r="B26" s="34" t="s">
        <v>115</v>
      </c>
      <c r="C26" s="34"/>
      <c r="D26" s="34"/>
      <c r="E26" s="34"/>
      <c r="F26" s="35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2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.75" customHeight="1" x14ac:dyDescent="0.25">
      <c r="A27" s="22" t="s">
        <v>151</v>
      </c>
      <c r="B27" s="34" t="s">
        <v>171</v>
      </c>
      <c r="C27" s="34"/>
      <c r="D27" s="34"/>
      <c r="E27" s="34"/>
      <c r="F27" s="3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2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ht="15.75" customHeight="1" x14ac:dyDescent="0.25">
      <c r="A28" s="22" t="s">
        <v>152</v>
      </c>
      <c r="B28" s="34" t="s">
        <v>172</v>
      </c>
      <c r="C28" s="34"/>
      <c r="D28" s="34"/>
      <c r="E28" s="34"/>
      <c r="F28" s="35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2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ht="15.75" customHeight="1" x14ac:dyDescent="0.25">
      <c r="A29" s="22" t="s">
        <v>153</v>
      </c>
      <c r="B29" s="34" t="s">
        <v>114</v>
      </c>
      <c r="C29" s="34"/>
      <c r="D29" s="34"/>
      <c r="E29" s="34"/>
      <c r="F29" s="35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2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ht="15.75" customHeight="1" x14ac:dyDescent="0.25">
      <c r="A30" s="22" t="s">
        <v>154</v>
      </c>
      <c r="B30" s="112" t="s">
        <v>173</v>
      </c>
      <c r="C30" s="34"/>
      <c r="D30" s="34"/>
      <c r="E30" s="34"/>
      <c r="F30" s="35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2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ht="15.75" customHeight="1" x14ac:dyDescent="0.25">
      <c r="A31" s="22" t="s">
        <v>155</v>
      </c>
      <c r="B31" s="34" t="s">
        <v>1</v>
      </c>
      <c r="C31" s="34"/>
      <c r="D31" s="34"/>
      <c r="E31" s="34"/>
      <c r="F31" s="35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2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ht="15.75" customHeight="1" x14ac:dyDescent="0.25">
      <c r="A32" s="22" t="s">
        <v>156</v>
      </c>
      <c r="B32" s="35" t="s">
        <v>74</v>
      </c>
      <c r="C32" s="35"/>
      <c r="D32" s="35"/>
      <c r="E32" s="35"/>
      <c r="F32" s="35"/>
      <c r="G32" s="47">
        <f t="shared" ref="G32:T32" si="20">SUM(G33:G45)</f>
        <v>0</v>
      </c>
      <c r="H32" s="47">
        <f t="shared" si="20"/>
        <v>0</v>
      </c>
      <c r="I32" s="47">
        <f t="shared" si="20"/>
        <v>0</v>
      </c>
      <c r="J32" s="47">
        <f t="shared" si="20"/>
        <v>0</v>
      </c>
      <c r="K32" s="47">
        <f t="shared" si="20"/>
        <v>20</v>
      </c>
      <c r="L32" s="47">
        <f t="shared" si="20"/>
        <v>38</v>
      </c>
      <c r="M32" s="47">
        <f t="shared" si="20"/>
        <v>38</v>
      </c>
      <c r="N32" s="47">
        <f t="shared" si="20"/>
        <v>38</v>
      </c>
      <c r="O32" s="47">
        <f t="shared" si="20"/>
        <v>38</v>
      </c>
      <c r="P32" s="47">
        <f t="shared" si="20"/>
        <v>38</v>
      </c>
      <c r="Q32" s="47">
        <f t="shared" si="20"/>
        <v>38</v>
      </c>
      <c r="R32" s="47">
        <f t="shared" si="20"/>
        <v>38</v>
      </c>
      <c r="S32" s="47">
        <f t="shared" si="20"/>
        <v>38</v>
      </c>
      <c r="T32" s="47">
        <f t="shared" si="20"/>
        <v>38</v>
      </c>
      <c r="U32" s="2"/>
      <c r="V32" s="35">
        <f t="shared" ref="V32:AI32" si="21">SUM(V33:V45)</f>
        <v>0</v>
      </c>
      <c r="W32" s="35">
        <f t="shared" si="21"/>
        <v>750</v>
      </c>
      <c r="X32" s="35">
        <f t="shared" si="21"/>
        <v>1002</v>
      </c>
      <c r="Y32" s="35">
        <f t="shared" si="21"/>
        <v>905</v>
      </c>
      <c r="Z32" s="35">
        <f t="shared" si="21"/>
        <v>597</v>
      </c>
      <c r="AA32" s="35">
        <f t="shared" si="21"/>
        <v>839</v>
      </c>
      <c r="AB32" s="35">
        <f t="shared" si="21"/>
        <v>728</v>
      </c>
      <c r="AC32" s="35">
        <f t="shared" si="21"/>
        <v>726</v>
      </c>
      <c r="AD32" s="35">
        <f t="shared" si="21"/>
        <v>725</v>
      </c>
      <c r="AE32" s="35">
        <f t="shared" si="21"/>
        <v>723</v>
      </c>
      <c r="AF32" s="35">
        <f t="shared" si="21"/>
        <v>722</v>
      </c>
      <c r="AG32" s="35">
        <f t="shared" si="21"/>
        <v>720</v>
      </c>
      <c r="AH32" s="35">
        <f t="shared" si="21"/>
        <v>719</v>
      </c>
      <c r="AI32" s="35">
        <f t="shared" si="21"/>
        <v>717</v>
      </c>
    </row>
    <row r="33" spans="1:35" ht="15.75" customHeight="1" x14ac:dyDescent="0.25">
      <c r="A33" s="22" t="s">
        <v>157</v>
      </c>
      <c r="B33" s="34" t="s">
        <v>210</v>
      </c>
      <c r="C33" s="34"/>
      <c r="D33" s="34"/>
      <c r="E33" s="34" t="s">
        <v>216</v>
      </c>
      <c r="F33" s="34" t="s">
        <v>216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2"/>
      <c r="V33" s="35"/>
      <c r="W33" s="35">
        <v>150</v>
      </c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.75" customHeight="1" x14ac:dyDescent="0.25">
      <c r="A34" s="22" t="s">
        <v>257</v>
      </c>
      <c r="B34" s="34" t="s">
        <v>193</v>
      </c>
      <c r="C34" s="34"/>
      <c r="D34" s="34"/>
      <c r="E34" s="34" t="s">
        <v>216</v>
      </c>
      <c r="F34" s="34" t="s">
        <v>216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2"/>
      <c r="V34" s="35"/>
      <c r="W34" s="35"/>
      <c r="X34" s="35">
        <v>100</v>
      </c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ht="15.75" customHeight="1" x14ac:dyDescent="0.25">
      <c r="A35" s="22" t="s">
        <v>258</v>
      </c>
      <c r="B35" s="34" t="s">
        <v>194</v>
      </c>
      <c r="C35" s="34"/>
      <c r="D35" s="34"/>
      <c r="E35" s="34" t="s">
        <v>216</v>
      </c>
      <c r="F35" s="34" t="s">
        <v>216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2"/>
      <c r="V35" s="35"/>
      <c r="W35" s="35"/>
      <c r="X35" s="35">
        <v>25</v>
      </c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15.75" customHeight="1" x14ac:dyDescent="0.25">
      <c r="A36" s="22" t="s">
        <v>158</v>
      </c>
      <c r="B36" s="34" t="s">
        <v>195</v>
      </c>
      <c r="C36" s="34"/>
      <c r="D36" s="34"/>
      <c r="E36" s="34" t="s">
        <v>216</v>
      </c>
      <c r="F36" s="34" t="s">
        <v>216</v>
      </c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2"/>
      <c r="V36" s="35"/>
      <c r="W36" s="35">
        <v>50</v>
      </c>
      <c r="X36" s="35">
        <v>100</v>
      </c>
      <c r="Y36" s="35">
        <v>100</v>
      </c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ht="15.75" customHeight="1" x14ac:dyDescent="0.25">
      <c r="A37" s="22" t="s">
        <v>259</v>
      </c>
      <c r="B37" s="34" t="s">
        <v>212</v>
      </c>
      <c r="C37" s="34"/>
      <c r="D37" s="34"/>
      <c r="E37" s="34" t="s">
        <v>216</v>
      </c>
      <c r="F37" s="34" t="s">
        <v>216</v>
      </c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2"/>
      <c r="V37" s="35"/>
      <c r="W37" s="35">
        <v>351</v>
      </c>
      <c r="X37" s="35">
        <v>400</v>
      </c>
      <c r="Y37" s="35">
        <v>400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 ht="15.75" customHeight="1" x14ac:dyDescent="0.25">
      <c r="A38" s="22" t="s">
        <v>260</v>
      </c>
      <c r="B38" s="34" t="s">
        <v>196</v>
      </c>
      <c r="C38" s="34"/>
      <c r="D38" s="34"/>
      <c r="E38" s="34" t="s">
        <v>216</v>
      </c>
      <c r="F38" s="34" t="s">
        <v>216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2"/>
      <c r="V38" s="35"/>
      <c r="W38" s="35"/>
      <c r="X38" s="35">
        <v>135</v>
      </c>
      <c r="Y38" s="35">
        <v>300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ht="15.75" customHeight="1" x14ac:dyDescent="0.25">
      <c r="A39" s="22" t="s">
        <v>261</v>
      </c>
      <c r="B39" s="34" t="s">
        <v>211</v>
      </c>
      <c r="C39" s="34"/>
      <c r="D39" s="34"/>
      <c r="E39" s="34" t="s">
        <v>216</v>
      </c>
      <c r="F39" s="34" t="s">
        <v>216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2"/>
      <c r="V39" s="35"/>
      <c r="W39" s="35">
        <v>99</v>
      </c>
      <c r="X39" s="35">
        <v>117</v>
      </c>
      <c r="Y39" s="35">
        <v>105</v>
      </c>
      <c r="Z39" s="35">
        <v>140</v>
      </c>
      <c r="AA39" s="35">
        <v>110</v>
      </c>
      <c r="AB39" s="35"/>
      <c r="AC39" s="35"/>
      <c r="AD39" s="35"/>
      <c r="AE39" s="35"/>
      <c r="AF39" s="35"/>
      <c r="AG39" s="35"/>
      <c r="AH39" s="35"/>
      <c r="AI39" s="35"/>
    </row>
    <row r="40" spans="1:35" ht="15.75" customHeight="1" x14ac:dyDescent="0.25">
      <c r="A40" s="22" t="s">
        <v>262</v>
      </c>
      <c r="B40" s="34" t="s">
        <v>197</v>
      </c>
      <c r="C40" s="34"/>
      <c r="D40" s="34"/>
      <c r="E40" s="34" t="s">
        <v>216</v>
      </c>
      <c r="F40" s="34" t="s">
        <v>216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2"/>
      <c r="V40" s="35"/>
      <c r="W40" s="35"/>
      <c r="X40" s="35">
        <v>50</v>
      </c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.75" customHeight="1" x14ac:dyDescent="0.25">
      <c r="A41" s="22" t="s">
        <v>263</v>
      </c>
      <c r="B41" s="34" t="s">
        <v>213</v>
      </c>
      <c r="C41" s="34"/>
      <c r="D41" s="34"/>
      <c r="E41" s="34" t="s">
        <v>216</v>
      </c>
      <c r="F41" s="34" t="s">
        <v>216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2"/>
      <c r="V41" s="35"/>
      <c r="W41" s="35">
        <v>100</v>
      </c>
      <c r="X41" s="35">
        <v>75</v>
      </c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ht="15.75" customHeight="1" x14ac:dyDescent="0.25">
      <c r="A42" s="22" t="s">
        <v>264</v>
      </c>
      <c r="B42" s="34" t="s">
        <v>198</v>
      </c>
      <c r="C42" s="34"/>
      <c r="D42" s="34"/>
      <c r="E42" s="34" t="s">
        <v>302</v>
      </c>
      <c r="F42" s="34" t="s">
        <v>114</v>
      </c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2"/>
      <c r="V42" s="35"/>
      <c r="W42" s="35"/>
      <c r="X42" s="35"/>
      <c r="Y42" s="35"/>
      <c r="Z42" s="35">
        <v>343</v>
      </c>
      <c r="AA42" s="35">
        <v>343</v>
      </c>
      <c r="AB42" s="35">
        <v>343</v>
      </c>
      <c r="AC42" s="35">
        <v>343</v>
      </c>
      <c r="AD42" s="35">
        <v>343</v>
      </c>
      <c r="AE42" s="35">
        <v>343</v>
      </c>
      <c r="AF42" s="35">
        <v>343</v>
      </c>
      <c r="AG42" s="35">
        <v>343</v>
      </c>
      <c r="AH42" s="35">
        <v>343</v>
      </c>
      <c r="AI42" s="35">
        <v>343</v>
      </c>
    </row>
    <row r="43" spans="1:35" ht="15.75" customHeight="1" x14ac:dyDescent="0.25">
      <c r="A43" s="22" t="s">
        <v>265</v>
      </c>
      <c r="B43" s="34" t="s">
        <v>199</v>
      </c>
      <c r="C43" s="34"/>
      <c r="D43" s="34"/>
      <c r="E43" s="34" t="s">
        <v>302</v>
      </c>
      <c r="F43" s="34" t="s">
        <v>118</v>
      </c>
      <c r="G43" s="47"/>
      <c r="H43" s="47"/>
      <c r="I43" s="47"/>
      <c r="J43" s="47"/>
      <c r="K43" s="47"/>
      <c r="L43" s="47">
        <v>18</v>
      </c>
      <c r="M43" s="47">
        <v>18</v>
      </c>
      <c r="N43" s="47">
        <v>18</v>
      </c>
      <c r="O43" s="47">
        <v>18</v>
      </c>
      <c r="P43" s="47">
        <v>18</v>
      </c>
      <c r="Q43" s="47">
        <v>18</v>
      </c>
      <c r="R43" s="47">
        <v>18</v>
      </c>
      <c r="S43" s="47">
        <v>18</v>
      </c>
      <c r="T43" s="47">
        <v>18</v>
      </c>
      <c r="U43" s="2"/>
      <c r="V43" s="35"/>
      <c r="W43" s="35"/>
      <c r="X43" s="35"/>
      <c r="Y43" s="35"/>
      <c r="Z43" s="35">
        <v>16</v>
      </c>
      <c r="AA43" s="35">
        <v>191</v>
      </c>
      <c r="AB43" s="35">
        <v>191</v>
      </c>
      <c r="AC43" s="35">
        <v>190</v>
      </c>
      <c r="AD43" s="35">
        <v>190</v>
      </c>
      <c r="AE43" s="35">
        <v>189</v>
      </c>
      <c r="AF43" s="35">
        <v>189</v>
      </c>
      <c r="AG43" s="35">
        <v>188</v>
      </c>
      <c r="AH43" s="35">
        <v>188</v>
      </c>
      <c r="AI43" s="35">
        <v>187</v>
      </c>
    </row>
    <row r="44" spans="1:35" ht="15.75" customHeight="1" x14ac:dyDescent="0.25">
      <c r="A44" s="22" t="s">
        <v>300</v>
      </c>
      <c r="B44" s="34" t="s">
        <v>301</v>
      </c>
      <c r="C44" s="34"/>
      <c r="D44" s="34"/>
      <c r="E44" s="34" t="s">
        <v>302</v>
      </c>
      <c r="F44" s="34" t="s">
        <v>118</v>
      </c>
      <c r="G44" s="47"/>
      <c r="H44" s="47"/>
      <c r="I44" s="47"/>
      <c r="J44" s="47"/>
      <c r="K44" s="47">
        <v>20</v>
      </c>
      <c r="L44" s="47">
        <v>20</v>
      </c>
      <c r="M44" s="47">
        <v>20</v>
      </c>
      <c r="N44" s="47">
        <v>20</v>
      </c>
      <c r="O44" s="47">
        <v>20</v>
      </c>
      <c r="P44" s="47">
        <v>20</v>
      </c>
      <c r="Q44" s="47">
        <v>20</v>
      </c>
      <c r="R44" s="47">
        <v>20</v>
      </c>
      <c r="S44" s="47">
        <v>20</v>
      </c>
      <c r="T44" s="47">
        <v>20</v>
      </c>
      <c r="U44" s="2"/>
      <c r="V44" s="35"/>
      <c r="W44" s="35"/>
      <c r="X44" s="35"/>
      <c r="Y44" s="35"/>
      <c r="Z44" s="35">
        <v>98</v>
      </c>
      <c r="AA44" s="35">
        <v>195</v>
      </c>
      <c r="AB44" s="35">
        <v>194</v>
      </c>
      <c r="AC44" s="35">
        <v>193</v>
      </c>
      <c r="AD44" s="35">
        <v>192</v>
      </c>
      <c r="AE44" s="35">
        <v>191</v>
      </c>
      <c r="AF44" s="35">
        <v>190</v>
      </c>
      <c r="AG44" s="35">
        <v>189</v>
      </c>
      <c r="AH44" s="35">
        <v>188</v>
      </c>
      <c r="AI44" s="35">
        <v>187</v>
      </c>
    </row>
    <row r="45" spans="1:35" ht="15.75" customHeight="1" x14ac:dyDescent="0.25">
      <c r="A45" s="22" t="s">
        <v>158</v>
      </c>
      <c r="B45" s="34" t="s">
        <v>3</v>
      </c>
      <c r="C45" s="34"/>
      <c r="D45" s="34"/>
      <c r="E45" s="34"/>
      <c r="F45" s="34" t="s">
        <v>118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2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5.75" customHeight="1" x14ac:dyDescent="0.25">
      <c r="A46" s="22" t="s">
        <v>159</v>
      </c>
      <c r="B46" s="35" t="s">
        <v>75</v>
      </c>
      <c r="C46" s="35"/>
      <c r="D46" s="35"/>
      <c r="E46" s="35"/>
      <c r="F46" s="35"/>
      <c r="G46" s="47">
        <f>SUM(G47:G83)</f>
        <v>0</v>
      </c>
      <c r="H46" s="47">
        <f>SUM(H47:H84)</f>
        <v>525</v>
      </c>
      <c r="I46" s="47">
        <f>SUM(I47:I83)</f>
        <v>525</v>
      </c>
      <c r="J46" s="47">
        <f>SUM(J47:J83)</f>
        <v>418</v>
      </c>
      <c r="K46" s="47">
        <f>SUM(K47:K83)</f>
        <v>323</v>
      </c>
      <c r="L46" s="47">
        <f>SUM(L47:L83)</f>
        <v>80</v>
      </c>
      <c r="M46" s="47">
        <f>SUM(M47:M83)</f>
        <v>0</v>
      </c>
      <c r="N46" s="47">
        <f>SUM(N47:N83)</f>
        <v>0</v>
      </c>
      <c r="O46" s="47">
        <f>SUM(O47:O83)</f>
        <v>0</v>
      </c>
      <c r="P46" s="47">
        <f>SUM(P47:P83)</f>
        <v>0</v>
      </c>
      <c r="Q46" s="47">
        <f>SUM(Q47:Q83)</f>
        <v>0</v>
      </c>
      <c r="R46" s="47">
        <f>SUM(R47:R83)</f>
        <v>0</v>
      </c>
      <c r="S46" s="47">
        <f>SUM(S47:S83)</f>
        <v>0</v>
      </c>
      <c r="T46" s="47">
        <f>SUM(T47:T83)</f>
        <v>0</v>
      </c>
      <c r="U46" s="2"/>
      <c r="V46" s="35">
        <f>SUM(V47:V83)</f>
        <v>0</v>
      </c>
      <c r="W46" s="153">
        <f>SUM(W47:W83)</f>
        <v>4183.6329999999998</v>
      </c>
      <c r="X46" s="153">
        <f>SUM(X47:X83)</f>
        <v>5558.433</v>
      </c>
      <c r="Y46" s="153">
        <f>SUM(Y47:Y83)</f>
        <v>4907.6000000000004</v>
      </c>
      <c r="Z46" s="35">
        <f>SUM(Z47:Z83)</f>
        <v>2057</v>
      </c>
      <c r="AA46" s="35">
        <f>SUM(AA47:AA83)</f>
        <v>300</v>
      </c>
      <c r="AB46" s="35">
        <f>SUM(AB47:AB83)</f>
        <v>0</v>
      </c>
      <c r="AC46" s="35">
        <f>SUM(AC47:AC83)</f>
        <v>0</v>
      </c>
      <c r="AD46" s="35">
        <f>SUM(AD47:AD83)</f>
        <v>0</v>
      </c>
      <c r="AE46" s="35">
        <f>SUM(AE47:AE83)</f>
        <v>0</v>
      </c>
      <c r="AF46" s="35">
        <f>SUM(AF47:AF83)</f>
        <v>0</v>
      </c>
      <c r="AG46" s="35">
        <f>SUM(AG47:AG83)</f>
        <v>0</v>
      </c>
      <c r="AH46" s="35">
        <f>SUM(AH47:AH83)</f>
        <v>0</v>
      </c>
      <c r="AI46" s="35">
        <f>SUM(AI47:AI83)</f>
        <v>0</v>
      </c>
    </row>
    <row r="47" spans="1:35" ht="15.75" customHeight="1" x14ac:dyDescent="0.25">
      <c r="A47" s="138" t="s">
        <v>160</v>
      </c>
      <c r="B47" s="34" t="s">
        <v>208</v>
      </c>
      <c r="C47" s="34"/>
      <c r="D47" s="34"/>
      <c r="E47" s="34" t="s">
        <v>216</v>
      </c>
      <c r="F47" s="34" t="s">
        <v>121</v>
      </c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2"/>
      <c r="V47" s="35"/>
      <c r="W47" s="35">
        <v>400</v>
      </c>
      <c r="X47" s="35">
        <v>500</v>
      </c>
      <c r="Y47" s="35">
        <v>500</v>
      </c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 ht="15.75" customHeight="1" x14ac:dyDescent="0.25">
      <c r="A48" s="138" t="s">
        <v>161</v>
      </c>
      <c r="B48" s="34" t="s">
        <v>209</v>
      </c>
      <c r="C48" s="34"/>
      <c r="D48" s="34"/>
      <c r="E48" s="34" t="s">
        <v>216</v>
      </c>
      <c r="F48" s="34" t="s">
        <v>121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2"/>
      <c r="V48" s="35"/>
      <c r="W48" s="35">
        <v>80</v>
      </c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 ht="15.75" customHeight="1" x14ac:dyDescent="0.25">
      <c r="A49" s="138" t="s">
        <v>162</v>
      </c>
      <c r="B49" s="34" t="s">
        <v>204</v>
      </c>
      <c r="C49" s="34"/>
      <c r="D49" s="34"/>
      <c r="E49" s="34" t="s">
        <v>216</v>
      </c>
      <c r="F49" s="34" t="s">
        <v>121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2"/>
      <c r="V49" s="35"/>
      <c r="W49" s="35"/>
      <c r="X49" s="35">
        <v>800</v>
      </c>
      <c r="Y49" s="35">
        <v>800</v>
      </c>
      <c r="Z49" s="35">
        <v>800</v>
      </c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5.75" customHeight="1" x14ac:dyDescent="0.25">
      <c r="A50" s="138" t="s">
        <v>163</v>
      </c>
      <c r="B50" s="34" t="s">
        <v>200</v>
      </c>
      <c r="C50" s="34"/>
      <c r="D50" s="34"/>
      <c r="E50" s="34" t="s">
        <v>216</v>
      </c>
      <c r="F50" s="34" t="s">
        <v>121</v>
      </c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2"/>
      <c r="V50" s="35"/>
      <c r="W50" s="35"/>
      <c r="X50" s="35">
        <v>210</v>
      </c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5.75" customHeight="1" x14ac:dyDescent="0.25">
      <c r="A51" s="138" t="s">
        <v>164</v>
      </c>
      <c r="B51" s="34" t="s">
        <v>201</v>
      </c>
      <c r="C51" s="34"/>
      <c r="D51" s="34"/>
      <c r="E51" s="34" t="s">
        <v>216</v>
      </c>
      <c r="F51" s="34" t="s">
        <v>121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2"/>
      <c r="V51" s="35"/>
      <c r="W51" s="153">
        <v>898.63300000000004</v>
      </c>
      <c r="X51" s="153">
        <v>719.43299999999999</v>
      </c>
      <c r="Y51" s="153">
        <v>546.6</v>
      </c>
      <c r="Z51" s="35">
        <v>300</v>
      </c>
      <c r="AA51" s="35">
        <v>300</v>
      </c>
      <c r="AB51" s="35"/>
      <c r="AC51" s="35"/>
      <c r="AD51" s="35"/>
      <c r="AE51" s="35"/>
      <c r="AF51" s="35"/>
      <c r="AG51" s="35"/>
      <c r="AH51" s="35"/>
      <c r="AI51" s="35"/>
    </row>
    <row r="52" spans="1:35" ht="15.75" customHeight="1" x14ac:dyDescent="0.25">
      <c r="A52" s="138" t="s">
        <v>267</v>
      </c>
      <c r="B52" s="34" t="s">
        <v>203</v>
      </c>
      <c r="C52" s="34"/>
      <c r="D52" s="34"/>
      <c r="E52" s="34"/>
      <c r="F52" s="34" t="s">
        <v>121</v>
      </c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2"/>
      <c r="V52" s="35"/>
      <c r="W52" s="35">
        <v>130</v>
      </c>
      <c r="X52" s="35">
        <v>150</v>
      </c>
      <c r="Y52" s="35">
        <v>150</v>
      </c>
      <c r="Z52" s="35">
        <v>150</v>
      </c>
      <c r="AA52" s="35"/>
      <c r="AB52" s="35"/>
      <c r="AC52" s="35"/>
      <c r="AD52" s="35"/>
      <c r="AE52" s="35"/>
      <c r="AF52" s="35"/>
      <c r="AG52" s="35"/>
      <c r="AH52" s="35"/>
      <c r="AI52" s="35"/>
    </row>
    <row r="53" spans="1:35" ht="15.75" customHeight="1" x14ac:dyDescent="0.25">
      <c r="A53" s="138" t="s">
        <v>268</v>
      </c>
      <c r="B53" s="34" t="s">
        <v>202</v>
      </c>
      <c r="C53" s="34"/>
      <c r="D53" s="34"/>
      <c r="E53" s="34"/>
      <c r="F53" s="34" t="s">
        <v>121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2"/>
      <c r="V53" s="35"/>
      <c r="W53" s="35">
        <v>150</v>
      </c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</row>
    <row r="54" spans="1:35" ht="15.75" customHeight="1" x14ac:dyDescent="0.25">
      <c r="A54" s="138" t="s">
        <v>269</v>
      </c>
      <c r="B54" s="34" t="s">
        <v>205</v>
      </c>
      <c r="C54" s="34"/>
      <c r="D54" s="34"/>
      <c r="E54" s="34" t="s">
        <v>298</v>
      </c>
      <c r="F54" s="35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2"/>
      <c r="V54" s="35"/>
      <c r="W54" s="35"/>
      <c r="X54" s="35">
        <v>982</v>
      </c>
      <c r="Y54" s="35">
        <v>803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/>
    </row>
    <row r="55" spans="1:35" ht="15.75" customHeight="1" x14ac:dyDescent="0.25">
      <c r="A55" s="138" t="s">
        <v>270</v>
      </c>
      <c r="B55" s="34" t="s">
        <v>214</v>
      </c>
      <c r="C55" s="34"/>
      <c r="D55" s="34"/>
      <c r="E55" s="34" t="s">
        <v>298</v>
      </c>
      <c r="F55" s="35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2"/>
      <c r="V55" s="35"/>
      <c r="W55" s="35">
        <v>850</v>
      </c>
      <c r="X55" s="35">
        <v>982</v>
      </c>
      <c r="Y55" s="35">
        <v>804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</row>
    <row r="56" spans="1:35" ht="15.75" customHeight="1" x14ac:dyDescent="0.25">
      <c r="A56" s="138" t="s">
        <v>271</v>
      </c>
      <c r="B56" s="34" t="s">
        <v>206</v>
      </c>
      <c r="C56" s="34"/>
      <c r="D56" s="34"/>
      <c r="E56" s="34" t="s">
        <v>298</v>
      </c>
      <c r="F56" s="35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2"/>
      <c r="V56" s="35"/>
      <c r="W56" s="35">
        <v>850</v>
      </c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</row>
    <row r="57" spans="1:35" ht="15.75" customHeight="1" x14ac:dyDescent="0.25">
      <c r="A57" s="138" t="s">
        <v>272</v>
      </c>
      <c r="B57" s="34" t="s">
        <v>207</v>
      </c>
      <c r="C57" s="34"/>
      <c r="D57" s="34"/>
      <c r="E57" s="34" t="s">
        <v>298</v>
      </c>
      <c r="F57" s="35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2"/>
      <c r="V57" s="35"/>
      <c r="W57" s="35">
        <v>825</v>
      </c>
      <c r="X57" s="35">
        <v>982</v>
      </c>
      <c r="Y57" s="35">
        <v>804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</row>
    <row r="58" spans="1:35" ht="15.75" customHeight="1" x14ac:dyDescent="0.25">
      <c r="A58" s="138" t="s">
        <v>273</v>
      </c>
      <c r="B58" s="34" t="s">
        <v>215</v>
      </c>
      <c r="C58" s="34"/>
      <c r="D58" s="34"/>
      <c r="E58" s="34" t="s">
        <v>298</v>
      </c>
      <c r="F58" s="35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2"/>
      <c r="V58" s="35"/>
      <c r="W58" s="35"/>
      <c r="X58" s="35">
        <v>233</v>
      </c>
      <c r="Y58" s="35">
        <v>500</v>
      </c>
      <c r="Z58" s="35">
        <v>807</v>
      </c>
      <c r="AA58" s="35"/>
      <c r="AB58" s="35"/>
      <c r="AC58" s="35"/>
      <c r="AD58" s="35"/>
      <c r="AE58" s="35"/>
      <c r="AF58" s="35"/>
      <c r="AG58" s="35"/>
      <c r="AH58" s="35"/>
      <c r="AI58" s="35"/>
    </row>
    <row r="59" spans="1:35" ht="15.75" customHeight="1" x14ac:dyDescent="0.25">
      <c r="A59" s="138" t="s">
        <v>274</v>
      </c>
      <c r="B59" s="89" t="s">
        <v>219</v>
      </c>
      <c r="C59" s="34"/>
      <c r="D59" s="34"/>
      <c r="E59" s="89" t="s">
        <v>238</v>
      </c>
      <c r="F59" s="89" t="s">
        <v>118</v>
      </c>
      <c r="G59" s="47"/>
      <c r="H59" s="89">
        <v>22</v>
      </c>
      <c r="I59" s="47"/>
      <c r="J59" s="47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2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</row>
    <row r="60" spans="1:35" ht="15.75" customHeight="1" x14ac:dyDescent="0.25">
      <c r="A60" s="138" t="s">
        <v>275</v>
      </c>
      <c r="B60" s="89" t="s">
        <v>220</v>
      </c>
      <c r="C60" s="34"/>
      <c r="D60" s="34"/>
      <c r="E60" s="89" t="s">
        <v>239</v>
      </c>
      <c r="F60" s="89" t="s">
        <v>118</v>
      </c>
      <c r="G60" s="47"/>
      <c r="H60" s="89">
        <v>24</v>
      </c>
      <c r="I60" s="47"/>
      <c r="J60" s="47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2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</row>
    <row r="61" spans="1:35" ht="15.75" customHeight="1" x14ac:dyDescent="0.25">
      <c r="A61" s="138" t="s">
        <v>276</v>
      </c>
      <c r="B61" s="89" t="s">
        <v>221</v>
      </c>
      <c r="C61" s="34"/>
      <c r="D61" s="34"/>
      <c r="E61" s="89" t="s">
        <v>240</v>
      </c>
      <c r="F61" s="89" t="s">
        <v>101</v>
      </c>
      <c r="G61" s="47"/>
      <c r="H61" s="89"/>
      <c r="I61" s="47">
        <v>11</v>
      </c>
      <c r="J61" s="47">
        <v>12</v>
      </c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2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</row>
    <row r="62" spans="1:35" ht="15.75" customHeight="1" x14ac:dyDescent="0.25">
      <c r="A62" s="138" t="s">
        <v>277</v>
      </c>
      <c r="B62" s="89" t="s">
        <v>222</v>
      </c>
      <c r="C62" s="34"/>
      <c r="D62" s="34"/>
      <c r="E62" s="89" t="s">
        <v>241</v>
      </c>
      <c r="F62" s="89" t="s">
        <v>101</v>
      </c>
      <c r="G62" s="47"/>
      <c r="H62" s="89"/>
      <c r="I62" s="47">
        <v>27.2</v>
      </c>
      <c r="J62" s="47">
        <v>27.2</v>
      </c>
      <c r="K62" s="151">
        <v>27.2</v>
      </c>
      <c r="L62" s="151">
        <v>27.2</v>
      </c>
      <c r="M62" s="151"/>
      <c r="N62" s="151"/>
      <c r="O62" s="151"/>
      <c r="P62" s="151"/>
      <c r="Q62" s="151"/>
      <c r="R62" s="151"/>
      <c r="S62" s="151"/>
      <c r="T62" s="151"/>
      <c r="U62" s="2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</row>
    <row r="63" spans="1:35" ht="15.75" customHeight="1" x14ac:dyDescent="0.25">
      <c r="A63" s="138" t="s">
        <v>278</v>
      </c>
      <c r="B63" s="89" t="s">
        <v>223</v>
      </c>
      <c r="C63" s="34"/>
      <c r="D63" s="34"/>
      <c r="E63" s="89" t="s">
        <v>242</v>
      </c>
      <c r="F63" s="89" t="s">
        <v>101</v>
      </c>
      <c r="G63" s="47"/>
      <c r="H63" s="89"/>
      <c r="I63" s="47">
        <v>17</v>
      </c>
      <c r="J63" s="47">
        <v>34</v>
      </c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2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</row>
    <row r="64" spans="1:35" ht="15.75" customHeight="1" x14ac:dyDescent="0.25">
      <c r="A64" s="138" t="s">
        <v>279</v>
      </c>
      <c r="B64" s="89" t="s">
        <v>222</v>
      </c>
      <c r="C64" s="34"/>
      <c r="D64" s="34"/>
      <c r="E64" s="89" t="s">
        <v>241</v>
      </c>
      <c r="F64" s="89" t="s">
        <v>101</v>
      </c>
      <c r="G64" s="47"/>
      <c r="H64" s="89"/>
      <c r="I64" s="47">
        <v>52.8</v>
      </c>
      <c r="J64" s="47">
        <v>52.8</v>
      </c>
      <c r="K64" s="151">
        <v>52.8</v>
      </c>
      <c r="L64" s="151">
        <v>52.8</v>
      </c>
      <c r="M64" s="151"/>
      <c r="N64" s="151"/>
      <c r="O64" s="151"/>
      <c r="P64" s="151"/>
      <c r="Q64" s="151"/>
      <c r="R64" s="151"/>
      <c r="S64" s="151"/>
      <c r="T64" s="151"/>
      <c r="U64" s="2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</row>
    <row r="65" spans="1:35" ht="15.75" customHeight="1" x14ac:dyDescent="0.25">
      <c r="A65" s="138" t="s">
        <v>280</v>
      </c>
      <c r="B65" s="89" t="s">
        <v>223</v>
      </c>
      <c r="C65" s="34"/>
      <c r="D65" s="34"/>
      <c r="E65" s="89" t="s">
        <v>242</v>
      </c>
      <c r="F65" s="89" t="s">
        <v>101</v>
      </c>
      <c r="G65" s="47"/>
      <c r="H65" s="89"/>
      <c r="I65" s="47">
        <v>116</v>
      </c>
      <c r="J65" s="47">
        <v>99</v>
      </c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2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</row>
    <row r="66" spans="1:35" ht="15.75" customHeight="1" x14ac:dyDescent="0.25">
      <c r="A66" s="138" t="s">
        <v>281</v>
      </c>
      <c r="B66" s="89" t="s">
        <v>223</v>
      </c>
      <c r="C66" s="34"/>
      <c r="D66" s="34"/>
      <c r="E66" s="89" t="s">
        <v>242</v>
      </c>
      <c r="F66" s="89" t="s">
        <v>101</v>
      </c>
      <c r="G66" s="47"/>
      <c r="H66" s="89"/>
      <c r="I66" s="47">
        <v>11</v>
      </c>
      <c r="J66" s="47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2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</row>
    <row r="67" spans="1:35" ht="15.75" customHeight="1" x14ac:dyDescent="0.25">
      <c r="A67" s="138" t="s">
        <v>282</v>
      </c>
      <c r="B67" s="89" t="s">
        <v>224</v>
      </c>
      <c r="C67" s="34"/>
      <c r="D67" s="34"/>
      <c r="E67" s="89" t="s">
        <v>243</v>
      </c>
      <c r="F67" s="89" t="s">
        <v>101</v>
      </c>
      <c r="G67" s="47"/>
      <c r="H67" s="89"/>
      <c r="I67" s="47">
        <v>50</v>
      </c>
      <c r="J67" s="47">
        <v>50</v>
      </c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2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</row>
    <row r="68" spans="1:35" ht="15.75" customHeight="1" x14ac:dyDescent="0.25">
      <c r="A68" s="138" t="s">
        <v>283</v>
      </c>
      <c r="B68" s="89" t="s">
        <v>225</v>
      </c>
      <c r="C68" s="34"/>
      <c r="D68" s="34"/>
      <c r="E68" s="89" t="s">
        <v>244</v>
      </c>
      <c r="F68" s="89" t="s">
        <v>101</v>
      </c>
      <c r="G68" s="47"/>
      <c r="H68" s="89"/>
      <c r="I68" s="47">
        <v>18</v>
      </c>
      <c r="J68" s="47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2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</row>
    <row r="69" spans="1:35" ht="15.75" customHeight="1" x14ac:dyDescent="0.25">
      <c r="A69" s="138" t="s">
        <v>284</v>
      </c>
      <c r="B69" s="89" t="s">
        <v>226</v>
      </c>
      <c r="C69" s="34"/>
      <c r="D69" s="34"/>
      <c r="E69" s="89" t="s">
        <v>245</v>
      </c>
      <c r="F69" s="89" t="s">
        <v>121</v>
      </c>
      <c r="G69" s="47"/>
      <c r="H69" s="89"/>
      <c r="I69" s="47">
        <v>0.32</v>
      </c>
      <c r="J69" s="47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2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</row>
    <row r="70" spans="1:35" ht="15.75" customHeight="1" x14ac:dyDescent="0.25">
      <c r="A70" s="138" t="s">
        <v>285</v>
      </c>
      <c r="B70" s="89" t="s">
        <v>227</v>
      </c>
      <c r="C70" s="34"/>
      <c r="D70" s="34"/>
      <c r="E70" s="89" t="s">
        <v>246</v>
      </c>
      <c r="F70" s="89" t="s">
        <v>102</v>
      </c>
      <c r="G70" s="47"/>
      <c r="H70" s="89"/>
      <c r="I70" s="47">
        <v>105</v>
      </c>
      <c r="J70" s="47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2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</row>
    <row r="71" spans="1:35" ht="15.75" customHeight="1" x14ac:dyDescent="0.25">
      <c r="A71" s="138" t="s">
        <v>286</v>
      </c>
      <c r="B71" s="89" t="s">
        <v>228</v>
      </c>
      <c r="C71" s="34"/>
      <c r="D71" s="34"/>
      <c r="E71" s="89" t="s">
        <v>247</v>
      </c>
      <c r="F71" s="89" t="s">
        <v>121</v>
      </c>
      <c r="G71" s="47"/>
      <c r="H71" s="89"/>
      <c r="I71" s="47">
        <v>13.5</v>
      </c>
      <c r="J71" s="47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2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</row>
    <row r="72" spans="1:35" ht="15.75" customHeight="1" x14ac:dyDescent="0.25">
      <c r="A72" s="138" t="s">
        <v>287</v>
      </c>
      <c r="B72" s="89" t="s">
        <v>229</v>
      </c>
      <c r="C72" s="34"/>
      <c r="D72" s="34"/>
      <c r="E72" s="89" t="s">
        <v>248</v>
      </c>
      <c r="F72" s="89" t="s">
        <v>121</v>
      </c>
      <c r="G72" s="47"/>
      <c r="H72" s="89"/>
      <c r="I72" s="47">
        <v>19.78</v>
      </c>
      <c r="J72" s="47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2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</row>
    <row r="73" spans="1:35" ht="15.75" customHeight="1" x14ac:dyDescent="0.25">
      <c r="A73" s="138" t="s">
        <v>288</v>
      </c>
      <c r="B73" s="89" t="s">
        <v>230</v>
      </c>
      <c r="C73" s="34"/>
      <c r="D73" s="34"/>
      <c r="E73" s="89" t="s">
        <v>249</v>
      </c>
      <c r="F73" s="89" t="s">
        <v>121</v>
      </c>
      <c r="G73" s="47"/>
      <c r="H73" s="89"/>
      <c r="I73" s="47">
        <v>11.4</v>
      </c>
      <c r="J73" s="47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2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</row>
    <row r="74" spans="1:35" ht="15.75" customHeight="1" x14ac:dyDescent="0.25">
      <c r="A74" s="138" t="s">
        <v>289</v>
      </c>
      <c r="B74" s="89" t="s">
        <v>231</v>
      </c>
      <c r="C74" s="34"/>
      <c r="D74" s="34"/>
      <c r="E74" s="89" t="s">
        <v>250</v>
      </c>
      <c r="F74" s="89" t="s">
        <v>250</v>
      </c>
      <c r="G74" s="47"/>
      <c r="H74" s="89"/>
      <c r="I74" s="47"/>
      <c r="J74" s="47">
        <v>90</v>
      </c>
      <c r="K74" s="151">
        <v>243</v>
      </c>
      <c r="L74" s="151"/>
      <c r="M74" s="151"/>
      <c r="N74" s="151"/>
      <c r="O74" s="151"/>
      <c r="P74" s="151"/>
      <c r="Q74" s="151"/>
      <c r="R74" s="151"/>
      <c r="S74" s="151"/>
      <c r="T74" s="151"/>
      <c r="U74" s="2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</row>
    <row r="75" spans="1:35" ht="15.75" customHeight="1" x14ac:dyDescent="0.25">
      <c r="A75" s="138" t="s">
        <v>290</v>
      </c>
      <c r="B75" s="89" t="s">
        <v>232</v>
      </c>
      <c r="C75" s="34"/>
      <c r="D75" s="34"/>
      <c r="E75" s="89" t="s">
        <v>251</v>
      </c>
      <c r="F75" s="89" t="s">
        <v>102</v>
      </c>
      <c r="G75" s="47"/>
      <c r="H75" s="89">
        <v>182</v>
      </c>
      <c r="I75" s="47"/>
      <c r="J75" s="47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2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</row>
    <row r="76" spans="1:35" ht="15.75" customHeight="1" x14ac:dyDescent="0.25">
      <c r="A76" s="138" t="s">
        <v>291</v>
      </c>
      <c r="B76" s="89" t="s">
        <v>233</v>
      </c>
      <c r="C76" s="34"/>
      <c r="D76" s="34"/>
      <c r="E76" s="89" t="s">
        <v>252</v>
      </c>
      <c r="F76" s="89" t="s">
        <v>121</v>
      </c>
      <c r="G76" s="47"/>
      <c r="H76" s="89"/>
      <c r="I76" s="47">
        <v>15</v>
      </c>
      <c r="J76" s="47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2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</row>
    <row r="77" spans="1:35" ht="15.75" customHeight="1" x14ac:dyDescent="0.25">
      <c r="A77" s="138" t="s">
        <v>292</v>
      </c>
      <c r="B77" s="89" t="s">
        <v>234</v>
      </c>
      <c r="C77" s="34"/>
      <c r="D77" s="34"/>
      <c r="E77" s="89" t="s">
        <v>253</v>
      </c>
      <c r="F77" s="89" t="s">
        <v>121</v>
      </c>
      <c r="G77" s="47"/>
      <c r="H77" s="89"/>
      <c r="I77" s="47">
        <v>33</v>
      </c>
      <c r="J77" s="47">
        <v>33</v>
      </c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2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</row>
    <row r="78" spans="1:35" ht="15.75" customHeight="1" x14ac:dyDescent="0.25">
      <c r="A78" s="138" t="s">
        <v>293</v>
      </c>
      <c r="B78" s="89" t="s">
        <v>234</v>
      </c>
      <c r="C78" s="34"/>
      <c r="D78" s="34"/>
      <c r="E78" s="89" t="s">
        <v>253</v>
      </c>
      <c r="F78" s="89" t="s">
        <v>121</v>
      </c>
      <c r="G78" s="47"/>
      <c r="H78" s="89"/>
      <c r="I78" s="47">
        <v>20</v>
      </c>
      <c r="J78" s="47">
        <v>20</v>
      </c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2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</row>
    <row r="79" spans="1:35" ht="15.75" customHeight="1" x14ac:dyDescent="0.25">
      <c r="A79" s="138" t="s">
        <v>294</v>
      </c>
      <c r="B79" s="89" t="s">
        <v>235</v>
      </c>
      <c r="C79" s="34"/>
      <c r="D79" s="34"/>
      <c r="E79" s="89" t="s">
        <v>254</v>
      </c>
      <c r="F79" s="89" t="s">
        <v>115</v>
      </c>
      <c r="G79" s="47"/>
      <c r="H79" s="89"/>
      <c r="I79" s="47">
        <v>1.1100000000000001</v>
      </c>
      <c r="J79" s="47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2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</row>
    <row r="80" spans="1:35" ht="15.75" customHeight="1" x14ac:dyDescent="0.25">
      <c r="A80" s="138" t="s">
        <v>295</v>
      </c>
      <c r="B80" s="89" t="s">
        <v>236</v>
      </c>
      <c r="C80" s="34"/>
      <c r="D80" s="34"/>
      <c r="E80" s="89" t="s">
        <v>255</v>
      </c>
      <c r="F80" s="89" t="s">
        <v>115</v>
      </c>
      <c r="G80" s="47"/>
      <c r="H80" s="89"/>
      <c r="I80" s="47">
        <v>1</v>
      </c>
      <c r="J80" s="47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2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</row>
    <row r="81" spans="1:35" ht="15.75" customHeight="1" x14ac:dyDescent="0.25">
      <c r="A81" s="138" t="s">
        <v>296</v>
      </c>
      <c r="B81" s="89" t="s">
        <v>237</v>
      </c>
      <c r="C81" s="34"/>
      <c r="D81" s="34"/>
      <c r="E81" s="89" t="s">
        <v>256</v>
      </c>
      <c r="F81" s="89" t="s">
        <v>115</v>
      </c>
      <c r="G81" s="47"/>
      <c r="H81" s="2"/>
      <c r="I81" s="47">
        <v>1.89</v>
      </c>
      <c r="J81" s="47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2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</row>
    <row r="82" spans="1:35" ht="15.75" customHeight="1" x14ac:dyDescent="0.25">
      <c r="A82" s="138" t="s">
        <v>297</v>
      </c>
      <c r="B82" s="152" t="s">
        <v>266</v>
      </c>
      <c r="C82" s="34"/>
      <c r="D82" s="34"/>
      <c r="E82" s="89"/>
      <c r="F82" s="89"/>
      <c r="G82" s="47"/>
      <c r="H82" s="89">
        <v>297</v>
      </c>
      <c r="I82" s="47"/>
      <c r="J82" s="47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2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</row>
    <row r="83" spans="1:35" ht="15.75" customHeight="1" x14ac:dyDescent="0.25">
      <c r="A83" s="22" t="s">
        <v>164</v>
      </c>
      <c r="B83" s="34" t="s">
        <v>19</v>
      </c>
      <c r="C83" s="34"/>
      <c r="D83" s="34"/>
      <c r="E83" s="34"/>
      <c r="F83" s="35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2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</row>
    <row r="84" spans="1:35" ht="15.75" customHeight="1" x14ac:dyDescent="0.25">
      <c r="A84" s="22">
        <v>8</v>
      </c>
      <c r="B84" s="34" t="s">
        <v>109</v>
      </c>
      <c r="C84" s="35"/>
      <c r="D84" s="35"/>
      <c r="E84" s="35"/>
      <c r="F84" s="35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2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</row>
    <row r="85" spans="1:35" ht="15.75" customHeight="1" x14ac:dyDescent="0.25">
      <c r="A85" s="22"/>
      <c r="B85" s="34"/>
      <c r="C85" s="34"/>
      <c r="D85" s="34"/>
      <c r="E85" s="34"/>
      <c r="F85" s="35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2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</row>
    <row r="86" spans="1:35" ht="15.75" customHeight="1" x14ac:dyDescent="0.25">
      <c r="A86" s="22"/>
      <c r="B86" s="35" t="s">
        <v>168</v>
      </c>
      <c r="C86" s="124"/>
      <c r="D86" s="124"/>
      <c r="E86" s="124"/>
      <c r="F86" s="124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2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</row>
    <row r="87" spans="1:35" ht="15.75" customHeight="1" x14ac:dyDescent="0.25">
      <c r="A87" s="22">
        <v>9</v>
      </c>
      <c r="B87" s="35" t="s">
        <v>80</v>
      </c>
      <c r="C87" s="125"/>
      <c r="D87" s="125"/>
      <c r="E87" s="125"/>
      <c r="F87" s="124"/>
      <c r="G87" s="47">
        <f>G10+G14+G17+G20+G24+G32+G46+G84</f>
        <v>0</v>
      </c>
      <c r="H87" s="47">
        <f>H10+H14+H17+H20+H24+H32+H46+H84</f>
        <v>525</v>
      </c>
      <c r="I87" s="47">
        <f>I10+I14+I17+I20+I24+I32+I46+I84</f>
        <v>525</v>
      </c>
      <c r="J87" s="47">
        <f>J10+J14+J17+J20+J24+J32+J46+J84</f>
        <v>418</v>
      </c>
      <c r="K87" s="47">
        <f>K10+K14+K17+K20+K24+K32+K46+K84</f>
        <v>343</v>
      </c>
      <c r="L87" s="47">
        <f>L10+L14+L17+L20+L24+L32+L46+L84</f>
        <v>118</v>
      </c>
      <c r="M87" s="47">
        <f>M10+M14+M17+M20+M24+M32+M46+M84</f>
        <v>38</v>
      </c>
      <c r="N87" s="47">
        <f>N10+N14+N17+N20+N24+N32+N46+N84</f>
        <v>38</v>
      </c>
      <c r="O87" s="47">
        <f>O10+O14+O17+O20+O24+O32+O46+O84</f>
        <v>38</v>
      </c>
      <c r="P87" s="47">
        <f>P10+P14+P17+P20+P24+P32+P46+P84</f>
        <v>38</v>
      </c>
      <c r="Q87" s="47">
        <f>Q10+Q14+Q17+Q20+Q24+Q32+Q46+Q84</f>
        <v>38</v>
      </c>
      <c r="R87" s="47">
        <f>R10+R14+R17+R20+R24+R32+R46+R84</f>
        <v>38</v>
      </c>
      <c r="S87" s="47">
        <f>S10+S14+S17+S20+S24+S32+S46+S84</f>
        <v>38</v>
      </c>
      <c r="T87" s="47">
        <f>T10+T14+T17+T20+T24+T32+T46+T84</f>
        <v>38</v>
      </c>
      <c r="U87" s="2"/>
      <c r="V87" s="35">
        <f>V10+V14+V17+V20+V24+V32+V46+V84</f>
        <v>0</v>
      </c>
      <c r="W87" s="153">
        <f>W10+W14+W17+W20+W24+W32+W46+W84</f>
        <v>4933.6329999999998</v>
      </c>
      <c r="X87" s="153">
        <f>X10+X14+X17+X20+X24+X32+X46+X84</f>
        <v>6560.433</v>
      </c>
      <c r="Y87" s="153">
        <f>Y10+Y14+Y17+Y20+Y24+Y32+Y46+Y84</f>
        <v>5812.6</v>
      </c>
      <c r="Z87" s="35">
        <f>Z10+Z14+Z17+Z20+Z24+Z32+Z46+Z84</f>
        <v>2654</v>
      </c>
      <c r="AA87" s="35">
        <f>AA10+AA14+AA17+AA20+AA24+AA32+AA46+AA84</f>
        <v>1139</v>
      </c>
      <c r="AB87" s="35">
        <f>AB10+AB14+AB17+AB20+AB24+AB32+AB46+AB84</f>
        <v>728</v>
      </c>
      <c r="AC87" s="35">
        <f>AC10+AC14+AC17+AC20+AC24+AC32+AC46+AC84</f>
        <v>726</v>
      </c>
      <c r="AD87" s="35">
        <f>AD10+AD14+AD17+AD20+AD24+AD32+AD46+AD84</f>
        <v>725</v>
      </c>
      <c r="AE87" s="35">
        <f>AE10+AE14+AE17+AE20+AE24+AE32+AE46+AE84</f>
        <v>723</v>
      </c>
      <c r="AF87" s="35">
        <f>AF10+AF14+AF17+AF20+AF24+AF32+AF46+AF84</f>
        <v>722</v>
      </c>
      <c r="AG87" s="35">
        <f>AG10+AG14+AG17+AG20+AG24+AG32+AG46+AG84</f>
        <v>720</v>
      </c>
      <c r="AH87" s="35">
        <f>AH10+AH14+AH17+AH20+AH24+AH32+AH46+AH84</f>
        <v>719</v>
      </c>
      <c r="AI87" s="35">
        <f>AI10+AI14+AI17+AI20+AI24+AI32+AI46+AI84</f>
        <v>717</v>
      </c>
    </row>
    <row r="88" spans="1:35" ht="15.75" customHeight="1" x14ac:dyDescent="0.25">
      <c r="A88" s="22">
        <v>10</v>
      </c>
      <c r="B88" s="35" t="s">
        <v>70</v>
      </c>
      <c r="C88" s="125"/>
      <c r="D88" s="125"/>
      <c r="E88" s="125"/>
      <c r="F88" s="124"/>
      <c r="G88" s="47">
        <f>'S-1_REQUIREMENT'!G25</f>
        <v>0</v>
      </c>
      <c r="H88" s="47">
        <f>'S-1_REQUIREMENT'!H25</f>
        <v>526.02033275000008</v>
      </c>
      <c r="I88" s="47">
        <f>'S-1_REQUIREMENT'!I25</f>
        <v>449.49578117594115</v>
      </c>
      <c r="J88" s="47">
        <f>'S-1_REQUIREMENT'!J25</f>
        <v>485.83019142156667</v>
      </c>
      <c r="K88" s="47">
        <f>'S-1_REQUIREMENT'!K25</f>
        <v>487.16721606824558</v>
      </c>
      <c r="L88" s="47">
        <f>'S-1_REQUIREMENT'!L25</f>
        <v>488.5075832765412</v>
      </c>
      <c r="M88" s="47">
        <f>'S-1_REQUIREMENT'!M25</f>
        <v>489.85130140285742</v>
      </c>
      <c r="N88" s="47">
        <f>'S-1_REQUIREMENT'!N25</f>
        <v>491.19837882448957</v>
      </c>
      <c r="O88" s="47">
        <f>'S-1_REQUIREMENT'!O25</f>
        <v>492.54882393967574</v>
      </c>
      <c r="P88" s="47">
        <f>'S-1_REQUIREMENT'!P25</f>
        <v>493.90264516764984</v>
      </c>
      <c r="Q88" s="47">
        <f>'S-1_REQUIREMENT'!Q25</f>
        <v>495.25985094869395</v>
      </c>
      <c r="R88" s="47">
        <f>'S-1_REQUIREMENT'!R25</f>
        <v>496.62044974419064</v>
      </c>
      <c r="S88" s="47">
        <f>'S-1_REQUIREMENT'!S25</f>
        <v>497.98445003667609</v>
      </c>
      <c r="T88" s="47">
        <f>'S-1_REQUIREMENT'!T25</f>
        <v>499.35186032989282</v>
      </c>
      <c r="U88" s="2"/>
      <c r="V88" s="117">
        <f>'S-1_REQUIREMENT'!G39</f>
        <v>0</v>
      </c>
      <c r="W88" s="117">
        <f>'S-1_REQUIREMENT'!H39</f>
        <v>2244</v>
      </c>
      <c r="X88" s="117">
        <f>'S-1_REQUIREMENT'!I39</f>
        <v>2723.5258615643097</v>
      </c>
      <c r="Y88" s="117">
        <f>'S-1_REQUIREMENT'!J39</f>
        <v>2952.762797567817</v>
      </c>
      <c r="Z88" s="117">
        <f>'S-1_REQUIREMENT'!K39</f>
        <v>2960.1447045617369</v>
      </c>
      <c r="AA88" s="117">
        <f>'S-1_REQUIREMENT'!L39</f>
        <v>2967.5450663231413</v>
      </c>
      <c r="AB88" s="117">
        <f>'S-1_REQUIREMENT'!M39</f>
        <v>2974.9639289889487</v>
      </c>
      <c r="AC88" s="117">
        <f>'S-1_REQUIREMENT'!N39</f>
        <v>2982.4013388114204</v>
      </c>
      <c r="AD88" s="117">
        <f>'S-1_REQUIREMENT'!O39</f>
        <v>2989.8573421584492</v>
      </c>
      <c r="AE88" s="117">
        <f>'S-1_REQUIREMENT'!P39</f>
        <v>2997.3319855138457</v>
      </c>
      <c r="AF88" s="117">
        <f>'S-1_REQUIREMENT'!Q39</f>
        <v>3004.8253154776294</v>
      </c>
      <c r="AG88" s="117">
        <f>'S-1_REQUIREMENT'!R39</f>
        <v>3012.3373787663236</v>
      </c>
      <c r="AH88" s="117">
        <f>'S-1_REQUIREMENT'!S39</f>
        <v>3019.8682222132393</v>
      </c>
      <c r="AI88" s="117">
        <f>'S-1_REQUIREMENT'!T39</f>
        <v>3027.4178927687717</v>
      </c>
    </row>
    <row r="89" spans="1:35" ht="15.75" customHeight="1" x14ac:dyDescent="0.25">
      <c r="A89" s="22">
        <v>11</v>
      </c>
      <c r="B89" s="35" t="s">
        <v>111</v>
      </c>
      <c r="C89" s="125"/>
      <c r="D89" s="125"/>
      <c r="E89" s="125"/>
      <c r="F89" s="124"/>
      <c r="G89" s="47">
        <f t="shared" ref="G89:R89" si="22">G87-G88</f>
        <v>0</v>
      </c>
      <c r="H89" s="47">
        <f t="shared" si="22"/>
        <v>-1.0203327500000796</v>
      </c>
      <c r="I89" s="47">
        <f t="shared" si="22"/>
        <v>75.504218824058853</v>
      </c>
      <c r="J89" s="47">
        <f t="shared" si="22"/>
        <v>-67.830191421566667</v>
      </c>
      <c r="K89" s="47">
        <f t="shared" si="22"/>
        <v>-144.16721606824558</v>
      </c>
      <c r="L89" s="47">
        <f t="shared" si="22"/>
        <v>-370.5075832765412</v>
      </c>
      <c r="M89" s="47">
        <f t="shared" si="22"/>
        <v>-451.85130140285742</v>
      </c>
      <c r="N89" s="47">
        <f t="shared" si="22"/>
        <v>-453.19837882448957</v>
      </c>
      <c r="O89" s="47">
        <f t="shared" si="22"/>
        <v>-454.54882393967574</v>
      </c>
      <c r="P89" s="47">
        <f t="shared" si="22"/>
        <v>-455.90264516764984</v>
      </c>
      <c r="Q89" s="47">
        <f t="shared" si="22"/>
        <v>-457.25985094869395</v>
      </c>
      <c r="R89" s="47">
        <f t="shared" si="22"/>
        <v>-458.62044974419064</v>
      </c>
      <c r="S89" s="47">
        <f t="shared" ref="S89:T89" si="23">S87-S88</f>
        <v>-459.98445003667609</v>
      </c>
      <c r="T89" s="47">
        <f t="shared" si="23"/>
        <v>-461.35186032989282</v>
      </c>
      <c r="U89" s="2"/>
      <c r="V89" s="35">
        <f t="shared" ref="V89:AG89" si="24">V87-V88</f>
        <v>0</v>
      </c>
      <c r="W89" s="153">
        <f t="shared" si="24"/>
        <v>2689.6329999999998</v>
      </c>
      <c r="X89" s="153">
        <f t="shared" si="24"/>
        <v>3836.9071384356903</v>
      </c>
      <c r="Y89" s="153">
        <f t="shared" si="24"/>
        <v>2859.8372024321834</v>
      </c>
      <c r="Z89" s="153">
        <f t="shared" si="24"/>
        <v>-306.14470456173694</v>
      </c>
      <c r="AA89" s="153">
        <f t="shared" si="24"/>
        <v>-1828.5450663231413</v>
      </c>
      <c r="AB89" s="153">
        <f t="shared" si="24"/>
        <v>-2246.9639289889487</v>
      </c>
      <c r="AC89" s="153">
        <f t="shared" si="24"/>
        <v>-2256.4013388114204</v>
      </c>
      <c r="AD89" s="153">
        <f t="shared" si="24"/>
        <v>-2264.8573421584492</v>
      </c>
      <c r="AE89" s="153">
        <f t="shared" si="24"/>
        <v>-2274.3319855138457</v>
      </c>
      <c r="AF89" s="153">
        <f t="shared" si="24"/>
        <v>-2282.8253154776294</v>
      </c>
      <c r="AG89" s="153">
        <f t="shared" si="24"/>
        <v>-2292.3373787663236</v>
      </c>
      <c r="AH89" s="153">
        <f t="shared" ref="AH89:AI89" si="25">AH87-AH88</f>
        <v>-2300.8682222132393</v>
      </c>
      <c r="AI89" s="153">
        <f t="shared" si="25"/>
        <v>-2310.4178927687717</v>
      </c>
    </row>
    <row r="90" spans="1:35" ht="15.75" customHeight="1" x14ac:dyDescent="0.25">
      <c r="A90" s="22">
        <v>12</v>
      </c>
      <c r="B90" s="34" t="s">
        <v>76</v>
      </c>
      <c r="C90" s="125"/>
      <c r="D90" s="125"/>
      <c r="E90" s="125"/>
      <c r="F90" s="124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2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</row>
    <row r="91" spans="1:35" ht="15.75" customHeight="1" x14ac:dyDescent="0.25">
      <c r="A91" s="22">
        <v>13</v>
      </c>
      <c r="B91" s="34" t="s">
        <v>20</v>
      </c>
      <c r="C91" s="125"/>
      <c r="D91" s="125"/>
      <c r="E91" s="125"/>
      <c r="F91" s="124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2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</row>
    <row r="92" spans="1:35" ht="15.75" customHeight="1" x14ac:dyDescent="0.25">
      <c r="A92" s="22">
        <v>14</v>
      </c>
      <c r="B92" s="34" t="s">
        <v>18</v>
      </c>
      <c r="C92" s="125"/>
      <c r="D92" s="125"/>
      <c r="E92" s="125"/>
      <c r="F92" s="124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2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</row>
    <row r="93" spans="1:35" ht="13.9" customHeight="1" x14ac:dyDescent="0.25"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2"/>
      <c r="S93" s="16"/>
      <c r="T93" s="2"/>
      <c r="U93" s="2"/>
    </row>
    <row r="94" spans="1:35" x14ac:dyDescent="0.25">
      <c r="A94" s="79" t="s">
        <v>96</v>
      </c>
      <c r="B94" s="37" t="s">
        <v>29</v>
      </c>
      <c r="C94" s="1"/>
      <c r="D94" s="1"/>
      <c r="E94" s="8"/>
      <c r="F94" s="4"/>
      <c r="G94" s="4"/>
      <c r="H94" s="4"/>
      <c r="O94" s="2"/>
      <c r="P94" s="2"/>
      <c r="Q94" s="2"/>
      <c r="R94" s="2"/>
      <c r="S94" s="2"/>
      <c r="T94" s="2"/>
      <c r="U94" s="2"/>
    </row>
    <row r="95" spans="1:35" x14ac:dyDescent="0.25">
      <c r="A95" s="31" t="s">
        <v>30</v>
      </c>
      <c r="B95" s="34"/>
      <c r="C95" s="123"/>
      <c r="D95" s="1"/>
      <c r="E95" s="1"/>
      <c r="F95" s="8"/>
      <c r="G95" s="4"/>
      <c r="H95" s="4"/>
      <c r="P95" s="2"/>
      <c r="Q95" s="2"/>
      <c r="R95" s="2"/>
      <c r="S95" s="2"/>
      <c r="T95" s="2"/>
      <c r="U95" s="2"/>
    </row>
    <row r="96" spans="1:35" x14ac:dyDescent="0.25">
      <c r="A96" s="31" t="s">
        <v>30</v>
      </c>
      <c r="B96" s="34"/>
      <c r="C96" s="123"/>
      <c r="D96" s="1"/>
      <c r="E96" s="1"/>
      <c r="F96" s="8"/>
      <c r="G96" s="4"/>
      <c r="H96" s="4"/>
      <c r="P96" s="2"/>
      <c r="Q96" s="2"/>
      <c r="R96" s="2"/>
      <c r="S96" s="2"/>
      <c r="T96" s="2"/>
      <c r="U96" s="2"/>
    </row>
    <row r="106" spans="1:1" x14ac:dyDescent="0.25">
      <c r="A106" s="30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87:AI87 V10:AI10 V14:AI14 V17:AI17 V20:AI20 V24:AI24 V32:AI32 V46:AI46 V90:W91 G87:T87 G88:AI89" xr:uid="{00000000-0002-0000-0200-000000000000}">
      <formula1>0</formula1>
    </dataValidation>
    <dataValidation type="textLength" operator="equal" allowBlank="1" showInputMessage="1" showErrorMessage="1" error="Data entry in this cell is not allowed." sqref="G46:T46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F45 F47:F84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82"/>
  <sheetViews>
    <sheetView showGridLines="0" zoomScale="85" zoomScaleNormal="85" zoomScaleSheetLayoutView="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23.125" defaultRowHeight="15.75" x14ac:dyDescent="0.25"/>
  <cols>
    <col min="1" max="1" width="14.125" style="42" bestFit="1" customWidth="1"/>
    <col min="2" max="2" width="85" style="42" bestFit="1" customWidth="1"/>
    <col min="3" max="3" width="37.375" style="10" customWidth="1"/>
    <col min="4" max="4" width="28.125" style="34" customWidth="1"/>
    <col min="5" max="5" width="26.375" style="42" bestFit="1" customWidth="1"/>
    <col min="6" max="6" width="48.375" style="44" bestFit="1" customWidth="1"/>
    <col min="7" max="7" width="31.125" style="44" bestFit="1" customWidth="1"/>
    <col min="8" max="8" width="31.125" style="44" customWidth="1"/>
    <col min="9" max="9" width="16.75" style="44" bestFit="1" customWidth="1"/>
    <col min="10" max="10" width="21.375" style="44" bestFit="1" customWidth="1"/>
    <col min="11" max="11" width="19.25" style="42" bestFit="1" customWidth="1"/>
    <col min="12" max="12" width="26.75" style="42" bestFit="1" customWidth="1"/>
    <col min="13" max="13" width="33" style="42" customWidth="1"/>
    <col min="14" max="14" width="9.125" style="42" bestFit="1" customWidth="1"/>
    <col min="15" max="18" width="23.125" style="42"/>
    <col min="20" max="16384" width="23.125" style="42"/>
  </cols>
  <sheetData>
    <row r="1" spans="1:14" s="63" customFormat="1" x14ac:dyDescent="0.25">
      <c r="B1" s="41" t="s">
        <v>64</v>
      </c>
      <c r="C1" s="154"/>
      <c r="D1" s="53"/>
      <c r="F1" s="62"/>
      <c r="G1" s="62"/>
      <c r="H1" s="62"/>
      <c r="I1" s="62"/>
      <c r="J1" s="62"/>
    </row>
    <row r="2" spans="1:14" s="63" customFormat="1" x14ac:dyDescent="0.25">
      <c r="B2" s="41" t="s">
        <v>65</v>
      </c>
      <c r="C2" s="154"/>
      <c r="D2" s="26"/>
      <c r="F2" s="62"/>
      <c r="G2" s="62"/>
      <c r="H2" s="62"/>
      <c r="I2" s="62"/>
      <c r="J2" s="62"/>
    </row>
    <row r="3" spans="1:14" s="64" customFormat="1" ht="15.75" customHeight="1" x14ac:dyDescent="0.25">
      <c r="B3" s="40" t="s">
        <v>182</v>
      </c>
      <c r="C3" s="15"/>
      <c r="F3" s="62"/>
      <c r="G3" s="41"/>
      <c r="H3" s="41"/>
      <c r="I3" s="41"/>
      <c r="J3" s="41"/>
      <c r="K3" s="65"/>
      <c r="L3" s="65"/>
    </row>
    <row r="4" spans="1:14" s="64" customFormat="1" ht="15.75" customHeight="1" x14ac:dyDescent="0.25">
      <c r="B4" s="66" t="s">
        <v>177</v>
      </c>
      <c r="C4" s="154" t="s">
        <v>132</v>
      </c>
      <c r="F4" s="62"/>
      <c r="G4" s="62"/>
      <c r="H4" s="62"/>
      <c r="I4" s="62"/>
      <c r="J4" s="62"/>
    </row>
    <row r="5" spans="1:14" s="64" customFormat="1" ht="15.75" customHeight="1" x14ac:dyDescent="0.25">
      <c r="B5" s="41" t="s">
        <v>93</v>
      </c>
      <c r="C5" s="154"/>
      <c r="F5" s="62"/>
      <c r="G5" s="62"/>
      <c r="H5" s="62"/>
      <c r="I5" s="62"/>
      <c r="J5" s="62"/>
    </row>
    <row r="6" spans="1:14" s="64" customFormat="1" ht="15.75" customHeight="1" x14ac:dyDescent="0.25">
      <c r="B6" s="67" t="str">
        <f>'Admin Info'!B6</f>
        <v xml:space="preserve">Monterey Bay Community Power </v>
      </c>
      <c r="C6" s="155"/>
      <c r="F6" s="39"/>
      <c r="G6" s="62"/>
      <c r="H6" s="62"/>
      <c r="I6" s="62"/>
      <c r="J6" s="62"/>
      <c r="M6" s="41"/>
    </row>
    <row r="7" spans="1:14" s="86" customFormat="1" x14ac:dyDescent="0.25">
      <c r="A7" s="68"/>
      <c r="B7" s="77"/>
      <c r="C7" s="156" t="s">
        <v>98</v>
      </c>
      <c r="D7" s="118"/>
      <c r="F7" s="119"/>
      <c r="G7" s="85"/>
      <c r="H7" s="85"/>
      <c r="I7" s="85"/>
      <c r="J7" s="85"/>
    </row>
    <row r="8" spans="1:14" s="75" customFormat="1" ht="31.5" x14ac:dyDescent="0.25">
      <c r="A8" s="73" t="s">
        <v>131</v>
      </c>
      <c r="B8" s="73" t="s">
        <v>49</v>
      </c>
      <c r="C8" s="73" t="s">
        <v>103</v>
      </c>
      <c r="D8" s="73" t="s">
        <v>15</v>
      </c>
      <c r="E8" s="73" t="s">
        <v>181</v>
      </c>
      <c r="F8" s="73" t="s">
        <v>88</v>
      </c>
      <c r="G8" s="73" t="s">
        <v>89</v>
      </c>
      <c r="H8" s="73" t="s">
        <v>104</v>
      </c>
      <c r="I8" s="74" t="s">
        <v>90</v>
      </c>
      <c r="J8" s="74" t="s">
        <v>91</v>
      </c>
      <c r="K8" s="73" t="s">
        <v>86</v>
      </c>
      <c r="L8" s="73" t="s">
        <v>92</v>
      </c>
      <c r="M8" s="73" t="s">
        <v>59</v>
      </c>
      <c r="N8" s="73" t="s">
        <v>60</v>
      </c>
    </row>
    <row r="9" spans="1:14" x14ac:dyDescent="0.25">
      <c r="A9" s="42" t="str">
        <f>'S-2_SUPPLY'!A33</f>
        <v>6b</v>
      </c>
      <c r="B9" s="9" t="str">
        <f>'S-2_SUPPLY'!B33</f>
        <v>Powerex 1, PCC1</v>
      </c>
      <c r="C9" s="157" t="s">
        <v>1</v>
      </c>
      <c r="D9" s="25" t="s">
        <v>303</v>
      </c>
      <c r="E9" s="90" t="s">
        <v>322</v>
      </c>
      <c r="F9" s="90" t="s">
        <v>322</v>
      </c>
      <c r="G9" s="159" t="s">
        <v>331</v>
      </c>
      <c r="H9" s="159" t="s">
        <v>327</v>
      </c>
      <c r="I9" s="160">
        <v>43160</v>
      </c>
      <c r="J9" s="160">
        <v>44926</v>
      </c>
      <c r="L9" s="90" t="s">
        <v>328</v>
      </c>
      <c r="M9" s="90" t="s">
        <v>330</v>
      </c>
    </row>
    <row r="10" spans="1:14" ht="15.75" customHeight="1" x14ac:dyDescent="0.25">
      <c r="A10" s="42" t="str">
        <f>'S-2_SUPPLY'!A34</f>
        <v>6c</v>
      </c>
      <c r="B10" s="9" t="str">
        <f>'S-2_SUPPLY'!B34</f>
        <v>Morgan Stanley, PCC1</v>
      </c>
      <c r="C10" s="157" t="s">
        <v>1</v>
      </c>
      <c r="D10" s="25" t="s">
        <v>304</v>
      </c>
      <c r="E10" s="90" t="s">
        <v>322</v>
      </c>
      <c r="F10" s="90" t="s">
        <v>322</v>
      </c>
      <c r="G10" s="159" t="s">
        <v>332</v>
      </c>
      <c r="H10" s="159" t="s">
        <v>327</v>
      </c>
      <c r="I10" s="160">
        <v>43160</v>
      </c>
      <c r="J10" s="160">
        <v>44196</v>
      </c>
      <c r="L10" s="90" t="s">
        <v>328</v>
      </c>
    </row>
    <row r="11" spans="1:14" ht="15.75" customHeight="1" x14ac:dyDescent="0.25">
      <c r="A11" s="42" t="str">
        <f>'S-2_SUPPLY'!A35</f>
        <v>6d</v>
      </c>
      <c r="B11" s="9" t="str">
        <f>'S-2_SUPPLY'!B35</f>
        <v>3Phases, PCC1</v>
      </c>
      <c r="C11" s="157" t="s">
        <v>1</v>
      </c>
      <c r="D11" s="27" t="s">
        <v>305</v>
      </c>
      <c r="E11" s="90" t="s">
        <v>322</v>
      </c>
      <c r="F11" s="90" t="s">
        <v>322</v>
      </c>
      <c r="G11" s="159" t="s">
        <v>327</v>
      </c>
      <c r="H11" s="159" t="s">
        <v>327</v>
      </c>
      <c r="I11" s="160">
        <v>43160</v>
      </c>
      <c r="J11" s="160">
        <v>43465</v>
      </c>
      <c r="L11" s="90" t="s">
        <v>328</v>
      </c>
    </row>
    <row r="12" spans="1:14" x14ac:dyDescent="0.25">
      <c r="A12" s="42" t="str">
        <f>'S-2_SUPPLY'!A36</f>
        <v>6e</v>
      </c>
      <c r="B12" s="9" t="str">
        <f>'S-2_SUPPLY'!B36</f>
        <v>Shell, PCC1</v>
      </c>
      <c r="C12" s="157" t="s">
        <v>1</v>
      </c>
      <c r="D12" s="27" t="s">
        <v>306</v>
      </c>
      <c r="E12" s="90" t="s">
        <v>322</v>
      </c>
      <c r="F12" s="90" t="s">
        <v>322</v>
      </c>
      <c r="G12" s="159" t="s">
        <v>327</v>
      </c>
      <c r="H12" s="159" t="s">
        <v>327</v>
      </c>
      <c r="I12" s="160">
        <v>43221</v>
      </c>
      <c r="J12" s="160">
        <v>43830</v>
      </c>
      <c r="L12" s="90" t="s">
        <v>328</v>
      </c>
    </row>
    <row r="13" spans="1:14" x14ac:dyDescent="0.25">
      <c r="A13" s="42" t="str">
        <f>'S-2_SUPPLY'!A37</f>
        <v>6f</v>
      </c>
      <c r="B13" s="9" t="str">
        <f>'S-2_SUPPLY'!B37</f>
        <v>PG&amp;E 1, PCC1</v>
      </c>
      <c r="C13" s="157" t="s">
        <v>1</v>
      </c>
      <c r="D13" s="34" t="s">
        <v>309</v>
      </c>
      <c r="E13" s="90" t="s">
        <v>322</v>
      </c>
      <c r="F13" s="90" t="s">
        <v>322</v>
      </c>
      <c r="G13" s="159" t="s">
        <v>327</v>
      </c>
      <c r="H13" s="159" t="s">
        <v>327</v>
      </c>
      <c r="I13" s="160">
        <v>43282</v>
      </c>
      <c r="J13" s="160">
        <v>44196</v>
      </c>
      <c r="L13" s="90" t="s">
        <v>328</v>
      </c>
    </row>
    <row r="14" spans="1:14" x14ac:dyDescent="0.25">
      <c r="A14" s="42" t="str">
        <f>'S-2_SUPPLY'!A38</f>
        <v>6g</v>
      </c>
      <c r="B14" s="9" t="str">
        <f>'S-2_SUPPLY'!B38</f>
        <v>Direct, PCC1</v>
      </c>
      <c r="C14" s="157" t="s">
        <v>1</v>
      </c>
      <c r="D14" s="27" t="s">
        <v>307</v>
      </c>
      <c r="E14" s="90" t="s">
        <v>322</v>
      </c>
      <c r="F14" s="90" t="s">
        <v>322</v>
      </c>
      <c r="H14" s="159" t="s">
        <v>327</v>
      </c>
      <c r="I14" s="160">
        <v>43466</v>
      </c>
      <c r="J14" s="160">
        <v>43830</v>
      </c>
      <c r="L14" s="90" t="s">
        <v>328</v>
      </c>
    </row>
    <row r="15" spans="1:14" x14ac:dyDescent="0.25">
      <c r="A15" s="42" t="str">
        <f>'S-2_SUPPLY'!A39</f>
        <v>6h</v>
      </c>
      <c r="B15" s="9" t="str">
        <f>'S-2_SUPPLY'!B39</f>
        <v>Powerex 2, PCC1</v>
      </c>
      <c r="C15" s="157" t="s">
        <v>1</v>
      </c>
      <c r="D15" s="27" t="s">
        <v>303</v>
      </c>
      <c r="E15" s="90" t="s">
        <v>322</v>
      </c>
      <c r="F15" s="90" t="s">
        <v>322</v>
      </c>
      <c r="G15" s="159" t="s">
        <v>331</v>
      </c>
      <c r="H15" s="159" t="s">
        <v>327</v>
      </c>
      <c r="I15" s="160">
        <v>43466</v>
      </c>
      <c r="J15" s="160">
        <v>43830</v>
      </c>
      <c r="L15" s="90" t="s">
        <v>328</v>
      </c>
    </row>
    <row r="16" spans="1:14" x14ac:dyDescent="0.25">
      <c r="A16" s="42" t="str">
        <f>'S-2_SUPPLY'!A40</f>
        <v>6i</v>
      </c>
      <c r="B16" s="9" t="str">
        <f>'S-2_SUPPLY'!B40</f>
        <v>Avangrid, PCC1</v>
      </c>
      <c r="C16" s="157" t="s">
        <v>1</v>
      </c>
      <c r="D16" s="27" t="s">
        <v>308</v>
      </c>
      <c r="E16" s="90" t="s">
        <v>322</v>
      </c>
      <c r="F16" s="90" t="s">
        <v>322</v>
      </c>
      <c r="H16" s="159" t="s">
        <v>327</v>
      </c>
      <c r="I16" s="160">
        <v>43466</v>
      </c>
      <c r="J16" s="160">
        <v>43830</v>
      </c>
      <c r="L16" s="90" t="s">
        <v>328</v>
      </c>
    </row>
    <row r="17" spans="1:19" x14ac:dyDescent="0.25">
      <c r="A17" s="42" t="str">
        <f>'S-2_SUPPLY'!A41</f>
        <v>6j</v>
      </c>
      <c r="B17" s="9" t="str">
        <f>'S-2_SUPPLY'!B41</f>
        <v>PG&amp;E 2, PCC1</v>
      </c>
      <c r="C17" s="157" t="s">
        <v>1</v>
      </c>
      <c r="D17" s="27" t="s">
        <v>309</v>
      </c>
      <c r="E17" s="90" t="s">
        <v>322</v>
      </c>
      <c r="F17" s="90" t="s">
        <v>322</v>
      </c>
      <c r="G17" s="159" t="s">
        <v>327</v>
      </c>
      <c r="H17" s="159" t="s">
        <v>327</v>
      </c>
      <c r="I17" s="160">
        <v>43466</v>
      </c>
      <c r="J17" s="160">
        <v>44196</v>
      </c>
      <c r="L17" s="90" t="s">
        <v>328</v>
      </c>
    </row>
    <row r="18" spans="1:19" x14ac:dyDescent="0.25">
      <c r="A18" s="42" t="str">
        <f>'S-2_SUPPLY'!A42</f>
        <v>6k</v>
      </c>
      <c r="B18" s="9" t="str">
        <f>'S-2_SUPPLY'!B42</f>
        <v>Duran Mesa, PCC1</v>
      </c>
      <c r="C18" s="157" t="s">
        <v>114</v>
      </c>
      <c r="D18" s="25" t="s">
        <v>310</v>
      </c>
      <c r="E18" s="90" t="s">
        <v>181</v>
      </c>
      <c r="F18" s="159" t="s">
        <v>325</v>
      </c>
      <c r="G18" s="159" t="s">
        <v>327</v>
      </c>
      <c r="H18" s="159" t="s">
        <v>327</v>
      </c>
      <c r="I18" s="160">
        <v>44197</v>
      </c>
      <c r="J18" s="160">
        <v>49674</v>
      </c>
      <c r="K18" s="42">
        <v>18</v>
      </c>
      <c r="L18" s="90" t="s">
        <v>328</v>
      </c>
      <c r="M18" s="90" t="s">
        <v>333</v>
      </c>
    </row>
    <row r="19" spans="1:19" x14ac:dyDescent="0.25">
      <c r="A19" s="42" t="str">
        <f>'S-2_SUPPLY'!A43</f>
        <v>6l</v>
      </c>
      <c r="B19" s="9" t="str">
        <f>'S-2_SUPPLY'!B43</f>
        <v>RE Slate 2, PCC1</v>
      </c>
      <c r="C19" s="157" t="s">
        <v>118</v>
      </c>
      <c r="D19" s="34" t="s">
        <v>326</v>
      </c>
      <c r="E19" s="90" t="s">
        <v>181</v>
      </c>
      <c r="F19" s="159" t="s">
        <v>326</v>
      </c>
      <c r="G19" s="159" t="s">
        <v>327</v>
      </c>
      <c r="H19" s="159" t="s">
        <v>327</v>
      </c>
      <c r="I19" s="160">
        <v>44531</v>
      </c>
      <c r="J19" s="160">
        <v>51835</v>
      </c>
      <c r="K19" s="42">
        <v>20</v>
      </c>
      <c r="L19" s="90" t="s">
        <v>328</v>
      </c>
      <c r="M19" s="90" t="s">
        <v>333</v>
      </c>
    </row>
    <row r="20" spans="1:19" x14ac:dyDescent="0.25">
      <c r="A20" s="42" t="str">
        <f>'S-2_SUPPLY'!A44</f>
        <v>6m</v>
      </c>
      <c r="B20" s="9" t="str">
        <f>'S-2_SUPPLY'!B44</f>
        <v>BigBeau, PCC1</v>
      </c>
      <c r="C20" s="157" t="s">
        <v>118</v>
      </c>
      <c r="D20" s="25" t="s">
        <v>311</v>
      </c>
      <c r="E20" s="90" t="s">
        <v>181</v>
      </c>
      <c r="F20" s="159" t="s">
        <v>299</v>
      </c>
      <c r="G20" s="159" t="s">
        <v>327</v>
      </c>
      <c r="H20" s="159" t="s">
        <v>327</v>
      </c>
      <c r="I20" s="160">
        <v>44378</v>
      </c>
      <c r="J20" s="160">
        <v>49856</v>
      </c>
      <c r="L20" s="90" t="s">
        <v>328</v>
      </c>
    </row>
    <row r="21" spans="1:19" x14ac:dyDescent="0.25">
      <c r="A21" s="42" t="str">
        <f>'S-2_SUPPLY'!A45</f>
        <v>6e</v>
      </c>
      <c r="B21" s="9" t="str">
        <f>'S-2_SUPPLY'!B45</f>
        <v>Renewable DG Supply</v>
      </c>
      <c r="C21" s="22" t="s">
        <v>216</v>
      </c>
      <c r="D21" s="27"/>
    </row>
    <row r="22" spans="1:19" x14ac:dyDescent="0.25">
      <c r="B22" s="9"/>
      <c r="C22" s="157"/>
      <c r="D22" s="27"/>
    </row>
    <row r="23" spans="1:19" x14ac:dyDescent="0.25">
      <c r="A23" s="42" t="str">
        <f>'S-2_SUPPLY'!A47</f>
        <v>7b</v>
      </c>
      <c r="B23" s="78" t="str">
        <f>'S-2_SUPPLY'!B47</f>
        <v>Morgan Stanley 1, CF</v>
      </c>
      <c r="C23" s="75" t="s">
        <v>121</v>
      </c>
      <c r="D23" s="25" t="s">
        <v>304</v>
      </c>
      <c r="E23" s="90" t="s">
        <v>322</v>
      </c>
      <c r="F23" s="90" t="s">
        <v>322</v>
      </c>
      <c r="H23" s="159" t="s">
        <v>327</v>
      </c>
      <c r="I23" s="160">
        <v>43160</v>
      </c>
      <c r="J23" s="160">
        <v>44196</v>
      </c>
      <c r="L23" s="90" t="s">
        <v>328</v>
      </c>
    </row>
    <row r="24" spans="1:19" x14ac:dyDescent="0.25">
      <c r="A24" s="42" t="str">
        <f>'S-2_SUPPLY'!A48</f>
        <v>7c</v>
      </c>
      <c r="B24" s="78" t="str">
        <f>'S-2_SUPPLY'!B48</f>
        <v>Morgan Stanley 2, CF</v>
      </c>
      <c r="C24" s="75" t="s">
        <v>121</v>
      </c>
      <c r="D24" s="25" t="s">
        <v>304</v>
      </c>
      <c r="E24" s="90" t="s">
        <v>322</v>
      </c>
      <c r="F24" s="90" t="s">
        <v>322</v>
      </c>
      <c r="H24" s="159" t="s">
        <v>327</v>
      </c>
      <c r="I24" s="160">
        <v>43160</v>
      </c>
      <c r="J24" s="160">
        <v>43465</v>
      </c>
      <c r="L24" s="90" t="s">
        <v>328</v>
      </c>
    </row>
    <row r="25" spans="1:19" s="87" customFormat="1" x14ac:dyDescent="0.25">
      <c r="A25" s="42" t="str">
        <f>'S-2_SUPPLY'!A49</f>
        <v>7d</v>
      </c>
      <c r="B25" s="78" t="str">
        <f>'S-2_SUPPLY'!B49</f>
        <v>PG&amp;E, CF</v>
      </c>
      <c r="C25" s="75" t="s">
        <v>121</v>
      </c>
      <c r="D25" s="34" t="s">
        <v>309</v>
      </c>
      <c r="E25" s="90" t="s">
        <v>322</v>
      </c>
      <c r="F25" s="90" t="s">
        <v>322</v>
      </c>
      <c r="H25" s="159" t="s">
        <v>327</v>
      </c>
      <c r="I25" s="160">
        <v>43466</v>
      </c>
      <c r="J25" s="160">
        <v>44561</v>
      </c>
      <c r="L25" s="90" t="s">
        <v>328</v>
      </c>
      <c r="N25" s="42"/>
      <c r="S25"/>
    </row>
    <row r="26" spans="1:19" x14ac:dyDescent="0.25">
      <c r="A26" s="42" t="str">
        <f>'S-2_SUPPLY'!A50</f>
        <v>7e</v>
      </c>
      <c r="B26" s="78" t="str">
        <f>'S-2_SUPPLY'!B50</f>
        <v>Powerex, CF</v>
      </c>
      <c r="C26" s="75" t="s">
        <v>121</v>
      </c>
      <c r="D26" s="25" t="s">
        <v>303</v>
      </c>
      <c r="E26" s="90" t="s">
        <v>322</v>
      </c>
      <c r="F26" s="90" t="s">
        <v>322</v>
      </c>
      <c r="H26" s="159" t="s">
        <v>327</v>
      </c>
      <c r="I26" s="160">
        <v>43466</v>
      </c>
      <c r="J26" s="160">
        <v>43830</v>
      </c>
      <c r="L26" s="90" t="s">
        <v>328</v>
      </c>
      <c r="S26" s="89"/>
    </row>
    <row r="27" spans="1:19" s="88" customFormat="1" x14ac:dyDescent="0.25">
      <c r="A27" s="42" t="str">
        <f>'S-2_SUPPLY'!A51</f>
        <v>7f</v>
      </c>
      <c r="B27" s="78" t="str">
        <f>'S-2_SUPPLY'!B51</f>
        <v>Shell, CF</v>
      </c>
      <c r="C27" s="75" t="s">
        <v>121</v>
      </c>
      <c r="D27" s="27" t="s">
        <v>306</v>
      </c>
      <c r="E27" s="90" t="s">
        <v>322</v>
      </c>
      <c r="F27" s="90" t="s">
        <v>322</v>
      </c>
      <c r="H27" s="159" t="s">
        <v>327</v>
      </c>
      <c r="I27" s="160">
        <v>43160</v>
      </c>
      <c r="J27" s="160">
        <v>44926</v>
      </c>
      <c r="L27" s="90" t="s">
        <v>328</v>
      </c>
      <c r="S27"/>
    </row>
    <row r="28" spans="1:19" x14ac:dyDescent="0.25">
      <c r="A28" s="42" t="str">
        <f>'S-2_SUPPLY'!A52</f>
        <v>7g</v>
      </c>
      <c r="B28" s="78" t="str">
        <f>'S-2_SUPPLY'!B52</f>
        <v>Tenaska, CF</v>
      </c>
      <c r="C28" s="75" t="s">
        <v>121</v>
      </c>
      <c r="D28" s="25" t="s">
        <v>312</v>
      </c>
      <c r="E28" s="90" t="s">
        <v>322</v>
      </c>
      <c r="F28" s="90" t="s">
        <v>322</v>
      </c>
      <c r="H28" s="159" t="s">
        <v>327</v>
      </c>
      <c r="I28" s="160">
        <v>43160</v>
      </c>
      <c r="J28" s="160">
        <v>44469</v>
      </c>
      <c r="L28" s="90" t="s">
        <v>328</v>
      </c>
    </row>
    <row r="29" spans="1:19" x14ac:dyDescent="0.25">
      <c r="A29" s="42" t="str">
        <f>'S-2_SUPPLY'!A53</f>
        <v>7h</v>
      </c>
      <c r="B29" s="78" t="str">
        <f>'S-2_SUPPLY'!B53</f>
        <v>Transalta, CF</v>
      </c>
      <c r="C29" s="75" t="s">
        <v>121</v>
      </c>
      <c r="D29" s="25" t="s">
        <v>313</v>
      </c>
      <c r="E29" s="90" t="s">
        <v>322</v>
      </c>
      <c r="F29" s="90" t="s">
        <v>322</v>
      </c>
      <c r="H29" s="159" t="s">
        <v>327</v>
      </c>
      <c r="I29" s="160">
        <v>43160</v>
      </c>
      <c r="J29" s="160">
        <v>43465</v>
      </c>
      <c r="L29" s="90" t="s">
        <v>328</v>
      </c>
      <c r="R29" s="90"/>
    </row>
    <row r="30" spans="1:19" ht="15.75" customHeight="1" x14ac:dyDescent="0.25">
      <c r="A30" s="42" t="str">
        <f>'S-2_SUPPLY'!A54</f>
        <v>7i</v>
      </c>
      <c r="B30" s="78" t="str">
        <f>'S-2_SUPPLY'!B54</f>
        <v>Direct, Shaped</v>
      </c>
      <c r="C30" s="158" t="s">
        <v>216</v>
      </c>
      <c r="D30" s="25" t="s">
        <v>307</v>
      </c>
      <c r="E30" s="90" t="s">
        <v>323</v>
      </c>
      <c r="G30" s="159" t="s">
        <v>327</v>
      </c>
      <c r="H30" s="159" t="s">
        <v>327</v>
      </c>
      <c r="I30" s="160">
        <v>43466</v>
      </c>
      <c r="J30" s="160">
        <v>44196</v>
      </c>
      <c r="L30" s="90" t="s">
        <v>328</v>
      </c>
      <c r="R30" s="90"/>
    </row>
    <row r="31" spans="1:19" x14ac:dyDescent="0.25">
      <c r="A31" s="42" t="str">
        <f>'S-2_SUPPLY'!A55</f>
        <v>7j</v>
      </c>
      <c r="B31" s="78" t="str">
        <f>'S-2_SUPPLY'!B55</f>
        <v>Exelon 1,Shaped</v>
      </c>
      <c r="C31" s="158" t="s">
        <v>216</v>
      </c>
      <c r="D31" s="25" t="s">
        <v>314</v>
      </c>
      <c r="E31" s="90" t="s">
        <v>323</v>
      </c>
      <c r="G31" s="159" t="s">
        <v>327</v>
      </c>
      <c r="H31" s="159" t="s">
        <v>327</v>
      </c>
      <c r="I31" s="160">
        <v>43160</v>
      </c>
      <c r="J31" s="160">
        <v>44196</v>
      </c>
      <c r="L31" s="90" t="s">
        <v>328</v>
      </c>
      <c r="R31" s="90"/>
    </row>
    <row r="32" spans="1:19" x14ac:dyDescent="0.25">
      <c r="A32" s="42" t="str">
        <f>'S-2_SUPPLY'!A56</f>
        <v>7k</v>
      </c>
      <c r="B32" s="78" t="str">
        <f>'S-2_SUPPLY'!B56</f>
        <v>Morgan Stanley, Shaped</v>
      </c>
      <c r="C32" s="158" t="s">
        <v>216</v>
      </c>
      <c r="D32" s="25" t="s">
        <v>304</v>
      </c>
      <c r="E32" s="90" t="s">
        <v>323</v>
      </c>
      <c r="G32" s="159" t="s">
        <v>327</v>
      </c>
      <c r="H32" s="159" t="s">
        <v>327</v>
      </c>
      <c r="I32" s="160">
        <v>43160</v>
      </c>
      <c r="J32" s="160">
        <v>43465</v>
      </c>
      <c r="L32" s="90" t="s">
        <v>328</v>
      </c>
      <c r="R32" s="90"/>
    </row>
    <row r="33" spans="1:18" x14ac:dyDescent="0.25">
      <c r="A33" s="42" t="str">
        <f>'S-2_SUPPLY'!A57</f>
        <v>7l</v>
      </c>
      <c r="B33" s="78" t="str">
        <f>'S-2_SUPPLY'!B57</f>
        <v>Exelon 2, Shaped</v>
      </c>
      <c r="C33" s="158" t="s">
        <v>216</v>
      </c>
      <c r="D33" s="25" t="s">
        <v>314</v>
      </c>
      <c r="E33" s="90" t="s">
        <v>323</v>
      </c>
      <c r="G33" s="159" t="s">
        <v>327</v>
      </c>
      <c r="H33" s="159" t="s">
        <v>327</v>
      </c>
      <c r="I33" s="160">
        <v>43160</v>
      </c>
      <c r="J33" s="160">
        <v>44196</v>
      </c>
      <c r="L33" s="90" t="s">
        <v>328</v>
      </c>
      <c r="R33" s="90"/>
    </row>
    <row r="34" spans="1:18" x14ac:dyDescent="0.25">
      <c r="A34" s="42" t="str">
        <f>'S-2_SUPPLY'!A58</f>
        <v>7m</v>
      </c>
      <c r="B34" s="78" t="str">
        <f>'S-2_SUPPLY'!B58</f>
        <v>Shell, Shaped</v>
      </c>
      <c r="C34" s="158" t="s">
        <v>216</v>
      </c>
      <c r="D34" s="25" t="s">
        <v>306</v>
      </c>
      <c r="E34" s="90" t="s">
        <v>323</v>
      </c>
      <c r="G34" s="159" t="s">
        <v>327</v>
      </c>
      <c r="H34" s="159" t="s">
        <v>327</v>
      </c>
      <c r="I34" s="160">
        <v>43466</v>
      </c>
      <c r="J34" s="160">
        <v>44561</v>
      </c>
      <c r="L34" s="90" t="s">
        <v>328</v>
      </c>
      <c r="R34" s="90"/>
    </row>
    <row r="35" spans="1:18" x14ac:dyDescent="0.25">
      <c r="A35" s="42" t="str">
        <f>'S-2_SUPPLY'!A59</f>
        <v>7n</v>
      </c>
      <c r="B35" s="78" t="str">
        <f>'S-2_SUPPLY'!B59</f>
        <v>3 Phases Renewables Inc_CALFTN_2_SOLAR</v>
      </c>
      <c r="C35" s="157" t="s">
        <v>118</v>
      </c>
      <c r="D35" s="27" t="s">
        <v>305</v>
      </c>
      <c r="E35" s="90" t="s">
        <v>324</v>
      </c>
      <c r="F35" s="90" t="s">
        <v>238</v>
      </c>
      <c r="G35" s="159" t="s">
        <v>327</v>
      </c>
      <c r="H35" s="159" t="s">
        <v>327</v>
      </c>
      <c r="I35" s="160">
        <v>43160</v>
      </c>
      <c r="J35" s="160">
        <v>43434</v>
      </c>
      <c r="K35" s="90" t="s">
        <v>334</v>
      </c>
      <c r="L35" s="90" t="s">
        <v>329</v>
      </c>
      <c r="R35" s="90"/>
    </row>
    <row r="36" spans="1:18" x14ac:dyDescent="0.25">
      <c r="A36" s="42" t="str">
        <f>'S-2_SUPPLY'!A60</f>
        <v>7o</v>
      </c>
      <c r="B36" s="78" t="str">
        <f>'S-2_SUPPLY'!B60</f>
        <v>3 Phases Renewables Inc_PNCHVS_2_SOLAR</v>
      </c>
      <c r="C36" s="157" t="s">
        <v>118</v>
      </c>
      <c r="D36" s="27" t="s">
        <v>305</v>
      </c>
      <c r="E36" s="90" t="s">
        <v>324</v>
      </c>
      <c r="F36" s="90" t="s">
        <v>239</v>
      </c>
      <c r="G36" s="159" t="s">
        <v>327</v>
      </c>
      <c r="H36" s="159" t="s">
        <v>327</v>
      </c>
      <c r="I36" s="160">
        <v>43160</v>
      </c>
      <c r="J36" s="160">
        <v>43434</v>
      </c>
      <c r="K36" s="90" t="s">
        <v>334</v>
      </c>
      <c r="L36" s="90" t="s">
        <v>329</v>
      </c>
    </row>
    <row r="37" spans="1:18" x14ac:dyDescent="0.25">
      <c r="A37" s="42" t="str">
        <f>'S-2_SUPPLY'!A61</f>
        <v>7p</v>
      </c>
      <c r="B37" s="78" t="str">
        <f>'S-2_SUPPLY'!B61</f>
        <v>CalPeak Power LLC_PNOCHE_1_UNITA1</v>
      </c>
      <c r="C37" s="157" t="s">
        <v>101</v>
      </c>
      <c r="D37" s="25" t="s">
        <v>315</v>
      </c>
      <c r="E37" s="90" t="s">
        <v>324</v>
      </c>
      <c r="F37" s="90" t="s">
        <v>240</v>
      </c>
      <c r="G37" s="159" t="s">
        <v>327</v>
      </c>
      <c r="H37" s="159" t="s">
        <v>327</v>
      </c>
      <c r="I37" s="160">
        <v>43466</v>
      </c>
      <c r="J37" s="160">
        <v>44196</v>
      </c>
      <c r="K37" s="42">
        <v>18</v>
      </c>
      <c r="L37" s="90" t="s">
        <v>329</v>
      </c>
    </row>
    <row r="38" spans="1:18" x14ac:dyDescent="0.25">
      <c r="A38" s="42" t="str">
        <f>'S-2_SUPPLY'!A62</f>
        <v>7q</v>
      </c>
      <c r="B38" s="78" t="str">
        <f>'S-2_SUPPLY'!B62</f>
        <v>Calpine Energy Services, L.P._LMEC_1_PL1X3</v>
      </c>
      <c r="C38" s="157" t="s">
        <v>101</v>
      </c>
      <c r="D38" s="25" t="s">
        <v>316</v>
      </c>
      <c r="E38" s="90" t="s">
        <v>324</v>
      </c>
      <c r="F38" s="90" t="s">
        <v>241</v>
      </c>
      <c r="G38" s="159" t="s">
        <v>327</v>
      </c>
      <c r="H38" s="159" t="s">
        <v>327</v>
      </c>
      <c r="I38" s="160">
        <v>43466</v>
      </c>
      <c r="J38" s="160">
        <v>45291</v>
      </c>
      <c r="K38" s="42">
        <v>27.2</v>
      </c>
      <c r="L38" s="90" t="s">
        <v>329</v>
      </c>
    </row>
    <row r="39" spans="1:18" x14ac:dyDescent="0.25">
      <c r="A39" s="42" t="str">
        <f>'S-2_SUPPLY'!A63</f>
        <v>7r</v>
      </c>
      <c r="B39" s="78" t="str">
        <f>'S-2_SUPPLY'!B63</f>
        <v>Calpine Energy Services, L.P._DELTA_2_PL1X4</v>
      </c>
      <c r="C39" s="157" t="s">
        <v>101</v>
      </c>
      <c r="D39" s="25" t="s">
        <v>316</v>
      </c>
      <c r="E39" s="90" t="s">
        <v>324</v>
      </c>
      <c r="F39" s="90" t="s">
        <v>242</v>
      </c>
      <c r="G39" s="159" t="s">
        <v>327</v>
      </c>
      <c r="H39" s="159" t="s">
        <v>327</v>
      </c>
      <c r="I39" s="160">
        <v>43466</v>
      </c>
      <c r="J39" s="160">
        <v>44196</v>
      </c>
      <c r="K39" s="90" t="s">
        <v>334</v>
      </c>
      <c r="L39" s="90" t="s">
        <v>329</v>
      </c>
    </row>
    <row r="40" spans="1:18" x14ac:dyDescent="0.25">
      <c r="A40" s="42" t="str">
        <f>'S-2_SUPPLY'!A64</f>
        <v>7s</v>
      </c>
      <c r="B40" s="78" t="str">
        <f>'S-2_SUPPLY'!B64</f>
        <v>Calpine Energy Services, L.P._LMEC_1_PL1X3</v>
      </c>
      <c r="C40" s="157" t="s">
        <v>101</v>
      </c>
      <c r="D40" s="25" t="s">
        <v>316</v>
      </c>
      <c r="E40" s="90" t="s">
        <v>324</v>
      </c>
      <c r="F40" s="90" t="s">
        <v>241</v>
      </c>
      <c r="G40" s="159" t="s">
        <v>327</v>
      </c>
      <c r="H40" s="159" t="s">
        <v>327</v>
      </c>
      <c r="I40" s="160">
        <v>43466</v>
      </c>
      <c r="J40" s="160">
        <v>45291</v>
      </c>
      <c r="K40" s="42">
        <v>52.8</v>
      </c>
      <c r="L40" s="90" t="s">
        <v>329</v>
      </c>
    </row>
    <row r="41" spans="1:18" x14ac:dyDescent="0.25">
      <c r="A41" s="42" t="str">
        <f>'S-2_SUPPLY'!A65</f>
        <v>7t</v>
      </c>
      <c r="B41" s="78" t="str">
        <f>'S-2_SUPPLY'!B65</f>
        <v>Calpine Energy Services, L.P._DELTA_2_PL1X4</v>
      </c>
      <c r="C41" s="157" t="s">
        <v>101</v>
      </c>
      <c r="D41" s="25" t="s">
        <v>316</v>
      </c>
      <c r="E41" s="90" t="s">
        <v>324</v>
      </c>
      <c r="F41" s="90" t="s">
        <v>242</v>
      </c>
      <c r="G41" s="159" t="s">
        <v>327</v>
      </c>
      <c r="H41" s="159" t="s">
        <v>327</v>
      </c>
      <c r="I41" s="160">
        <v>43466</v>
      </c>
      <c r="J41" s="160">
        <v>44196</v>
      </c>
      <c r="K41" s="90" t="s">
        <v>334</v>
      </c>
      <c r="L41" s="90" t="s">
        <v>329</v>
      </c>
    </row>
    <row r="42" spans="1:18" x14ac:dyDescent="0.25">
      <c r="A42" s="42" t="str">
        <f>'S-2_SUPPLY'!A66</f>
        <v>7u</v>
      </c>
      <c r="B42" s="78" t="str">
        <f>'S-2_SUPPLY'!B66</f>
        <v>Calpine Energy Services, L.P._DELTA_2_PL1X4</v>
      </c>
      <c r="C42" s="157" t="s">
        <v>101</v>
      </c>
      <c r="D42" s="25" t="s">
        <v>316</v>
      </c>
      <c r="E42" s="90" t="s">
        <v>324</v>
      </c>
      <c r="F42" s="90" t="s">
        <v>242</v>
      </c>
      <c r="G42" s="159" t="s">
        <v>327</v>
      </c>
      <c r="H42" s="159" t="s">
        <v>327</v>
      </c>
      <c r="I42" s="160">
        <v>43466</v>
      </c>
      <c r="J42" s="160">
        <v>43830</v>
      </c>
      <c r="K42" s="90" t="s">
        <v>334</v>
      </c>
      <c r="L42" s="90" t="s">
        <v>329</v>
      </c>
    </row>
    <row r="43" spans="1:18" x14ac:dyDescent="0.25">
      <c r="A43" s="42" t="str">
        <f>'S-2_SUPPLY'!A67</f>
        <v>7v</v>
      </c>
      <c r="B43" s="78" t="str">
        <f>'S-2_SUPPLY'!B67</f>
        <v>High Desert Power Project, LLC_HIDSRT_2_UNITS</v>
      </c>
      <c r="C43" s="157" t="s">
        <v>101</v>
      </c>
      <c r="D43" s="25" t="s">
        <v>317</v>
      </c>
      <c r="E43" s="90" t="s">
        <v>324</v>
      </c>
      <c r="F43" s="90" t="s">
        <v>243</v>
      </c>
      <c r="G43" s="159" t="s">
        <v>327</v>
      </c>
      <c r="H43" s="159" t="s">
        <v>327</v>
      </c>
      <c r="I43" s="160">
        <v>43466</v>
      </c>
      <c r="J43" s="160">
        <v>44196</v>
      </c>
      <c r="K43" s="90" t="s">
        <v>334</v>
      </c>
      <c r="L43" s="90" t="s">
        <v>329</v>
      </c>
    </row>
    <row r="44" spans="1:18" x14ac:dyDescent="0.25">
      <c r="A44" s="42" t="str">
        <f>'S-2_SUPPLY'!A68</f>
        <v>7x</v>
      </c>
      <c r="B44" s="78" t="str">
        <f>'S-2_SUPPLY'!B68</f>
        <v>Malaga Power LLC_MALAGA_1_PL1X2</v>
      </c>
      <c r="C44" s="157" t="s">
        <v>101</v>
      </c>
      <c r="D44" s="25" t="s">
        <v>217</v>
      </c>
      <c r="E44" s="90" t="s">
        <v>324</v>
      </c>
      <c r="F44" s="90" t="s">
        <v>244</v>
      </c>
      <c r="G44" s="159" t="s">
        <v>327</v>
      </c>
      <c r="H44" s="159" t="s">
        <v>327</v>
      </c>
      <c r="I44" s="160">
        <v>43466</v>
      </c>
      <c r="J44" s="160">
        <v>43830</v>
      </c>
      <c r="K44" s="42">
        <v>12</v>
      </c>
      <c r="L44" s="90" t="s">
        <v>329</v>
      </c>
    </row>
    <row r="45" spans="1:18" x14ac:dyDescent="0.25">
      <c r="A45" s="42" t="str">
        <f>'S-2_SUPPLY'!A69</f>
        <v>7y</v>
      </c>
      <c r="B45" s="78" t="str">
        <f>'S-2_SUPPLY'!B69</f>
        <v>Pacific Gas and Electric Company_BANGOR_6_HYDRO</v>
      </c>
      <c r="C45" s="157" t="s">
        <v>121</v>
      </c>
      <c r="D45" s="25" t="s">
        <v>318</v>
      </c>
      <c r="E45" s="90" t="s">
        <v>324</v>
      </c>
      <c r="F45" s="90" t="s">
        <v>245</v>
      </c>
      <c r="G45" s="159" t="s">
        <v>327</v>
      </c>
      <c r="H45" s="159" t="s">
        <v>327</v>
      </c>
      <c r="I45" s="160">
        <v>43466</v>
      </c>
      <c r="J45" s="160">
        <v>44561</v>
      </c>
      <c r="K45" s="90" t="s">
        <v>334</v>
      </c>
      <c r="L45" s="90" t="s">
        <v>329</v>
      </c>
    </row>
    <row r="46" spans="1:18" x14ac:dyDescent="0.25">
      <c r="A46" s="42" t="str">
        <f>'S-2_SUPPLY'!A70</f>
        <v>7z</v>
      </c>
      <c r="B46" s="78" t="str">
        <f>'S-2_SUPPLY'!B70</f>
        <v>Pacific Gas and Electric Company_DIABLO_7_UNIT 1</v>
      </c>
      <c r="C46" s="157" t="s">
        <v>102</v>
      </c>
      <c r="D46" s="25" t="s">
        <v>318</v>
      </c>
      <c r="E46" s="90" t="s">
        <v>324</v>
      </c>
      <c r="F46" s="90" t="s">
        <v>246</v>
      </c>
      <c r="G46" s="159" t="s">
        <v>327</v>
      </c>
      <c r="H46" s="159" t="s">
        <v>327</v>
      </c>
      <c r="I46" s="160">
        <v>43466</v>
      </c>
      <c r="J46" s="160">
        <v>44561</v>
      </c>
      <c r="K46" s="90" t="s">
        <v>334</v>
      </c>
      <c r="L46" s="90" t="s">
        <v>329</v>
      </c>
    </row>
    <row r="47" spans="1:18" x14ac:dyDescent="0.25">
      <c r="A47" s="42" t="str">
        <f>'S-2_SUPPLY'!A71</f>
        <v>7aa</v>
      </c>
      <c r="B47" s="78" t="str">
        <f>'S-2_SUPPLY'!B71</f>
        <v>Pacific Gas and Electric Company_HALSEY_6_UNIT</v>
      </c>
      <c r="C47" s="157" t="s">
        <v>121</v>
      </c>
      <c r="D47" s="25" t="s">
        <v>318</v>
      </c>
      <c r="E47" s="90" t="s">
        <v>324</v>
      </c>
      <c r="F47" s="90" t="s">
        <v>247</v>
      </c>
      <c r="G47" s="159" t="s">
        <v>327</v>
      </c>
      <c r="H47" s="159" t="s">
        <v>327</v>
      </c>
      <c r="I47" s="160">
        <v>43466</v>
      </c>
      <c r="J47" s="160">
        <v>44561</v>
      </c>
      <c r="K47" s="90" t="s">
        <v>334</v>
      </c>
      <c r="L47" s="90" t="s">
        <v>329</v>
      </c>
    </row>
    <row r="48" spans="1:18" x14ac:dyDescent="0.25">
      <c r="A48" s="42" t="str">
        <f>'S-2_SUPPLY'!A72</f>
        <v>7bb</v>
      </c>
      <c r="B48" s="78" t="str">
        <f>'S-2_SUPPLY'!B72</f>
        <v>Pacific Gas and Electric Company_HELMPG_7_UNIT 3</v>
      </c>
      <c r="C48" s="157" t="s">
        <v>121</v>
      </c>
      <c r="D48" s="25" t="s">
        <v>318</v>
      </c>
      <c r="E48" s="90" t="s">
        <v>324</v>
      </c>
      <c r="F48" s="90" t="s">
        <v>248</v>
      </c>
      <c r="G48" s="159" t="s">
        <v>327</v>
      </c>
      <c r="H48" s="159" t="s">
        <v>327</v>
      </c>
      <c r="I48" s="160">
        <v>43466</v>
      </c>
      <c r="J48" s="160">
        <v>44561</v>
      </c>
      <c r="K48" s="90" t="s">
        <v>334</v>
      </c>
      <c r="L48" s="90" t="s">
        <v>329</v>
      </c>
    </row>
    <row r="49" spans="1:12" x14ac:dyDescent="0.25">
      <c r="A49" s="42" t="str">
        <f>'S-2_SUPPLY'!A73</f>
        <v>7cc</v>
      </c>
      <c r="B49" s="78" t="str">
        <f>'S-2_SUPPLY'!B73</f>
        <v>Pacific Gas and Electric Company_SPAULD_6_UNIT12</v>
      </c>
      <c r="C49" s="157" t="s">
        <v>121</v>
      </c>
      <c r="D49" s="25" t="s">
        <v>318</v>
      </c>
      <c r="E49" s="90" t="s">
        <v>324</v>
      </c>
      <c r="F49" s="90" t="s">
        <v>249</v>
      </c>
      <c r="G49" s="159" t="s">
        <v>327</v>
      </c>
      <c r="H49" s="159" t="s">
        <v>327</v>
      </c>
      <c r="I49" s="160">
        <v>43466</v>
      </c>
      <c r="J49" s="160">
        <v>44561</v>
      </c>
      <c r="K49" s="90" t="s">
        <v>334</v>
      </c>
      <c r="L49" s="90" t="s">
        <v>329</v>
      </c>
    </row>
    <row r="50" spans="1:12" x14ac:dyDescent="0.25">
      <c r="A50" s="42" t="str">
        <f>'S-2_SUPPLY'!A74</f>
        <v>7dd</v>
      </c>
      <c r="B50" s="78" t="str">
        <f>'S-2_SUPPLY'!B74</f>
        <v>Pacific Gas and Electric Company_TBD</v>
      </c>
      <c r="C50" s="157" t="s">
        <v>1</v>
      </c>
      <c r="D50" s="25" t="s">
        <v>319</v>
      </c>
      <c r="E50" s="90" t="s">
        <v>322</v>
      </c>
      <c r="F50" s="90" t="s">
        <v>250</v>
      </c>
      <c r="G50" s="159" t="s">
        <v>327</v>
      </c>
      <c r="H50" s="159" t="s">
        <v>327</v>
      </c>
      <c r="I50" s="160">
        <v>43466</v>
      </c>
      <c r="J50" s="160">
        <v>44561</v>
      </c>
      <c r="K50" s="90" t="s">
        <v>334</v>
      </c>
      <c r="L50" s="90" t="s">
        <v>329</v>
      </c>
    </row>
    <row r="51" spans="1:12" x14ac:dyDescent="0.25">
      <c r="A51" s="42" t="str">
        <f>'S-2_SUPPLY'!A75</f>
        <v>7ee</v>
      </c>
      <c r="B51" s="78" t="str">
        <f>'S-2_SUPPLY'!B75</f>
        <v>Pacific Gas and Electric Company_DIABLO_7_UNIT 2</v>
      </c>
      <c r="C51" s="157" t="s">
        <v>102</v>
      </c>
      <c r="D51" s="25" t="s">
        <v>318</v>
      </c>
      <c r="E51" s="90" t="s">
        <v>324</v>
      </c>
      <c r="F51" s="90" t="s">
        <v>251</v>
      </c>
      <c r="G51" s="159" t="s">
        <v>327</v>
      </c>
      <c r="H51" s="159" t="s">
        <v>327</v>
      </c>
      <c r="I51" s="160">
        <v>43313</v>
      </c>
      <c r="J51" s="160">
        <v>43465</v>
      </c>
      <c r="K51" s="90" t="s">
        <v>334</v>
      </c>
      <c r="L51" s="90" t="s">
        <v>329</v>
      </c>
    </row>
    <row r="52" spans="1:12" ht="15.75" customHeight="1" x14ac:dyDescent="0.25">
      <c r="A52" s="42" t="str">
        <f>'S-2_SUPPLY'!A76</f>
        <v>7ff</v>
      </c>
      <c r="B52" s="78" t="str">
        <f>'S-2_SUPPLY'!B76</f>
        <v>Shell Energy North America (US), L.P._NAROW2_2_UNIT</v>
      </c>
      <c r="C52" s="157" t="s">
        <v>121</v>
      </c>
      <c r="D52" s="25" t="s">
        <v>320</v>
      </c>
      <c r="E52" s="90" t="s">
        <v>324</v>
      </c>
      <c r="F52" s="90" t="s">
        <v>252</v>
      </c>
      <c r="G52" s="159" t="s">
        <v>327</v>
      </c>
      <c r="H52" s="159" t="s">
        <v>327</v>
      </c>
      <c r="I52" s="160">
        <v>43466</v>
      </c>
      <c r="J52" s="160">
        <v>43708</v>
      </c>
      <c r="K52" s="90" t="s">
        <v>334</v>
      </c>
      <c r="L52" s="90" t="s">
        <v>329</v>
      </c>
    </row>
    <row r="53" spans="1:12" x14ac:dyDescent="0.25">
      <c r="A53" s="42" t="str">
        <f>'S-2_SUPPLY'!A77</f>
        <v>7gg</v>
      </c>
      <c r="B53" s="78" t="str">
        <f>'S-2_SUPPLY'!B77</f>
        <v>Tenaska Power Services Co._MDFKRL_2_PROJCT</v>
      </c>
      <c r="C53" s="157" t="s">
        <v>121</v>
      </c>
      <c r="D53" s="25" t="s">
        <v>321</v>
      </c>
      <c r="E53" s="90" t="s">
        <v>324</v>
      </c>
      <c r="F53" s="90" t="s">
        <v>253</v>
      </c>
      <c r="G53" s="159" t="s">
        <v>327</v>
      </c>
      <c r="H53" s="159" t="s">
        <v>327</v>
      </c>
      <c r="I53" s="160">
        <v>43466</v>
      </c>
      <c r="J53" s="160">
        <v>44196</v>
      </c>
      <c r="K53" s="42">
        <v>20</v>
      </c>
      <c r="L53" s="90" t="s">
        <v>329</v>
      </c>
    </row>
    <row r="54" spans="1:12" x14ac:dyDescent="0.25">
      <c r="A54" s="42" t="str">
        <f>'S-2_SUPPLY'!A78</f>
        <v>7hh</v>
      </c>
      <c r="B54" s="78" t="str">
        <f>'S-2_SUPPLY'!B78</f>
        <v>Tenaska Power Services Co._MDFKRL_2_PROJCT</v>
      </c>
      <c r="C54" s="157" t="s">
        <v>121</v>
      </c>
      <c r="D54" s="25" t="s">
        <v>321</v>
      </c>
      <c r="E54" s="90" t="s">
        <v>324</v>
      </c>
      <c r="F54" s="90" t="s">
        <v>253</v>
      </c>
      <c r="G54" s="159" t="s">
        <v>327</v>
      </c>
      <c r="H54" s="159" t="s">
        <v>327</v>
      </c>
      <c r="I54" s="160">
        <v>43466</v>
      </c>
      <c r="J54" s="160">
        <v>44196</v>
      </c>
      <c r="K54" s="42">
        <v>33</v>
      </c>
      <c r="L54" s="90" t="s">
        <v>329</v>
      </c>
    </row>
    <row r="55" spans="1:12" x14ac:dyDescent="0.25">
      <c r="A55" s="42" t="str">
        <f>'S-2_SUPPLY'!A79</f>
        <v>7ii</v>
      </c>
      <c r="B55" s="78" t="str">
        <f>'S-2_SUPPLY'!B79</f>
        <v>Turlock Irrigation District_NCPA_7_GP1UN1</v>
      </c>
      <c r="C55" s="157" t="s">
        <v>115</v>
      </c>
      <c r="D55" s="25" t="s">
        <v>218</v>
      </c>
      <c r="E55" s="90" t="s">
        <v>324</v>
      </c>
      <c r="F55" s="90" t="s">
        <v>254</v>
      </c>
      <c r="G55" s="159" t="s">
        <v>327</v>
      </c>
      <c r="H55" s="159" t="s">
        <v>327</v>
      </c>
      <c r="I55" s="160">
        <v>43466</v>
      </c>
      <c r="J55" s="160">
        <v>43830</v>
      </c>
      <c r="K55" s="90" t="s">
        <v>334</v>
      </c>
      <c r="L55" s="90" t="s">
        <v>329</v>
      </c>
    </row>
    <row r="56" spans="1:12" x14ac:dyDescent="0.25">
      <c r="A56" s="42" t="str">
        <f>'S-2_SUPPLY'!A80</f>
        <v>7jj</v>
      </c>
      <c r="B56" s="78" t="str">
        <f>'S-2_SUPPLY'!B80</f>
        <v>Turlock Irrigation District_NCPA_7_GP1UN2</v>
      </c>
      <c r="C56" s="157" t="s">
        <v>115</v>
      </c>
      <c r="D56" s="25" t="s">
        <v>218</v>
      </c>
      <c r="E56" s="90" t="s">
        <v>324</v>
      </c>
      <c r="F56" s="90" t="s">
        <v>255</v>
      </c>
      <c r="G56" s="159" t="s">
        <v>327</v>
      </c>
      <c r="H56" s="159" t="s">
        <v>327</v>
      </c>
      <c r="I56" s="160">
        <v>43466</v>
      </c>
      <c r="J56" s="160">
        <v>43830</v>
      </c>
      <c r="K56" s="90" t="s">
        <v>334</v>
      </c>
      <c r="L56" s="90" t="s">
        <v>329</v>
      </c>
    </row>
    <row r="57" spans="1:12" x14ac:dyDescent="0.25">
      <c r="A57" s="42" t="str">
        <f>'S-2_SUPPLY'!A81</f>
        <v>7kk</v>
      </c>
      <c r="B57" s="78" t="str">
        <f>'S-2_SUPPLY'!B81</f>
        <v>Turlock Irrigation District_NCPA_7_GP2UN4</v>
      </c>
      <c r="C57" s="157" t="s">
        <v>115</v>
      </c>
      <c r="D57" s="25" t="s">
        <v>218</v>
      </c>
      <c r="E57" s="90" t="s">
        <v>324</v>
      </c>
      <c r="F57" s="90" t="s">
        <v>256</v>
      </c>
      <c r="G57" s="159" t="s">
        <v>327</v>
      </c>
      <c r="H57" s="159" t="s">
        <v>327</v>
      </c>
      <c r="I57" s="160">
        <v>43466</v>
      </c>
      <c r="J57" s="160">
        <v>43830</v>
      </c>
      <c r="K57" s="90" t="s">
        <v>334</v>
      </c>
      <c r="L57" s="90" t="s">
        <v>329</v>
      </c>
    </row>
    <row r="58" spans="1:12" x14ac:dyDescent="0.25">
      <c r="B58" s="78"/>
      <c r="D58" s="25"/>
      <c r="I58" s="161"/>
      <c r="J58" s="161"/>
    </row>
    <row r="59" spans="1:12" x14ac:dyDescent="0.25">
      <c r="B59" s="78"/>
      <c r="D59" s="25"/>
    </row>
    <row r="60" spans="1:12" x14ac:dyDescent="0.25">
      <c r="D60" s="43"/>
    </row>
    <row r="61" spans="1:12" x14ac:dyDescent="0.25">
      <c r="D61" s="43"/>
    </row>
    <row r="62" spans="1:12" x14ac:dyDescent="0.25">
      <c r="D62" s="43"/>
    </row>
    <row r="63" spans="1:12" x14ac:dyDescent="0.25">
      <c r="D63" s="43"/>
    </row>
    <row r="64" spans="1:12" x14ac:dyDescent="0.25">
      <c r="D64" s="43"/>
    </row>
    <row r="65" spans="4:4" x14ac:dyDescent="0.25">
      <c r="D65" s="43"/>
    </row>
    <row r="66" spans="4:4" x14ac:dyDescent="0.25">
      <c r="D66" s="43"/>
    </row>
    <row r="67" spans="4:4" x14ac:dyDescent="0.25">
      <c r="D67" s="43"/>
    </row>
    <row r="68" spans="4:4" x14ac:dyDescent="0.25">
      <c r="D68" s="43"/>
    </row>
    <row r="69" spans="4:4" x14ac:dyDescent="0.25">
      <c r="D69" s="43"/>
    </row>
    <row r="70" spans="4:4" x14ac:dyDescent="0.25">
      <c r="D70" s="43"/>
    </row>
    <row r="71" spans="4:4" x14ac:dyDescent="0.25">
      <c r="D71" s="43"/>
    </row>
    <row r="72" spans="4:4" x14ac:dyDescent="0.25">
      <c r="D72" s="43"/>
    </row>
    <row r="73" spans="4:4" x14ac:dyDescent="0.25">
      <c r="D73" s="43"/>
    </row>
    <row r="74" spans="4:4" x14ac:dyDescent="0.25">
      <c r="D74" s="43"/>
    </row>
    <row r="75" spans="4:4" x14ac:dyDescent="0.25">
      <c r="D75" s="43"/>
    </row>
    <row r="76" spans="4:4" x14ac:dyDescent="0.25">
      <c r="D76" s="43"/>
    </row>
    <row r="77" spans="4:4" x14ac:dyDescent="0.25">
      <c r="D77" s="43"/>
    </row>
    <row r="78" spans="4:4" x14ac:dyDescent="0.25">
      <c r="D78" s="43"/>
    </row>
    <row r="79" spans="4:4" x14ac:dyDescent="0.25">
      <c r="D79" s="43"/>
    </row>
    <row r="80" spans="4:4" x14ac:dyDescent="0.25">
      <c r="D80" s="43"/>
    </row>
    <row r="81" spans="4:4" x14ac:dyDescent="0.25">
      <c r="D81" s="43"/>
    </row>
    <row r="82" spans="4:4" x14ac:dyDescent="0.25">
      <c r="D82" s="43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22" xr:uid="{00000000-0002-0000-0400-000000000000}">
      <formula1>$R$29:$R$34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Sheet1!$C$6:$C$19</xm:f>
          </x14:formula1>
          <xm:sqref>C9:C20 C35:C57</xm:sqref>
        </x14:dataValidation>
        <x14:dataValidation type="list" allowBlank="1" showInputMessage="1" showErrorMessage="1" xr:uid="{95DCBCB6-E159-4B8D-8632-611FEF34D4FF}">
          <x14:formula1>
            <xm:f>'[SVCE 2019_Electricity_Resource_Planning_Forms 20190417.xlsx]Sheet1'!#REF!</xm:f>
          </x14:formula1>
          <xm:sqref>C23:C29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9" t="s">
        <v>99</v>
      </c>
    </row>
    <row r="7" spans="3:3" x14ac:dyDescent="0.25">
      <c r="C7" s="39" t="s">
        <v>0</v>
      </c>
    </row>
    <row r="8" spans="3:3" x14ac:dyDescent="0.25">
      <c r="C8" s="39" t="s">
        <v>100</v>
      </c>
    </row>
    <row r="9" spans="3:3" x14ac:dyDescent="0.25">
      <c r="C9" s="39" t="s">
        <v>121</v>
      </c>
    </row>
    <row r="10" spans="3:3" x14ac:dyDescent="0.25">
      <c r="C10" s="39" t="s">
        <v>101</v>
      </c>
    </row>
    <row r="11" spans="3:3" x14ac:dyDescent="0.25">
      <c r="C11" s="39" t="s">
        <v>116</v>
      </c>
    </row>
    <row r="12" spans="3:3" x14ac:dyDescent="0.25">
      <c r="C12" s="39" t="s">
        <v>117</v>
      </c>
    </row>
    <row r="13" spans="3:3" x14ac:dyDescent="0.25">
      <c r="C13" s="39" t="s">
        <v>102</v>
      </c>
    </row>
    <row r="14" spans="3:3" x14ac:dyDescent="0.25">
      <c r="C14" s="39" t="s">
        <v>122</v>
      </c>
    </row>
    <row r="15" spans="3:3" x14ac:dyDescent="0.25">
      <c r="C15" s="39" t="s">
        <v>118</v>
      </c>
    </row>
    <row r="16" spans="3:3" x14ac:dyDescent="0.25">
      <c r="C16" s="39" t="s">
        <v>119</v>
      </c>
    </row>
    <row r="17" spans="3:3" x14ac:dyDescent="0.25">
      <c r="C17" s="39" t="s">
        <v>115</v>
      </c>
    </row>
    <row r="18" spans="3:3" x14ac:dyDescent="0.25">
      <c r="C18" s="39" t="s">
        <v>114</v>
      </c>
    </row>
    <row r="19" spans="3:3" x14ac:dyDescent="0.25">
      <c r="C19" s="39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58C180936249A7E190A2CCF7C346" ma:contentTypeVersion="9" ma:contentTypeDescription="Create a new document." ma:contentTypeScope="" ma:versionID="83704dc3ada51f8d4a0183da2f1bd9f6">
  <xsd:schema xmlns:xsd="http://www.w3.org/2001/XMLSchema" xmlns:xs="http://www.w3.org/2001/XMLSchema" xmlns:p="http://schemas.microsoft.com/office/2006/metadata/properties" xmlns:ns2="4116b5f4-b076-4f74-9bd3-e87f1e327468" xmlns:ns3="73bdb9f3-9cd6-4057-87bd-1aeeac682dca" targetNamespace="http://schemas.microsoft.com/office/2006/metadata/properties" ma:root="true" ma:fieldsID="8612ead872c48910c1b7878bff0139be" ns2:_="" ns3:_="">
    <xsd:import namespace="4116b5f4-b076-4f74-9bd3-e87f1e327468"/>
    <xsd:import namespace="73bdb9f3-9cd6-4057-87bd-1aeeac682d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Notes0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6b5f4-b076-4f74-9bd3-e87f1e327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0" ma:index="12" nillable="true" ma:displayName="Notes" ma:internalName="Notes0">
      <xsd:simpleType>
        <xsd:restriction base="dms:Text">
          <xsd:maxLength value="255"/>
        </xsd:restriction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db9f3-9cd6-4057-87bd-1aeeac682d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4116b5f4-b076-4f74-9bd3-e87f1e3274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01256C-FD6C-471C-B9CF-7F0EBA830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6b5f4-b076-4f74-9bd3-e87f1e327468"/>
    <ds:schemaRef ds:uri="73bdb9f3-9cd6-4057-87bd-1aeeac682d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purl.org/dc/dcmitype/"/>
    <ds:schemaRef ds:uri="4116b5f4-b076-4f74-9bd3-e87f1e327468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3bdb9f3-9cd6-4057-87bd-1aeeac682d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Peter Pearson</cp:lastModifiedBy>
  <cp:lastPrinted>2017-03-29T15:02:01Z</cp:lastPrinted>
  <dcterms:created xsi:type="dcterms:W3CDTF">2004-11-07T17:37:25Z</dcterms:created>
  <dcterms:modified xsi:type="dcterms:W3CDTF">2019-04-19T22:56:25Z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0x010100DDDF58C180936249A7E190A2CCF7C346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AuthorIds_UIVersion_1024">
    <vt:lpwstr>37</vt:lpwstr>
  </property>
</Properties>
</file>