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REUFP01\REU Resource_ZREUFP01\14_RESOURCES\07_IRP\IRP 2019\CEC Submittal\"/>
    </mc:Choice>
  </mc:AlternateContent>
  <bookViews>
    <workbookView xWindow="-15" yWindow="-15" windowWidth="26625" windowHeight="12930" tabRatio="574" activeTab="2"/>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 r:id="rId12"/>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Area" localSheetId="2">CRAT!$A$1:$R$123</definedName>
    <definedName name="_xlnm.Print_Area" localSheetId="4">GEAT!$A$1:$R$131</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workbook>
</file>

<file path=xl/calcChain.xml><?xml version="1.0" encoding="utf-8"?>
<calcChain xmlns="http://schemas.openxmlformats.org/spreadsheetml/2006/main">
  <c r="E140" i="9" l="1"/>
  <c r="R77" i="9"/>
  <c r="Q77" i="9"/>
  <c r="P77" i="9"/>
  <c r="O77" i="9"/>
  <c r="N77" i="9"/>
  <c r="M77" i="9"/>
  <c r="L77" i="9"/>
  <c r="K77" i="9"/>
  <c r="J77" i="9"/>
  <c r="I77" i="9"/>
  <c r="H77" i="9"/>
  <c r="F77" i="9"/>
  <c r="E77" i="9"/>
  <c r="G77" i="9"/>
  <c r="G124" i="9" l="1"/>
  <c r="H124" i="9"/>
  <c r="D32" i="9" l="1"/>
  <c r="D31" i="9"/>
  <c r="B86" i="10" l="1"/>
  <c r="B85" i="10"/>
  <c r="B53" i="10"/>
  <c r="B52" i="10"/>
  <c r="B35" i="10"/>
  <c r="B23" i="10"/>
  <c r="B111" i="9"/>
  <c r="B110" i="9"/>
  <c r="D71" i="9"/>
  <c r="D72" i="9"/>
  <c r="D28" i="9"/>
  <c r="D29" i="9"/>
  <c r="D30" i="9"/>
  <c r="D27" i="9"/>
  <c r="D41" i="9"/>
  <c r="D52" i="9"/>
  <c r="F18" i="2"/>
  <c r="F19" i="2"/>
  <c r="E18" i="2"/>
  <c r="J13" i="9" l="1"/>
  <c r="G13" i="9"/>
  <c r="O13" i="9"/>
  <c r="E19" i="2"/>
  <c r="R13" i="9"/>
  <c r="H13" i="9"/>
  <c r="P13" i="9"/>
  <c r="E13" i="9"/>
  <c r="M13" i="9"/>
  <c r="L13" i="9"/>
  <c r="F13" i="9"/>
  <c r="N13" i="9"/>
  <c r="I13" i="9"/>
  <c r="K13" i="9"/>
  <c r="Q13" i="9"/>
  <c r="G140" i="9"/>
  <c r="G106" i="10" s="1"/>
  <c r="H140" i="9"/>
  <c r="H106" i="10" s="1"/>
  <c r="I140" i="9"/>
  <c r="I106" i="10" s="1"/>
  <c r="J140" i="9"/>
  <c r="J106" i="10" s="1"/>
  <c r="K140" i="9"/>
  <c r="K106" i="10" s="1"/>
  <c r="L140" i="9"/>
  <c r="L106" i="10" s="1"/>
  <c r="M140" i="9"/>
  <c r="M106" i="10" s="1"/>
  <c r="N140" i="9"/>
  <c r="N106" i="10" s="1"/>
  <c r="O140" i="9"/>
  <c r="O106" i="10" s="1"/>
  <c r="P140" i="9"/>
  <c r="P106" i="10" s="1"/>
  <c r="Q140" i="9"/>
  <c r="Q106" i="10" s="1"/>
  <c r="R140" i="9"/>
  <c r="R106" i="10" s="1"/>
  <c r="F140" i="9"/>
  <c r="F106" i="10" s="1"/>
  <c r="E106" i="10"/>
  <c r="F99" i="10" l="1"/>
  <c r="E99" i="10"/>
  <c r="F81" i="10"/>
  <c r="E81" i="10"/>
  <c r="I124" i="9"/>
  <c r="J124" i="9"/>
  <c r="K124" i="9"/>
  <c r="L124" i="9"/>
  <c r="M124" i="9"/>
  <c r="N124" i="9"/>
  <c r="O124" i="9"/>
  <c r="P124" i="9"/>
  <c r="Q124" i="9"/>
  <c r="R124" i="9"/>
  <c r="D111" i="9"/>
  <c r="D110" i="9"/>
  <c r="E18" i="18"/>
  <c r="D18" i="18"/>
  <c r="D22" i="18" s="1"/>
  <c r="F48" i="9"/>
  <c r="G48" i="9"/>
  <c r="H48" i="9"/>
  <c r="I48" i="9"/>
  <c r="J48" i="9"/>
  <c r="K48" i="9"/>
  <c r="L48" i="9"/>
  <c r="M48" i="9"/>
  <c r="N48" i="9"/>
  <c r="O48" i="9"/>
  <c r="P48" i="9"/>
  <c r="Q48" i="9"/>
  <c r="R48" i="9"/>
  <c r="E48" i="9"/>
  <c r="F95" i="2"/>
  <c r="E95" i="2"/>
  <c r="F74" i="2"/>
  <c r="G74" i="2"/>
  <c r="H74" i="2"/>
  <c r="I74" i="2"/>
  <c r="J74" i="2"/>
  <c r="K74" i="2"/>
  <c r="L74" i="2"/>
  <c r="M74" i="2"/>
  <c r="N74" i="2"/>
  <c r="O74" i="2"/>
  <c r="P74" i="2"/>
  <c r="Q74" i="2"/>
  <c r="R74" i="2"/>
  <c r="E74" i="2"/>
  <c r="F44" i="2"/>
  <c r="G44" i="2"/>
  <c r="H44" i="2"/>
  <c r="I44" i="2"/>
  <c r="J44" i="2"/>
  <c r="K44" i="2"/>
  <c r="L44" i="2"/>
  <c r="M44" i="2"/>
  <c r="N44" i="2"/>
  <c r="O44" i="2"/>
  <c r="P44" i="2"/>
  <c r="Q44" i="2"/>
  <c r="R44" i="2"/>
  <c r="E44" i="2"/>
  <c r="E101" i="10" l="1"/>
  <c r="F101" i="10"/>
  <c r="O18" i="18"/>
  <c r="N18" i="18"/>
  <c r="K18" i="18"/>
  <c r="T18" i="18"/>
  <c r="J18" i="18"/>
  <c r="L18" i="18"/>
  <c r="S18" i="18"/>
  <c r="I18" i="18"/>
  <c r="R18" i="18"/>
  <c r="G18" i="18"/>
  <c r="P18" i="18"/>
  <c r="F18" i="18"/>
  <c r="F113" i="10"/>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H139" i="9" l="1"/>
  <c r="I139" i="9"/>
  <c r="J139" i="9"/>
  <c r="K139" i="9"/>
  <c r="L139" i="9"/>
  <c r="M139" i="9"/>
  <c r="N139" i="9"/>
  <c r="O139" i="9"/>
  <c r="P139" i="9"/>
  <c r="Q139" i="9"/>
  <c r="R139" i="9"/>
  <c r="F139" i="9"/>
  <c r="G139" i="9"/>
  <c r="E139"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R30" i="18" s="1"/>
  <c r="P11" i="18"/>
  <c r="N30" i="18" s="1"/>
  <c r="O11" i="18"/>
  <c r="N11" i="18"/>
  <c r="L11" i="18"/>
  <c r="K11" i="18"/>
  <c r="J11" i="18"/>
  <c r="I11" i="18"/>
  <c r="G11" i="18"/>
  <c r="E11" i="18"/>
  <c r="F11" i="18"/>
  <c r="D11" i="18"/>
  <c r="T28" i="18"/>
  <c r="S28" i="18"/>
  <c r="R28" i="18"/>
  <c r="O28" i="18"/>
  <c r="P28" i="18"/>
  <c r="N28" i="18"/>
  <c r="J28" i="18"/>
  <c r="K28" i="18"/>
  <c r="L28" i="18"/>
  <c r="I28" i="18"/>
  <c r="E28" i="18"/>
  <c r="F28" i="18"/>
  <c r="G28" i="18"/>
  <c r="D28" i="18"/>
  <c r="I30" i="18" l="1"/>
  <c r="H25" i="18"/>
  <c r="M25" i="18" s="1"/>
  <c r="Q25" i="18" s="1"/>
  <c r="U25" i="18" s="1"/>
  <c r="G31" i="10"/>
  <c r="E31" i="10" l="1"/>
  <c r="E59" i="10"/>
  <c r="E17" i="9"/>
  <c r="E142" i="9" s="1"/>
  <c r="E21" i="2"/>
  <c r="E119" i="2" s="1"/>
  <c r="E76" i="2"/>
  <c r="E120" i="2" s="1"/>
  <c r="E82" i="9" l="1"/>
  <c r="E61" i="10"/>
  <c r="D14" i="18"/>
  <c r="D30" i="18" s="1"/>
  <c r="R14" i="18"/>
  <c r="E121" i="2"/>
  <c r="E123" i="2" s="1"/>
  <c r="I14" i="18"/>
  <c r="N14" i="18"/>
  <c r="E109" i="10" l="1"/>
  <c r="E121" i="10" s="1"/>
  <c r="E138" i="9"/>
  <c r="R99" i="10"/>
  <c r="Q99" i="10"/>
  <c r="P99" i="10"/>
  <c r="O99" i="10"/>
  <c r="N99" i="10"/>
  <c r="M99" i="10"/>
  <c r="L99" i="10"/>
  <c r="K99" i="10"/>
  <c r="J99" i="10"/>
  <c r="I99" i="10"/>
  <c r="H99" i="10"/>
  <c r="G99" i="10"/>
  <c r="R81" i="10"/>
  <c r="Q81" i="10"/>
  <c r="P81" i="10"/>
  <c r="O81" i="10"/>
  <c r="N81" i="10"/>
  <c r="M81" i="10"/>
  <c r="L81" i="10"/>
  <c r="K81" i="10"/>
  <c r="J81" i="10"/>
  <c r="I81" i="10"/>
  <c r="H81" i="10"/>
  <c r="G81" i="10"/>
  <c r="R59" i="10"/>
  <c r="Q59" i="10"/>
  <c r="P59" i="10"/>
  <c r="O59" i="10"/>
  <c r="N59" i="10"/>
  <c r="M59" i="10"/>
  <c r="L59" i="10"/>
  <c r="K59" i="10"/>
  <c r="J59" i="10"/>
  <c r="I59" i="10"/>
  <c r="H59" i="10"/>
  <c r="G59" i="10"/>
  <c r="G61" i="10" s="1"/>
  <c r="F59" i="10"/>
  <c r="F17" i="9"/>
  <c r="F142" i="9" s="1"/>
  <c r="E141" i="9" l="1"/>
  <c r="E143" i="9" s="1"/>
  <c r="K101" i="10"/>
  <c r="I101" i="10"/>
  <c r="O101" i="10"/>
  <c r="G101" i="10"/>
  <c r="G109" i="10" s="1"/>
  <c r="G121" i="10" s="1"/>
  <c r="M101" i="10"/>
  <c r="Q101" i="10"/>
  <c r="H101" i="10"/>
  <c r="J101" i="10"/>
  <c r="L101" i="10"/>
  <c r="N101" i="10"/>
  <c r="P101" i="10"/>
  <c r="R101" i="10"/>
  <c r="R106" i="9"/>
  <c r="Q106" i="9"/>
  <c r="P106" i="9"/>
  <c r="O106" i="9"/>
  <c r="N106" i="9"/>
  <c r="M106" i="9"/>
  <c r="L106" i="9"/>
  <c r="K106" i="9"/>
  <c r="J106" i="9"/>
  <c r="I106" i="9"/>
  <c r="H106" i="9"/>
  <c r="H126" i="9" s="1"/>
  <c r="G106" i="9"/>
  <c r="G126" i="9" s="1"/>
  <c r="G17" i="9"/>
  <c r="G142" i="9" s="1"/>
  <c r="F22" i="18" l="1"/>
  <c r="I126" i="9"/>
  <c r="K126" i="9"/>
  <c r="M126" i="9"/>
  <c r="G82" i="9"/>
  <c r="O126" i="9"/>
  <c r="Q126" i="9"/>
  <c r="J126" i="9"/>
  <c r="L126" i="9"/>
  <c r="N126" i="9"/>
  <c r="P126" i="9"/>
  <c r="R126" i="9"/>
  <c r="G95" i="2"/>
  <c r="H95" i="2"/>
  <c r="I95" i="2"/>
  <c r="J95" i="2"/>
  <c r="K95" i="2"/>
  <c r="L95" i="2"/>
  <c r="M95" i="2"/>
  <c r="N95" i="2"/>
  <c r="O95" i="2"/>
  <c r="P95" i="2"/>
  <c r="Q95" i="2"/>
  <c r="R95" i="2"/>
  <c r="G113" i="2"/>
  <c r="H113" i="2"/>
  <c r="I113" i="2"/>
  <c r="J113" i="2"/>
  <c r="J115" i="2" s="1"/>
  <c r="J122" i="2" s="1"/>
  <c r="K113" i="2"/>
  <c r="L113" i="2"/>
  <c r="M113" i="2"/>
  <c r="N113" i="2"/>
  <c r="O113" i="2"/>
  <c r="P113" i="2"/>
  <c r="Q113" i="2"/>
  <c r="R113" i="2"/>
  <c r="R115" i="2" s="1"/>
  <c r="R122" i="2" s="1"/>
  <c r="I115" i="2" l="1"/>
  <c r="I122" i="2" s="1"/>
  <c r="Q115" i="2"/>
  <c r="Q122" i="2" s="1"/>
  <c r="L115" i="2"/>
  <c r="L122" i="2" s="1"/>
  <c r="K115" i="2"/>
  <c r="K122" i="2" s="1"/>
  <c r="G138" i="9"/>
  <c r="G141" i="9" s="1"/>
  <c r="G143" i="9" s="1"/>
  <c r="P115" i="2"/>
  <c r="P122" i="2" s="1"/>
  <c r="N115" i="2"/>
  <c r="N122" i="2" s="1"/>
  <c r="H115" i="2"/>
  <c r="H122" i="2" s="1"/>
  <c r="O115" i="2"/>
  <c r="O122" i="2" s="1"/>
  <c r="M115" i="2"/>
  <c r="M122" i="2" s="1"/>
  <c r="G115" i="2"/>
  <c r="G122" i="2" s="1"/>
  <c r="F21" i="2"/>
  <c r="F119" i="2" s="1"/>
  <c r="F76" i="2" l="1"/>
  <c r="F120" i="2" s="1"/>
  <c r="F121" i="2" s="1"/>
  <c r="F123" i="2" s="1"/>
  <c r="H18" i="2" l="1"/>
  <c r="H19" i="2" s="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T22" i="18"/>
  <c r="S22" i="18"/>
  <c r="R22" i="18"/>
  <c r="R32" i="18" s="1"/>
  <c r="P22" i="18"/>
  <c r="O22" i="18"/>
  <c r="N22" i="18"/>
  <c r="L22" i="18"/>
  <c r="K22" i="18"/>
  <c r="J22" i="18"/>
  <c r="I22" i="18"/>
  <c r="I32" i="18" s="1"/>
  <c r="G22" i="18"/>
  <c r="E22" i="18"/>
  <c r="R17" i="9"/>
  <c r="R142" i="9" s="1"/>
  <c r="Q17" i="9"/>
  <c r="Q142" i="9" s="1"/>
  <c r="P17" i="9"/>
  <c r="P142" i="9" s="1"/>
  <c r="O17" i="9"/>
  <c r="O142" i="9" s="1"/>
  <c r="N17" i="9"/>
  <c r="N142" i="9" s="1"/>
  <c r="M17" i="9"/>
  <c r="M142" i="9" s="1"/>
  <c r="L17" i="9"/>
  <c r="L142" i="9" s="1"/>
  <c r="K17" i="9"/>
  <c r="K142" i="9" s="1"/>
  <c r="J17" i="9"/>
  <c r="J142" i="9" s="1"/>
  <c r="I17" i="9"/>
  <c r="I142" i="9" s="1"/>
  <c r="H17" i="9"/>
  <c r="H142" i="9" s="1"/>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N32" i="18"/>
  <c r="H17" i="18"/>
  <c r="M17" i="18" s="1"/>
  <c r="Q17" i="18" s="1"/>
  <c r="U17" i="18" s="1"/>
  <c r="D32" i="18"/>
  <c r="H82" i="9"/>
  <c r="H138" i="9" s="1"/>
  <c r="J82" i="9"/>
  <c r="J138" i="9" s="1"/>
  <c r="L82" i="9"/>
  <c r="L138" i="9" s="1"/>
  <c r="N82" i="9"/>
  <c r="N138" i="9" s="1"/>
  <c r="P82" i="9"/>
  <c r="P138" i="9" s="1"/>
  <c r="R82" i="9"/>
  <c r="R138" i="9" s="1"/>
  <c r="F82" i="9"/>
  <c r="F138" i="9" s="1"/>
  <c r="I82" i="9"/>
  <c r="I138" i="9" s="1"/>
  <c r="K82" i="9"/>
  <c r="K138" i="9" s="1"/>
  <c r="M82" i="9"/>
  <c r="M138" i="9" s="1"/>
  <c r="O82" i="9"/>
  <c r="O138" i="9" s="1"/>
  <c r="Q82" i="9"/>
  <c r="Q138" i="9" s="1"/>
  <c r="P141" i="9" l="1"/>
  <c r="P143" i="9" s="1"/>
  <c r="Q141" i="9"/>
  <c r="Q143" i="9" s="1"/>
  <c r="N141" i="9"/>
  <c r="N143" i="9" s="1"/>
  <c r="O141" i="9"/>
  <c r="O143" i="9" s="1"/>
  <c r="L141" i="9"/>
  <c r="L143" i="9" s="1"/>
  <c r="M141" i="9"/>
  <c r="M143" i="9" s="1"/>
  <c r="J141" i="9"/>
  <c r="J143" i="9" s="1"/>
  <c r="K141" i="9"/>
  <c r="K143" i="9" s="1"/>
  <c r="H141" i="9"/>
  <c r="H143" i="9" s="1"/>
  <c r="I141" i="9"/>
  <c r="I143" i="9" s="1"/>
  <c r="R141" i="9"/>
  <c r="R143" i="9" s="1"/>
  <c r="H76" i="2"/>
  <c r="H120" i="2" s="1"/>
  <c r="I76" i="2"/>
  <c r="I120" i="2" s="1"/>
  <c r="J76" i="2"/>
  <c r="J120" i="2" s="1"/>
  <c r="K76" i="2"/>
  <c r="K120" i="2" s="1"/>
  <c r="L76" i="2"/>
  <c r="L120" i="2" s="1"/>
  <c r="M76" i="2"/>
  <c r="M120" i="2" s="1"/>
  <c r="N76" i="2"/>
  <c r="N120" i="2" s="1"/>
  <c r="O76" i="2"/>
  <c r="O120" i="2" s="1"/>
  <c r="P76" i="2"/>
  <c r="P120" i="2" s="1"/>
  <c r="Q76" i="2"/>
  <c r="Q120" i="2" s="1"/>
  <c r="R76" i="2"/>
  <c r="R120" i="2" s="1"/>
  <c r="G76" i="2"/>
  <c r="G120" i="2" s="1"/>
  <c r="F141" i="9" l="1"/>
  <c r="F143" i="9" s="1"/>
  <c r="O18" i="2"/>
  <c r="P18" i="2"/>
  <c r="Q18" i="2"/>
  <c r="R18" i="2"/>
  <c r="H21" i="2"/>
  <c r="H119" i="2" s="1"/>
  <c r="H121" i="2" s="1"/>
  <c r="H123" i="2" s="1"/>
  <c r="I18" i="2"/>
  <c r="J18" i="2"/>
  <c r="K18" i="2"/>
  <c r="L18" i="2"/>
  <c r="M18" i="2"/>
  <c r="N18" i="2"/>
  <c r="G18" i="2"/>
  <c r="P19" i="2" l="1"/>
  <c r="P21" i="2" s="1"/>
  <c r="P119" i="2" s="1"/>
  <c r="P121" i="2" s="1"/>
  <c r="P123" i="2" s="1"/>
  <c r="J19" i="2"/>
  <c r="J21" i="2" s="1"/>
  <c r="J119" i="2" s="1"/>
  <c r="J121" i="2" s="1"/>
  <c r="J123" i="2" s="1"/>
  <c r="N19" i="2"/>
  <c r="N21" i="2" s="1"/>
  <c r="N119" i="2" s="1"/>
  <c r="N121" i="2" s="1"/>
  <c r="N123" i="2" s="1"/>
  <c r="O19" i="2"/>
  <c r="O21" i="2" s="1"/>
  <c r="O119" i="2" s="1"/>
  <c r="O121" i="2" s="1"/>
  <c r="O123" i="2" s="1"/>
  <c r="I19" i="2"/>
  <c r="I21" i="2" s="1"/>
  <c r="I119" i="2" s="1"/>
  <c r="I121" i="2" s="1"/>
  <c r="I123" i="2" s="1"/>
  <c r="R19" i="2"/>
  <c r="R21" i="2" s="1"/>
  <c r="R119" i="2" s="1"/>
  <c r="R121" i="2" s="1"/>
  <c r="R123" i="2" s="1"/>
  <c r="Q19" i="2"/>
  <c r="Q21" i="2" s="1"/>
  <c r="Q119" i="2" s="1"/>
  <c r="Q121" i="2" s="1"/>
  <c r="Q123" i="2" s="1"/>
  <c r="M19" i="2"/>
  <c r="M21" i="2" s="1"/>
  <c r="M119" i="2" s="1"/>
  <c r="M121" i="2" s="1"/>
  <c r="M123" i="2" s="1"/>
  <c r="L19" i="2"/>
  <c r="L21" i="2" s="1"/>
  <c r="L119" i="2" s="1"/>
  <c r="L121" i="2" s="1"/>
  <c r="L123" i="2" s="1"/>
  <c r="K19" i="2"/>
  <c r="K21" i="2" s="1"/>
  <c r="K119" i="2" s="1"/>
  <c r="K121" i="2" s="1"/>
  <c r="K123" i="2" s="1"/>
  <c r="G19" i="2"/>
  <c r="G21" i="2" s="1"/>
  <c r="G119" i="2" s="1"/>
  <c r="G121" i="2" s="1"/>
  <c r="G123" i="2" s="1"/>
</calcChain>
</file>

<file path=xl/comments1.xml><?xml version="1.0" encoding="utf-8"?>
<comments xmlns="http://schemas.openxmlformats.org/spreadsheetml/2006/main">
  <authors>
    <author>Handy, Steven</author>
  </authors>
  <commentList>
    <comment ref="F71" authorId="0" shapeId="0">
      <text>
        <r>
          <rPr>
            <b/>
            <sz val="9"/>
            <color indexed="81"/>
            <rFont val="Tahoma"/>
            <family val="2"/>
          </rPr>
          <t>Handy, Steven:</t>
        </r>
        <r>
          <rPr>
            <sz val="9"/>
            <color indexed="81"/>
            <rFont val="Tahoma"/>
            <family val="2"/>
          </rPr>
          <t xml:space="preserve">
From QuickStats (Delivered).</t>
        </r>
      </text>
    </comment>
    <comment ref="F134" authorId="0" shapeId="0">
      <text>
        <r>
          <rPr>
            <b/>
            <sz val="9"/>
            <color indexed="81"/>
            <rFont val="Tahoma"/>
            <family val="2"/>
          </rPr>
          <t>Handy, Steven:</t>
        </r>
        <r>
          <rPr>
            <sz val="9"/>
            <color indexed="81"/>
            <rFont val="Tahoma"/>
            <family val="2"/>
          </rPr>
          <t xml:space="preserve">
Retail Sales as reported by SettlementsReport then adjusted to zero-out Surplus/Shortfall below (approx. Shasta Lake which is not being reported).
</t>
        </r>
      </text>
    </comment>
  </commentList>
</comments>
</file>

<file path=xl/sharedStrings.xml><?xml version="1.0" encoding="utf-8"?>
<sst xmlns="http://schemas.openxmlformats.org/spreadsheetml/2006/main" count="951" uniqueCount="420">
  <si>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</si>
  <si>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</si>
  <si>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</si>
  <si>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</si>
  <si>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</si>
  <si>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</si>
  <si>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</si>
  <si>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</si>
  <si>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</si>
  <si>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</si>
  <si>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</si>
  <si>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</si>
  <si>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</si>
  <si>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</si>
  <si>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</si>
  <si>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</si>
  <si>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</si>
  <si>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</si>
  <si>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</si>
  <si>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</si>
  <si>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</si>
  <si>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</si>
  <si>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</si>
  <si>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</si>
  <si>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</si>
  <si>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</si>
  <si>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</si>
  <si>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</si>
  <si>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</si>
  <si>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</si>
  <si>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</si>
  <si>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</si>
  <si>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</si>
  <si>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</si>
  <si>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</si>
  <si>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</si>
  <si>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</si>
  <si>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</si>
  <si>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</si>
  <si>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</si>
  <si>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</si>
  <si>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</si>
  <si>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</si>
  <si>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</si>
  <si>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</si>
  <si>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</si>
  <si>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</si>
  <si>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</si>
  <si>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</si>
  <si>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</si>
  <si>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</si>
  <si>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</si>
  <si>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</si>
  <si>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</si>
  <si>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</si>
  <si>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</si>
  <si>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</si>
  <si>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</si>
  <si>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</si>
  <si>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</si>
  <si>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</si>
  <si>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</si>
  <si>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</si>
  <si>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</si>
  <si>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</si>
  <si>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</si>
  <si>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</si>
  <si>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</si>
  <si>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</si>
  <si>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</si>
  <si>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</si>
  <si>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</si>
  <si>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</si>
  <si>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</si>
  <si>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</si>
  <si>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</si>
  <si>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</si>
  <si>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</si>
  <si>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</si>
  <si>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</si>
  <si>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</si>
  <si>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</si>
  <si>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</si>
  <si>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</si>
  <si>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</si>
  <si>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</si>
  <si>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</si>
  <si>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</si>
  <si>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</si>
  <si>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</si>
  <si>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</si>
  <si>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</si>
  <si>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</si>
  <si>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</si>
  <si>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</si>
  <si>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</si>
  <si>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</si>
  <si>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</si>
  <si>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</si>
  <si>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</si>
  <si>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</si>
  <si>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</si>
  <si>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</si>
  <si>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</si>
  <si>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</si>
  <si>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</si>
  <si>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</si>
  <si>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</si>
  <si>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</si>
  <si>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</si>
  <si>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</si>
  <si>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</si>
  <si>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</si>
  <si>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</si>
  <si>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</si>
  <si>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</si>
  <si>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</si>
  <si>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</si>
  <si>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</si>
  <si>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</si>
  <si>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</si>
  <si>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</si>
  <si>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</si>
  <si>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</si>
  <si>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</si>
  <si>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</si>
  <si>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</si>
  <si>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</si>
  <si>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</si>
  <si>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</si>
  <si>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</si>
  <si>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</si>
  <si>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</si>
  <si>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</si>
  <si>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</si>
  <si>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</si>
  <si>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</si>
  <si>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</si>
  <si>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</si>
  <si>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</si>
  <si>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</si>
  <si>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</si>
  <si>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</si>
  <si>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</si>
  <si>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</si>
  <si>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</si>
  <si>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</si>
  <si>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</si>
  <si>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</si>
  <si>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</si>
  <si>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</si>
  <si>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</si>
  <si>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</si>
  <si>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</si>
  <si>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</si>
  <si>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</si>
  <si>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</si>
  <si>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</si>
  <si>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</si>
  <si>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</si>
  <si>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</si>
  <si>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</si>
  <si>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</si>
  <si>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</si>
  <si>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</si>
  <si>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</si>
  <si>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</si>
  <si>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</si>
  <si>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</si>
  <si>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</si>
  <si>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</si>
  <si>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</si>
  <si>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</si>
  <si>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</si>
  <si>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</si>
  <si>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</si>
  <si>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</si>
  <si>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</si>
  <si>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</si>
  <si>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</si>
  <si>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</si>
  <si>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</si>
  <si>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</si>
  <si>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</si>
  <si>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</si>
  <si>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</si>
  <si>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</si>
  <si>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</si>
  <si>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</si>
  <si>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</si>
  <si>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</si>
  <si>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</si>
  <si>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</si>
  <si>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</si>
  <si>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</si>
  <si>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</si>
  <si>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</si>
  <si>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</si>
  <si>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</si>
  <si>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</si>
  <si>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</si>
  <si>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</si>
  <si>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</si>
  <si>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</si>
  <si>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</si>
  <si>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</si>
  <si>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</si>
  <si>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</si>
  <si>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</si>
  <si>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</si>
  <si>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</si>
  <si>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</si>
  <si>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</si>
  <si>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</si>
  <si>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</si>
  <si>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</si>
  <si>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</si>
  <si>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</si>
  <si>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</si>
  <si>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</si>
  <si>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</si>
  <si>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</si>
  <si>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</si>
  <si>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</si>
  <si>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</si>
  <si>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</si>
  <si>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</si>
  <si>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</si>
  <si>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</si>
  <si>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</si>
  <si>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</si>
  <si>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</si>
  <si>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</si>
  <si>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</si>
  <si>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</si>
  <si>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</si>
  <si>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</si>
  <si>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</si>
  <si>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</si>
  <si>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</si>
  <si>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</si>
  <si>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</si>
  <si>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</si>
  <si>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</si>
  <si>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</si>
  <si>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</si>
  <si>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</si>
  <si>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</si>
  <si>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</si>
  <si>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</si>
  <si>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</si>
  <si>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</si>
  <si>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</si>
  <si>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</si>
  <si>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</si>
  <si>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</si>
  <si>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</si>
  <si>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</si>
  <si>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</si>
  <si>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</si>
  <si>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</si>
  <si>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</si>
  <si>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</si>
  <si>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</si>
  <si>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</si>
  <si>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</si>
  <si>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</si>
  <si>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</si>
  <si>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</si>
  <si>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</si>
  <si>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</si>
  <si>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</si>
  <si>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</si>
  <si>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</si>
  <si>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</si>
  <si>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</si>
  <si>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</si>
  <si>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</si>
  <si>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</si>
  <si>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</si>
  <si>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</si>
  <si>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</si>
  <si>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</si>
  <si>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</si>
  <si>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</si>
  <si>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</si>
  <si>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</si>
  <si>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</si>
  <si>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</si>
  <si>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</si>
  <si>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</si>
  <si>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</si>
  <si>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</si>
  <si>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</si>
  <si>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</si>
  <si>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</si>
  <si>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</si>
  <si>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</si>
  <si>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</si>
  <si>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</si>
  <si>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</si>
  <si>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</si>
  <si>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</si>
  <si>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</si>
  <si>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</si>
  <si>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</si>
  <si>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</si>
  <si>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</si>
  <si>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</si>
  <si>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</si>
  <si>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</si>
  <si>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</si>
  <si>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</si>
  <si>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</si>
  <si>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</si>
  <si>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</si>
  <si>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</si>
  <si>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</si>
  <si>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</si>
  <si>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</si>
  <si>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</si>
  <si>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</si>
  <si>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</si>
  <si>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</si>
  <si>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</si>
  <si>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</si>
  <si>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</si>
  <si>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</si>
  <si>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</si>
  <si>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</si>
  <si>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</si>
  <si>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</si>
  <si>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</si>
  <si>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</si>
  <si>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</si>
  <si>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</si>
  <si>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</si>
  <si>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</si>
  <si>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</si>
  <si>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</si>
  <si>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</si>
  <si>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</si>
  <si>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</si>
  <si>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</si>
  <si>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</si>
  <si>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</si>
  <si>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</si>
  <si>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</si>
  <si>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</si>
  <si>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</si>
  <si>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</si>
  <si>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</si>
  <si>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</si>
  <si>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</si>
  <si>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</si>
  <si>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</si>
  <si>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</si>
  <si>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</si>
  <si>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</si>
  <si>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</si>
  <si>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</si>
  <si>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</si>
  <si>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</si>
  <si>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</si>
  <si>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</si>
  <si>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</si>
  <si>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</si>
  <si>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</si>
  <si>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</si>
  <si>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</si>
  <si>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</si>
  <si>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</si>
  <si>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</si>
  <si>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</si>
  <si>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</si>
  <si>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</si>
  <si>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City of Redding</t>
  </si>
  <si>
    <t>Scenario H</t>
  </si>
  <si>
    <t>Brian Schinstock</t>
  </si>
  <si>
    <t>Utility Resource Planner</t>
  </si>
  <si>
    <t>530-339-7344</t>
  </si>
  <si>
    <t>3611 Avtech Parkway</t>
  </si>
  <si>
    <t>Redding</t>
  </si>
  <si>
    <t>Unit 1</t>
  </si>
  <si>
    <t>Unit 2</t>
  </si>
  <si>
    <t>Unit 3</t>
  </si>
  <si>
    <t>Unit 5</t>
  </si>
  <si>
    <t>Unit 6</t>
  </si>
  <si>
    <t>Western - Large Hydro</t>
  </si>
  <si>
    <t>Whiskeytown</t>
  </si>
  <si>
    <t>Big Horn</t>
  </si>
  <si>
    <t>Western - Small Hydro</t>
  </si>
  <si>
    <t>Local PV</t>
  </si>
  <si>
    <t>CV PV</t>
  </si>
  <si>
    <t>Unit 1 - Actuals and Forecast</t>
  </si>
  <si>
    <t>Unit 2 - Actuals and Forecast</t>
  </si>
  <si>
    <t>Unit 3 - Actuals and Forecast</t>
  </si>
  <si>
    <t>Unit 4 - Actuals (No Forcast as it is part of 1x1 and 2x1 Forecast)</t>
  </si>
  <si>
    <t>Unit 5 - Simple Cycle - Forecast</t>
  </si>
  <si>
    <t>Unit 6 - Simple Cycle - Forecast</t>
  </si>
  <si>
    <t>Unit 5 - Actuals (Both Simple Cycle and Combined Cycle)</t>
  </si>
  <si>
    <t>Unit 6 - Actuals (Both Simple Cycle and Combined Cycle)</t>
  </si>
  <si>
    <t>1x1 - Unit 5 or Unit 6 in Combined Cycle Mode with Unit 4 - Forecast</t>
  </si>
  <si>
    <t>2x1 - Incremental Increase over 1x1 with Unit 5 and Unit 6 in Combine Cycle Mode with Unit 4 - Forecast</t>
  </si>
  <si>
    <t>Western - Large</t>
  </si>
  <si>
    <t>Western - Small</t>
  </si>
  <si>
    <t>Redding Power Plant (Units 1 -6 on CRAT Form)</t>
  </si>
  <si>
    <t>Unit 4 - Steam Unit used for Combined Cycle with NG Units 5/Unit 6</t>
  </si>
  <si>
    <t>2a**</t>
  </si>
  <si>
    <t>3**</t>
  </si>
  <si>
    <t>4**</t>
  </si>
  <si>
    <t>5**</t>
  </si>
  <si>
    <t>**Note: All line items 2a through 5 have already been incorporated into the load forecast and/or the specified data does not exist therefore can not be reported or forecasted separately and reported here.</t>
  </si>
  <si>
    <t>2018*</t>
  </si>
  <si>
    <t>**Note: AAEE have already been incorporated into the load forecast and/or the specified data does not exist therefore can not be reported or forecasted separately here.</t>
  </si>
  <si>
    <t>530-339-7309</t>
  </si>
  <si>
    <t>Steven B Handy</t>
  </si>
  <si>
    <t>Yearly Emissions Total Units = mt CO2e</t>
  </si>
  <si>
    <t>Total energy from RPS-eligible resources (sum of 13a…13t)</t>
  </si>
  <si>
    <t>Note:  The data below is not metered actuals or calculations from metered data.  It is best estimate using reasonable assumptions which are also used in forecast estimates.  Line #10 values are already included in System GHG values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</si>
</sst>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1">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_);[Red]\(#,##0.0\)"/>
  </numFmts>
  <fonts count="180">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0"/>
      <color rgb="FF008000"/>
      <name val="Calibri"/>
      <family val="2"/>
      <scheme val="minor"/>
    </font>
    <font>
      <u/>
      <sz val="10"/>
      <color rgb="FF008000"/>
      <name val="Calibri"/>
      <family val="2"/>
      <scheme val="minor"/>
    </font>
    <font>
      <b/>
      <sz val="9"/>
      <color indexed="81"/>
      <name val="Tahoma"/>
      <family val="2"/>
    </font>
    <font>
      <sz val="9"/>
      <color indexed="81"/>
      <name val="Tahoma"/>
      <family val="2"/>
    </font>
    <font>
      <b/>
      <sz val="12"/>
      <color rgb="FF008000"/>
      <name val="Calibri"/>
      <family val="2"/>
      <scheme val="minor"/>
    </font>
  </fonts>
  <fills count="118">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EBF1DE"/>
        <bgColor indexed="64"/>
      </patternFill>
    </fill>
    <fill>
      <patternFill patternType="lightDown"/>
    </fill>
    <fill>
      <patternFill patternType="lightDown">
        <bgColor theme="6" tint="0.79995117038483843"/>
      </patternFill>
    </fill>
    <fill>
      <patternFill patternType="solid">
        <fgColor rgb="FFFFC0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s>
  <cellStyleXfs count="25574">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cellStyleXfs>
  <cellXfs count="531">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1" fillId="0" borderId="10" xfId="0" applyFont="1" applyBorder="1" applyAlignment="1">
      <alignment vertical="center"/>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0" fontId="16" fillId="0" borderId="9" xfId="0" applyFont="1" applyBorder="1" applyAlignment="1">
      <alignment vertical="center"/>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0" fontId="5" fillId="0" borderId="12" xfId="0" applyFont="1" applyBorder="1" applyAlignment="1">
      <alignment horizontal="left" vertical="center" wrapText="1" indent="1"/>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Fill="1" applyBorder="1" applyAlignment="1">
      <alignment horizontal="right"/>
    </xf>
    <xf numFmtId="0" fontId="16" fillId="0" borderId="8" xfId="0" applyFont="1" applyBorder="1" applyAlignment="1">
      <alignment vertical="center"/>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0" fontId="11" fillId="0" borderId="7"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3"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38" fontId="16" fillId="0" borderId="2" xfId="0" applyNumberFormat="1" applyFont="1" applyFill="1" applyBorder="1" applyAlignment="1">
      <alignment horizontal="right"/>
    </xf>
    <xf numFmtId="0" fontId="16" fillId="0" borderId="2" xfId="0" applyFont="1" applyBorder="1" applyAlignment="1">
      <alignment vertical="center"/>
    </xf>
    <xf numFmtId="0" fontId="3" fillId="0" borderId="0" xfId="0" applyFont="1" applyAlignment="1">
      <alignment horizontal="center" vertical="center"/>
    </xf>
    <xf numFmtId="0" fontId="33" fillId="0" borderId="50" xfId="5" applyFont="1" applyBorder="1"/>
    <xf numFmtId="0" fontId="174" fillId="0" borderId="0" xfId="0" applyFont="1" applyBorder="1" applyAlignment="1">
      <alignment horizontal="center" wrapText="1"/>
    </xf>
    <xf numFmtId="0" fontId="13" fillId="0" borderId="0" xfId="0" applyFont="1" applyBorder="1" applyAlignment="1">
      <alignment horizontal="left" vertical="center" wrapText="1" indent="1"/>
    </xf>
    <xf numFmtId="0" fontId="174" fillId="0" borderId="0" xfId="0" applyFont="1" applyBorder="1" applyAlignment="1">
      <alignment horizontal="center" vertical="center" wrapText="1"/>
    </xf>
    <xf numFmtId="49" fontId="12" fillId="2" borderId="51" xfId="0" applyNumberFormat="1" applyFont="1" applyFill="1" applyBorder="1" applyAlignment="1">
      <alignment horizontal="center" vertical="center"/>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0" borderId="1"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0" borderId="0"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9"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11" fillId="0" borderId="57" xfId="0" applyFont="1" applyFill="1" applyBorder="1" applyAlignment="1">
      <alignment horizontal="left" vertical="center" wrapText="1" indent="1"/>
    </xf>
    <xf numFmtId="0" fontId="5" fillId="0" borderId="0" xfId="0" applyFont="1" applyBorder="1" applyAlignment="1">
      <alignment vertical="center"/>
    </xf>
    <xf numFmtId="0" fontId="3" fillId="0" borderId="0" xfId="0" applyFont="1"/>
    <xf numFmtId="0" fontId="3" fillId="0" borderId="57" xfId="0" applyFont="1" applyBorder="1" applyAlignment="1">
      <alignment vertical="center"/>
    </xf>
    <xf numFmtId="0" fontId="12" fillId="0" borderId="59" xfId="0" applyFont="1" applyFill="1" applyBorder="1" applyAlignment="1">
      <alignment horizontal="left" vertical="center" wrapText="1" indent="1"/>
    </xf>
    <xf numFmtId="0" fontId="3" fillId="0" borderId="26" xfId="0" applyFont="1" applyBorder="1" applyAlignment="1">
      <alignment horizontal="left" vertical="center" wrapText="1" indent="1"/>
    </xf>
    <xf numFmtId="0" fontId="3" fillId="0" borderId="60" xfId="0" applyFont="1" applyBorder="1" applyAlignment="1">
      <alignment horizontal="left" vertical="center" wrapText="1" indent="1"/>
    </xf>
    <xf numFmtId="0" fontId="11" fillId="6" borderId="59" xfId="0" applyFont="1" applyFill="1" applyBorder="1" applyAlignment="1">
      <alignment horizontal="left" vertical="center" wrapText="1" indent="1"/>
    </xf>
    <xf numFmtId="0" fontId="12" fillId="0" borderId="61" xfId="0" applyFont="1" applyFill="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0" fontId="16" fillId="3" borderId="62" xfId="0" applyFont="1" applyFill="1" applyBorder="1" applyAlignment="1">
      <alignment vertical="center"/>
    </xf>
    <xf numFmtId="38" fontId="16" fillId="3" borderId="0" xfId="0" applyNumberFormat="1" applyFont="1" applyFill="1" applyBorder="1" applyAlignment="1">
      <alignment horizontal="right"/>
    </xf>
    <xf numFmtId="0" fontId="16" fillId="3" borderId="63" xfId="0" applyFont="1" applyFill="1" applyBorder="1" applyAlignment="1">
      <alignment vertical="center"/>
    </xf>
    <xf numFmtId="0" fontId="11" fillId="0" borderId="64" xfId="0" applyFont="1" applyBorder="1" applyAlignment="1">
      <alignment horizontal="left" vertical="center" wrapText="1" indent="1"/>
    </xf>
    <xf numFmtId="0" fontId="11" fillId="0" borderId="65"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6" fillId="3" borderId="13" xfId="0" applyNumberFormat="1" applyFont="1" applyFill="1" applyBorder="1" applyAlignment="1">
      <alignment horizontal="right"/>
    </xf>
    <xf numFmtId="38" fontId="16" fillId="3" borderId="6" xfId="0" applyNumberFormat="1" applyFont="1" applyFill="1" applyBorder="1" applyAlignment="1">
      <alignment horizontal="right"/>
    </xf>
    <xf numFmtId="38" fontId="15" fillId="3" borderId="59"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Border="1" applyAlignment="1">
      <alignment horizontal="left" vertical="center" indent="1"/>
    </xf>
    <xf numFmtId="0" fontId="12" fillId="111" borderId="0" xfId="0" applyFont="1" applyFill="1" applyBorder="1" applyAlignment="1">
      <alignment horizontal="left" vertical="center" wrapText="1" indent="1"/>
    </xf>
    <xf numFmtId="38" fontId="12" fillId="111" borderId="0" xfId="0" applyNumberFormat="1" applyFont="1" applyFill="1" applyBorder="1" applyAlignment="1">
      <alignment horizontal="right"/>
    </xf>
    <xf numFmtId="38" fontId="12" fillId="110" borderId="0" xfId="0" applyNumberFormat="1" applyFont="1" applyFill="1" applyBorder="1" applyAlignment="1">
      <alignment horizontal="right"/>
    </xf>
    <xf numFmtId="38" fontId="11" fillId="6" borderId="57" xfId="0" applyNumberFormat="1" applyFont="1" applyFill="1" applyBorder="1" applyAlignment="1">
      <alignment horizontal="left" vertical="center" wrapText="1" indent="1"/>
    </xf>
    <xf numFmtId="38" fontId="12" fillId="6" borderId="7" xfId="0" applyNumberFormat="1" applyFont="1" applyFill="1" applyBorder="1" applyAlignment="1">
      <alignment horizontal="right"/>
    </xf>
    <xf numFmtId="38" fontId="12" fillId="6" borderId="10" xfId="0" applyNumberFormat="1" applyFont="1" applyFill="1" applyBorder="1" applyAlignment="1">
      <alignment horizontal="right"/>
    </xf>
    <xf numFmtId="0" fontId="11" fillId="6" borderId="1" xfId="0" applyFont="1" applyFill="1" applyBorder="1" applyAlignment="1">
      <alignment horizontal="left" vertical="center" wrapText="1" indent="1"/>
    </xf>
    <xf numFmtId="38" fontId="172" fillId="6" borderId="1" xfId="0" applyNumberFormat="1" applyFont="1" applyFill="1" applyBorder="1" applyAlignment="1">
      <alignment horizontal="right"/>
    </xf>
    <xf numFmtId="38" fontId="12" fillId="6" borderId="9" xfId="0" applyNumberFormat="1" applyFont="1" applyFill="1" applyBorder="1" applyAlignment="1">
      <alignment horizontal="right"/>
    </xf>
    <xf numFmtId="38" fontId="12" fillId="6" borderId="14" xfId="0" applyNumberFormat="1" applyFont="1" applyFill="1" applyBorder="1" applyAlignment="1">
      <alignment horizontal="right"/>
    </xf>
    <xf numFmtId="38" fontId="12" fillId="112" borderId="7" xfId="0" applyNumberFormat="1" applyFont="1" applyFill="1" applyBorder="1" applyAlignment="1">
      <alignment horizontal="right"/>
    </xf>
    <xf numFmtId="38" fontId="16" fillId="112" borderId="7" xfId="0" applyNumberFormat="1" applyFont="1" applyFill="1" applyBorder="1" applyAlignment="1">
      <alignment horizontal="right"/>
    </xf>
    <xf numFmtId="0" fontId="11" fillId="0" borderId="57" xfId="0" applyFont="1" applyBorder="1" applyAlignment="1">
      <alignment horizontal="right" vertical="center" wrapText="1" indent="1"/>
    </xf>
    <xf numFmtId="0" fontId="11" fillId="0" borderId="57" xfId="0" applyFont="1" applyFill="1" applyBorder="1" applyAlignment="1">
      <alignment horizontal="right" vertical="center" wrapText="1" indent="1"/>
    </xf>
    <xf numFmtId="0" fontId="175" fillId="0" borderId="57" xfId="1" applyFont="1" applyFill="1" applyBorder="1" applyAlignment="1">
      <alignment horizontal="left" vertical="center" wrapText="1" indent="1"/>
    </xf>
    <xf numFmtId="0" fontId="176" fillId="0" borderId="57" xfId="2" applyFont="1" applyFill="1" applyBorder="1" applyAlignment="1" applyProtection="1">
      <alignment horizontal="left" vertical="center" wrapText="1" indent="1"/>
    </xf>
    <xf numFmtId="14" fontId="175" fillId="0" borderId="57" xfId="1" applyNumberFormat="1" applyFont="1" applyFill="1" applyBorder="1" applyAlignment="1">
      <alignment horizontal="left" vertical="center" wrapText="1" indent="1"/>
    </xf>
    <xf numFmtId="14" fontId="18" fillId="0" borderId="57" xfId="1" applyNumberFormat="1" applyFont="1" applyFill="1" applyBorder="1" applyAlignment="1">
      <alignment horizontal="left" vertical="center" wrapText="1" indent="1"/>
    </xf>
    <xf numFmtId="186" fontId="15" fillId="6" borderId="59" xfId="0" applyNumberFormat="1" applyFont="1" applyFill="1" applyBorder="1" applyAlignment="1">
      <alignment horizontal="right"/>
    </xf>
    <xf numFmtId="186" fontId="15" fillId="0" borderId="59" xfId="0" applyNumberFormat="1" applyFont="1" applyFill="1" applyBorder="1" applyAlignment="1">
      <alignment horizontal="right"/>
    </xf>
    <xf numFmtId="186" fontId="15" fillId="0" borderId="57" xfId="0" applyNumberFormat="1" applyFont="1" applyFill="1" applyBorder="1" applyAlignment="1">
      <alignment horizontal="right"/>
    </xf>
    <xf numFmtId="186" fontId="15" fillId="0" borderId="57" xfId="0" applyNumberFormat="1" applyFont="1" applyBorder="1" applyAlignment="1">
      <alignment vertical="center"/>
    </xf>
    <xf numFmtId="9" fontId="15" fillId="0" borderId="57" xfId="4" applyFont="1" applyBorder="1" applyAlignment="1">
      <alignment horizontal="center" vertical="center" wrapText="1"/>
    </xf>
    <xf numFmtId="207" fontId="15" fillId="6" borderId="59" xfId="0" applyNumberFormat="1" applyFont="1" applyFill="1" applyBorder="1" applyAlignment="1">
      <alignment horizontal="right"/>
    </xf>
    <xf numFmtId="207" fontId="15" fillId="0" borderId="59" xfId="0" applyNumberFormat="1" applyFont="1" applyFill="1" applyBorder="1" applyAlignment="1">
      <alignment horizontal="right"/>
    </xf>
    <xf numFmtId="207" fontId="15" fillId="0" borderId="57" xfId="0" applyNumberFormat="1" applyFont="1" applyFill="1" applyBorder="1" applyAlignment="1">
      <alignment horizontal="right"/>
    </xf>
    <xf numFmtId="207" fontId="15" fillId="0" borderId="57" xfId="0" applyNumberFormat="1" applyFont="1" applyBorder="1" applyAlignment="1">
      <alignment vertical="center"/>
    </xf>
    <xf numFmtId="0" fontId="6" fillId="0" borderId="3" xfId="0" applyFont="1" applyBorder="1" applyAlignment="1">
      <alignment horizontal="left" vertical="center" wrapText="1" indent="1"/>
    </xf>
    <xf numFmtId="207" fontId="15" fillId="6" borderId="57" xfId="0" applyNumberFormat="1" applyFont="1" applyFill="1" applyBorder="1" applyAlignment="1">
      <alignment horizontal="right"/>
    </xf>
    <xf numFmtId="166" fontId="15" fillId="6" borderId="57" xfId="0" applyNumberFormat="1" applyFont="1" applyFill="1" applyBorder="1" applyAlignment="1">
      <alignment horizontal="right"/>
    </xf>
    <xf numFmtId="166" fontId="15" fillId="0" borderId="57" xfId="0" applyNumberFormat="1" applyFont="1" applyFill="1" applyBorder="1" applyAlignment="1">
      <alignment horizontal="right"/>
    </xf>
    <xf numFmtId="166" fontId="15" fillId="0" borderId="57" xfId="0" applyNumberFormat="1" applyFont="1" applyBorder="1" applyAlignment="1">
      <alignment vertical="center"/>
    </xf>
    <xf numFmtId="0" fontId="15" fillId="0" borderId="7" xfId="0" applyFont="1" applyBorder="1" applyAlignment="1" applyProtection="1">
      <alignment horizontal="left" vertical="center" wrapText="1" indent="1"/>
      <protection locked="0"/>
    </xf>
    <xf numFmtId="0" fontId="15" fillId="0" borderId="57" xfId="0" applyFont="1" applyBorder="1" applyAlignment="1">
      <alignment horizontal="left" vertical="center" wrapText="1" indent="1"/>
    </xf>
    <xf numFmtId="0" fontId="6" fillId="0" borderId="3" xfId="0" applyFont="1" applyFill="1" applyBorder="1" applyAlignment="1">
      <alignment horizontal="left" vertical="center" wrapText="1" indent="1"/>
    </xf>
    <xf numFmtId="207" fontId="15" fillId="114" borderId="57" xfId="0" applyNumberFormat="1" applyFont="1" applyFill="1" applyBorder="1" applyAlignment="1">
      <alignment vertical="center"/>
    </xf>
    <xf numFmtId="166" fontId="15" fillId="0" borderId="57" xfId="0" applyNumberFormat="1" applyFont="1" applyFill="1" applyBorder="1" applyAlignment="1">
      <alignment vertical="center"/>
    </xf>
    <xf numFmtId="166" fontId="15" fillId="0" borderId="3" xfId="0" applyNumberFormat="1" applyFont="1" applyFill="1" applyBorder="1" applyAlignment="1">
      <alignment vertical="center"/>
    </xf>
    <xf numFmtId="0" fontId="3" fillId="0" borderId="59" xfId="0" applyFont="1" applyBorder="1" applyAlignment="1">
      <alignment horizontal="left" vertical="center" wrapText="1" indent="1"/>
    </xf>
    <xf numFmtId="0" fontId="15" fillId="0" borderId="59" xfId="0" applyFont="1" applyBorder="1" applyAlignment="1">
      <alignment horizontal="left" vertical="center" wrapText="1" indent="1"/>
    </xf>
    <xf numFmtId="186" fontId="15" fillId="6" borderId="59" xfId="0" applyNumberFormat="1" applyFont="1" applyFill="1" applyBorder="1" applyAlignment="1">
      <alignment horizontal="right" vertical="center"/>
    </xf>
    <xf numFmtId="207" fontId="15" fillId="0" borderId="57" xfId="0" applyNumberFormat="1" applyFont="1" applyFill="1" applyBorder="1" applyAlignment="1">
      <alignment horizontal="right" vertical="center"/>
    </xf>
    <xf numFmtId="0" fontId="15" fillId="0" borderId="57" xfId="0" applyFont="1" applyFill="1" applyBorder="1" applyAlignment="1">
      <alignment horizontal="left" vertical="center" wrapText="1" indent="1"/>
    </xf>
    <xf numFmtId="166" fontId="15" fillId="6" borderId="10" xfId="0" applyNumberFormat="1" applyFont="1" applyFill="1" applyBorder="1" applyAlignment="1">
      <alignment horizontal="right" indent="1"/>
    </xf>
    <xf numFmtId="166" fontId="15" fillId="0" borderId="3" xfId="0" applyNumberFormat="1" applyFont="1" applyFill="1" applyBorder="1" applyAlignment="1">
      <alignment horizontal="right"/>
    </xf>
    <xf numFmtId="166" fontId="15" fillId="6" borderId="59" xfId="0" applyNumberFormat="1" applyFont="1" applyFill="1" applyBorder="1" applyAlignment="1">
      <alignment vertical="center"/>
    </xf>
    <xf numFmtId="166" fontId="15" fillId="6" borderId="10" xfId="0" applyNumberFormat="1" applyFont="1" applyFill="1" applyBorder="1" applyAlignment="1">
      <alignment vertical="center"/>
    </xf>
    <xf numFmtId="0" fontId="6" fillId="0" borderId="13" xfId="0" applyFont="1" applyFill="1" applyBorder="1" applyAlignment="1">
      <alignment horizontal="left" vertical="center" wrapText="1" indent="1"/>
    </xf>
    <xf numFmtId="0" fontId="6" fillId="0" borderId="68" xfId="0" applyFont="1" applyBorder="1" applyAlignment="1">
      <alignment horizontal="left" vertical="center" wrapText="1" indent="1"/>
    </xf>
    <xf numFmtId="166" fontId="15" fillId="6" borderId="67" xfId="0" applyNumberFormat="1" applyFont="1" applyFill="1" applyBorder="1" applyAlignment="1">
      <alignment horizontal="left" vertical="center" wrapText="1" indent="1"/>
    </xf>
    <xf numFmtId="166" fontId="15" fillId="0" borderId="11" xfId="0" applyNumberFormat="1" applyFont="1" applyFill="1" applyBorder="1" applyAlignment="1">
      <alignment horizontal="right"/>
    </xf>
    <xf numFmtId="166" fontId="15" fillId="0" borderId="13" xfId="0" applyNumberFormat="1" applyFont="1" applyFill="1" applyBorder="1" applyAlignment="1">
      <alignment horizontal="right"/>
    </xf>
    <xf numFmtId="166" fontId="15" fillId="0" borderId="11" xfId="0" applyNumberFormat="1" applyFont="1" applyBorder="1" applyAlignment="1">
      <alignment vertical="center"/>
    </xf>
    <xf numFmtId="0" fontId="11" fillId="6" borderId="57" xfId="0" applyFont="1" applyFill="1" applyBorder="1" applyAlignment="1">
      <alignment horizontal="left" vertical="center" wrapText="1" indent="1"/>
    </xf>
    <xf numFmtId="200" fontId="3" fillId="0" borderId="0" xfId="0" applyNumberFormat="1" applyFont="1" applyAlignment="1">
      <alignment horizontal="left" vertical="center" wrapText="1" indent="1"/>
    </xf>
    <xf numFmtId="38" fontId="15" fillId="110" borderId="59" xfId="0" applyNumberFormat="1" applyFont="1" applyFill="1" applyBorder="1" applyAlignment="1">
      <alignment horizontal="right"/>
    </xf>
    <xf numFmtId="38" fontId="15" fillId="110" borderId="51" xfId="0" applyNumberFormat="1" applyFont="1" applyFill="1" applyBorder="1" applyAlignment="1">
      <alignment horizontal="right"/>
    </xf>
    <xf numFmtId="38" fontId="15" fillId="110" borderId="57" xfId="0" applyNumberFormat="1" applyFont="1" applyFill="1" applyBorder="1" applyAlignment="1">
      <alignment horizontal="right"/>
    </xf>
    <xf numFmtId="3" fontId="15" fillId="0" borderId="59" xfId="0" applyNumberFormat="1" applyFont="1" applyFill="1" applyBorder="1" applyAlignment="1">
      <alignment horizontal="right"/>
    </xf>
    <xf numFmtId="3" fontId="15" fillId="0" borderId="57" xfId="0" applyNumberFormat="1" applyFont="1" applyFill="1" applyBorder="1" applyAlignment="1">
      <alignment horizontal="right"/>
    </xf>
    <xf numFmtId="3" fontId="15" fillId="0" borderId="57" xfId="0" applyNumberFormat="1" applyFont="1" applyBorder="1" applyAlignment="1">
      <alignment vertical="center"/>
    </xf>
    <xf numFmtId="38" fontId="179" fillId="0" borderId="59" xfId="0" applyNumberFormat="1" applyFont="1" applyFill="1" applyBorder="1" applyAlignment="1">
      <alignment horizontal="right"/>
    </xf>
    <xf numFmtId="38" fontId="15" fillId="6" borderId="59" xfId="0" applyNumberFormat="1" applyFont="1" applyFill="1" applyBorder="1" applyAlignment="1">
      <alignment horizontal="right"/>
    </xf>
    <xf numFmtId="38" fontId="15" fillId="6" borderId="51" xfId="0" applyNumberFormat="1" applyFont="1" applyFill="1" applyBorder="1" applyAlignment="1">
      <alignment horizontal="right"/>
    </xf>
    <xf numFmtId="38" fontId="15" fillId="0" borderId="59" xfId="0" applyNumberFormat="1" applyFont="1" applyFill="1" applyBorder="1" applyAlignment="1">
      <alignment horizontal="right"/>
    </xf>
    <xf numFmtId="0" fontId="6" fillId="0" borderId="58" xfId="0" applyFont="1" applyBorder="1" applyAlignment="1">
      <alignment horizontal="left" vertical="center" wrapText="1" indent="1"/>
    </xf>
    <xf numFmtId="0" fontId="15" fillId="0" borderId="57" xfId="0" applyFont="1" applyBorder="1" applyAlignment="1">
      <alignment horizontal="right" vertical="center" wrapText="1" indent="1"/>
    </xf>
    <xf numFmtId="38" fontId="15" fillId="0" borderId="57" xfId="0" applyNumberFormat="1" applyFont="1" applyFill="1" applyBorder="1" applyAlignment="1">
      <alignment horizontal="right"/>
    </xf>
    <xf numFmtId="38" fontId="15" fillId="6" borderId="67" xfId="0" applyNumberFormat="1" applyFont="1" applyFill="1" applyBorder="1" applyAlignment="1">
      <alignment horizontal="right"/>
    </xf>
    <xf numFmtId="38" fontId="15" fillId="115" borderId="11" xfId="0" applyNumberFormat="1" applyFont="1" applyFill="1" applyBorder="1" applyAlignment="1">
      <alignment horizontal="right"/>
    </xf>
    <xf numFmtId="3" fontId="15" fillId="115" borderId="11" xfId="0" applyNumberFormat="1" applyFont="1" applyFill="1" applyBorder="1" applyAlignment="1">
      <alignment vertical="center"/>
    </xf>
    <xf numFmtId="38" fontId="15" fillId="116" borderId="67" xfId="0" applyNumberFormat="1" applyFont="1" applyFill="1" applyBorder="1" applyAlignment="1">
      <alignment horizontal="right"/>
    </xf>
    <xf numFmtId="3" fontId="15" fillId="0" borderId="11" xfId="0" applyNumberFormat="1" applyFont="1" applyBorder="1" applyAlignment="1">
      <alignment vertical="center"/>
    </xf>
    <xf numFmtId="38" fontId="15" fillId="116" borderId="57" xfId="0" applyNumberFormat="1" applyFont="1" applyFill="1" applyBorder="1" applyAlignment="1">
      <alignment horizontal="right"/>
    </xf>
    <xf numFmtId="38" fontId="15" fillId="6" borderId="57" xfId="0" applyNumberFormat="1" applyFont="1" applyFill="1" applyBorder="1" applyAlignment="1">
      <alignment horizontal="right"/>
    </xf>
    <xf numFmtId="38" fontId="15" fillId="115" borderId="57" xfId="0" applyNumberFormat="1" applyFont="1" applyFill="1" applyBorder="1" applyAlignment="1">
      <alignment horizontal="right"/>
    </xf>
    <xf numFmtId="3" fontId="15" fillId="115" borderId="57" xfId="0" applyNumberFormat="1" applyFont="1" applyFill="1" applyBorder="1" applyAlignment="1">
      <alignment vertical="center"/>
    </xf>
    <xf numFmtId="38" fontId="15" fillId="6" borderId="57" xfId="0" applyNumberFormat="1" applyFont="1" applyFill="1" applyBorder="1" applyAlignment="1">
      <alignment horizontal="right" vertical="center"/>
    </xf>
    <xf numFmtId="38" fontId="15" fillId="6" borderId="10" xfId="0" applyNumberFormat="1" applyFont="1" applyFill="1" applyBorder="1" applyAlignment="1">
      <alignment horizontal="right" vertical="center"/>
    </xf>
    <xf numFmtId="3" fontId="15" fillId="0" borderId="10" xfId="0" applyNumberFormat="1" applyFont="1" applyFill="1" applyBorder="1" applyAlignment="1">
      <alignment horizontal="right" vertical="center"/>
    </xf>
    <xf numFmtId="3" fontId="15" fillId="0" borderId="10" xfId="0" applyNumberFormat="1" applyFont="1" applyBorder="1" applyAlignment="1">
      <alignment vertical="center"/>
    </xf>
    <xf numFmtId="3" fontId="15" fillId="6" borderId="57" xfId="0" applyNumberFormat="1" applyFont="1" applyFill="1" applyBorder="1" applyAlignment="1">
      <alignment horizontal="right" vertical="center"/>
    </xf>
    <xf numFmtId="3" fontId="15" fillId="0" borderId="57" xfId="0" applyNumberFormat="1" applyFont="1" applyFill="1" applyBorder="1" applyAlignment="1">
      <alignment horizontal="right" vertical="center"/>
    </xf>
    <xf numFmtId="38" fontId="15" fillId="0" borderId="10" xfId="0" applyNumberFormat="1" applyFont="1" applyFill="1" applyBorder="1" applyAlignment="1">
      <alignment horizontal="right" vertical="center"/>
    </xf>
    <xf numFmtId="3" fontId="15" fillId="0" borderId="12" xfId="0" applyNumberFormat="1" applyFont="1" applyFill="1" applyBorder="1" applyAlignment="1">
      <alignment horizontal="right" vertical="center"/>
    </xf>
    <xf numFmtId="3" fontId="15" fillId="0" borderId="3" xfId="0" applyNumberFormat="1" applyFont="1" applyFill="1" applyBorder="1" applyAlignment="1">
      <alignment horizontal="right" vertical="center"/>
    </xf>
    <xf numFmtId="0" fontId="15" fillId="0" borderId="3" xfId="0" applyFont="1" applyBorder="1" applyAlignment="1">
      <alignment horizontal="left" vertical="center" wrapText="1" indent="1"/>
    </xf>
    <xf numFmtId="38" fontId="179" fillId="0" borderId="57" xfId="0" applyNumberFormat="1" applyFont="1" applyFill="1" applyBorder="1" applyAlignment="1">
      <alignment horizontal="right"/>
    </xf>
    <xf numFmtId="3" fontId="15" fillId="6" borderId="57" xfId="25573" applyNumberFormat="1" applyFont="1" applyFill="1" applyBorder="1" applyAlignment="1">
      <alignment horizontal="right" vertical="center"/>
    </xf>
    <xf numFmtId="3" fontId="15" fillId="0" borderId="57" xfId="0" applyNumberFormat="1" applyFont="1" applyBorder="1" applyAlignment="1">
      <alignment horizontal="right" vertical="center"/>
    </xf>
    <xf numFmtId="3" fontId="15" fillId="113" borderId="57" xfId="0" applyNumberFormat="1" applyFont="1" applyFill="1" applyBorder="1" applyAlignment="1">
      <alignment horizontal="right" vertical="center"/>
    </xf>
    <xf numFmtId="165" fontId="15" fillId="0" borderId="57" xfId="0" applyNumberFormat="1" applyFont="1" applyFill="1" applyBorder="1" applyAlignment="1">
      <alignment horizontal="right"/>
    </xf>
    <xf numFmtId="0" fontId="15" fillId="0" borderId="57" xfId="0" applyFont="1" applyFill="1" applyBorder="1" applyAlignment="1">
      <alignment horizontal="right" wrapText="1" indent="1"/>
    </xf>
    <xf numFmtId="0" fontId="15" fillId="0" borderId="57" xfId="0" applyFont="1" applyBorder="1" applyAlignment="1">
      <alignment horizontal="right" wrapText="1" indent="1"/>
    </xf>
    <xf numFmtId="0" fontId="15" fillId="6" borderId="57" xfId="0" applyFont="1" applyFill="1" applyBorder="1" applyAlignment="1">
      <alignment horizontal="right" vertical="center" wrapText="1" indent="1"/>
    </xf>
    <xf numFmtId="0" fontId="15" fillId="6" borderId="10" xfId="0" applyFont="1" applyFill="1" applyBorder="1" applyAlignment="1">
      <alignment horizontal="right" vertical="center" wrapText="1" indent="1"/>
    </xf>
    <xf numFmtId="0" fontId="15" fillId="0" borderId="57" xfId="0" applyFont="1" applyBorder="1" applyAlignment="1">
      <alignment vertical="center"/>
    </xf>
    <xf numFmtId="3" fontId="15" fillId="0" borderId="66" xfId="0" applyNumberFormat="1" applyFont="1" applyBorder="1" applyAlignment="1">
      <alignment horizontal="left" vertical="center" wrapText="1" indent="1"/>
    </xf>
    <xf numFmtId="0" fontId="15" fillId="0" borderId="66" xfId="0" applyFont="1" applyBorder="1" applyAlignment="1">
      <alignment horizontal="left" vertical="center" wrapText="1" indent="1"/>
    </xf>
    <xf numFmtId="38" fontId="15" fillId="110" borderId="57" xfId="0" applyNumberFormat="1" applyFont="1" applyFill="1" applyBorder="1" applyAlignment="1">
      <alignment horizontal="left" vertical="center" wrapText="1" indent="1"/>
    </xf>
    <xf numFmtId="38" fontId="179" fillId="5" borderId="16" xfId="0" applyNumberFormat="1" applyFont="1" applyFill="1" applyBorder="1" applyAlignment="1">
      <alignment horizontal="right"/>
    </xf>
    <xf numFmtId="38" fontId="15" fillId="6" borderId="7" xfId="0" applyNumberFormat="1" applyFont="1" applyFill="1" applyBorder="1" applyAlignment="1">
      <alignment horizontal="right"/>
    </xf>
    <xf numFmtId="38" fontId="11" fillId="6" borderId="57" xfId="0" applyNumberFormat="1" applyFont="1" applyFill="1" applyBorder="1" applyAlignment="1">
      <alignment horizontal="right"/>
    </xf>
    <xf numFmtId="166" fontId="15" fillId="0" borderId="10" xfId="0" applyNumberFormat="1" applyFont="1" applyFill="1" applyBorder="1" applyAlignment="1">
      <alignment vertical="center"/>
    </xf>
    <xf numFmtId="3" fontId="12" fillId="5" borderId="16" xfId="0" applyNumberFormat="1" applyFont="1" applyFill="1" applyBorder="1" applyAlignment="1">
      <alignment horizontal="right"/>
    </xf>
    <xf numFmtId="38" fontId="12" fillId="0" borderId="51" xfId="0" applyNumberFormat="1" applyFont="1" applyFill="1" applyBorder="1" applyAlignment="1">
      <alignment horizontal="right"/>
    </xf>
    <xf numFmtId="0" fontId="9" fillId="0" borderId="0" xfId="0" applyFont="1" applyBorder="1" applyAlignment="1">
      <alignment horizontal="left" vertical="center" wrapText="1" indent="1"/>
    </xf>
    <xf numFmtId="14" fontId="18" fillId="0" borderId="68" xfId="1" applyNumberFormat="1" applyFont="1" applyFill="1" applyBorder="1" applyAlignment="1">
      <alignment horizontal="left" vertical="center" wrapText="1" indent="1"/>
    </xf>
    <xf numFmtId="0" fontId="9" fillId="0" borderId="57" xfId="0" applyFont="1" applyBorder="1" applyAlignment="1">
      <alignment horizontal="left" vertical="center" wrapText="1" indent="1"/>
    </xf>
    <xf numFmtId="0" fontId="179" fillId="0" borderId="0" xfId="0" applyFont="1" applyFill="1" applyBorder="1" applyAlignment="1">
      <alignment horizontal="center" wrapText="1"/>
    </xf>
    <xf numFmtId="0" fontId="15" fillId="117" borderId="0" xfId="0" applyFont="1" applyFill="1" applyBorder="1" applyAlignment="1">
      <alignment horizontal="center" vertical="center" wrapText="1"/>
    </xf>
    <xf numFmtId="38" fontId="179" fillId="117" borderId="0" xfId="0" applyNumberFormat="1" applyFont="1" applyFill="1" applyBorder="1" applyAlignment="1">
      <alignment horizontal="right"/>
    </xf>
    <xf numFmtId="3" fontId="0" fillId="117" borderId="0" xfId="0" applyNumberFormat="1" applyFill="1" applyAlignment="1">
      <alignment vertical="center"/>
    </xf>
    <xf numFmtId="9" fontId="15" fillId="0" borderId="0" xfId="0" applyNumberFormat="1" applyFont="1" applyFill="1" applyBorder="1" applyAlignment="1">
      <alignment vertical="center"/>
    </xf>
    <xf numFmtId="3" fontId="11" fillId="0" borderId="0" xfId="0" applyNumberFormat="1" applyFont="1" applyAlignment="1">
      <alignment vertical="center"/>
    </xf>
    <xf numFmtId="3" fontId="11" fillId="6" borderId="1" xfId="0" applyNumberFormat="1" applyFont="1" applyFill="1" applyBorder="1" applyAlignment="1">
      <alignment vertical="center"/>
    </xf>
    <xf numFmtId="3" fontId="11" fillId="0" borderId="1" xfId="0" applyNumberFormat="1" applyFont="1" applyBorder="1" applyAlignment="1">
      <alignment vertical="center"/>
    </xf>
    <xf numFmtId="165" fontId="179" fillId="0" borderId="1" xfId="0" applyNumberFormat="1" applyFont="1" applyFill="1" applyBorder="1" applyAlignment="1">
      <alignment horizontal="right"/>
    </xf>
    <xf numFmtId="3" fontId="12" fillId="6" borderId="1" xfId="0" applyNumberFormat="1" applyFont="1" applyFill="1" applyBorder="1" applyAlignment="1">
      <alignment vertical="center"/>
    </xf>
    <xf numFmtId="3" fontId="12" fillId="0" borderId="1" xfId="0" applyNumberFormat="1" applyFont="1" applyBorder="1" applyAlignment="1">
      <alignment vertical="center"/>
    </xf>
    <xf numFmtId="3" fontId="15" fillId="6" borderId="57" xfId="0" applyNumberFormat="1" applyFont="1" applyFill="1" applyBorder="1" applyAlignment="1">
      <alignment horizontal="right"/>
    </xf>
    <xf numFmtId="3" fontId="15" fillId="110" borderId="30" xfId="0" applyNumberFormat="1" applyFont="1" applyFill="1" applyBorder="1" applyAlignment="1">
      <alignment horizontal="right"/>
    </xf>
    <xf numFmtId="0" fontId="15" fillId="0" borderId="13" xfId="0" applyFont="1" applyBorder="1" applyAlignment="1">
      <alignment vertical="center" wrapText="1"/>
    </xf>
    <xf numFmtId="0" fontId="15" fillId="0" borderId="67" xfId="0" applyFont="1" applyBorder="1" applyAlignment="1">
      <alignment vertical="center" wrapText="1"/>
    </xf>
    <xf numFmtId="0" fontId="15" fillId="0" borderId="6" xfId="0" applyFont="1" applyBorder="1" applyAlignment="1">
      <alignment vertical="center" wrapText="1"/>
    </xf>
    <xf numFmtId="0" fontId="15" fillId="0" borderId="8" xfId="0" applyFont="1" applyBorder="1" applyAlignment="1">
      <alignment vertical="center" wrapText="1"/>
    </xf>
    <xf numFmtId="0" fontId="15" fillId="0" borderId="12" xfId="0" applyFont="1" applyBorder="1" applyAlignment="1">
      <alignment vertical="center" wrapText="1"/>
    </xf>
    <xf numFmtId="0" fontId="15" fillId="0" borderId="14" xfId="0" applyFont="1" applyBorder="1" applyAlignment="1">
      <alignment vertical="center" wrapText="1"/>
    </xf>
    <xf numFmtId="0" fontId="12" fillId="0" borderId="5" xfId="0" applyFont="1" applyBorder="1" applyAlignment="1">
      <alignment horizontal="center" vertical="center"/>
    </xf>
    <xf numFmtId="0" fontId="0" fillId="0" borderId="5" xfId="0" applyBorder="1" applyAlignment="1">
      <alignment horizontal="center" vertical="center"/>
    </xf>
    <xf numFmtId="0" fontId="6" fillId="0" borderId="0" xfId="0" applyFont="1" applyBorder="1" applyAlignment="1">
      <alignment horizontal="left" vertical="top" wrapText="1"/>
    </xf>
    <xf numFmtId="0" fontId="15" fillId="0" borderId="13" xfId="0" applyFont="1" applyBorder="1" applyAlignment="1">
      <alignment horizontal="left" vertical="center" wrapText="1"/>
    </xf>
    <xf numFmtId="0" fontId="15" fillId="0" borderId="67" xfId="0" applyFont="1" applyBorder="1" applyAlignment="1">
      <alignment horizontal="left"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6" fillId="0" borderId="3" xfId="0" applyFont="1" applyBorder="1" applyAlignment="1">
      <alignment horizontal="left" vertical="center" wrapText="1" indent="1"/>
    </xf>
    <xf numFmtId="0" fontId="6" fillId="0" borderId="58" xfId="0" applyFont="1" applyBorder="1" applyAlignment="1">
      <alignment horizontal="left" vertical="center" wrapText="1" indent="1"/>
    </xf>
    <xf numFmtId="0" fontId="12" fillId="110" borderId="3" xfId="0" applyFont="1" applyFill="1" applyBorder="1" applyAlignment="1">
      <alignment horizontal="left" vertical="center" wrapText="1" indent="1"/>
    </xf>
    <xf numFmtId="0" fontId="0" fillId="0" borderId="58" xfId="0" applyBorder="1" applyAlignment="1">
      <alignment horizontal="left" vertical="center" wrapText="1" indent="1"/>
    </xf>
    <xf numFmtId="0" fontId="0" fillId="0" borderId="59" xfId="0" applyBorder="1" applyAlignment="1">
      <alignment horizontal="left" vertical="center" wrapText="1" indent="1"/>
    </xf>
    <xf numFmtId="0" fontId="6" fillId="0" borderId="13" xfId="0" applyFont="1" applyBorder="1" applyAlignment="1">
      <alignment horizontal="left" vertical="top" wrapText="1"/>
    </xf>
    <xf numFmtId="0" fontId="6" fillId="0" borderId="68" xfId="0" applyFont="1" applyBorder="1" applyAlignment="1">
      <alignment horizontal="left" vertical="top" wrapText="1"/>
    </xf>
    <xf numFmtId="0" fontId="6" fillId="0" borderId="67" xfId="0" applyFont="1" applyBorder="1" applyAlignment="1">
      <alignment horizontal="left" vertical="top" wrapText="1"/>
    </xf>
    <xf numFmtId="0" fontId="6" fillId="0" borderId="12" xfId="0" applyFont="1" applyBorder="1" applyAlignment="1">
      <alignment horizontal="left" vertical="top" wrapText="1"/>
    </xf>
    <xf numFmtId="0" fontId="6" fillId="0" borderId="5" xfId="0" applyFont="1" applyBorder="1" applyAlignment="1">
      <alignment horizontal="left" vertical="top" wrapText="1"/>
    </xf>
    <xf numFmtId="0" fontId="6" fillId="0" borderId="14" xfId="0" applyFont="1" applyBorder="1" applyAlignment="1">
      <alignment horizontal="left" vertical="top" wrapText="1"/>
    </xf>
    <xf numFmtId="38" fontId="11" fillId="6" borderId="3" xfId="0" applyNumberFormat="1" applyFont="1" applyFill="1" applyBorder="1" applyAlignment="1">
      <alignment horizontal="center"/>
    </xf>
    <xf numFmtId="38" fontId="11" fillId="6" borderId="58" xfId="0" applyNumberFormat="1" applyFont="1" applyFill="1" applyBorder="1" applyAlignment="1">
      <alignment horizontal="center"/>
    </xf>
    <xf numFmtId="38" fontId="11" fillId="6" borderId="59"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3" fontId="11" fillId="6" borderId="13" xfId="0" applyNumberFormat="1" applyFont="1" applyFill="1" applyBorder="1" applyAlignment="1">
      <alignment horizontal="center" vertical="center" wrapText="1"/>
    </xf>
    <xf numFmtId="3" fontId="11" fillId="6" borderId="2" xfId="0"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38" fontId="11" fillId="6" borderId="0" xfId="0" applyNumberFormat="1" applyFont="1" applyFill="1" applyBorder="1" applyAlignment="1">
      <alignment horizontal="center"/>
    </xf>
    <xf numFmtId="38" fontId="11" fillId="6" borderId="5" xfId="0" applyNumberFormat="1" applyFont="1" applyFill="1" applyBorder="1" applyAlignment="1">
      <alignment horizontal="center"/>
    </xf>
  </cellXfs>
  <cellStyles count="25574">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11" xfId="2557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008000"/>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295699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kennedy\AppData\Local\Microsoft\Windows\Temporary%20Internet%20Files\Content.Outlook\51R6DUP6\Copy%20of%202013_SMUD_CEC-RPS-POU_06272014_unlock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4_RESOURCES\07_IRP\IRP%202019\Standardized%20Tables\TN224673_20180907T145118_Draft__Standardized_Reporting_Tables_POU_IRP__Revised_Second_Ed-REU_10-1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v>0</v>
          </cell>
          <cell r="AB98">
            <v>0</v>
          </cell>
          <cell r="AC98">
            <v>0</v>
          </cell>
          <cell r="AD98">
            <v>0</v>
          </cell>
          <cell r="AE98">
            <v>0</v>
          </cell>
          <cell r="AF98">
            <v>0</v>
          </cell>
          <cell r="AG98">
            <v>0</v>
          </cell>
          <cell r="AH98">
            <v>0</v>
          </cell>
          <cell r="AI98">
            <v>0</v>
          </cell>
          <cell r="AJ98">
            <v>0</v>
          </cell>
          <cell r="AK98">
            <v>0</v>
          </cell>
          <cell r="AL98">
            <v>0</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v>0</v>
          </cell>
          <cell r="BB98">
            <v>0</v>
          </cell>
          <cell r="BC98">
            <v>0</v>
          </cell>
          <cell r="BD98">
            <v>0</v>
          </cell>
          <cell r="BE98">
            <v>0</v>
          </cell>
          <cell r="BF98">
            <v>0</v>
          </cell>
          <cell r="BG98">
            <v>0</v>
          </cell>
          <cell r="BH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v>0</v>
          </cell>
          <cell r="AB99">
            <v>0</v>
          </cell>
          <cell r="AC99">
            <v>0</v>
          </cell>
          <cell r="AD99">
            <v>0</v>
          </cell>
          <cell r="AE99">
            <v>0</v>
          </cell>
          <cell r="AF99">
            <v>0</v>
          </cell>
          <cell r="AG99">
            <v>0</v>
          </cell>
          <cell r="AH99">
            <v>0</v>
          </cell>
          <cell r="AI99">
            <v>0</v>
          </cell>
          <cell r="AJ99">
            <v>0</v>
          </cell>
          <cell r="AK99">
            <v>0</v>
          </cell>
          <cell r="AL99">
            <v>0</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v>0</v>
          </cell>
          <cell r="AZ99">
            <v>0</v>
          </cell>
          <cell r="BA99">
            <v>0</v>
          </cell>
          <cell r="BB99">
            <v>0</v>
          </cell>
          <cell r="BC99">
            <v>0</v>
          </cell>
          <cell r="BD99">
            <v>0</v>
          </cell>
          <cell r="BE99">
            <v>0</v>
          </cell>
          <cell r="BF99">
            <v>0</v>
          </cell>
          <cell r="BG99">
            <v>0</v>
          </cell>
          <cell r="BH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v>0</v>
          </cell>
          <cell r="AB100">
            <v>0</v>
          </cell>
          <cell r="AC100">
            <v>0</v>
          </cell>
          <cell r="AD100">
            <v>0</v>
          </cell>
          <cell r="AE100">
            <v>0</v>
          </cell>
          <cell r="AF100">
            <v>0</v>
          </cell>
          <cell r="AG100">
            <v>0</v>
          </cell>
          <cell r="AH100">
            <v>0</v>
          </cell>
          <cell r="AI100">
            <v>0</v>
          </cell>
          <cell r="AJ100">
            <v>0</v>
          </cell>
          <cell r="AK100">
            <v>0</v>
          </cell>
          <cell r="AL100">
            <v>0</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v>0</v>
          </cell>
          <cell r="AZ100">
            <v>0</v>
          </cell>
          <cell r="BA100">
            <v>0</v>
          </cell>
          <cell r="BB100">
            <v>0</v>
          </cell>
          <cell r="BC100">
            <v>0</v>
          </cell>
          <cell r="BD100">
            <v>0</v>
          </cell>
          <cell r="BE100">
            <v>0</v>
          </cell>
          <cell r="BF100">
            <v>0</v>
          </cell>
          <cell r="BG100">
            <v>0</v>
          </cell>
          <cell r="BH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187.5</v>
          </cell>
          <cell r="BC110">
            <v>375</v>
          </cell>
          <cell r="BD110">
            <v>562.5</v>
          </cell>
          <cell r="BE110">
            <v>500</v>
          </cell>
          <cell r="BF110">
            <v>500</v>
          </cell>
          <cell r="BG110">
            <v>500</v>
          </cell>
          <cell r="BH110">
            <v>500</v>
          </cell>
          <cell r="BK110">
            <v>500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187.5</v>
          </cell>
          <cell r="BC111">
            <v>375</v>
          </cell>
          <cell r="BD111">
            <v>562.5</v>
          </cell>
          <cell r="BE111">
            <v>500</v>
          </cell>
          <cell r="BF111">
            <v>500</v>
          </cell>
          <cell r="BG111">
            <v>500</v>
          </cell>
          <cell r="BH111">
            <v>500</v>
          </cell>
          <cell r="BK111">
            <v>500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225</v>
          </cell>
          <cell r="BH112">
            <v>450</v>
          </cell>
          <cell r="BK112">
            <v>900</v>
          </cell>
          <cell r="BL112">
            <v>900</v>
          </cell>
          <cell r="BM112">
            <v>900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row>
        <row r="114">
          <cell r="T114" t="str">
            <v>BUDGET FORECAST</v>
          </cell>
          <cell r="W114">
            <v>153000</v>
          </cell>
          <cell r="X114">
            <v>40800</v>
          </cell>
          <cell r="AA114">
            <v>0</v>
          </cell>
          <cell r="AB114">
            <v>0</v>
          </cell>
          <cell r="AC114">
            <v>0</v>
          </cell>
          <cell r="AD114">
            <v>0</v>
          </cell>
          <cell r="AE114">
            <v>0</v>
          </cell>
          <cell r="AF114">
            <v>0</v>
          </cell>
          <cell r="AG114">
            <v>0</v>
          </cell>
          <cell r="AH114">
            <v>0</v>
          </cell>
          <cell r="AI114">
            <v>0</v>
          </cell>
          <cell r="AJ114">
            <v>0</v>
          </cell>
          <cell r="AK114">
            <v>0</v>
          </cell>
          <cell r="AL114">
            <v>0</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v>0</v>
          </cell>
          <cell r="AC115">
            <v>0</v>
          </cell>
          <cell r="AD115">
            <v>0</v>
          </cell>
          <cell r="AE115">
            <v>0</v>
          </cell>
          <cell r="AF115">
            <v>0</v>
          </cell>
          <cell r="AG115">
            <v>0</v>
          </cell>
          <cell r="AH115">
            <v>0</v>
          </cell>
          <cell r="AI115">
            <v>0</v>
          </cell>
          <cell r="AJ115">
            <v>0</v>
          </cell>
          <cell r="AK115">
            <v>0</v>
          </cell>
          <cell r="AL115">
            <v>0</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row>
        <row r="116">
          <cell r="V116" t="str">
            <v>PRE PROD</v>
          </cell>
          <cell r="W116">
            <v>30</v>
          </cell>
          <cell r="X116">
            <v>180000</v>
          </cell>
          <cell r="AA116">
            <v>180000</v>
          </cell>
          <cell r="AB116">
            <v>0</v>
          </cell>
          <cell r="AC116">
            <v>0</v>
          </cell>
          <cell r="AD116">
            <v>0</v>
          </cell>
          <cell r="AE116">
            <v>0</v>
          </cell>
          <cell r="AF116">
            <v>0</v>
          </cell>
          <cell r="AG116">
            <v>0</v>
          </cell>
          <cell r="AH116">
            <v>0</v>
          </cell>
          <cell r="AI116">
            <v>0</v>
          </cell>
          <cell r="AJ116">
            <v>0</v>
          </cell>
          <cell r="AK116">
            <v>0</v>
          </cell>
          <cell r="AL116">
            <v>0</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row>
        <row r="117">
          <cell r="V117" t="str">
            <v>BACKGROUNDS</v>
          </cell>
          <cell r="W117">
            <v>12</v>
          </cell>
          <cell r="X117">
            <v>60000</v>
          </cell>
          <cell r="AA117">
            <v>59999.974293795312</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v>0</v>
          </cell>
          <cell r="BJ117">
            <v>75000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row>
        <row r="118">
          <cell r="V118" t="str">
            <v>PRODUCTION</v>
          </cell>
          <cell r="W118">
            <v>150</v>
          </cell>
          <cell r="X118">
            <v>950000</v>
          </cell>
          <cell r="AA118">
            <v>950000.03</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v>0</v>
          </cell>
          <cell r="BJ118">
            <v>155714.29</v>
          </cell>
          <cell r="BK118">
            <v>130000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row>
        <row r="119">
          <cell r="V119" t="str">
            <v>INK &amp; PAINT</v>
          </cell>
          <cell r="W119">
            <v>8</v>
          </cell>
          <cell r="X119">
            <v>32400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1800</v>
          </cell>
          <cell r="BG119">
            <v>3600</v>
          </cell>
          <cell r="BH119">
            <v>5400</v>
          </cell>
          <cell r="BI119">
            <v>0</v>
          </cell>
          <cell r="BJ119">
            <v>7200</v>
          </cell>
          <cell r="BK119">
            <v>7200</v>
          </cell>
          <cell r="BL119">
            <v>7200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row>
        <row r="120">
          <cell r="V120" t="str">
            <v>INK &amp; PAINT</v>
          </cell>
          <cell r="W120">
            <v>8</v>
          </cell>
          <cell r="X120">
            <v>72000</v>
          </cell>
          <cell r="AA120">
            <v>72000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8000</v>
          </cell>
          <cell r="BH120">
            <v>10000</v>
          </cell>
          <cell r="BI120">
            <v>0</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row>
        <row r="124">
          <cell r="S124" t="str">
            <v>COST TO DATE</v>
          </cell>
          <cell r="T124" t="str">
            <v>ACTUAL COST TO DATE</v>
          </cell>
          <cell r="V124" t="str">
            <v>DIRECT TO DATE</v>
          </cell>
          <cell r="W124" t="str">
            <v>BUDGET</v>
          </cell>
          <cell r="AC124" t="str">
            <v>ADJ</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row>
        <row r="137">
          <cell r="V137" t="str">
            <v>PROJECTED RTM</v>
          </cell>
          <cell r="X137">
            <v>35907</v>
          </cell>
          <cell r="Y137">
            <v>119</v>
          </cell>
          <cell r="Z137">
            <v>39.666666666666671</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BA137">
            <v>0</v>
          </cell>
          <cell r="BB137">
            <v>0</v>
          </cell>
          <cell r="BC137">
            <v>0</v>
          </cell>
          <cell r="BD137">
            <v>0</v>
          </cell>
          <cell r="BE137">
            <v>0</v>
          </cell>
          <cell r="BF137">
            <v>0</v>
          </cell>
          <cell r="BG137">
            <v>0</v>
          </cell>
          <cell r="BH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row>
        <row r="154">
          <cell r="S154" t="str">
            <v>COST TO DATE</v>
          </cell>
          <cell r="V154" t="str">
            <v>DIRECT TO DATE</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428.57142857142856</v>
          </cell>
          <cell r="AZ165">
            <v>428.57142857142856</v>
          </cell>
          <cell r="BA165">
            <v>428.57142857142856</v>
          </cell>
          <cell r="BB165">
            <v>428.57142857142856</v>
          </cell>
          <cell r="BC165">
            <v>428.57142857142856</v>
          </cell>
          <cell r="BD165">
            <v>0</v>
          </cell>
          <cell r="BE165">
            <v>0</v>
          </cell>
          <cell r="BF165">
            <v>0</v>
          </cell>
          <cell r="BG165">
            <v>0</v>
          </cell>
          <cell r="BH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row>
        <row r="166">
          <cell r="V166" t="str">
            <v>PROJECTED RTM</v>
          </cell>
          <cell r="Y166" t="e">
            <v>#REF!</v>
          </cell>
          <cell r="Z166" t="e">
            <v>#REF!</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BD166">
            <v>0</v>
          </cell>
          <cell r="BE166">
            <v>0</v>
          </cell>
          <cell r="BF166">
            <v>0</v>
          </cell>
          <cell r="BG166">
            <v>0</v>
          </cell>
          <cell r="BH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35730</v>
          </cell>
          <cell r="BA170">
            <v>35737</v>
          </cell>
          <cell r="BB170">
            <v>35744</v>
          </cell>
          <cell r="BC170">
            <v>35751</v>
          </cell>
          <cell r="BD170">
            <v>35758</v>
          </cell>
          <cell r="BE170">
            <v>35765</v>
          </cell>
          <cell r="BF170">
            <v>35772</v>
          </cell>
          <cell r="BG170">
            <v>35779</v>
          </cell>
          <cell r="BH170">
            <v>35786</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35730</v>
          </cell>
          <cell r="BA171">
            <v>35737</v>
          </cell>
          <cell r="BB171">
            <v>35744</v>
          </cell>
          <cell r="BC171">
            <v>35751</v>
          </cell>
          <cell r="BD171">
            <v>35758</v>
          </cell>
          <cell r="BE171">
            <v>35765</v>
          </cell>
          <cell r="BF171">
            <v>35772</v>
          </cell>
          <cell r="BG171">
            <v>35779</v>
          </cell>
          <cell r="BH171">
            <v>35786</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100</v>
          </cell>
          <cell r="BA172">
            <v>200</v>
          </cell>
          <cell r="BB172">
            <v>300</v>
          </cell>
          <cell r="BC172">
            <v>400</v>
          </cell>
          <cell r="BD172">
            <v>400</v>
          </cell>
          <cell r="BE172">
            <v>400</v>
          </cell>
          <cell r="BF172">
            <v>400</v>
          </cell>
          <cell r="BG172">
            <v>400</v>
          </cell>
          <cell r="BH172">
            <v>400</v>
          </cell>
          <cell r="BI172">
            <v>0</v>
          </cell>
          <cell r="BJ172">
            <v>0</v>
          </cell>
          <cell r="BK172">
            <v>0</v>
          </cell>
          <cell r="BL172">
            <v>0</v>
          </cell>
          <cell r="BM172">
            <v>0</v>
          </cell>
          <cell r="BN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225</v>
          </cell>
          <cell r="BO184">
            <v>450</v>
          </cell>
          <cell r="BP184">
            <v>450</v>
          </cell>
          <cell r="BQ184">
            <v>675</v>
          </cell>
          <cell r="BR184">
            <v>450</v>
          </cell>
          <cell r="BS184">
            <v>675</v>
          </cell>
          <cell r="BT184">
            <v>900</v>
          </cell>
          <cell r="BU184">
            <v>900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row>
        <row r="186">
          <cell r="T186" t="str">
            <v>BUDGET FORECAST</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35730</v>
          </cell>
          <cell r="BA186">
            <v>35737</v>
          </cell>
          <cell r="BB186">
            <v>35744</v>
          </cell>
          <cell r="BC186">
            <v>35751</v>
          </cell>
          <cell r="BD186">
            <v>35758</v>
          </cell>
          <cell r="BE186">
            <v>35765</v>
          </cell>
          <cell r="BF186">
            <v>35772</v>
          </cell>
          <cell r="BG186">
            <v>35779</v>
          </cell>
          <cell r="BH186">
            <v>35786</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row>
        <row r="187">
          <cell r="T187" t="str">
            <v>BUDGET FORECAST</v>
          </cell>
          <cell r="V187" t="str">
            <v>PRE PROD</v>
          </cell>
          <cell r="W187">
            <v>30</v>
          </cell>
          <cell r="X187">
            <v>90000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3000</v>
          </cell>
          <cell r="BA187">
            <v>6000</v>
          </cell>
          <cell r="BB187">
            <v>9000</v>
          </cell>
          <cell r="BC187">
            <v>12000</v>
          </cell>
          <cell r="BD187">
            <v>12000</v>
          </cell>
          <cell r="BE187">
            <v>12000</v>
          </cell>
          <cell r="BF187">
            <v>12000</v>
          </cell>
          <cell r="BG187">
            <v>12000</v>
          </cell>
          <cell r="BH187">
            <v>12000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row>
        <row r="188">
          <cell r="V188" t="str">
            <v>PRE PROD</v>
          </cell>
          <cell r="W188">
            <v>30</v>
          </cell>
          <cell r="X188">
            <v>97000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3000</v>
          </cell>
          <cell r="BA188">
            <v>6000</v>
          </cell>
          <cell r="BB188">
            <v>9000</v>
          </cell>
          <cell r="BC188">
            <v>12000</v>
          </cell>
          <cell r="BD188">
            <v>12000</v>
          </cell>
          <cell r="BE188">
            <v>12000</v>
          </cell>
          <cell r="BF188">
            <v>13000</v>
          </cell>
          <cell r="BG188">
            <v>18000</v>
          </cell>
          <cell r="BH188">
            <v>12000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row>
        <row r="189">
          <cell r="V189" t="str">
            <v>PRODUCTION</v>
          </cell>
          <cell r="W189">
            <v>150</v>
          </cell>
          <cell r="X189">
            <v>438750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56250</v>
          </cell>
          <cell r="BM189">
            <v>63750</v>
          </cell>
          <cell r="BN189">
            <v>63750</v>
          </cell>
          <cell r="BO189">
            <v>63750</v>
          </cell>
          <cell r="BP189">
            <v>63750</v>
          </cell>
          <cell r="BQ189">
            <v>63750</v>
          </cell>
          <cell r="BR189">
            <v>63750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row>
        <row r="190">
          <cell r="V190" t="str">
            <v>PRODUCTION</v>
          </cell>
          <cell r="W190">
            <v>150</v>
          </cell>
          <cell r="X190">
            <v>531400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row>
        <row r="191">
          <cell r="V191" t="str">
            <v>INK &amp; PAINT</v>
          </cell>
          <cell r="W191">
            <v>8</v>
          </cell>
          <cell r="X191">
            <v>34200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1800</v>
          </cell>
          <cell r="BO191">
            <v>3600</v>
          </cell>
          <cell r="BP191">
            <v>5400</v>
          </cell>
          <cell r="BQ191">
            <v>3600</v>
          </cell>
          <cell r="BR191">
            <v>5400</v>
          </cell>
          <cell r="BS191">
            <v>7200</v>
          </cell>
          <cell r="BT191">
            <v>7200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row>
        <row r="192">
          <cell r="V192" t="str">
            <v>INK &amp; PAINT</v>
          </cell>
          <cell r="W192">
            <v>8</v>
          </cell>
          <cell r="X192">
            <v>39600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1800</v>
          </cell>
          <cell r="BO192">
            <v>3600</v>
          </cell>
          <cell r="BP192">
            <v>5400</v>
          </cell>
          <cell r="BQ192">
            <v>7200</v>
          </cell>
          <cell r="BR192">
            <v>7200</v>
          </cell>
          <cell r="BS192">
            <v>7200</v>
          </cell>
          <cell r="BT192">
            <v>7200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J196">
            <v>0</v>
          </cell>
          <cell r="BK196">
            <v>0</v>
          </cell>
          <cell r="BT196">
            <v>35870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v>0</v>
          </cell>
          <cell r="DT196">
            <v>0</v>
          </cell>
          <cell r="DU196">
            <v>0</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row>
        <row r="197">
          <cell r="S197" t="str">
            <v>COST TO DATE</v>
          </cell>
          <cell r="T197" t="str">
            <v>ACTUAL COST TO DATE</v>
          </cell>
          <cell r="V197" t="str">
            <v>DIRECT TO DATE</v>
          </cell>
          <cell r="W197" t="str">
            <v>BUDGET</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J197">
            <v>0</v>
          </cell>
          <cell r="BK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35898</v>
          </cell>
          <cell r="BY211">
            <v>35905</v>
          </cell>
          <cell r="BZ211">
            <v>35912</v>
          </cell>
          <cell r="CA211">
            <v>35919</v>
          </cell>
          <cell r="CB211">
            <v>35926</v>
          </cell>
          <cell r="CC211">
            <v>35933</v>
          </cell>
          <cell r="CD211">
            <v>35940</v>
          </cell>
          <cell r="CE211">
            <v>35947</v>
          </cell>
          <cell r="CF211">
            <v>35954</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35898</v>
          </cell>
          <cell r="BY212">
            <v>35905</v>
          </cell>
          <cell r="BZ212">
            <v>35912</v>
          </cell>
          <cell r="CA212">
            <v>35919</v>
          </cell>
          <cell r="CB212">
            <v>35926</v>
          </cell>
          <cell r="CC212">
            <v>35933</v>
          </cell>
          <cell r="CD212">
            <v>35940</v>
          </cell>
          <cell r="CE212">
            <v>35947</v>
          </cell>
          <cell r="CF212">
            <v>35954</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125</v>
          </cell>
          <cell r="BY213">
            <v>250</v>
          </cell>
          <cell r="BZ213">
            <v>375</v>
          </cell>
          <cell r="CA213">
            <v>500</v>
          </cell>
          <cell r="CB213">
            <v>500</v>
          </cell>
          <cell r="CC213">
            <v>500</v>
          </cell>
          <cell r="CD213">
            <v>500</v>
          </cell>
          <cell r="CE213">
            <v>500</v>
          </cell>
          <cell r="CF213">
            <v>500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125</v>
          </cell>
          <cell r="CF214">
            <v>250</v>
          </cell>
          <cell r="CG214">
            <v>375</v>
          </cell>
          <cell r="CH214">
            <v>500</v>
          </cell>
          <cell r="CI214">
            <v>500</v>
          </cell>
          <cell r="CJ214">
            <v>500</v>
          </cell>
          <cell r="CK214">
            <v>500</v>
          </cell>
          <cell r="CL214">
            <v>500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125</v>
          </cell>
          <cell r="CH215">
            <v>250</v>
          </cell>
          <cell r="CI215">
            <v>375</v>
          </cell>
          <cell r="CJ215">
            <v>500</v>
          </cell>
          <cell r="CK215">
            <v>500</v>
          </cell>
          <cell r="CL215">
            <v>500</v>
          </cell>
          <cell r="CM215">
            <v>500</v>
          </cell>
          <cell r="CN215">
            <v>500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row>
        <row r="217">
          <cell r="T217" t="str">
            <v>BUDGET FORECAST</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35898</v>
          </cell>
          <cell r="BY217">
            <v>35905</v>
          </cell>
          <cell r="BZ217">
            <v>35912</v>
          </cell>
          <cell r="CA217">
            <v>35919</v>
          </cell>
          <cell r="CB217">
            <v>35926</v>
          </cell>
          <cell r="CC217">
            <v>35933</v>
          </cell>
          <cell r="CD217">
            <v>35940</v>
          </cell>
          <cell r="CE217">
            <v>35947</v>
          </cell>
          <cell r="CF217">
            <v>35954</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row>
        <row r="218">
          <cell r="T218" t="str">
            <v>BUDGET FORECAST</v>
          </cell>
          <cell r="V218" t="str">
            <v>PRE PROD</v>
          </cell>
          <cell r="W218">
            <v>30</v>
          </cell>
          <cell r="X218">
            <v>112500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35898</v>
          </cell>
          <cell r="BY218">
            <v>35905</v>
          </cell>
          <cell r="BZ218">
            <v>35912</v>
          </cell>
          <cell r="CA218">
            <v>35919</v>
          </cell>
          <cell r="CB218">
            <v>35926</v>
          </cell>
          <cell r="CC218">
            <v>35933</v>
          </cell>
          <cell r="CD218">
            <v>35940</v>
          </cell>
          <cell r="CE218">
            <v>35947</v>
          </cell>
          <cell r="CF218">
            <v>35954</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row>
        <row r="219">
          <cell r="V219" t="str">
            <v>PRE PROD</v>
          </cell>
          <cell r="W219">
            <v>30</v>
          </cell>
          <cell r="X219">
            <v>112500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3750</v>
          </cell>
          <cell r="BY219">
            <v>7500</v>
          </cell>
          <cell r="BZ219">
            <v>11250</v>
          </cell>
          <cell r="CA219">
            <v>15000</v>
          </cell>
          <cell r="CB219">
            <v>15000</v>
          </cell>
          <cell r="CC219">
            <v>15000</v>
          </cell>
          <cell r="CD219">
            <v>15000</v>
          </cell>
          <cell r="CE219">
            <v>15000</v>
          </cell>
          <cell r="CF219">
            <v>15000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row>
        <row r="220">
          <cell r="V220" t="str">
            <v>PRODUCTION</v>
          </cell>
          <cell r="W220">
            <v>150</v>
          </cell>
          <cell r="X220">
            <v>487500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row>
        <row r="221">
          <cell r="V221" t="str">
            <v>PRODUCTION</v>
          </cell>
          <cell r="W221">
            <v>150</v>
          </cell>
          <cell r="X221">
            <v>487500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row>
        <row r="222">
          <cell r="V222" t="str">
            <v>INK &amp; PAINT</v>
          </cell>
          <cell r="W222">
            <v>8</v>
          </cell>
          <cell r="X222">
            <v>26000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35961</v>
          </cell>
          <cell r="CH222">
            <v>35968</v>
          </cell>
          <cell r="CI222">
            <v>35975</v>
          </cell>
          <cell r="CJ222">
            <v>35982</v>
          </cell>
          <cell r="CK222">
            <v>35989</v>
          </cell>
          <cell r="CL222">
            <v>35996</v>
          </cell>
          <cell r="CM222">
            <v>36003</v>
          </cell>
          <cell r="CN222">
            <v>36010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row>
        <row r="223">
          <cell r="V223" t="str">
            <v>INK &amp; PAINT</v>
          </cell>
          <cell r="W223">
            <v>8</v>
          </cell>
          <cell r="X223">
            <v>26000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1000</v>
          </cell>
          <cell r="CH223">
            <v>2000</v>
          </cell>
          <cell r="CI223">
            <v>3000</v>
          </cell>
          <cell r="CJ223">
            <v>4000</v>
          </cell>
          <cell r="CK223">
            <v>4000</v>
          </cell>
          <cell r="CL223">
            <v>4000</v>
          </cell>
          <cell r="CM223">
            <v>4000</v>
          </cell>
          <cell r="CN223">
            <v>4000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row>
        <row r="229">
          <cell r="V229" t="str">
            <v>PROJECTED STREET</v>
          </cell>
          <cell r="X229">
            <v>36122.220141999998</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v>0</v>
          </cell>
          <cell r="DT236">
            <v>0</v>
          </cell>
          <cell r="DU236">
            <v>0</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row>
        <row r="238">
          <cell r="T238" t="str">
            <v>BUDGET FORECAST</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row>
        <row r="239">
          <cell r="T239" t="str">
            <v>BUDGET FORECAST</v>
          </cell>
          <cell r="V239" t="str">
            <v>PRE PROD</v>
          </cell>
          <cell r="W239">
            <v>30</v>
          </cell>
          <cell r="X239">
            <v>217500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row>
        <row r="240">
          <cell r="V240" t="str">
            <v>PRE PROD</v>
          </cell>
          <cell r="W240">
            <v>30</v>
          </cell>
          <cell r="X240">
            <v>217500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row>
        <row r="241">
          <cell r="V241" t="str">
            <v>PRODUCTION</v>
          </cell>
          <cell r="W241">
            <v>150</v>
          </cell>
          <cell r="X241">
            <v>1087500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row>
        <row r="242">
          <cell r="V242" t="str">
            <v>PRODUCTION</v>
          </cell>
          <cell r="W242">
            <v>150</v>
          </cell>
          <cell r="X242">
            <v>1087500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row>
        <row r="243">
          <cell r="V243" t="str">
            <v>INK &amp; PAINT</v>
          </cell>
          <cell r="W243">
            <v>8</v>
          </cell>
          <cell r="X243">
            <v>58000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row>
        <row r="244">
          <cell r="V244" t="str">
            <v>INK &amp; PAINT</v>
          </cell>
          <cell r="W244">
            <v>8</v>
          </cell>
          <cell r="X244">
            <v>58000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row>
        <row r="250">
          <cell r="V250" t="str">
            <v>PROJECTED STREET</v>
          </cell>
          <cell r="X250">
            <v>36184</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125</v>
          </cell>
          <cell r="CS257">
            <v>250</v>
          </cell>
          <cell r="CT257">
            <v>375</v>
          </cell>
          <cell r="CU257">
            <v>500</v>
          </cell>
          <cell r="CV257">
            <v>500</v>
          </cell>
          <cell r="CW257">
            <v>500</v>
          </cell>
          <cell r="CX257">
            <v>500</v>
          </cell>
          <cell r="CY257">
            <v>500</v>
          </cell>
          <cell r="CZ257">
            <v>500</v>
          </cell>
          <cell r="DA257">
            <v>500</v>
          </cell>
          <cell r="DB257">
            <v>500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row>
        <row r="259">
          <cell r="T259" t="str">
            <v>BUDGET FORECAST</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row>
        <row r="260">
          <cell r="T260" t="str">
            <v>BUDGET FORECAST</v>
          </cell>
          <cell r="V260" t="str">
            <v>PRE PROD</v>
          </cell>
          <cell r="W260">
            <v>30</v>
          </cell>
          <cell r="X260">
            <v>157500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row>
        <row r="261">
          <cell r="V261" t="str">
            <v>PRE PROD</v>
          </cell>
          <cell r="W261">
            <v>30</v>
          </cell>
          <cell r="X261">
            <v>157500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row>
        <row r="262">
          <cell r="V262" t="str">
            <v>PRODUCTION</v>
          </cell>
          <cell r="W262">
            <v>150</v>
          </cell>
          <cell r="X262">
            <v>712500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row>
        <row r="263">
          <cell r="V263" t="str">
            <v>PRODUCTION</v>
          </cell>
          <cell r="W263">
            <v>150</v>
          </cell>
          <cell r="X263">
            <v>712500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row>
        <row r="264">
          <cell r="V264" t="str">
            <v>INK &amp; PAINT</v>
          </cell>
          <cell r="W264">
            <v>8</v>
          </cell>
          <cell r="X264">
            <v>38000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row>
        <row r="265">
          <cell r="V265" t="str">
            <v>INK &amp; PAINT</v>
          </cell>
          <cell r="W265">
            <v>8</v>
          </cell>
          <cell r="X265">
            <v>38000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v>0</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v>0</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v>0</v>
          </cell>
          <cell r="U10">
            <v>0</v>
          </cell>
          <cell r="V10">
            <v>0</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v>0</v>
          </cell>
          <cell r="U11">
            <v>0</v>
          </cell>
          <cell r="V11">
            <v>0</v>
          </cell>
        </row>
        <row r="12">
          <cell r="N12" t="str">
            <v>Engineering</v>
          </cell>
          <cell r="O12">
            <v>36230</v>
          </cell>
          <cell r="P12">
            <v>36344</v>
          </cell>
          <cell r="Q12">
            <v>250</v>
          </cell>
          <cell r="R12">
            <v>16</v>
          </cell>
          <cell r="S12">
            <v>114</v>
          </cell>
          <cell r="T12">
            <v>0</v>
          </cell>
          <cell r="U12">
            <v>0</v>
          </cell>
          <cell r="V12">
            <v>0</v>
          </cell>
        </row>
        <row r="13">
          <cell r="C13" t="str">
            <v>ENGINEERING</v>
          </cell>
          <cell r="F13" t="str">
            <v>TESTING</v>
          </cell>
          <cell r="N13" t="str">
            <v>Testing</v>
          </cell>
          <cell r="O13">
            <v>36277</v>
          </cell>
          <cell r="P13">
            <v>36359.5</v>
          </cell>
          <cell r="Q13">
            <v>400</v>
          </cell>
          <cell r="R13">
            <v>11</v>
          </cell>
          <cell r="S13">
            <v>82.5</v>
          </cell>
          <cell r="T13">
            <v>0</v>
          </cell>
          <cell r="U13">
            <v>0</v>
          </cell>
          <cell r="V13">
            <v>0</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v>0</v>
          </cell>
          <cell r="U14">
            <v>0</v>
          </cell>
          <cell r="V14">
            <v>0</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v>0</v>
          </cell>
          <cell r="U20">
            <v>0</v>
          </cell>
          <cell r="V20">
            <v>0</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v>0</v>
          </cell>
          <cell r="U21">
            <v>0</v>
          </cell>
          <cell r="V21">
            <v>0</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v>0</v>
          </cell>
          <cell r="U22">
            <v>0</v>
          </cell>
          <cell r="V22">
            <v>0</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v>0</v>
          </cell>
          <cell r="U23">
            <v>0</v>
          </cell>
          <cell r="V23">
            <v>0</v>
          </cell>
        </row>
        <row r="24">
          <cell r="N24" t="str">
            <v>Engineering</v>
          </cell>
          <cell r="O24">
            <v>36261</v>
          </cell>
          <cell r="P24">
            <v>36375</v>
          </cell>
          <cell r="Q24">
            <v>250</v>
          </cell>
          <cell r="R24">
            <v>17</v>
          </cell>
          <cell r="S24">
            <v>114</v>
          </cell>
          <cell r="T24">
            <v>0</v>
          </cell>
          <cell r="U24">
            <v>0</v>
          </cell>
          <cell r="V24">
            <v>0</v>
          </cell>
        </row>
        <row r="25">
          <cell r="C25" t="str">
            <v>ENGINEERING</v>
          </cell>
          <cell r="F25" t="str">
            <v>TESTING</v>
          </cell>
          <cell r="N25" t="str">
            <v>Testing</v>
          </cell>
          <cell r="O25">
            <v>36308</v>
          </cell>
          <cell r="P25">
            <v>36390.5</v>
          </cell>
          <cell r="Q25">
            <v>400</v>
          </cell>
          <cell r="R25">
            <v>12</v>
          </cell>
          <cell r="S25">
            <v>82.5</v>
          </cell>
          <cell r="T25">
            <v>0</v>
          </cell>
          <cell r="U25">
            <v>0</v>
          </cell>
          <cell r="V25">
            <v>0</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v>0</v>
          </cell>
          <cell r="U26">
            <v>0</v>
          </cell>
          <cell r="V26">
            <v>0</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v>0</v>
          </cell>
          <cell r="U32">
            <v>0</v>
          </cell>
          <cell r="V32">
            <v>0</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v>0</v>
          </cell>
          <cell r="U33">
            <v>0</v>
          </cell>
          <cell r="V33">
            <v>0</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v>0</v>
          </cell>
          <cell r="U34">
            <v>0</v>
          </cell>
          <cell r="V34">
            <v>0</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v>0</v>
          </cell>
          <cell r="U35">
            <v>0</v>
          </cell>
          <cell r="V35">
            <v>0</v>
          </cell>
        </row>
        <row r="36">
          <cell r="N36" t="str">
            <v>Engineering</v>
          </cell>
          <cell r="O36">
            <v>36306</v>
          </cell>
          <cell r="P36">
            <v>36420</v>
          </cell>
          <cell r="Q36">
            <v>250</v>
          </cell>
          <cell r="R36">
            <v>16</v>
          </cell>
          <cell r="S36">
            <v>114</v>
          </cell>
          <cell r="T36">
            <v>0</v>
          </cell>
          <cell r="U36">
            <v>0</v>
          </cell>
          <cell r="V36">
            <v>0</v>
          </cell>
        </row>
        <row r="37">
          <cell r="C37" t="str">
            <v>ENGINEERING</v>
          </cell>
          <cell r="F37" t="str">
            <v>TESTING</v>
          </cell>
          <cell r="N37" t="str">
            <v>Testing</v>
          </cell>
          <cell r="O37">
            <v>36353</v>
          </cell>
          <cell r="P37">
            <v>36435.5</v>
          </cell>
          <cell r="Q37">
            <v>400</v>
          </cell>
          <cell r="R37">
            <v>12</v>
          </cell>
          <cell r="S37">
            <v>82.5</v>
          </cell>
          <cell r="T37">
            <v>0</v>
          </cell>
          <cell r="U37">
            <v>0</v>
          </cell>
          <cell r="V37">
            <v>0</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v>0</v>
          </cell>
          <cell r="U38">
            <v>0</v>
          </cell>
          <cell r="V38">
            <v>0</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v>0</v>
          </cell>
          <cell r="U44">
            <v>0</v>
          </cell>
          <cell r="V44">
            <v>0</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v>0</v>
          </cell>
          <cell r="U45">
            <v>0</v>
          </cell>
          <cell r="V45">
            <v>0</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v>0</v>
          </cell>
          <cell r="U46">
            <v>0</v>
          </cell>
          <cell r="V46">
            <v>0</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v>0</v>
          </cell>
          <cell r="U47">
            <v>0</v>
          </cell>
          <cell r="V47">
            <v>0</v>
          </cell>
        </row>
        <row r="48">
          <cell r="N48" t="str">
            <v>Engineering</v>
          </cell>
          <cell r="O48">
            <v>36370</v>
          </cell>
          <cell r="P48">
            <v>36484</v>
          </cell>
          <cell r="Q48">
            <v>250</v>
          </cell>
          <cell r="R48">
            <v>16</v>
          </cell>
          <cell r="S48">
            <v>114</v>
          </cell>
          <cell r="T48">
            <v>0</v>
          </cell>
          <cell r="U48">
            <v>0</v>
          </cell>
          <cell r="V48">
            <v>0</v>
          </cell>
        </row>
        <row r="49">
          <cell r="C49" t="str">
            <v>ENGINEERING</v>
          </cell>
          <cell r="F49" t="str">
            <v>TESTING</v>
          </cell>
          <cell r="N49" t="str">
            <v>Testing</v>
          </cell>
          <cell r="O49">
            <v>36417</v>
          </cell>
          <cell r="P49">
            <v>36499.5</v>
          </cell>
          <cell r="Q49">
            <v>400</v>
          </cell>
          <cell r="R49">
            <v>11</v>
          </cell>
          <cell r="S49">
            <v>82.5</v>
          </cell>
          <cell r="T49">
            <v>0</v>
          </cell>
          <cell r="U49">
            <v>0</v>
          </cell>
          <cell r="V49">
            <v>0</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v>0</v>
          </cell>
          <cell r="U50">
            <v>0</v>
          </cell>
          <cell r="V50">
            <v>0</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v>0</v>
          </cell>
          <cell r="U56">
            <v>0</v>
          </cell>
          <cell r="V56">
            <v>0</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v>0</v>
          </cell>
          <cell r="U57">
            <v>0</v>
          </cell>
          <cell r="V57">
            <v>0</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v>0</v>
          </cell>
          <cell r="U58">
            <v>0</v>
          </cell>
          <cell r="V58">
            <v>0</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v>0</v>
          </cell>
          <cell r="U59">
            <v>0</v>
          </cell>
          <cell r="V59">
            <v>0</v>
          </cell>
        </row>
        <row r="60">
          <cell r="N60" t="str">
            <v>Engineering</v>
          </cell>
          <cell r="O60">
            <v>36401</v>
          </cell>
          <cell r="P60">
            <v>36515</v>
          </cell>
          <cell r="Q60">
            <v>250</v>
          </cell>
          <cell r="R60">
            <v>17</v>
          </cell>
          <cell r="S60">
            <v>114</v>
          </cell>
          <cell r="T60">
            <v>0</v>
          </cell>
          <cell r="U60">
            <v>0</v>
          </cell>
          <cell r="V60">
            <v>0</v>
          </cell>
        </row>
        <row r="61">
          <cell r="C61" t="str">
            <v>ENGINEERING</v>
          </cell>
          <cell r="F61" t="str">
            <v>TESTING</v>
          </cell>
          <cell r="N61" t="str">
            <v>Testing</v>
          </cell>
          <cell r="O61">
            <v>36448</v>
          </cell>
          <cell r="P61">
            <v>36530.5</v>
          </cell>
          <cell r="Q61">
            <v>400</v>
          </cell>
          <cell r="R61">
            <v>12</v>
          </cell>
          <cell r="S61">
            <v>82.5</v>
          </cell>
          <cell r="T61">
            <v>0</v>
          </cell>
          <cell r="U61">
            <v>0</v>
          </cell>
          <cell r="V61">
            <v>0</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v>0</v>
          </cell>
          <cell r="U62">
            <v>0</v>
          </cell>
          <cell r="V62">
            <v>0</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v>0</v>
          </cell>
          <cell r="U68">
            <v>0</v>
          </cell>
          <cell r="V68">
            <v>0</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v>0</v>
          </cell>
          <cell r="U69">
            <v>0</v>
          </cell>
          <cell r="V69">
            <v>0</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v>0</v>
          </cell>
          <cell r="U70">
            <v>0</v>
          </cell>
          <cell r="V70">
            <v>0</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v>0</v>
          </cell>
          <cell r="U71">
            <v>0</v>
          </cell>
          <cell r="V71">
            <v>0</v>
          </cell>
        </row>
        <row r="72">
          <cell r="N72" t="str">
            <v>Engineering</v>
          </cell>
          <cell r="O72">
            <v>36446</v>
          </cell>
          <cell r="P72">
            <v>36560</v>
          </cell>
          <cell r="Q72">
            <v>250</v>
          </cell>
          <cell r="R72">
            <v>16</v>
          </cell>
          <cell r="S72">
            <v>114</v>
          </cell>
          <cell r="T72">
            <v>0</v>
          </cell>
          <cell r="U72">
            <v>0</v>
          </cell>
          <cell r="V72">
            <v>0</v>
          </cell>
        </row>
        <row r="73">
          <cell r="C73" t="str">
            <v>ENGINEERING</v>
          </cell>
          <cell r="F73" t="str">
            <v>TESTING</v>
          </cell>
          <cell r="N73" t="str">
            <v>Testing</v>
          </cell>
          <cell r="O73">
            <v>36493</v>
          </cell>
          <cell r="P73">
            <v>36575.5</v>
          </cell>
          <cell r="Q73">
            <v>400</v>
          </cell>
          <cell r="R73">
            <v>12</v>
          </cell>
          <cell r="S73">
            <v>82.5</v>
          </cell>
          <cell r="T73">
            <v>0</v>
          </cell>
          <cell r="U73">
            <v>0</v>
          </cell>
          <cell r="V73">
            <v>0</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v>0</v>
          </cell>
          <cell r="U74">
            <v>0</v>
          </cell>
          <cell r="V74">
            <v>0</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v>0</v>
          </cell>
          <cell r="U80">
            <v>0</v>
          </cell>
          <cell r="V80">
            <v>0</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v>0</v>
          </cell>
          <cell r="U81">
            <v>0</v>
          </cell>
          <cell r="V81">
            <v>0</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v>0</v>
          </cell>
          <cell r="U82">
            <v>0</v>
          </cell>
          <cell r="V82">
            <v>0</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v>0</v>
          </cell>
          <cell r="U83">
            <v>0</v>
          </cell>
          <cell r="V83">
            <v>0</v>
          </cell>
        </row>
        <row r="84">
          <cell r="N84" t="str">
            <v>Engineering</v>
          </cell>
          <cell r="O84">
            <v>36490</v>
          </cell>
          <cell r="P84">
            <v>36604</v>
          </cell>
          <cell r="Q84">
            <v>250</v>
          </cell>
          <cell r="R84">
            <v>16</v>
          </cell>
          <cell r="S84">
            <v>114</v>
          </cell>
          <cell r="T84">
            <v>0</v>
          </cell>
          <cell r="U84">
            <v>0</v>
          </cell>
          <cell r="V84">
            <v>0</v>
          </cell>
        </row>
        <row r="85">
          <cell r="C85" t="str">
            <v>ENGINEERING</v>
          </cell>
          <cell r="F85" t="str">
            <v>TESTING</v>
          </cell>
          <cell r="N85" t="str">
            <v>Testing</v>
          </cell>
          <cell r="O85">
            <v>36537</v>
          </cell>
          <cell r="P85">
            <v>36619.5</v>
          </cell>
          <cell r="Q85">
            <v>400</v>
          </cell>
          <cell r="R85">
            <v>12</v>
          </cell>
          <cell r="S85">
            <v>82.5</v>
          </cell>
          <cell r="T85">
            <v>0</v>
          </cell>
          <cell r="U85">
            <v>0</v>
          </cell>
          <cell r="V85">
            <v>0</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v>0</v>
          </cell>
          <cell r="U86">
            <v>0</v>
          </cell>
          <cell r="V86">
            <v>0</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v>0</v>
          </cell>
          <cell r="U92">
            <v>0</v>
          </cell>
          <cell r="V92">
            <v>0</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v>0</v>
          </cell>
          <cell r="U93">
            <v>0</v>
          </cell>
          <cell r="V93">
            <v>0</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v>0</v>
          </cell>
          <cell r="U94">
            <v>0</v>
          </cell>
          <cell r="V94">
            <v>0</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v>0</v>
          </cell>
          <cell r="U95">
            <v>0</v>
          </cell>
          <cell r="V95">
            <v>0</v>
          </cell>
        </row>
        <row r="96">
          <cell r="N96" t="str">
            <v>Engineering</v>
          </cell>
          <cell r="O96">
            <v>36531</v>
          </cell>
          <cell r="P96">
            <v>36645</v>
          </cell>
          <cell r="Q96">
            <v>250</v>
          </cell>
          <cell r="R96">
            <v>16</v>
          </cell>
          <cell r="S96">
            <v>114</v>
          </cell>
          <cell r="T96">
            <v>0</v>
          </cell>
          <cell r="U96">
            <v>0</v>
          </cell>
          <cell r="V96">
            <v>0</v>
          </cell>
        </row>
        <row r="97">
          <cell r="C97" t="str">
            <v>ENGINEERING</v>
          </cell>
          <cell r="F97" t="str">
            <v>TESTING</v>
          </cell>
          <cell r="N97" t="str">
            <v>Testing</v>
          </cell>
          <cell r="O97">
            <v>36578</v>
          </cell>
          <cell r="P97">
            <v>36660.5</v>
          </cell>
          <cell r="Q97">
            <v>400</v>
          </cell>
          <cell r="R97">
            <v>10</v>
          </cell>
          <cell r="S97">
            <v>82.5</v>
          </cell>
          <cell r="T97">
            <v>0</v>
          </cell>
          <cell r="U97">
            <v>0</v>
          </cell>
          <cell r="V97">
            <v>0</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v>0</v>
          </cell>
          <cell r="U98">
            <v>0</v>
          </cell>
          <cell r="V98">
            <v>0</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v>0</v>
          </cell>
          <cell r="U104">
            <v>0</v>
          </cell>
          <cell r="V104">
            <v>0</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v>0</v>
          </cell>
          <cell r="U105">
            <v>0</v>
          </cell>
          <cell r="V105">
            <v>0</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v>0</v>
          </cell>
          <cell r="U106">
            <v>0</v>
          </cell>
          <cell r="V106">
            <v>0</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v>0</v>
          </cell>
          <cell r="U107">
            <v>0</v>
          </cell>
          <cell r="V107">
            <v>0</v>
          </cell>
        </row>
        <row r="108">
          <cell r="N108" t="str">
            <v>Engineering</v>
          </cell>
          <cell r="O108">
            <v>36566</v>
          </cell>
          <cell r="P108">
            <v>36680</v>
          </cell>
          <cell r="Q108">
            <v>250</v>
          </cell>
          <cell r="R108">
            <v>12</v>
          </cell>
          <cell r="S108">
            <v>114</v>
          </cell>
          <cell r="T108">
            <v>0</v>
          </cell>
          <cell r="U108">
            <v>0</v>
          </cell>
          <cell r="V108">
            <v>0</v>
          </cell>
        </row>
        <row r="109">
          <cell r="C109" t="str">
            <v>ENGINEERING</v>
          </cell>
          <cell r="F109" t="str">
            <v>TESTING</v>
          </cell>
          <cell r="N109" t="str">
            <v>Testing</v>
          </cell>
          <cell r="O109">
            <v>36613</v>
          </cell>
          <cell r="P109">
            <v>36695.5</v>
          </cell>
          <cell r="Q109">
            <v>400</v>
          </cell>
          <cell r="R109">
            <v>5</v>
          </cell>
          <cell r="S109">
            <v>82.5</v>
          </cell>
          <cell r="T109">
            <v>0</v>
          </cell>
          <cell r="U109">
            <v>0</v>
          </cell>
          <cell r="V109">
            <v>0</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v>0</v>
          </cell>
          <cell r="U110">
            <v>0</v>
          </cell>
          <cell r="V110">
            <v>0</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v>0</v>
          </cell>
          <cell r="U116">
            <v>0</v>
          </cell>
          <cell r="V116">
            <v>0</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v>0</v>
          </cell>
          <cell r="U117">
            <v>0</v>
          </cell>
          <cell r="V117">
            <v>0</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v>0</v>
          </cell>
          <cell r="U118">
            <v>0</v>
          </cell>
          <cell r="V118">
            <v>0</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v>0</v>
          </cell>
          <cell r="U119">
            <v>0</v>
          </cell>
          <cell r="V119">
            <v>0</v>
          </cell>
        </row>
        <row r="120">
          <cell r="N120" t="str">
            <v>Engineering</v>
          </cell>
          <cell r="O120">
            <v>36600</v>
          </cell>
          <cell r="P120">
            <v>36714</v>
          </cell>
          <cell r="Q120">
            <v>250</v>
          </cell>
          <cell r="R120">
            <v>7</v>
          </cell>
          <cell r="S120">
            <v>114</v>
          </cell>
          <cell r="T120">
            <v>0</v>
          </cell>
          <cell r="U120">
            <v>0</v>
          </cell>
          <cell r="V120">
            <v>0</v>
          </cell>
        </row>
        <row r="121">
          <cell r="C121" t="str">
            <v>ENGINEERING</v>
          </cell>
          <cell r="F121" t="str">
            <v>TESTING</v>
          </cell>
          <cell r="N121" t="str">
            <v>Testing</v>
          </cell>
          <cell r="O121">
            <v>36647</v>
          </cell>
          <cell r="P121">
            <v>36729.5</v>
          </cell>
          <cell r="Q121">
            <v>400</v>
          </cell>
          <cell r="R121">
            <v>1</v>
          </cell>
          <cell r="S121">
            <v>82.5</v>
          </cell>
          <cell r="T121">
            <v>0</v>
          </cell>
          <cell r="U121">
            <v>0</v>
          </cell>
          <cell r="V121">
            <v>0</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v>0</v>
          </cell>
          <cell r="U122">
            <v>0</v>
          </cell>
          <cell r="V122">
            <v>0</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v>0</v>
          </cell>
          <cell r="U130">
            <v>0</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v>0</v>
          </cell>
          <cell r="U131">
            <v>0</v>
          </cell>
          <cell r="V131">
            <v>0</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v>0</v>
          </cell>
          <cell r="U138">
            <v>0</v>
          </cell>
          <cell r="V138">
            <v>0</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v>0</v>
          </cell>
          <cell r="U139">
            <v>0</v>
          </cell>
          <cell r="V139">
            <v>0</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v>0</v>
          </cell>
          <cell r="U140">
            <v>0</v>
          </cell>
          <cell r="V140">
            <v>0</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v>0</v>
          </cell>
          <cell r="U148">
            <v>0</v>
          </cell>
          <cell r="V148">
            <v>0</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v>0</v>
          </cell>
          <cell r="U149">
            <v>0</v>
          </cell>
          <cell r="V149">
            <v>0</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v>0</v>
          </cell>
          <cell r="U150">
            <v>0</v>
          </cell>
          <cell r="V150">
            <v>0</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v>0</v>
          </cell>
          <cell r="U158">
            <v>0</v>
          </cell>
          <cell r="V158">
            <v>0</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v>0</v>
          </cell>
          <cell r="U159">
            <v>0</v>
          </cell>
          <cell r="V159">
            <v>0</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v>0</v>
          </cell>
          <cell r="U160">
            <v>0</v>
          </cell>
          <cell r="V160">
            <v>0</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Admin Info"/>
      <sheetName val="CRAT"/>
      <sheetName val="EBT"/>
      <sheetName val="GEAT"/>
      <sheetName val="RPT"/>
      <sheetName val="Lists"/>
    </sheetNames>
    <sheetDataSet>
      <sheetData sheetId="0"/>
      <sheetData sheetId="1"/>
      <sheetData sheetId="2">
        <row r="99">
          <cell r="B99" t="str">
            <v>Local PV</v>
          </cell>
        </row>
        <row r="100">
          <cell r="B100" t="str">
            <v>CV PV</v>
          </cell>
        </row>
      </sheetData>
      <sheetData sheetId="3">
        <row r="27">
          <cell r="E27">
            <v>335</v>
          </cell>
        </row>
        <row r="40">
          <cell r="B40" t="str">
            <v>Western - Large</v>
          </cell>
        </row>
        <row r="51">
          <cell r="B51" t="str">
            <v>Whiskeytown</v>
          </cell>
        </row>
        <row r="70">
          <cell r="B70" t="str">
            <v>Big Horn</v>
          </cell>
        </row>
        <row r="71">
          <cell r="B71" t="str">
            <v>Western - Small</v>
          </cell>
        </row>
        <row r="109">
          <cell r="B109" t="str">
            <v>Local PV</v>
          </cell>
        </row>
        <row r="110">
          <cell r="B110" t="str">
            <v>CV PV</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Normal="100" zoomScaleSheetLayoutView="100" workbookViewId="0"/>
  </sheetViews>
  <sheetFormatPr defaultRowHeight="15"/>
  <cols>
    <col min="1" max="1" width="98" style="280" customWidth="1"/>
    <col min="2" max="2" width="14.625" style="280" customWidth="1"/>
    <col min="3" max="4" width="9" style="280"/>
    <col min="5" max="5" width="11.625" style="280" customWidth="1"/>
    <col min="6" max="6" width="9" style="280"/>
    <col min="7" max="7" width="14.125" style="280" bestFit="1" customWidth="1"/>
    <col min="8" max="8" width="15.375" style="280" bestFit="1" customWidth="1"/>
    <col min="9" max="256" width="9" style="280"/>
    <col min="257" max="257" width="93.75" style="280" bestFit="1" customWidth="1"/>
    <col min="258" max="512" width="9" style="280"/>
    <col min="513" max="513" width="93.75" style="280" bestFit="1" customWidth="1"/>
    <col min="514" max="768" width="9" style="280"/>
    <col min="769" max="769" width="93.75" style="280" bestFit="1" customWidth="1"/>
    <col min="770" max="1024" width="9" style="280"/>
    <col min="1025" max="1025" width="93.75" style="280" bestFit="1" customWidth="1"/>
    <col min="1026" max="1280" width="9" style="280"/>
    <col min="1281" max="1281" width="93.75" style="280" bestFit="1" customWidth="1"/>
    <col min="1282" max="1536" width="9" style="280"/>
    <col min="1537" max="1537" width="93.75" style="280" bestFit="1" customWidth="1"/>
    <col min="1538" max="1792" width="9" style="280"/>
    <col min="1793" max="1793" width="93.75" style="280" bestFit="1" customWidth="1"/>
    <col min="1794" max="2048" width="9" style="280"/>
    <col min="2049" max="2049" width="93.75" style="280" bestFit="1" customWidth="1"/>
    <col min="2050" max="2304" width="9" style="280"/>
    <col min="2305" max="2305" width="93.75" style="280" bestFit="1" customWidth="1"/>
    <col min="2306" max="2560" width="9" style="280"/>
    <col min="2561" max="2561" width="93.75" style="280" bestFit="1" customWidth="1"/>
    <col min="2562" max="2816" width="9" style="280"/>
    <col min="2817" max="2817" width="93.75" style="280" bestFit="1" customWidth="1"/>
    <col min="2818" max="3072" width="9" style="280"/>
    <col min="3073" max="3073" width="93.75" style="280" bestFit="1" customWidth="1"/>
    <col min="3074" max="3328" width="9" style="280"/>
    <col min="3329" max="3329" width="93.75" style="280" bestFit="1" customWidth="1"/>
    <col min="3330" max="3584" width="9" style="280"/>
    <col min="3585" max="3585" width="93.75" style="280" bestFit="1" customWidth="1"/>
    <col min="3586" max="3840" width="9" style="280"/>
    <col min="3841" max="3841" width="93.75" style="280" bestFit="1" customWidth="1"/>
    <col min="3842" max="4096" width="9" style="280"/>
    <col min="4097" max="4097" width="93.75" style="280" bestFit="1" customWidth="1"/>
    <col min="4098" max="4352" width="9" style="280"/>
    <col min="4353" max="4353" width="93.75" style="280" bestFit="1" customWidth="1"/>
    <col min="4354" max="4608" width="9" style="280"/>
    <col min="4609" max="4609" width="93.75" style="280" bestFit="1" customWidth="1"/>
    <col min="4610" max="4864" width="9" style="280"/>
    <col min="4865" max="4865" width="93.75" style="280" bestFit="1" customWidth="1"/>
    <col min="4866" max="5120" width="9" style="280"/>
    <col min="5121" max="5121" width="93.75" style="280" bestFit="1" customWidth="1"/>
    <col min="5122" max="5376" width="9" style="280"/>
    <col min="5377" max="5377" width="93.75" style="280" bestFit="1" customWidth="1"/>
    <col min="5378" max="5632" width="9" style="280"/>
    <col min="5633" max="5633" width="93.75" style="280" bestFit="1" customWidth="1"/>
    <col min="5634" max="5888" width="9" style="280"/>
    <col min="5889" max="5889" width="93.75" style="280" bestFit="1" customWidth="1"/>
    <col min="5890" max="6144" width="9" style="280"/>
    <col min="6145" max="6145" width="93.75" style="280" bestFit="1" customWidth="1"/>
    <col min="6146" max="6400" width="9" style="280"/>
    <col min="6401" max="6401" width="93.75" style="280" bestFit="1" customWidth="1"/>
    <col min="6402" max="6656" width="9" style="280"/>
    <col min="6657" max="6657" width="93.75" style="280" bestFit="1" customWidth="1"/>
    <col min="6658" max="6912" width="9" style="280"/>
    <col min="6913" max="6913" width="93.75" style="280" bestFit="1" customWidth="1"/>
    <col min="6914" max="7168" width="9" style="280"/>
    <col min="7169" max="7169" width="93.75" style="280" bestFit="1" customWidth="1"/>
    <col min="7170" max="7424" width="9" style="280"/>
    <col min="7425" max="7425" width="93.75" style="280" bestFit="1" customWidth="1"/>
    <col min="7426" max="7680" width="9" style="280"/>
    <col min="7681" max="7681" width="93.75" style="280" bestFit="1" customWidth="1"/>
    <col min="7682" max="7936" width="9" style="280"/>
    <col min="7937" max="7937" width="93.75" style="280" bestFit="1" customWidth="1"/>
    <col min="7938" max="8192" width="9" style="280"/>
    <col min="8193" max="8193" width="93.75" style="280" bestFit="1" customWidth="1"/>
    <col min="8194" max="8448" width="9" style="280"/>
    <col min="8449" max="8449" width="93.75" style="280" bestFit="1" customWidth="1"/>
    <col min="8450" max="8704" width="9" style="280"/>
    <col min="8705" max="8705" width="93.75" style="280" bestFit="1" customWidth="1"/>
    <col min="8706" max="8960" width="9" style="280"/>
    <col min="8961" max="8961" width="93.75" style="280" bestFit="1" customWidth="1"/>
    <col min="8962" max="9216" width="9" style="280"/>
    <col min="9217" max="9217" width="93.75" style="280" bestFit="1" customWidth="1"/>
    <col min="9218" max="9472" width="9" style="280"/>
    <col min="9473" max="9473" width="93.75" style="280" bestFit="1" customWidth="1"/>
    <col min="9474" max="9728" width="9" style="280"/>
    <col min="9729" max="9729" width="93.75" style="280" bestFit="1" customWidth="1"/>
    <col min="9730" max="9984" width="9" style="280"/>
    <col min="9985" max="9985" width="93.75" style="280" bestFit="1" customWidth="1"/>
    <col min="9986" max="10240" width="9" style="280"/>
    <col min="10241" max="10241" width="93.75" style="280" bestFit="1" customWidth="1"/>
    <col min="10242" max="10496" width="9" style="280"/>
    <col min="10497" max="10497" width="93.75" style="280" bestFit="1" customWidth="1"/>
    <col min="10498" max="10752" width="9" style="280"/>
    <col min="10753" max="10753" width="93.75" style="280" bestFit="1" customWidth="1"/>
    <col min="10754" max="11008" width="9" style="280"/>
    <col min="11009" max="11009" width="93.75" style="280" bestFit="1" customWidth="1"/>
    <col min="11010" max="11264" width="9" style="280"/>
    <col min="11265" max="11265" width="93.75" style="280" bestFit="1" customWidth="1"/>
    <col min="11266" max="11520" width="9" style="280"/>
    <col min="11521" max="11521" width="93.75" style="280" bestFit="1" customWidth="1"/>
    <col min="11522" max="11776" width="9" style="280"/>
    <col min="11777" max="11777" width="93.75" style="280" bestFit="1" customWidth="1"/>
    <col min="11778" max="12032" width="9" style="280"/>
    <col min="12033" max="12033" width="93.75" style="280" bestFit="1" customWidth="1"/>
    <col min="12034" max="12288" width="9" style="280"/>
    <col min="12289" max="12289" width="93.75" style="280" bestFit="1" customWidth="1"/>
    <col min="12290" max="12544" width="9" style="280"/>
    <col min="12545" max="12545" width="93.75" style="280" bestFit="1" customWidth="1"/>
    <col min="12546" max="12800" width="9" style="280"/>
    <col min="12801" max="12801" width="93.75" style="280" bestFit="1" customWidth="1"/>
    <col min="12802" max="13056" width="9" style="280"/>
    <col min="13057" max="13057" width="93.75" style="280" bestFit="1" customWidth="1"/>
    <col min="13058" max="13312" width="9" style="280"/>
    <col min="13313" max="13313" width="93.75" style="280" bestFit="1" customWidth="1"/>
    <col min="13314" max="13568" width="9" style="280"/>
    <col min="13569" max="13569" width="93.75" style="280" bestFit="1" customWidth="1"/>
    <col min="13570" max="13824" width="9" style="280"/>
    <col min="13825" max="13825" width="93.75" style="280" bestFit="1" customWidth="1"/>
    <col min="13826" max="14080" width="9" style="280"/>
    <col min="14081" max="14081" width="93.75" style="280" bestFit="1" customWidth="1"/>
    <col min="14082" max="14336" width="9" style="280"/>
    <col min="14337" max="14337" width="93.75" style="280" bestFit="1" customWidth="1"/>
    <col min="14338" max="14592" width="9" style="280"/>
    <col min="14593" max="14593" width="93.75" style="280" bestFit="1" customWidth="1"/>
    <col min="14594" max="14848" width="9" style="280"/>
    <col min="14849" max="14849" width="93.75" style="280" bestFit="1" customWidth="1"/>
    <col min="14850" max="15104" width="9" style="280"/>
    <col min="15105" max="15105" width="93.75" style="280" bestFit="1" customWidth="1"/>
    <col min="15106" max="15360" width="9" style="280"/>
    <col min="15361" max="15361" width="93.75" style="280" bestFit="1" customWidth="1"/>
    <col min="15362" max="15616" width="9" style="280"/>
    <col min="15617" max="15617" width="93.75" style="280" bestFit="1" customWidth="1"/>
    <col min="15618" max="15872" width="9" style="280"/>
    <col min="15873" max="15873" width="93.75" style="280" bestFit="1" customWidth="1"/>
    <col min="15874" max="16128" width="9" style="280"/>
    <col min="16129" max="16129" width="93.75" style="280" bestFit="1" customWidth="1"/>
    <col min="16130" max="16384" width="9" style="280"/>
  </cols>
  <sheetData>
    <row r="1" spans="1:1" ht="87" customHeight="1">
      <c r="A1" s="279" t="s">
        <v>317</v>
      </c>
    </row>
    <row r="2" spans="1:1" ht="29.25" customHeight="1">
      <c r="A2" s="281"/>
    </row>
    <row r="3" spans="1:1" ht="10.5" customHeight="1"/>
    <row r="4" spans="1:1" ht="11.25" customHeight="1"/>
    <row r="8" spans="1:1">
      <c r="A8" s="282"/>
    </row>
    <row r="11" spans="1:1" ht="30.75" customHeight="1"/>
    <row r="12" spans="1:1" ht="19.5" customHeight="1">
      <c r="A12" s="304" t="s">
        <v>157</v>
      </c>
    </row>
    <row r="13" spans="1:1" ht="58.5" customHeight="1">
      <c r="A13" s="283" t="s">
        <v>256</v>
      </c>
    </row>
    <row r="14" spans="1:1" ht="45.75">
      <c r="A14" s="284" t="s">
        <v>177</v>
      </c>
    </row>
    <row r="15" spans="1:1" ht="51" customHeight="1">
      <c r="A15" s="283" t="s">
        <v>257</v>
      </c>
    </row>
    <row r="16" spans="1:1" ht="65.25" customHeight="1">
      <c r="A16" s="284" t="s">
        <v>265</v>
      </c>
    </row>
    <row r="17" spans="1:1" ht="45" customHeight="1">
      <c r="A17" s="284" t="s">
        <v>258</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6"/>
  <sheetViews>
    <sheetView view="pageBreakPreview" zoomScaleNormal="100" zoomScaleSheetLayoutView="100" workbookViewId="0">
      <pane xSplit="1" ySplit="8" topLeftCell="B9" activePane="bottomRight" state="frozen"/>
      <selection pane="topRight" activeCell="B1" sqref="B1"/>
      <selection pane="bottomLeft" activeCell="A8" sqref="A8"/>
      <selection pane="bottomRight" activeCell="B22" sqref="B22"/>
    </sheetView>
  </sheetViews>
  <sheetFormatPr defaultColWidth="9" defaultRowHeight="12.75"/>
  <cols>
    <col min="1" max="1" width="36.625" style="14" customWidth="1"/>
    <col min="2" max="6" width="23.625" style="14" customWidth="1"/>
    <col min="7" max="16384" width="9" style="14"/>
  </cols>
  <sheetData>
    <row r="1" spans="1:6" ht="15.75">
      <c r="A1" s="131" t="s">
        <v>22</v>
      </c>
      <c r="B1" s="132"/>
      <c r="C1" s="132"/>
      <c r="D1" s="132"/>
      <c r="E1" s="132"/>
      <c r="F1" s="132"/>
    </row>
    <row r="2" spans="1:6" ht="15.75">
      <c r="A2" s="131" t="s">
        <v>23</v>
      </c>
      <c r="B2" s="133"/>
      <c r="C2" s="132"/>
      <c r="D2" s="132"/>
      <c r="E2" s="132"/>
      <c r="F2" s="132"/>
    </row>
    <row r="3" spans="1:6" ht="15.75">
      <c r="A3" s="134" t="s">
        <v>259</v>
      </c>
      <c r="B3" s="133"/>
      <c r="C3" s="132"/>
      <c r="D3" s="132"/>
      <c r="E3" s="132"/>
      <c r="F3" s="132"/>
    </row>
    <row r="4" spans="1:6" ht="15.75">
      <c r="A4" s="135" t="s">
        <v>158</v>
      </c>
      <c r="B4" s="133"/>
      <c r="C4" s="132"/>
      <c r="D4" s="132"/>
      <c r="E4" s="132"/>
      <c r="F4" s="132"/>
    </row>
    <row r="5" spans="1:6">
      <c r="A5" s="298" t="s">
        <v>181</v>
      </c>
      <c r="B5" s="133"/>
      <c r="C5" s="132"/>
      <c r="D5" s="132"/>
      <c r="E5" s="132"/>
      <c r="F5" s="132"/>
    </row>
    <row r="6" spans="1:6">
      <c r="A6" s="136"/>
      <c r="B6" s="133"/>
      <c r="C6" s="132"/>
      <c r="D6" s="132"/>
      <c r="E6" s="132"/>
      <c r="F6" s="132"/>
    </row>
    <row r="7" spans="1:6">
      <c r="A7" s="133" t="s">
        <v>159</v>
      </c>
      <c r="B7" s="375" t="s">
        <v>376</v>
      </c>
      <c r="C7" s="132"/>
      <c r="D7" s="132"/>
      <c r="E7" s="132"/>
      <c r="F7" s="132"/>
    </row>
    <row r="8" spans="1:6">
      <c r="A8" s="133" t="s">
        <v>13</v>
      </c>
      <c r="B8" s="147"/>
      <c r="C8" s="132"/>
      <c r="D8" s="132"/>
      <c r="E8" s="132"/>
      <c r="F8" s="132"/>
    </row>
    <row r="9" spans="1:6">
      <c r="A9" s="148" t="s">
        <v>174</v>
      </c>
      <c r="B9" s="375" t="s">
        <v>377</v>
      </c>
      <c r="C9" s="132"/>
      <c r="D9" s="132"/>
      <c r="E9" s="132"/>
      <c r="F9" s="132"/>
    </row>
    <row r="10" spans="1:6">
      <c r="A10" s="133"/>
      <c r="B10" s="136"/>
      <c r="C10" s="132"/>
      <c r="D10" s="132"/>
      <c r="E10" s="132"/>
      <c r="F10" s="132"/>
    </row>
    <row r="11" spans="1:6">
      <c r="A11" s="138"/>
      <c r="B11" s="138"/>
      <c r="C11" s="132"/>
      <c r="D11" s="132"/>
      <c r="E11" s="132"/>
      <c r="F11" s="132"/>
    </row>
    <row r="12" spans="1:6" s="18" customFormat="1">
      <c r="A12" s="133" t="s">
        <v>261</v>
      </c>
      <c r="B12" s="139" t="s">
        <v>173</v>
      </c>
      <c r="C12" s="140" t="s">
        <v>48</v>
      </c>
      <c r="D12" s="140" t="s">
        <v>49</v>
      </c>
      <c r="E12" s="140" t="s">
        <v>50</v>
      </c>
      <c r="F12" s="141" t="s">
        <v>12</v>
      </c>
    </row>
    <row r="13" spans="1:6">
      <c r="A13" s="136" t="s">
        <v>5</v>
      </c>
      <c r="B13" s="375" t="s">
        <v>416</v>
      </c>
      <c r="C13" s="375" t="s">
        <v>416</v>
      </c>
      <c r="D13" s="375" t="s">
        <v>416</v>
      </c>
      <c r="E13" s="375" t="s">
        <v>416</v>
      </c>
      <c r="F13" s="375"/>
    </row>
    <row r="14" spans="1:6">
      <c r="A14" s="136" t="s">
        <v>4</v>
      </c>
      <c r="B14" s="375" t="s">
        <v>379</v>
      </c>
      <c r="C14" s="375" t="s">
        <v>379</v>
      </c>
      <c r="D14" s="375" t="s">
        <v>379</v>
      </c>
      <c r="E14" s="375" t="s">
        <v>379</v>
      </c>
      <c r="F14" s="375"/>
    </row>
    <row r="15" spans="1:6">
      <c r="A15" s="136" t="s">
        <v>19</v>
      </c>
      <c r="B15" s="376"/>
      <c r="C15" s="376"/>
      <c r="D15" s="376"/>
      <c r="E15" s="376"/>
      <c r="F15" s="376"/>
    </row>
    <row r="16" spans="1:6">
      <c r="A16" s="136" t="s">
        <v>6</v>
      </c>
      <c r="B16" s="375" t="s">
        <v>415</v>
      </c>
      <c r="C16" s="375" t="s">
        <v>415</v>
      </c>
      <c r="D16" s="375" t="s">
        <v>415</v>
      </c>
      <c r="E16" s="375" t="s">
        <v>415</v>
      </c>
      <c r="F16" s="375"/>
    </row>
    <row r="17" spans="1:6">
      <c r="A17" s="136" t="s">
        <v>7</v>
      </c>
      <c r="B17" s="375" t="s">
        <v>381</v>
      </c>
      <c r="C17" s="375" t="s">
        <v>381</v>
      </c>
      <c r="D17" s="375" t="s">
        <v>381</v>
      </c>
      <c r="E17" s="375" t="s">
        <v>381</v>
      </c>
      <c r="F17" s="375"/>
    </row>
    <row r="18" spans="1:6">
      <c r="A18" s="136" t="s">
        <v>8</v>
      </c>
      <c r="B18" s="375"/>
      <c r="C18" s="375"/>
      <c r="D18" s="375"/>
      <c r="E18" s="375"/>
      <c r="F18" s="375"/>
    </row>
    <row r="19" spans="1:6">
      <c r="A19" s="136" t="s">
        <v>9</v>
      </c>
      <c r="B19" s="375" t="s">
        <v>382</v>
      </c>
      <c r="C19" s="375" t="s">
        <v>382</v>
      </c>
      <c r="D19" s="375" t="s">
        <v>382</v>
      </c>
      <c r="E19" s="375" t="s">
        <v>382</v>
      </c>
      <c r="F19" s="375"/>
    </row>
    <row r="20" spans="1:6">
      <c r="A20" s="136" t="s">
        <v>10</v>
      </c>
      <c r="B20" s="375" t="s">
        <v>16</v>
      </c>
      <c r="C20" s="375" t="s">
        <v>16</v>
      </c>
      <c r="D20" s="375" t="s">
        <v>16</v>
      </c>
      <c r="E20" s="375" t="s">
        <v>16</v>
      </c>
      <c r="F20" s="375"/>
    </row>
    <row r="21" spans="1:6">
      <c r="A21" s="136" t="s">
        <v>11</v>
      </c>
      <c r="B21" s="375">
        <v>96002</v>
      </c>
      <c r="C21" s="375">
        <v>96002</v>
      </c>
      <c r="D21" s="375">
        <v>96002</v>
      </c>
      <c r="E21" s="375">
        <v>96002</v>
      </c>
      <c r="F21" s="375"/>
    </row>
    <row r="22" spans="1:6">
      <c r="A22" s="136" t="s">
        <v>14</v>
      </c>
      <c r="B22" s="377">
        <v>43531</v>
      </c>
      <c r="C22" s="377">
        <v>43531</v>
      </c>
      <c r="D22" s="377">
        <v>43531</v>
      </c>
      <c r="E22" s="377">
        <v>43531</v>
      </c>
      <c r="F22" s="377"/>
    </row>
    <row r="23" spans="1:6">
      <c r="A23" s="136" t="s">
        <v>175</v>
      </c>
      <c r="B23" s="378"/>
      <c r="C23" s="378"/>
      <c r="D23" s="378"/>
      <c r="E23" s="378"/>
      <c r="F23" s="378"/>
    </row>
    <row r="24" spans="1:6">
      <c r="A24" s="136"/>
      <c r="B24" s="143"/>
      <c r="C24" s="143"/>
      <c r="D24" s="143"/>
      <c r="E24" s="143"/>
      <c r="F24" s="143"/>
    </row>
    <row r="25" spans="1:6" ht="25.5">
      <c r="A25" s="133" t="s">
        <v>260</v>
      </c>
      <c r="B25" s="136"/>
      <c r="C25" s="136"/>
      <c r="D25" s="136"/>
      <c r="E25" s="136"/>
      <c r="F25" s="136"/>
    </row>
    <row r="26" spans="1:6">
      <c r="A26" s="136" t="s">
        <v>5</v>
      </c>
      <c r="B26" s="375" t="s">
        <v>378</v>
      </c>
      <c r="C26" s="375" t="s">
        <v>378</v>
      </c>
      <c r="D26" s="375" t="s">
        <v>378</v>
      </c>
      <c r="E26" s="375" t="s">
        <v>378</v>
      </c>
      <c r="F26" s="137"/>
    </row>
    <row r="27" spans="1:6">
      <c r="A27" s="136" t="s">
        <v>4</v>
      </c>
      <c r="B27" s="375" t="s">
        <v>379</v>
      </c>
      <c r="C27" s="375" t="s">
        <v>379</v>
      </c>
      <c r="D27" s="375" t="s">
        <v>379</v>
      </c>
      <c r="E27" s="375" t="s">
        <v>379</v>
      </c>
      <c r="F27" s="137"/>
    </row>
    <row r="28" spans="1:6">
      <c r="A28" s="136" t="s">
        <v>19</v>
      </c>
      <c r="B28" s="376"/>
      <c r="C28" s="376"/>
      <c r="D28" s="376"/>
      <c r="E28" s="376"/>
      <c r="F28" s="142"/>
    </row>
    <row r="29" spans="1:6">
      <c r="A29" s="136" t="s">
        <v>6</v>
      </c>
      <c r="B29" s="375" t="s">
        <v>380</v>
      </c>
      <c r="C29" s="375" t="s">
        <v>380</v>
      </c>
      <c r="D29" s="375" t="s">
        <v>380</v>
      </c>
      <c r="E29" s="375" t="s">
        <v>380</v>
      </c>
      <c r="F29" s="137"/>
    </row>
    <row r="30" spans="1:6">
      <c r="A30" s="136" t="s">
        <v>7</v>
      </c>
      <c r="B30" s="375" t="s">
        <v>381</v>
      </c>
      <c r="C30" s="375" t="s">
        <v>381</v>
      </c>
      <c r="D30" s="375" t="s">
        <v>381</v>
      </c>
      <c r="E30" s="375" t="s">
        <v>381</v>
      </c>
      <c r="F30" s="137"/>
    </row>
    <row r="31" spans="1:6">
      <c r="A31" s="136" t="s">
        <v>8</v>
      </c>
      <c r="B31" s="375"/>
      <c r="C31" s="375"/>
      <c r="D31" s="375"/>
      <c r="E31" s="375"/>
      <c r="F31" s="137"/>
    </row>
    <row r="32" spans="1:6">
      <c r="A32" s="136" t="s">
        <v>9</v>
      </c>
      <c r="B32" s="375" t="s">
        <v>382</v>
      </c>
      <c r="C32" s="375" t="s">
        <v>382</v>
      </c>
      <c r="D32" s="375" t="s">
        <v>382</v>
      </c>
      <c r="E32" s="375" t="s">
        <v>382</v>
      </c>
      <c r="F32" s="137"/>
    </row>
    <row r="33" spans="1:6">
      <c r="A33" s="136" t="s">
        <v>10</v>
      </c>
      <c r="B33" s="375" t="s">
        <v>16</v>
      </c>
      <c r="C33" s="375" t="s">
        <v>16</v>
      </c>
      <c r="D33" s="375" t="s">
        <v>16</v>
      </c>
      <c r="E33" s="375" t="s">
        <v>16</v>
      </c>
      <c r="F33" s="137"/>
    </row>
    <row r="34" spans="1:6">
      <c r="A34" s="136" t="s">
        <v>11</v>
      </c>
      <c r="B34" s="375">
        <v>96002</v>
      </c>
      <c r="C34" s="375">
        <v>96002</v>
      </c>
      <c r="D34" s="375">
        <v>96002</v>
      </c>
      <c r="E34" s="375">
        <v>96002</v>
      </c>
      <c r="F34" s="137"/>
    </row>
    <row r="35" spans="1:6">
      <c r="A35" s="17"/>
      <c r="B35" s="377"/>
      <c r="C35" s="377"/>
      <c r="D35" s="377"/>
      <c r="E35" s="377"/>
      <c r="F35" s="469"/>
    </row>
    <row r="36" spans="1:6">
      <c r="A36" s="467"/>
      <c r="B36" s="468"/>
      <c r="C36" s="468"/>
      <c r="D36" s="468"/>
      <c r="E36" s="468"/>
      <c r="F36" s="467"/>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T125"/>
  <sheetViews>
    <sheetView showGridLines="0" tabSelected="1" view="pageBreakPreview" zoomScale="80" zoomScaleNormal="100" zoomScaleSheetLayoutView="80" workbookViewId="0"/>
  </sheetViews>
  <sheetFormatPr defaultColWidth="9" defaultRowHeight="15.75"/>
  <cols>
    <col min="1" max="1" width="9" style="1"/>
    <col min="2" max="2" width="64.75" style="9" customWidth="1"/>
    <col min="3" max="3" width="16.875" style="19" customWidth="1"/>
    <col min="4" max="4" width="15.125" style="19" customWidth="1"/>
    <col min="5" max="6" width="9.75" style="130" customWidth="1"/>
    <col min="7" max="14" width="9.75" style="5" customWidth="1"/>
    <col min="15" max="15" width="9.25" style="5" customWidth="1"/>
    <col min="16" max="18" width="9.25" style="1" customWidth="1"/>
    <col min="19" max="25" width="7.125" style="1" customWidth="1"/>
    <col min="26" max="26" width="14.75" style="1" bestFit="1" customWidth="1"/>
    <col min="27" max="131" width="7.125" style="1" customWidth="1"/>
    <col min="132" max="16384" width="9" style="1"/>
  </cols>
  <sheetData>
    <row r="1" spans="1:18" s="2" customFormat="1">
      <c r="B1" s="20" t="s">
        <v>22</v>
      </c>
      <c r="C1" s="20"/>
      <c r="D1" s="11"/>
      <c r="E1" s="11"/>
      <c r="F1" s="11"/>
      <c r="G1" s="4"/>
      <c r="H1" s="4"/>
      <c r="I1" s="4"/>
      <c r="J1" s="4"/>
      <c r="K1" s="4"/>
      <c r="L1" s="4"/>
      <c r="M1" s="4"/>
      <c r="N1" s="4"/>
    </row>
    <row r="2" spans="1:18" s="2" customFormat="1">
      <c r="B2" s="20" t="s">
        <v>23</v>
      </c>
      <c r="C2" s="20"/>
      <c r="D2" s="11"/>
      <c r="E2" s="11"/>
      <c r="F2" s="11"/>
      <c r="G2" s="4"/>
      <c r="H2" s="4"/>
      <c r="I2" s="4"/>
      <c r="J2" s="4"/>
      <c r="K2" s="4"/>
      <c r="L2" s="4"/>
      <c r="M2" s="4"/>
      <c r="N2" s="4"/>
    </row>
    <row r="3" spans="1:18" s="3" customFormat="1">
      <c r="B3" s="134" t="s">
        <v>259</v>
      </c>
      <c r="C3" s="21"/>
      <c r="D3" s="16"/>
      <c r="E3" s="16"/>
      <c r="F3" s="16"/>
    </row>
    <row r="4" spans="1:18" s="3" customFormat="1">
      <c r="B4" s="25" t="s">
        <v>180</v>
      </c>
      <c r="C4" s="21"/>
      <c r="D4" s="15"/>
      <c r="E4" s="15"/>
      <c r="F4" s="15"/>
    </row>
    <row r="5" spans="1:18" s="3" customFormat="1">
      <c r="B5" s="298" t="s">
        <v>182</v>
      </c>
      <c r="C5" s="21"/>
      <c r="D5" s="15"/>
      <c r="E5" s="15"/>
      <c r="F5" s="15"/>
    </row>
    <row r="6" spans="1:18" s="3" customFormat="1" ht="15.75" customHeight="1">
      <c r="B6" s="149"/>
      <c r="C6" s="149"/>
      <c r="D6" s="15"/>
      <c r="E6" s="15"/>
      <c r="F6" s="15"/>
    </row>
    <row r="7" spans="1:18" s="3" customFormat="1" ht="15.75" customHeight="1">
      <c r="B7" s="26" t="s">
        <v>93</v>
      </c>
      <c r="C7" s="11"/>
      <c r="D7" s="11"/>
      <c r="E7" s="11"/>
      <c r="F7" s="11"/>
      <c r="G7" s="10"/>
      <c r="H7" s="6"/>
    </row>
    <row r="8" spans="1:18" s="3" customFormat="1">
      <c r="B8" s="20"/>
      <c r="C8" s="12"/>
      <c r="D8" s="20"/>
      <c r="E8" s="20"/>
      <c r="F8" s="20"/>
      <c r="G8" s="54"/>
      <c r="H8" s="55" t="s">
        <v>3</v>
      </c>
      <c r="I8" s="254"/>
      <c r="J8" s="255"/>
      <c r="K8" s="56"/>
      <c r="L8" s="56"/>
      <c r="M8" s="62"/>
      <c r="N8" s="62"/>
      <c r="O8" s="57"/>
      <c r="P8" s="58"/>
      <c r="Q8" s="58"/>
      <c r="R8" s="58"/>
    </row>
    <row r="9" spans="1:18" s="3" customFormat="1">
      <c r="B9" s="12"/>
      <c r="C9" s="12"/>
      <c r="D9" s="20"/>
      <c r="E9" s="20"/>
      <c r="F9" s="129" t="s">
        <v>46</v>
      </c>
      <c r="H9" s="61" t="s">
        <v>26</v>
      </c>
      <c r="I9" s="60"/>
      <c r="K9" s="62"/>
      <c r="L9" s="62"/>
      <c r="M9" s="62"/>
      <c r="N9" s="62"/>
      <c r="O9" s="57"/>
      <c r="P9" s="58"/>
      <c r="Q9" s="58"/>
      <c r="R9" s="58"/>
    </row>
    <row r="10" spans="1:18" s="7" customFormat="1" ht="18.75">
      <c r="B10" s="305" t="s">
        <v>47</v>
      </c>
      <c r="C10" s="22"/>
      <c r="D10" s="22"/>
      <c r="E10" s="63">
        <v>2017</v>
      </c>
      <c r="F10" s="63" t="s">
        <v>413</v>
      </c>
      <c r="G10" s="63">
        <v>2019</v>
      </c>
      <c r="H10" s="63" t="s">
        <v>2</v>
      </c>
      <c r="I10" s="63" t="s">
        <v>17</v>
      </c>
      <c r="J10" s="63" t="s">
        <v>18</v>
      </c>
      <c r="K10" s="63" t="s">
        <v>20</v>
      </c>
      <c r="L10" s="63" t="s">
        <v>21</v>
      </c>
      <c r="M10" s="63" t="s">
        <v>24</v>
      </c>
      <c r="N10" s="63" t="s">
        <v>25</v>
      </c>
      <c r="O10" s="63" t="s">
        <v>27</v>
      </c>
      <c r="P10" s="63" t="s">
        <v>28</v>
      </c>
      <c r="Q10" s="63" t="s">
        <v>29</v>
      </c>
      <c r="R10" s="63" t="s">
        <v>30</v>
      </c>
    </row>
    <row r="11" spans="1:18">
      <c r="A11" s="21">
        <v>1</v>
      </c>
      <c r="B11" s="20" t="s">
        <v>101</v>
      </c>
      <c r="C11" s="20"/>
      <c r="D11" s="64"/>
      <c r="E11" s="379">
        <v>241.4</v>
      </c>
      <c r="F11" s="379">
        <v>227.678</v>
      </c>
      <c r="G11" s="380">
        <v>227.3</v>
      </c>
      <c r="H11" s="381">
        <v>226.7</v>
      </c>
      <c r="I11" s="381">
        <v>226.2</v>
      </c>
      <c r="J11" s="381">
        <v>226</v>
      </c>
      <c r="K11" s="381">
        <v>225.9</v>
      </c>
      <c r="L11" s="381">
        <v>226.1</v>
      </c>
      <c r="M11" s="381">
        <v>226.4</v>
      </c>
      <c r="N11" s="381">
        <v>226.6</v>
      </c>
      <c r="O11" s="382">
        <v>227</v>
      </c>
      <c r="P11" s="382">
        <v>227.3</v>
      </c>
      <c r="Q11" s="382">
        <v>227.8</v>
      </c>
      <c r="R11" s="382">
        <v>228</v>
      </c>
    </row>
    <row r="12" spans="1:18">
      <c r="A12" s="21">
        <v>2</v>
      </c>
      <c r="B12" s="20" t="s">
        <v>31</v>
      </c>
      <c r="C12" s="483" t="s">
        <v>412</v>
      </c>
      <c r="D12" s="484"/>
      <c r="E12" s="379">
        <v>9.0241579999999999</v>
      </c>
      <c r="F12" s="379">
        <v>11.180368</v>
      </c>
      <c r="G12" s="380">
        <v>11.710126000000001</v>
      </c>
      <c r="H12" s="381">
        <v>12.65203</v>
      </c>
      <c r="I12" s="380">
        <v>13.593934000000001</v>
      </c>
      <c r="J12" s="381">
        <v>14.126902000000001</v>
      </c>
      <c r="K12" s="380">
        <v>14.126902000000001</v>
      </c>
      <c r="L12" s="381">
        <v>14.126902000000001</v>
      </c>
      <c r="M12" s="380">
        <v>14.126902000000001</v>
      </c>
      <c r="N12" s="381">
        <v>14.126902000000001</v>
      </c>
      <c r="O12" s="380">
        <v>14.126902000000001</v>
      </c>
      <c r="P12" s="381">
        <v>14.126902000000001</v>
      </c>
      <c r="Q12" s="380">
        <v>14.126902000000001</v>
      </c>
      <c r="R12" s="381">
        <v>14.126902000000001</v>
      </c>
    </row>
    <row r="13" spans="1:18">
      <c r="A13" s="21" t="s">
        <v>408</v>
      </c>
      <c r="B13" s="20" t="s">
        <v>32</v>
      </c>
      <c r="C13" s="485"/>
      <c r="D13" s="486"/>
      <c r="E13" s="177"/>
      <c r="F13" s="177"/>
      <c r="G13" s="109"/>
      <c r="H13" s="110"/>
      <c r="I13" s="110"/>
      <c r="J13" s="110"/>
      <c r="K13" s="110"/>
      <c r="L13" s="110"/>
      <c r="M13" s="110"/>
      <c r="N13" s="110"/>
      <c r="O13" s="111"/>
      <c r="P13" s="111"/>
      <c r="Q13" s="111"/>
      <c r="R13" s="111"/>
    </row>
    <row r="14" spans="1:18">
      <c r="A14" s="21" t="s">
        <v>409</v>
      </c>
      <c r="B14" s="20" t="s">
        <v>262</v>
      </c>
      <c r="C14" s="485"/>
      <c r="D14" s="486"/>
      <c r="E14" s="177"/>
      <c r="F14" s="177"/>
      <c r="G14" s="109"/>
      <c r="H14" s="110"/>
      <c r="I14" s="110"/>
      <c r="J14" s="110"/>
      <c r="K14" s="110"/>
      <c r="L14" s="110"/>
      <c r="M14" s="110"/>
      <c r="N14" s="110"/>
      <c r="O14" s="111"/>
      <c r="P14" s="111"/>
      <c r="Q14" s="111"/>
      <c r="R14" s="111"/>
    </row>
    <row r="15" spans="1:18">
      <c r="A15" s="21" t="s">
        <v>410</v>
      </c>
      <c r="B15" s="20" t="s">
        <v>264</v>
      </c>
      <c r="C15" s="485"/>
      <c r="D15" s="486"/>
      <c r="E15" s="177"/>
      <c r="F15" s="177"/>
      <c r="G15" s="109"/>
      <c r="H15" s="110"/>
      <c r="I15" s="110"/>
      <c r="J15" s="110"/>
      <c r="K15" s="110"/>
      <c r="L15" s="110"/>
      <c r="M15" s="110"/>
      <c r="N15" s="110"/>
      <c r="O15" s="111"/>
      <c r="P15" s="111"/>
      <c r="Q15" s="111"/>
      <c r="R15" s="111"/>
    </row>
    <row r="16" spans="1:18">
      <c r="A16" s="21" t="s">
        <v>411</v>
      </c>
      <c r="B16" s="20" t="s">
        <v>36</v>
      </c>
      <c r="C16" s="485"/>
      <c r="D16" s="486"/>
      <c r="E16" s="372"/>
      <c r="F16" s="372"/>
      <c r="G16" s="109"/>
      <c r="H16" s="110"/>
      <c r="I16" s="110"/>
      <c r="J16" s="110"/>
      <c r="K16" s="110"/>
      <c r="L16" s="110"/>
      <c r="M16" s="110"/>
      <c r="N16" s="110"/>
      <c r="O16" s="111"/>
      <c r="P16" s="111"/>
      <c r="Q16" s="111"/>
      <c r="R16" s="111"/>
    </row>
    <row r="17" spans="1:18">
      <c r="A17" s="21">
        <v>6</v>
      </c>
      <c r="B17" s="20" t="s">
        <v>37</v>
      </c>
      <c r="C17" s="487"/>
      <c r="D17" s="488"/>
      <c r="E17" s="462">
        <v>0</v>
      </c>
      <c r="F17" s="462">
        <v>0</v>
      </c>
      <c r="G17" s="194">
        <v>0</v>
      </c>
      <c r="H17" s="65">
        <v>0</v>
      </c>
      <c r="I17" s="65">
        <v>0</v>
      </c>
      <c r="J17" s="65">
        <v>0</v>
      </c>
      <c r="K17" s="65">
        <v>0</v>
      </c>
      <c r="L17" s="65">
        <v>0</v>
      </c>
      <c r="M17" s="65">
        <v>0</v>
      </c>
      <c r="N17" s="65">
        <v>0</v>
      </c>
      <c r="O17" s="65">
        <v>0</v>
      </c>
      <c r="P17" s="65">
        <v>0</v>
      </c>
      <c r="Q17" s="65">
        <v>0</v>
      </c>
      <c r="R17" s="65">
        <v>0</v>
      </c>
    </row>
    <row r="18" spans="1:18">
      <c r="A18" s="21">
        <v>7</v>
      </c>
      <c r="B18" s="26" t="s">
        <v>363</v>
      </c>
      <c r="C18" s="23"/>
      <c r="D18" s="67"/>
      <c r="E18" s="371">
        <f>E11-E16-E17</f>
        <v>241.4</v>
      </c>
      <c r="F18" s="371">
        <f>F11-F16-F17</f>
        <v>227.678</v>
      </c>
      <c r="G18" s="68">
        <f>G11-G16-G17</f>
        <v>227.3</v>
      </c>
      <c r="H18" s="68">
        <f>H11-H16-H17</f>
        <v>226.7</v>
      </c>
      <c r="I18" s="68">
        <f t="shared" ref="I18:N18" si="0">I11-I16-I17</f>
        <v>226.2</v>
      </c>
      <c r="J18" s="68">
        <f t="shared" si="0"/>
        <v>226</v>
      </c>
      <c r="K18" s="68">
        <f t="shared" si="0"/>
        <v>225.9</v>
      </c>
      <c r="L18" s="68">
        <f t="shared" si="0"/>
        <v>226.1</v>
      </c>
      <c r="M18" s="68">
        <f t="shared" si="0"/>
        <v>226.4</v>
      </c>
      <c r="N18" s="68">
        <f t="shared" si="0"/>
        <v>226.6</v>
      </c>
      <c r="O18" s="68">
        <f t="shared" ref="O18" si="1">O11-O16-O17</f>
        <v>227</v>
      </c>
      <c r="P18" s="68">
        <f t="shared" ref="P18" si="2">P11-P16-P17</f>
        <v>227.3</v>
      </c>
      <c r="Q18" s="68">
        <f t="shared" ref="Q18" si="3">Q11-Q16-Q17</f>
        <v>227.8</v>
      </c>
      <c r="R18" s="68">
        <f t="shared" ref="R18" si="4">R11-R16-R17</f>
        <v>228</v>
      </c>
    </row>
    <row r="19" spans="1:18">
      <c r="A19" s="21">
        <v>8</v>
      </c>
      <c r="B19" s="20" t="s">
        <v>33</v>
      </c>
      <c r="C19" s="20"/>
      <c r="D19" s="383">
        <v>0.15</v>
      </c>
      <c r="E19" s="384">
        <f>E11*$D19</f>
        <v>36.21</v>
      </c>
      <c r="F19" s="384">
        <f>F11*$D19</f>
        <v>34.151699999999998</v>
      </c>
      <c r="G19" s="385">
        <f t="shared" ref="G19:R19" si="5">G18*$D19</f>
        <v>34.094999999999999</v>
      </c>
      <c r="H19" s="386">
        <f t="shared" si="5"/>
        <v>34.004999999999995</v>
      </c>
      <c r="I19" s="386">
        <f t="shared" si="5"/>
        <v>33.93</v>
      </c>
      <c r="J19" s="386">
        <f t="shared" si="5"/>
        <v>33.9</v>
      </c>
      <c r="K19" s="386">
        <f t="shared" si="5"/>
        <v>33.884999999999998</v>
      </c>
      <c r="L19" s="386">
        <f t="shared" si="5"/>
        <v>33.914999999999999</v>
      </c>
      <c r="M19" s="386">
        <f t="shared" si="5"/>
        <v>33.96</v>
      </c>
      <c r="N19" s="386">
        <f t="shared" si="5"/>
        <v>33.989999999999995</v>
      </c>
      <c r="O19" s="387">
        <f t="shared" si="5"/>
        <v>34.049999999999997</v>
      </c>
      <c r="P19" s="387">
        <f t="shared" si="5"/>
        <v>34.094999999999999</v>
      </c>
      <c r="Q19" s="387">
        <f t="shared" si="5"/>
        <v>34.17</v>
      </c>
      <c r="R19" s="387">
        <f t="shared" si="5"/>
        <v>34.199999999999996</v>
      </c>
    </row>
    <row r="20" spans="1:18">
      <c r="A20" s="21">
        <v>9</v>
      </c>
      <c r="B20" s="20" t="s">
        <v>0</v>
      </c>
      <c r="C20" s="20"/>
      <c r="D20" s="64"/>
      <c r="E20" s="178"/>
      <c r="F20" s="178"/>
      <c r="G20" s="112"/>
      <c r="H20" s="113"/>
      <c r="I20" s="113"/>
      <c r="J20" s="113"/>
      <c r="K20" s="113"/>
      <c r="L20" s="113"/>
      <c r="M20" s="113"/>
      <c r="N20" s="113"/>
      <c r="O20" s="111"/>
      <c r="P20" s="111"/>
      <c r="Q20" s="111"/>
      <c r="R20" s="111"/>
    </row>
    <row r="21" spans="1:18">
      <c r="A21" s="21">
        <v>10</v>
      </c>
      <c r="B21" s="26" t="s">
        <v>163</v>
      </c>
      <c r="C21" s="24"/>
      <c r="D21" s="67"/>
      <c r="E21" s="69">
        <f>E18+E19+E20</f>
        <v>277.61</v>
      </c>
      <c r="F21" s="69">
        <f>F18+F19+F20</f>
        <v>261.8297</v>
      </c>
      <c r="G21" s="69">
        <f>G18+G19+G20</f>
        <v>261.39499999999998</v>
      </c>
      <c r="H21" s="69">
        <f t="shared" ref="H21:R21" si="6">H18+H19+H20</f>
        <v>260.70499999999998</v>
      </c>
      <c r="I21" s="69">
        <f t="shared" si="6"/>
        <v>260.13</v>
      </c>
      <c r="J21" s="69">
        <f t="shared" si="6"/>
        <v>259.89999999999998</v>
      </c>
      <c r="K21" s="69">
        <f t="shared" si="6"/>
        <v>259.78500000000003</v>
      </c>
      <c r="L21" s="69">
        <f t="shared" si="6"/>
        <v>260.01499999999999</v>
      </c>
      <c r="M21" s="69">
        <f t="shared" si="6"/>
        <v>260.36</v>
      </c>
      <c r="N21" s="69">
        <f t="shared" si="6"/>
        <v>260.58999999999997</v>
      </c>
      <c r="O21" s="69">
        <f t="shared" si="6"/>
        <v>261.05</v>
      </c>
      <c r="P21" s="69">
        <f t="shared" si="6"/>
        <v>261.39499999999998</v>
      </c>
      <c r="Q21" s="69">
        <f t="shared" si="6"/>
        <v>261.97000000000003</v>
      </c>
      <c r="R21" s="69">
        <f t="shared" si="6"/>
        <v>262.2</v>
      </c>
    </row>
    <row r="22" spans="1:18">
      <c r="A22" s="27"/>
      <c r="B22" s="28"/>
      <c r="C22" s="30"/>
      <c r="D22" s="70"/>
      <c r="E22" s="70"/>
      <c r="F22" s="70"/>
      <c r="G22" s="71"/>
      <c r="H22" s="71"/>
      <c r="I22" s="71"/>
      <c r="J22" s="71"/>
      <c r="K22" s="71"/>
      <c r="L22" s="71"/>
      <c r="M22" s="71"/>
      <c r="N22" s="71"/>
      <c r="O22" s="72"/>
      <c r="P22" s="72"/>
      <c r="Q22" s="72"/>
      <c r="R22" s="73"/>
    </row>
    <row r="23" spans="1:18" ht="15.75" customHeight="1">
      <c r="B23" s="305" t="s">
        <v>102</v>
      </c>
      <c r="C23" s="29"/>
      <c r="D23" s="74"/>
      <c r="E23" s="74"/>
      <c r="F23" s="74"/>
      <c r="G23" s="75"/>
      <c r="H23" s="75"/>
      <c r="I23" s="75"/>
      <c r="J23" s="75"/>
      <c r="K23" s="75"/>
      <c r="L23" s="75"/>
      <c r="M23" s="75"/>
      <c r="N23" s="75"/>
      <c r="O23" s="75"/>
      <c r="P23" s="75"/>
      <c r="Q23" s="75"/>
      <c r="R23" s="75"/>
    </row>
    <row r="24" spans="1:18">
      <c r="A24" s="94"/>
      <c r="B24" s="26" t="s">
        <v>268</v>
      </c>
      <c r="C24" s="31"/>
      <c r="D24" s="360" t="s">
        <v>354</v>
      </c>
      <c r="E24" s="361"/>
      <c r="F24" s="361"/>
      <c r="G24" s="362"/>
      <c r="H24" s="77"/>
      <c r="I24" s="77"/>
      <c r="J24" s="77"/>
      <c r="K24" s="77"/>
      <c r="L24" s="77"/>
      <c r="M24" s="77"/>
      <c r="N24" s="77"/>
      <c r="O24" s="78"/>
      <c r="P24" s="78"/>
      <c r="Q24" s="78"/>
      <c r="R24" s="78"/>
    </row>
    <row r="25" spans="1:18">
      <c r="A25" s="94"/>
      <c r="B25" s="33" t="s">
        <v>42</v>
      </c>
      <c r="C25" s="11"/>
      <c r="D25" s="79" t="s">
        <v>318</v>
      </c>
      <c r="E25" s="63">
        <v>2017</v>
      </c>
      <c r="F25" s="63">
        <v>2018</v>
      </c>
      <c r="G25" s="63">
        <v>2019</v>
      </c>
      <c r="H25" s="63" t="s">
        <v>2</v>
      </c>
      <c r="I25" s="63" t="s">
        <v>17</v>
      </c>
      <c r="J25" s="63" t="s">
        <v>18</v>
      </c>
      <c r="K25" s="63" t="s">
        <v>20</v>
      </c>
      <c r="L25" s="63" t="s">
        <v>21</v>
      </c>
      <c r="M25" s="63" t="s">
        <v>24</v>
      </c>
      <c r="N25" s="63" t="s">
        <v>25</v>
      </c>
      <c r="O25" s="63" t="s">
        <v>27</v>
      </c>
      <c r="P25" s="63" t="s">
        <v>28</v>
      </c>
      <c r="Q25" s="63" t="s">
        <v>29</v>
      </c>
      <c r="R25" s="63" t="s">
        <v>30</v>
      </c>
    </row>
    <row r="26" spans="1:18">
      <c r="A26" s="144" t="s">
        <v>51</v>
      </c>
      <c r="B26" s="388" t="s">
        <v>383</v>
      </c>
      <c r="C26" s="37"/>
      <c r="D26" s="393" t="s">
        <v>320</v>
      </c>
      <c r="E26" s="389">
        <v>16</v>
      </c>
      <c r="F26" s="390">
        <v>16</v>
      </c>
      <c r="G26" s="391">
        <v>16</v>
      </c>
      <c r="H26" s="391">
        <v>16</v>
      </c>
      <c r="I26" s="391">
        <v>16</v>
      </c>
      <c r="J26" s="391">
        <v>16</v>
      </c>
      <c r="K26" s="391">
        <v>16</v>
      </c>
      <c r="L26" s="391">
        <v>16</v>
      </c>
      <c r="M26" s="391">
        <v>16</v>
      </c>
      <c r="N26" s="391">
        <v>16</v>
      </c>
      <c r="O26" s="392">
        <v>16</v>
      </c>
      <c r="P26" s="392">
        <v>16</v>
      </c>
      <c r="Q26" s="392">
        <v>16</v>
      </c>
      <c r="R26" s="392">
        <v>16</v>
      </c>
    </row>
    <row r="27" spans="1:18" s="286" customFormat="1">
      <c r="A27" s="295" t="s">
        <v>52</v>
      </c>
      <c r="B27" s="388" t="s">
        <v>384</v>
      </c>
      <c r="C27" s="37"/>
      <c r="D27" s="393" t="s">
        <v>320</v>
      </c>
      <c r="E27" s="389">
        <v>23</v>
      </c>
      <c r="F27" s="390">
        <v>23</v>
      </c>
      <c r="G27" s="391">
        <v>23</v>
      </c>
      <c r="H27" s="391">
        <v>23</v>
      </c>
      <c r="I27" s="391">
        <v>23</v>
      </c>
      <c r="J27" s="391">
        <v>23</v>
      </c>
      <c r="K27" s="391">
        <v>23</v>
      </c>
      <c r="L27" s="391">
        <v>23</v>
      </c>
      <c r="M27" s="391">
        <v>23</v>
      </c>
      <c r="N27" s="391">
        <v>23</v>
      </c>
      <c r="O27" s="392">
        <v>23</v>
      </c>
      <c r="P27" s="392">
        <v>23</v>
      </c>
      <c r="Q27" s="392">
        <v>23</v>
      </c>
      <c r="R27" s="392">
        <v>23</v>
      </c>
    </row>
    <row r="28" spans="1:18" s="286" customFormat="1">
      <c r="A28" s="295" t="s">
        <v>53</v>
      </c>
      <c r="B28" s="388" t="s">
        <v>385</v>
      </c>
      <c r="C28" s="37"/>
      <c r="D28" s="393" t="s">
        <v>320</v>
      </c>
      <c r="E28" s="389">
        <v>23</v>
      </c>
      <c r="F28" s="390">
        <v>23</v>
      </c>
      <c r="G28" s="391">
        <v>23</v>
      </c>
      <c r="H28" s="391">
        <v>23</v>
      </c>
      <c r="I28" s="391">
        <v>23</v>
      </c>
      <c r="J28" s="391">
        <v>23</v>
      </c>
      <c r="K28" s="391">
        <v>23</v>
      </c>
      <c r="L28" s="391">
        <v>23</v>
      </c>
      <c r="M28" s="391">
        <v>23</v>
      </c>
      <c r="N28" s="391">
        <v>23</v>
      </c>
      <c r="O28" s="392">
        <v>23</v>
      </c>
      <c r="P28" s="392">
        <v>23</v>
      </c>
      <c r="Q28" s="392">
        <v>23</v>
      </c>
      <c r="R28" s="392">
        <v>23</v>
      </c>
    </row>
    <row r="29" spans="1:18" s="286" customFormat="1">
      <c r="A29" s="295" t="s">
        <v>54</v>
      </c>
      <c r="B29" s="388" t="s">
        <v>407</v>
      </c>
      <c r="C29" s="37"/>
      <c r="D29" s="393" t="s">
        <v>320</v>
      </c>
      <c r="E29" s="389">
        <v>27</v>
      </c>
      <c r="F29" s="390">
        <v>27</v>
      </c>
      <c r="G29" s="391">
        <v>27</v>
      </c>
      <c r="H29" s="391">
        <v>27</v>
      </c>
      <c r="I29" s="391">
        <v>27</v>
      </c>
      <c r="J29" s="391">
        <v>27</v>
      </c>
      <c r="K29" s="391">
        <v>27</v>
      </c>
      <c r="L29" s="391">
        <v>27</v>
      </c>
      <c r="M29" s="391">
        <v>27</v>
      </c>
      <c r="N29" s="391">
        <v>27</v>
      </c>
      <c r="O29" s="392">
        <v>27</v>
      </c>
      <c r="P29" s="392">
        <v>27</v>
      </c>
      <c r="Q29" s="392">
        <v>27</v>
      </c>
      <c r="R29" s="392">
        <v>27</v>
      </c>
    </row>
    <row r="30" spans="1:18">
      <c r="A30" s="295" t="s">
        <v>55</v>
      </c>
      <c r="B30" s="388" t="s">
        <v>386</v>
      </c>
      <c r="C30" s="36"/>
      <c r="D30" s="393" t="s">
        <v>320</v>
      </c>
      <c r="E30" s="389">
        <v>40</v>
      </c>
      <c r="F30" s="390">
        <v>40</v>
      </c>
      <c r="G30" s="391">
        <v>40</v>
      </c>
      <c r="H30" s="391">
        <v>40</v>
      </c>
      <c r="I30" s="391">
        <v>40</v>
      </c>
      <c r="J30" s="391">
        <v>40</v>
      </c>
      <c r="K30" s="391">
        <v>40</v>
      </c>
      <c r="L30" s="391">
        <v>40</v>
      </c>
      <c r="M30" s="391">
        <v>40</v>
      </c>
      <c r="N30" s="391">
        <v>40</v>
      </c>
      <c r="O30" s="392">
        <v>40</v>
      </c>
      <c r="P30" s="392">
        <v>40</v>
      </c>
      <c r="Q30" s="392">
        <v>40</v>
      </c>
      <c r="R30" s="392">
        <v>40</v>
      </c>
    </row>
    <row r="31" spans="1:18">
      <c r="A31" s="295" t="s">
        <v>56</v>
      </c>
      <c r="B31" s="388" t="s">
        <v>387</v>
      </c>
      <c r="C31" s="37"/>
      <c r="D31" s="393" t="s">
        <v>320</v>
      </c>
      <c r="E31" s="389">
        <v>40</v>
      </c>
      <c r="F31" s="390">
        <v>40</v>
      </c>
      <c r="G31" s="391">
        <v>40</v>
      </c>
      <c r="H31" s="391">
        <v>40</v>
      </c>
      <c r="I31" s="391">
        <v>40</v>
      </c>
      <c r="J31" s="391">
        <v>40</v>
      </c>
      <c r="K31" s="391">
        <v>40</v>
      </c>
      <c r="L31" s="391">
        <v>40</v>
      </c>
      <c r="M31" s="391">
        <v>40</v>
      </c>
      <c r="N31" s="391">
        <v>40</v>
      </c>
      <c r="O31" s="392">
        <v>40</v>
      </c>
      <c r="P31" s="392">
        <v>40</v>
      </c>
      <c r="Q31" s="392">
        <v>40</v>
      </c>
      <c r="R31" s="392">
        <v>40</v>
      </c>
    </row>
    <row r="32" spans="1:18">
      <c r="A32" s="295" t="s">
        <v>57</v>
      </c>
      <c r="B32" s="38"/>
      <c r="C32" s="40"/>
      <c r="D32" s="80"/>
      <c r="E32" s="187"/>
      <c r="F32" s="187"/>
      <c r="G32" s="115"/>
      <c r="H32" s="115"/>
      <c r="I32" s="115"/>
      <c r="J32" s="115"/>
      <c r="K32" s="115"/>
      <c r="L32" s="115"/>
      <c r="M32" s="115"/>
      <c r="N32" s="115"/>
      <c r="O32" s="116"/>
      <c r="P32" s="116"/>
      <c r="Q32" s="116"/>
      <c r="R32" s="116"/>
    </row>
    <row r="33" spans="1:18">
      <c r="A33" s="144"/>
      <c r="B33" s="42"/>
      <c r="C33" s="11"/>
      <c r="D33" s="20"/>
      <c r="E33" s="97"/>
      <c r="F33" s="98"/>
      <c r="G33" s="98"/>
      <c r="H33" s="98"/>
      <c r="I33" s="98"/>
      <c r="J33" s="98"/>
      <c r="K33" s="98"/>
      <c r="L33" s="98"/>
      <c r="M33" s="98"/>
      <c r="N33" s="98"/>
      <c r="O33" s="99"/>
      <c r="P33" s="99"/>
      <c r="Q33" s="99"/>
      <c r="R33" s="100"/>
    </row>
    <row r="34" spans="1:18">
      <c r="A34" s="144"/>
      <c r="B34" s="26" t="s">
        <v>269</v>
      </c>
      <c r="C34" s="32"/>
      <c r="D34" s="26"/>
      <c r="E34" s="105"/>
      <c r="F34" s="106"/>
      <c r="G34" s="106"/>
      <c r="H34" s="106"/>
      <c r="I34" s="106"/>
      <c r="J34" s="106"/>
      <c r="K34" s="106"/>
      <c r="L34" s="106"/>
      <c r="M34" s="106"/>
      <c r="N34" s="106"/>
      <c r="O34" s="103"/>
      <c r="P34" s="103"/>
      <c r="Q34" s="103"/>
      <c r="R34" s="104"/>
    </row>
    <row r="35" spans="1:18">
      <c r="A35" s="144"/>
      <c r="B35" s="33" t="s">
        <v>35</v>
      </c>
      <c r="C35" s="11"/>
      <c r="D35" s="79" t="s">
        <v>318</v>
      </c>
      <c r="E35" s="292">
        <v>2017</v>
      </c>
      <c r="F35" s="292">
        <v>2018</v>
      </c>
      <c r="G35" s="292">
        <v>2019</v>
      </c>
      <c r="H35" s="292" t="s">
        <v>2</v>
      </c>
      <c r="I35" s="292" t="s">
        <v>17</v>
      </c>
      <c r="J35" s="292" t="s">
        <v>18</v>
      </c>
      <c r="K35" s="292" t="s">
        <v>20</v>
      </c>
      <c r="L35" s="292" t="s">
        <v>21</v>
      </c>
      <c r="M35" s="292" t="s">
        <v>24</v>
      </c>
      <c r="N35" s="292" t="s">
        <v>25</v>
      </c>
      <c r="O35" s="292" t="s">
        <v>27</v>
      </c>
      <c r="P35" s="292" t="s">
        <v>28</v>
      </c>
      <c r="Q35" s="292" t="s">
        <v>29</v>
      </c>
      <c r="R35" s="292" t="s">
        <v>30</v>
      </c>
    </row>
    <row r="36" spans="1:18" ht="31.5">
      <c r="A36" s="295" t="s">
        <v>58</v>
      </c>
      <c r="B36" s="395" t="s">
        <v>388</v>
      </c>
      <c r="C36" s="332"/>
      <c r="D36" s="394" t="s">
        <v>323</v>
      </c>
      <c r="E36" s="396">
        <v>107.7197</v>
      </c>
      <c r="F36" s="396">
        <v>109.2</v>
      </c>
      <c r="G36" s="397">
        <v>86.175759999999997</v>
      </c>
      <c r="H36" s="397">
        <v>86.175759999999997</v>
      </c>
      <c r="I36" s="397">
        <v>86.175759999999997</v>
      </c>
      <c r="J36" s="397">
        <v>86.175759999999997</v>
      </c>
      <c r="K36" s="397">
        <v>86.175759999999997</v>
      </c>
      <c r="L36" s="397">
        <v>86.175759999999997</v>
      </c>
      <c r="M36" s="397">
        <v>85.314002399999993</v>
      </c>
      <c r="N36" s="398">
        <v>85.314002399999993</v>
      </c>
      <c r="O36" s="392">
        <v>85.314002399999993</v>
      </c>
      <c r="P36" s="392">
        <v>85.314002399999993</v>
      </c>
      <c r="Q36" s="392">
        <v>85.314002399999993</v>
      </c>
      <c r="R36" s="392">
        <v>85.314002399999993</v>
      </c>
    </row>
    <row r="37" spans="1:18">
      <c r="A37" s="295" t="s">
        <v>59</v>
      </c>
      <c r="B37" s="13"/>
      <c r="C37" s="332"/>
      <c r="D37" s="394"/>
      <c r="E37" s="181"/>
      <c r="F37" s="181"/>
      <c r="G37" s="114"/>
      <c r="H37" s="114"/>
      <c r="I37" s="114"/>
      <c r="J37" s="114"/>
      <c r="K37" s="114"/>
      <c r="L37" s="114"/>
      <c r="M37" s="114"/>
      <c r="N37" s="114"/>
      <c r="O37" s="111"/>
      <c r="P37" s="111"/>
      <c r="Q37" s="111"/>
      <c r="R37" s="111"/>
    </row>
    <row r="38" spans="1:18">
      <c r="A38" s="295" t="s">
        <v>187</v>
      </c>
      <c r="B38" s="13"/>
      <c r="C38" s="332"/>
      <c r="D38" s="394"/>
      <c r="E38" s="179"/>
      <c r="F38" s="179"/>
      <c r="G38" s="110"/>
      <c r="H38" s="110"/>
      <c r="I38" s="110"/>
      <c r="J38" s="110"/>
      <c r="K38" s="110"/>
      <c r="L38" s="110"/>
      <c r="M38" s="110"/>
      <c r="N38" s="110"/>
      <c r="O38" s="111"/>
      <c r="P38" s="111"/>
      <c r="Q38" s="111"/>
      <c r="R38" s="111"/>
    </row>
    <row r="39" spans="1:18">
      <c r="A39" s="295" t="s">
        <v>188</v>
      </c>
      <c r="B39" s="13"/>
      <c r="C39" s="332"/>
      <c r="D39" s="394"/>
      <c r="E39" s="179"/>
      <c r="F39" s="179"/>
      <c r="G39" s="110"/>
      <c r="H39" s="110"/>
      <c r="I39" s="110"/>
      <c r="J39" s="110"/>
      <c r="K39" s="110"/>
      <c r="L39" s="110"/>
      <c r="M39" s="110"/>
      <c r="N39" s="110"/>
      <c r="O39" s="111"/>
      <c r="P39" s="111"/>
      <c r="Q39" s="111"/>
      <c r="R39" s="111"/>
    </row>
    <row r="40" spans="1:18">
      <c r="A40" s="295" t="s">
        <v>189</v>
      </c>
      <c r="B40" s="13"/>
      <c r="C40" s="332"/>
      <c r="D40" s="394"/>
      <c r="E40" s="179"/>
      <c r="F40" s="179"/>
      <c r="G40" s="110"/>
      <c r="H40" s="110"/>
      <c r="I40" s="110"/>
      <c r="J40" s="110"/>
      <c r="K40" s="110"/>
      <c r="L40" s="110"/>
      <c r="M40" s="110"/>
      <c r="N40" s="110"/>
      <c r="O40" s="111"/>
      <c r="P40" s="111"/>
      <c r="Q40" s="111"/>
      <c r="R40" s="111"/>
    </row>
    <row r="41" spans="1:18" s="286" customFormat="1">
      <c r="A41" s="295" t="s">
        <v>190</v>
      </c>
      <c r="B41" s="13"/>
      <c r="C41" s="332"/>
      <c r="D41" s="394"/>
      <c r="E41" s="329"/>
      <c r="F41" s="329"/>
      <c r="G41" s="299"/>
      <c r="H41" s="299"/>
      <c r="I41" s="299"/>
      <c r="J41" s="299"/>
      <c r="K41" s="299"/>
      <c r="L41" s="299"/>
      <c r="M41" s="299"/>
      <c r="N41" s="299"/>
      <c r="O41" s="300"/>
      <c r="P41" s="300"/>
      <c r="Q41" s="300"/>
      <c r="R41" s="266"/>
    </row>
    <row r="42" spans="1:18" s="286" customFormat="1">
      <c r="A42" s="295" t="s">
        <v>191</v>
      </c>
      <c r="B42" s="13"/>
      <c r="C42" s="332"/>
      <c r="D42" s="394"/>
      <c r="E42" s="329"/>
      <c r="F42" s="329"/>
      <c r="G42" s="299"/>
      <c r="H42" s="299"/>
      <c r="I42" s="299"/>
      <c r="J42" s="299"/>
      <c r="K42" s="299"/>
      <c r="L42" s="299"/>
      <c r="M42" s="299"/>
      <c r="N42" s="299"/>
      <c r="O42" s="300"/>
      <c r="P42" s="300"/>
      <c r="Q42" s="300"/>
      <c r="R42" s="266"/>
    </row>
    <row r="43" spans="1:18">
      <c r="A43" s="144"/>
      <c r="B43" s="195"/>
      <c r="C43" s="196"/>
      <c r="D43" s="197"/>
      <c r="E43" s="197"/>
      <c r="F43" s="197"/>
      <c r="G43" s="198"/>
      <c r="H43" s="198"/>
      <c r="I43" s="198"/>
      <c r="J43" s="198"/>
      <c r="K43" s="198"/>
      <c r="L43" s="198"/>
      <c r="M43" s="198"/>
      <c r="N43" s="198"/>
      <c r="O43" s="199"/>
      <c r="P43" s="199"/>
      <c r="Q43" s="199"/>
      <c r="R43" s="200"/>
    </row>
    <row r="44" spans="1:18" ht="31.5">
      <c r="A44" s="144">
        <v>11</v>
      </c>
      <c r="B44" s="51" t="s">
        <v>164</v>
      </c>
      <c r="C44" s="164"/>
      <c r="D44" s="83"/>
      <c r="E44" s="369">
        <f>SUM(E26:E32,E36:E42)</f>
        <v>276.71969999999999</v>
      </c>
      <c r="F44" s="369">
        <f t="shared" ref="F44:R44" si="7">SUM(F26:F32,F36:F42)</f>
        <v>278.2</v>
      </c>
      <c r="G44" s="69">
        <f t="shared" si="7"/>
        <v>255.17576</v>
      </c>
      <c r="H44" s="69">
        <f t="shared" si="7"/>
        <v>255.17576</v>
      </c>
      <c r="I44" s="69">
        <f t="shared" si="7"/>
        <v>255.17576</v>
      </c>
      <c r="J44" s="69">
        <f t="shared" si="7"/>
        <v>255.17576</v>
      </c>
      <c r="K44" s="69">
        <f t="shared" si="7"/>
        <v>255.17576</v>
      </c>
      <c r="L44" s="69">
        <f t="shared" si="7"/>
        <v>255.17576</v>
      </c>
      <c r="M44" s="69">
        <f t="shared" si="7"/>
        <v>254.31400239999999</v>
      </c>
      <c r="N44" s="69">
        <f t="shared" si="7"/>
        <v>254.31400239999999</v>
      </c>
      <c r="O44" s="69">
        <f t="shared" si="7"/>
        <v>254.31400239999999</v>
      </c>
      <c r="P44" s="69">
        <f t="shared" si="7"/>
        <v>254.31400239999999</v>
      </c>
      <c r="Q44" s="69">
        <f t="shared" si="7"/>
        <v>254.31400239999999</v>
      </c>
      <c r="R44" s="69">
        <f t="shared" si="7"/>
        <v>254.31400239999999</v>
      </c>
    </row>
    <row r="45" spans="1:18">
      <c r="A45" s="94"/>
      <c r="B45" s="32"/>
      <c r="C45" s="32"/>
      <c r="D45" s="26"/>
      <c r="E45" s="97"/>
      <c r="F45" s="98"/>
      <c r="G45" s="98"/>
      <c r="H45" s="98"/>
      <c r="I45" s="98"/>
      <c r="J45" s="98"/>
      <c r="K45" s="98"/>
      <c r="L45" s="98"/>
      <c r="M45" s="98"/>
      <c r="N45" s="98"/>
      <c r="O45" s="99"/>
      <c r="P45" s="99"/>
      <c r="Q45" s="99"/>
      <c r="R45" s="100"/>
    </row>
    <row r="46" spans="1:18">
      <c r="A46" s="94"/>
      <c r="B46" s="26" t="s">
        <v>274</v>
      </c>
      <c r="C46" s="32"/>
      <c r="D46" s="20"/>
      <c r="E46" s="101"/>
      <c r="F46" s="102"/>
      <c r="G46" s="102"/>
      <c r="H46" s="102"/>
      <c r="I46" s="102"/>
      <c r="J46" s="102"/>
      <c r="K46" s="102"/>
      <c r="L46" s="102"/>
      <c r="M46" s="102"/>
      <c r="N46" s="102"/>
      <c r="O46" s="103"/>
      <c r="P46" s="103"/>
      <c r="Q46" s="103"/>
      <c r="R46" s="104"/>
    </row>
    <row r="47" spans="1:18">
      <c r="A47" s="94"/>
      <c r="B47" s="20" t="s">
        <v>34</v>
      </c>
      <c r="C47" s="11"/>
      <c r="D47" s="79" t="s">
        <v>318</v>
      </c>
      <c r="E47" s="292">
        <v>2017</v>
      </c>
      <c r="F47" s="292">
        <v>2018</v>
      </c>
      <c r="G47" s="292">
        <v>2019</v>
      </c>
      <c r="H47" s="292" t="s">
        <v>2</v>
      </c>
      <c r="I47" s="292" t="s">
        <v>17</v>
      </c>
      <c r="J47" s="292" t="s">
        <v>18</v>
      </c>
      <c r="K47" s="292" t="s">
        <v>20</v>
      </c>
      <c r="L47" s="292" t="s">
        <v>21</v>
      </c>
      <c r="M47" s="292" t="s">
        <v>24</v>
      </c>
      <c r="N47" s="292" t="s">
        <v>25</v>
      </c>
      <c r="O47" s="292" t="s">
        <v>27</v>
      </c>
      <c r="P47" s="292" t="s">
        <v>28</v>
      </c>
      <c r="Q47" s="292" t="s">
        <v>29</v>
      </c>
      <c r="R47" s="292" t="s">
        <v>30</v>
      </c>
    </row>
    <row r="48" spans="1:18" ht="31.5">
      <c r="A48" s="144" t="s">
        <v>140</v>
      </c>
      <c r="B48" s="395" t="s">
        <v>389</v>
      </c>
      <c r="C48" s="399"/>
      <c r="D48" s="400" t="s">
        <v>331</v>
      </c>
      <c r="E48" s="401">
        <v>2.0760000000000001</v>
      </c>
      <c r="F48" s="401">
        <v>2.3780000000000001</v>
      </c>
      <c r="G48" s="402">
        <v>2.3780000000000001</v>
      </c>
      <c r="H48" s="402">
        <v>2.3780000000000001</v>
      </c>
      <c r="I48" s="402">
        <v>2.3780000000000001</v>
      </c>
      <c r="J48" s="402">
        <v>2.3780000000000001</v>
      </c>
      <c r="K48" s="402">
        <v>2.3780000000000001</v>
      </c>
      <c r="L48" s="402">
        <v>2.3780000000000001</v>
      </c>
      <c r="M48" s="402">
        <v>2.3780000000000001</v>
      </c>
      <c r="N48" s="402">
        <v>2.3780000000000001</v>
      </c>
      <c r="O48" s="402">
        <v>2.3780000000000001</v>
      </c>
      <c r="P48" s="402">
        <v>2.3780000000000001</v>
      </c>
      <c r="Q48" s="402">
        <v>2.3780000000000001</v>
      </c>
      <c r="R48" s="402">
        <v>2.3780000000000001</v>
      </c>
    </row>
    <row r="49" spans="1:18">
      <c r="A49" s="144" t="s">
        <v>141</v>
      </c>
      <c r="B49" s="13"/>
      <c r="C49" s="37"/>
      <c r="D49" s="80"/>
      <c r="E49" s="277"/>
      <c r="F49" s="277"/>
      <c r="G49" s="110"/>
      <c r="H49" s="110"/>
      <c r="I49" s="110"/>
      <c r="J49" s="110"/>
      <c r="K49" s="110"/>
      <c r="L49" s="110"/>
      <c r="M49" s="110"/>
      <c r="N49" s="120"/>
      <c r="O49" s="111"/>
      <c r="P49" s="111"/>
      <c r="Q49" s="111"/>
      <c r="R49" s="111"/>
    </row>
    <row r="50" spans="1:18">
      <c r="A50" s="144" t="s">
        <v>142</v>
      </c>
      <c r="B50" s="13"/>
      <c r="C50" s="37"/>
      <c r="D50" s="80"/>
      <c r="E50" s="277"/>
      <c r="F50" s="277"/>
      <c r="G50" s="110"/>
      <c r="H50" s="110"/>
      <c r="I50" s="110"/>
      <c r="J50" s="110"/>
      <c r="K50" s="110"/>
      <c r="L50" s="110"/>
      <c r="M50" s="110"/>
      <c r="N50" s="120"/>
      <c r="O50" s="111"/>
      <c r="P50" s="111"/>
      <c r="Q50" s="111"/>
      <c r="R50" s="111"/>
    </row>
    <row r="51" spans="1:18">
      <c r="A51" s="144" t="s">
        <v>143</v>
      </c>
      <c r="B51" s="13"/>
      <c r="C51" s="37"/>
      <c r="D51" s="80"/>
      <c r="E51" s="277"/>
      <c r="F51" s="277"/>
      <c r="G51" s="110"/>
      <c r="H51" s="110"/>
      <c r="I51" s="110"/>
      <c r="J51" s="110"/>
      <c r="K51" s="110"/>
      <c r="L51" s="110"/>
      <c r="M51" s="110"/>
      <c r="N51" s="120"/>
      <c r="O51" s="111"/>
      <c r="P51" s="111"/>
      <c r="Q51" s="111"/>
      <c r="R51" s="111"/>
    </row>
    <row r="52" spans="1:18">
      <c r="A52" s="144" t="s">
        <v>144</v>
      </c>
      <c r="B52" s="13"/>
      <c r="C52" s="37"/>
      <c r="D52" s="80"/>
      <c r="E52" s="277"/>
      <c r="F52" s="277"/>
      <c r="G52" s="110"/>
      <c r="H52" s="110"/>
      <c r="I52" s="110"/>
      <c r="J52" s="110"/>
      <c r="K52" s="110"/>
      <c r="L52" s="110"/>
      <c r="M52" s="110"/>
      <c r="N52" s="120"/>
      <c r="O52" s="111"/>
      <c r="P52" s="111"/>
      <c r="Q52" s="111"/>
      <c r="R52" s="111"/>
    </row>
    <row r="53" spans="1:18">
      <c r="A53" s="144" t="s">
        <v>145</v>
      </c>
      <c r="B53" s="13"/>
      <c r="C53" s="37"/>
      <c r="D53" s="80"/>
      <c r="E53" s="277"/>
      <c r="F53" s="277"/>
      <c r="G53" s="110"/>
      <c r="H53" s="110"/>
      <c r="I53" s="110"/>
      <c r="J53" s="110"/>
      <c r="K53" s="110"/>
      <c r="L53" s="110"/>
      <c r="M53" s="110"/>
      <c r="N53" s="120"/>
      <c r="O53" s="111"/>
      <c r="P53" s="111"/>
      <c r="Q53" s="111"/>
      <c r="R53" s="111"/>
    </row>
    <row r="54" spans="1:18">
      <c r="A54" s="144" t="s">
        <v>146</v>
      </c>
      <c r="B54" s="13"/>
      <c r="C54" s="37"/>
      <c r="D54" s="80"/>
      <c r="E54" s="277"/>
      <c r="F54" s="277"/>
      <c r="G54" s="110"/>
      <c r="H54" s="110"/>
      <c r="I54" s="110"/>
      <c r="J54" s="110"/>
      <c r="K54" s="110"/>
      <c r="L54" s="110"/>
      <c r="M54" s="110"/>
      <c r="N54" s="120"/>
      <c r="O54" s="111"/>
      <c r="P54" s="111"/>
      <c r="Q54" s="111"/>
      <c r="R54" s="111"/>
    </row>
    <row r="55" spans="1:18">
      <c r="A55" s="144" t="s">
        <v>147</v>
      </c>
      <c r="B55" s="13"/>
      <c r="C55" s="37"/>
      <c r="D55" s="80"/>
      <c r="E55" s="278"/>
      <c r="F55" s="278"/>
      <c r="G55" s="115"/>
      <c r="H55" s="115"/>
      <c r="I55" s="115"/>
      <c r="J55" s="115"/>
      <c r="K55" s="115"/>
      <c r="L55" s="115"/>
      <c r="M55" s="115"/>
      <c r="N55" s="115"/>
      <c r="O55" s="116"/>
      <c r="P55" s="116"/>
      <c r="Q55" s="116"/>
      <c r="R55" s="116"/>
    </row>
    <row r="56" spans="1:18" s="286" customFormat="1">
      <c r="A56" s="295" t="s">
        <v>148</v>
      </c>
      <c r="B56" s="13"/>
      <c r="C56" s="37"/>
      <c r="D56" s="331"/>
      <c r="E56" s="330"/>
      <c r="F56" s="330"/>
      <c r="G56" s="333"/>
      <c r="H56" s="333"/>
      <c r="I56" s="333"/>
      <c r="J56" s="333"/>
      <c r="K56" s="333"/>
      <c r="L56" s="333"/>
      <c r="M56" s="333"/>
      <c r="N56" s="333"/>
      <c r="O56" s="334"/>
      <c r="P56" s="334"/>
      <c r="Q56" s="334"/>
      <c r="R56" s="334"/>
    </row>
    <row r="57" spans="1:18" s="286" customFormat="1">
      <c r="A57" s="295" t="s">
        <v>160</v>
      </c>
      <c r="B57" s="13"/>
      <c r="C57" s="37"/>
      <c r="D57" s="331"/>
      <c r="E57" s="330"/>
      <c r="F57" s="330"/>
      <c r="G57" s="333"/>
      <c r="H57" s="333"/>
      <c r="I57" s="333"/>
      <c r="J57" s="333"/>
      <c r="K57" s="333"/>
      <c r="L57" s="333"/>
      <c r="M57" s="333"/>
      <c r="N57" s="333"/>
      <c r="O57" s="334"/>
      <c r="P57" s="334"/>
      <c r="Q57" s="334"/>
      <c r="R57" s="334"/>
    </row>
    <row r="58" spans="1:18" s="286" customFormat="1">
      <c r="A58" s="295" t="s">
        <v>161</v>
      </c>
      <c r="B58" s="13"/>
      <c r="C58" s="37"/>
      <c r="D58" s="331"/>
      <c r="E58" s="330"/>
      <c r="F58" s="330"/>
      <c r="G58" s="333"/>
      <c r="H58" s="333"/>
      <c r="I58" s="333"/>
      <c r="J58" s="333"/>
      <c r="K58" s="333"/>
      <c r="L58" s="333"/>
      <c r="M58" s="333"/>
      <c r="N58" s="333"/>
      <c r="O58" s="334"/>
      <c r="P58" s="334"/>
      <c r="Q58" s="334"/>
      <c r="R58" s="334"/>
    </row>
    <row r="59" spans="1:18" s="286" customFormat="1">
      <c r="A59" s="295" t="s">
        <v>162</v>
      </c>
      <c r="B59" s="13"/>
      <c r="C59" s="37"/>
      <c r="D59" s="331"/>
      <c r="E59" s="330"/>
      <c r="F59" s="330"/>
      <c r="G59" s="333"/>
      <c r="H59" s="333"/>
      <c r="I59" s="333"/>
      <c r="J59" s="333"/>
      <c r="K59" s="333"/>
      <c r="L59" s="333"/>
      <c r="M59" s="333"/>
      <c r="N59" s="333"/>
      <c r="O59" s="334"/>
      <c r="P59" s="334"/>
      <c r="Q59" s="334"/>
      <c r="R59" s="334"/>
    </row>
    <row r="60" spans="1:18" s="286" customFormat="1">
      <c r="A60" s="295" t="s">
        <v>192</v>
      </c>
      <c r="B60" s="13"/>
      <c r="C60" s="37"/>
      <c r="D60" s="331"/>
      <c r="E60" s="330"/>
      <c r="F60" s="330"/>
      <c r="G60" s="333"/>
      <c r="H60" s="333"/>
      <c r="I60" s="333"/>
      <c r="J60" s="333"/>
      <c r="K60" s="333"/>
      <c r="L60" s="333"/>
      <c r="M60" s="333"/>
      <c r="N60" s="333"/>
      <c r="O60" s="334"/>
      <c r="P60" s="334"/>
      <c r="Q60" s="334"/>
      <c r="R60" s="334"/>
    </row>
    <row r="61" spans="1:18" s="286" customFormat="1">
      <c r="A61" s="295" t="s">
        <v>193</v>
      </c>
      <c r="B61" s="13"/>
      <c r="C61" s="37"/>
      <c r="D61" s="331"/>
      <c r="E61" s="330"/>
      <c r="F61" s="330"/>
      <c r="G61" s="333"/>
      <c r="H61" s="333"/>
      <c r="I61" s="333"/>
      <c r="J61" s="333"/>
      <c r="K61" s="333"/>
      <c r="L61" s="333"/>
      <c r="M61" s="333"/>
      <c r="N61" s="333"/>
      <c r="O61" s="334"/>
      <c r="P61" s="334"/>
      <c r="Q61" s="334"/>
      <c r="R61" s="334"/>
    </row>
    <row r="62" spans="1:18">
      <c r="A62" s="144"/>
      <c r="B62" s="11"/>
      <c r="C62" s="11"/>
      <c r="D62" s="20"/>
      <c r="E62" s="97"/>
      <c r="F62" s="98"/>
      <c r="G62" s="98"/>
      <c r="H62" s="98"/>
      <c r="I62" s="98"/>
      <c r="J62" s="98"/>
      <c r="K62" s="98"/>
      <c r="L62" s="98"/>
      <c r="M62" s="98"/>
      <c r="N62" s="98"/>
      <c r="O62" s="99"/>
      <c r="P62" s="99"/>
      <c r="Q62" s="99"/>
      <c r="R62" s="100"/>
    </row>
    <row r="63" spans="1:18" s="286" customFormat="1">
      <c r="A63" s="295"/>
      <c r="B63" s="288"/>
      <c r="C63" s="288"/>
      <c r="D63" s="289"/>
      <c r="E63" s="101"/>
      <c r="F63" s="102"/>
      <c r="G63" s="102"/>
      <c r="H63" s="102"/>
      <c r="I63" s="102"/>
      <c r="J63" s="102"/>
      <c r="K63" s="102"/>
      <c r="L63" s="102"/>
      <c r="M63" s="102"/>
      <c r="N63" s="102"/>
      <c r="O63" s="103"/>
      <c r="P63" s="103"/>
      <c r="Q63" s="103"/>
      <c r="R63" s="104"/>
    </row>
    <row r="64" spans="1:18" s="286" customFormat="1">
      <c r="A64" s="295"/>
      <c r="B64" s="288"/>
      <c r="C64" s="288"/>
      <c r="D64" s="289"/>
      <c r="E64" s="101"/>
      <c r="F64" s="102"/>
      <c r="G64" s="102"/>
      <c r="H64" s="102"/>
      <c r="I64" s="102"/>
      <c r="J64" s="102"/>
      <c r="K64" s="102"/>
      <c r="L64" s="102"/>
      <c r="M64" s="102"/>
      <c r="N64" s="102"/>
      <c r="O64" s="103"/>
      <c r="P64" s="103"/>
      <c r="Q64" s="103"/>
      <c r="R64" s="104"/>
    </row>
    <row r="65" spans="1:18">
      <c r="A65" s="144"/>
      <c r="B65" s="26" t="s">
        <v>275</v>
      </c>
      <c r="C65" s="11"/>
      <c r="D65" s="26"/>
      <c r="E65" s="101"/>
      <c r="F65" s="102"/>
      <c r="G65" s="102"/>
      <c r="H65" s="102"/>
      <c r="I65" s="102"/>
      <c r="J65" s="102"/>
      <c r="K65" s="102"/>
      <c r="L65" s="102"/>
      <c r="M65" s="102"/>
      <c r="N65" s="102"/>
      <c r="O65" s="103"/>
      <c r="P65" s="103"/>
      <c r="Q65" s="103"/>
      <c r="R65" s="104"/>
    </row>
    <row r="66" spans="1:18">
      <c r="A66" s="144"/>
      <c r="B66" s="20" t="s">
        <v>35</v>
      </c>
      <c r="C66" s="11"/>
      <c r="D66" s="79" t="s">
        <v>318</v>
      </c>
      <c r="E66" s="292">
        <v>2017</v>
      </c>
      <c r="F66" s="292">
        <v>2018</v>
      </c>
      <c r="G66" s="292">
        <v>2019</v>
      </c>
      <c r="H66" s="292" t="s">
        <v>2</v>
      </c>
      <c r="I66" s="292" t="s">
        <v>17</v>
      </c>
      <c r="J66" s="292" t="s">
        <v>18</v>
      </c>
      <c r="K66" s="292" t="s">
        <v>20</v>
      </c>
      <c r="L66" s="292" t="s">
        <v>21</v>
      </c>
      <c r="M66" s="292" t="s">
        <v>24</v>
      </c>
      <c r="N66" s="292" t="s">
        <v>25</v>
      </c>
      <c r="O66" s="292" t="s">
        <v>27</v>
      </c>
      <c r="P66" s="292" t="s">
        <v>28</v>
      </c>
      <c r="Q66" s="292" t="s">
        <v>29</v>
      </c>
      <c r="R66" s="292" t="s">
        <v>30</v>
      </c>
    </row>
    <row r="67" spans="1:18">
      <c r="A67" s="144" t="s">
        <v>194</v>
      </c>
      <c r="B67" s="395" t="s">
        <v>390</v>
      </c>
      <c r="C67" s="332"/>
      <c r="D67" s="403" t="s">
        <v>335</v>
      </c>
      <c r="E67" s="404">
        <v>18</v>
      </c>
      <c r="F67" s="404">
        <v>19</v>
      </c>
      <c r="G67" s="391">
        <v>14.5</v>
      </c>
      <c r="H67" s="391">
        <v>14.5</v>
      </c>
      <c r="I67" s="391">
        <v>14.5</v>
      </c>
      <c r="J67" s="391">
        <v>14.5</v>
      </c>
      <c r="K67" s="391">
        <v>14.5</v>
      </c>
      <c r="L67" s="391">
        <v>14.5</v>
      </c>
      <c r="M67" s="391">
        <v>14.5</v>
      </c>
      <c r="N67" s="405">
        <v>14.5</v>
      </c>
      <c r="O67" s="392">
        <v>14.5</v>
      </c>
      <c r="P67" s="392">
        <v>14.5</v>
      </c>
      <c r="Q67" s="392">
        <v>14.5</v>
      </c>
      <c r="R67" s="392">
        <v>14.5</v>
      </c>
    </row>
    <row r="68" spans="1:18" ht="31.5">
      <c r="A68" s="144" t="s">
        <v>195</v>
      </c>
      <c r="B68" s="395" t="s">
        <v>391</v>
      </c>
      <c r="C68" s="332"/>
      <c r="D68" s="403" t="s">
        <v>331</v>
      </c>
      <c r="E68" s="406">
        <v>2.2803</v>
      </c>
      <c r="F68" s="407">
        <v>2.7999999999999972</v>
      </c>
      <c r="G68" s="464">
        <v>1.8242400000000032</v>
      </c>
      <c r="H68" s="464">
        <v>1.8242400000000032</v>
      </c>
      <c r="I68" s="464">
        <v>1.8242400000000032</v>
      </c>
      <c r="J68" s="464">
        <v>1.8242400000000032</v>
      </c>
      <c r="K68" s="464">
        <v>1.8242400000000032</v>
      </c>
      <c r="L68" s="464">
        <v>1.8242400000000032</v>
      </c>
      <c r="M68" s="397">
        <v>1.8059976000000031</v>
      </c>
      <c r="N68" s="398">
        <v>1.8059976000000031</v>
      </c>
      <c r="O68" s="398">
        <v>1.8059976000000031</v>
      </c>
      <c r="P68" s="398">
        <v>1.8059976000000031</v>
      </c>
      <c r="Q68" s="398">
        <v>1.8059976000000031</v>
      </c>
      <c r="R68" s="398">
        <v>1.8059976000000031</v>
      </c>
    </row>
    <row r="69" spans="1:18" s="286" customFormat="1">
      <c r="A69" s="295" t="s">
        <v>196</v>
      </c>
      <c r="B69" s="43"/>
      <c r="C69" s="332"/>
      <c r="D69" s="338"/>
      <c r="E69" s="345"/>
      <c r="F69" s="345"/>
      <c r="G69" s="333"/>
      <c r="H69" s="333"/>
      <c r="I69" s="333"/>
      <c r="J69" s="333"/>
      <c r="K69" s="333"/>
      <c r="L69" s="333"/>
      <c r="M69" s="333"/>
      <c r="N69" s="120"/>
      <c r="O69" s="334"/>
      <c r="P69" s="334"/>
      <c r="Q69" s="334"/>
      <c r="R69" s="334"/>
    </row>
    <row r="70" spans="1:18" s="286" customFormat="1">
      <c r="A70" s="295" t="s">
        <v>197</v>
      </c>
      <c r="B70" s="43"/>
      <c r="C70" s="332"/>
      <c r="D70" s="338"/>
      <c r="E70" s="345"/>
      <c r="F70" s="345"/>
      <c r="G70" s="333"/>
      <c r="H70" s="333"/>
      <c r="I70" s="333"/>
      <c r="J70" s="333"/>
      <c r="K70" s="333"/>
      <c r="L70" s="333"/>
      <c r="M70" s="333"/>
      <c r="N70" s="120"/>
      <c r="O70" s="334"/>
      <c r="P70" s="334"/>
      <c r="Q70" s="334"/>
      <c r="R70" s="334"/>
    </row>
    <row r="71" spans="1:18">
      <c r="A71" s="144" t="s">
        <v>345</v>
      </c>
      <c r="B71" s="43"/>
      <c r="C71" s="39"/>
      <c r="D71" s="338"/>
      <c r="E71" s="182"/>
      <c r="F71" s="182"/>
      <c r="G71" s="110"/>
      <c r="H71" s="110"/>
      <c r="I71" s="110"/>
      <c r="J71" s="110"/>
      <c r="K71" s="110"/>
      <c r="L71" s="110"/>
      <c r="M71" s="110"/>
      <c r="N71" s="120"/>
      <c r="O71" s="111"/>
      <c r="P71" s="111"/>
      <c r="Q71" s="111"/>
      <c r="R71" s="111"/>
    </row>
    <row r="72" spans="1:18">
      <c r="A72" s="144" t="s">
        <v>346</v>
      </c>
      <c r="B72" s="45"/>
      <c r="C72" s="42"/>
      <c r="D72" s="338"/>
      <c r="E72" s="183"/>
      <c r="F72" s="183"/>
      <c r="G72" s="115"/>
      <c r="H72" s="115"/>
      <c r="I72" s="115"/>
      <c r="J72" s="115"/>
      <c r="K72" s="115"/>
      <c r="L72" s="115"/>
      <c r="M72" s="115"/>
      <c r="N72" s="128"/>
      <c r="O72" s="116"/>
      <c r="P72" s="116"/>
      <c r="Q72" s="116"/>
      <c r="R72" s="116"/>
    </row>
    <row r="73" spans="1:18">
      <c r="A73" s="144"/>
      <c r="B73" s="195"/>
      <c r="C73" s="196"/>
      <c r="D73" s="197"/>
      <c r="E73" s="197"/>
      <c r="F73" s="197"/>
      <c r="G73" s="198"/>
      <c r="H73" s="198"/>
      <c r="I73" s="198"/>
      <c r="J73" s="198"/>
      <c r="K73" s="198"/>
      <c r="L73" s="198"/>
      <c r="M73" s="198"/>
      <c r="N73" s="198"/>
      <c r="O73" s="199"/>
      <c r="P73" s="199"/>
      <c r="Q73" s="199"/>
      <c r="R73" s="200"/>
    </row>
    <row r="74" spans="1:18" ht="31.5">
      <c r="A74" s="144">
        <v>12</v>
      </c>
      <c r="B74" s="205" t="s">
        <v>355</v>
      </c>
      <c r="C74" s="206"/>
      <c r="D74" s="207"/>
      <c r="E74" s="370">
        <f>SUM(E48:E61,E67:E72)</f>
        <v>22.356300000000001</v>
      </c>
      <c r="F74" s="370">
        <f t="shared" ref="F74:R74" si="8">SUM(F48:F61,F67:F72)</f>
        <v>24.177999999999997</v>
      </c>
      <c r="G74" s="208">
        <f t="shared" si="8"/>
        <v>18.702240000000003</v>
      </c>
      <c r="H74" s="208">
        <f t="shared" si="8"/>
        <v>18.702240000000003</v>
      </c>
      <c r="I74" s="208">
        <f t="shared" si="8"/>
        <v>18.702240000000003</v>
      </c>
      <c r="J74" s="208">
        <f t="shared" si="8"/>
        <v>18.702240000000003</v>
      </c>
      <c r="K74" s="208">
        <f t="shared" si="8"/>
        <v>18.702240000000003</v>
      </c>
      <c r="L74" s="208">
        <f t="shared" si="8"/>
        <v>18.702240000000003</v>
      </c>
      <c r="M74" s="208">
        <f t="shared" si="8"/>
        <v>18.683997600000005</v>
      </c>
      <c r="N74" s="208">
        <f t="shared" si="8"/>
        <v>18.683997600000005</v>
      </c>
      <c r="O74" s="208">
        <f t="shared" si="8"/>
        <v>18.683997600000005</v>
      </c>
      <c r="P74" s="208">
        <f t="shared" si="8"/>
        <v>18.683997600000005</v>
      </c>
      <c r="Q74" s="208">
        <f t="shared" si="8"/>
        <v>18.683997600000005</v>
      </c>
      <c r="R74" s="208">
        <f t="shared" si="8"/>
        <v>18.683997600000005</v>
      </c>
    </row>
    <row r="75" spans="1:18" s="2" customFormat="1">
      <c r="A75" s="146"/>
      <c r="B75" s="175"/>
      <c r="C75" s="172"/>
      <c r="D75" s="171"/>
      <c r="E75" s="106"/>
      <c r="F75" s="106"/>
      <c r="G75" s="106"/>
      <c r="H75" s="106"/>
      <c r="I75" s="106"/>
      <c r="J75" s="106"/>
      <c r="K75" s="106"/>
      <c r="L75" s="106"/>
      <c r="M75" s="106"/>
      <c r="N75" s="106"/>
      <c r="O75" s="106"/>
      <c r="P75" s="106"/>
      <c r="Q75" s="106"/>
      <c r="R75" s="176"/>
    </row>
    <row r="76" spans="1:18" ht="15" customHeight="1">
      <c r="A76" s="144">
        <v>13</v>
      </c>
      <c r="B76" s="49" t="s">
        <v>165</v>
      </c>
      <c r="C76" s="50"/>
      <c r="D76" s="87"/>
      <c r="E76" s="297">
        <f t="shared" ref="E76:R76" si="9">E74+E44</f>
        <v>299.07599999999996</v>
      </c>
      <c r="F76" s="297">
        <f t="shared" si="9"/>
        <v>302.37799999999999</v>
      </c>
      <c r="G76" s="81">
        <f t="shared" si="9"/>
        <v>273.87799999999999</v>
      </c>
      <c r="H76" s="81">
        <f t="shared" si="9"/>
        <v>273.87799999999999</v>
      </c>
      <c r="I76" s="81">
        <f t="shared" si="9"/>
        <v>273.87799999999999</v>
      </c>
      <c r="J76" s="81">
        <f t="shared" si="9"/>
        <v>273.87799999999999</v>
      </c>
      <c r="K76" s="81">
        <f t="shared" si="9"/>
        <v>273.87799999999999</v>
      </c>
      <c r="L76" s="81">
        <f t="shared" si="9"/>
        <v>273.87799999999999</v>
      </c>
      <c r="M76" s="81">
        <f t="shared" si="9"/>
        <v>272.99799999999999</v>
      </c>
      <c r="N76" s="81">
        <f t="shared" si="9"/>
        <v>272.99799999999999</v>
      </c>
      <c r="O76" s="81">
        <f t="shared" si="9"/>
        <v>272.99799999999999</v>
      </c>
      <c r="P76" s="81">
        <f t="shared" si="9"/>
        <v>272.99799999999999</v>
      </c>
      <c r="Q76" s="81">
        <f t="shared" si="9"/>
        <v>272.99799999999999</v>
      </c>
      <c r="R76" s="81">
        <f t="shared" si="9"/>
        <v>272.99799999999999</v>
      </c>
    </row>
    <row r="77" spans="1:18" ht="15" customHeight="1">
      <c r="A77" s="144"/>
      <c r="B77" s="121"/>
      <c r="C77" s="122"/>
      <c r="D77" s="91"/>
      <c r="E77" s="91"/>
      <c r="F77" s="91"/>
      <c r="G77" s="77"/>
      <c r="H77" s="77"/>
      <c r="I77" s="77"/>
      <c r="J77" s="77"/>
      <c r="K77" s="77"/>
      <c r="L77" s="77"/>
      <c r="M77" s="77"/>
      <c r="N77" s="77"/>
      <c r="O77" s="77"/>
      <c r="P77" s="77"/>
      <c r="Q77" s="77"/>
      <c r="R77" s="77"/>
    </row>
    <row r="78" spans="1:18" s="47" customFormat="1" ht="15" customHeight="1">
      <c r="A78" s="145"/>
      <c r="B78" s="305" t="s">
        <v>38</v>
      </c>
      <c r="C78" s="44"/>
      <c r="D78" s="91"/>
      <c r="E78" s="91"/>
      <c r="F78" s="91"/>
      <c r="G78" s="92"/>
      <c r="H78" s="92"/>
      <c r="I78" s="92"/>
      <c r="J78" s="92"/>
      <c r="K78" s="92"/>
      <c r="L78" s="92"/>
      <c r="M78" s="92"/>
      <c r="N78" s="92"/>
      <c r="O78" s="78"/>
      <c r="P78" s="78"/>
      <c r="Q78" s="78"/>
      <c r="R78" s="78"/>
    </row>
    <row r="79" spans="1:18" ht="15" customHeight="1">
      <c r="A79" s="144"/>
      <c r="B79" s="26" t="s">
        <v>276</v>
      </c>
      <c r="C79" s="32"/>
      <c r="D79" s="91"/>
      <c r="E79" s="91"/>
      <c r="F79" s="91"/>
      <c r="G79" s="92"/>
      <c r="H79" s="92"/>
      <c r="I79" s="92"/>
      <c r="J79" s="92"/>
      <c r="K79" s="92"/>
      <c r="L79" s="92"/>
      <c r="M79" s="92"/>
      <c r="N79" s="92"/>
      <c r="O79" s="78"/>
      <c r="P79" s="78"/>
      <c r="Q79" s="78"/>
      <c r="R79" s="78"/>
    </row>
    <row r="80" spans="1:18">
      <c r="A80" s="144"/>
      <c r="B80" s="20" t="s">
        <v>39</v>
      </c>
      <c r="C80" s="31"/>
      <c r="D80" s="79" t="s">
        <v>318</v>
      </c>
      <c r="E80" s="292">
        <v>2017</v>
      </c>
      <c r="F80" s="292">
        <v>2018</v>
      </c>
      <c r="G80" s="63" t="s">
        <v>1</v>
      </c>
      <c r="H80" s="63" t="s">
        <v>2</v>
      </c>
      <c r="I80" s="63" t="s">
        <v>17</v>
      </c>
      <c r="J80" s="63" t="s">
        <v>18</v>
      </c>
      <c r="K80" s="63" t="s">
        <v>20</v>
      </c>
      <c r="L80" s="63" t="s">
        <v>21</v>
      </c>
      <c r="M80" s="63" t="s">
        <v>24</v>
      </c>
      <c r="N80" s="63" t="s">
        <v>25</v>
      </c>
      <c r="O80" s="63" t="s">
        <v>27</v>
      </c>
      <c r="P80" s="63" t="s">
        <v>28</v>
      </c>
      <c r="Q80" s="63" t="s">
        <v>29</v>
      </c>
      <c r="R80" s="63" t="s">
        <v>30</v>
      </c>
    </row>
    <row r="81" spans="1:18" s="2" customFormat="1">
      <c r="A81" s="146" t="s">
        <v>69</v>
      </c>
      <c r="B81" s="123"/>
      <c r="C81" s="124"/>
      <c r="D81" s="96"/>
      <c r="E81" s="368"/>
      <c r="F81" s="368"/>
      <c r="G81" s="110"/>
      <c r="H81" s="110"/>
      <c r="I81" s="110"/>
      <c r="J81" s="110"/>
      <c r="K81" s="110"/>
      <c r="L81" s="110"/>
      <c r="M81" s="110"/>
      <c r="N81" s="120"/>
      <c r="O81" s="111"/>
      <c r="P81" s="111"/>
      <c r="Q81" s="111"/>
      <c r="R81" s="111"/>
    </row>
    <row r="82" spans="1:18" s="2" customFormat="1">
      <c r="A82" s="146" t="s">
        <v>70</v>
      </c>
      <c r="B82" s="52"/>
      <c r="C82" s="46"/>
      <c r="D82" s="96"/>
      <c r="E82" s="368"/>
      <c r="F82" s="368"/>
      <c r="G82" s="110"/>
      <c r="H82" s="110"/>
      <c r="I82" s="110"/>
      <c r="J82" s="110"/>
      <c r="K82" s="110"/>
      <c r="L82" s="110"/>
      <c r="M82" s="110"/>
      <c r="N82" s="120"/>
      <c r="O82" s="111"/>
      <c r="P82" s="111"/>
      <c r="Q82" s="111"/>
      <c r="R82" s="111"/>
    </row>
    <row r="83" spans="1:18" s="2" customFormat="1">
      <c r="A83" s="146" t="s">
        <v>71</v>
      </c>
      <c r="B83" s="52"/>
      <c r="C83" s="46"/>
      <c r="D83" s="96"/>
      <c r="E83" s="368"/>
      <c r="F83" s="368"/>
      <c r="G83" s="110"/>
      <c r="H83" s="110"/>
      <c r="I83" s="110"/>
      <c r="J83" s="110"/>
      <c r="K83" s="110"/>
      <c r="L83" s="110"/>
      <c r="M83" s="110"/>
      <c r="N83" s="110"/>
      <c r="O83" s="111"/>
      <c r="P83" s="111"/>
      <c r="Q83" s="111"/>
      <c r="R83" s="111"/>
    </row>
    <row r="84" spans="1:18" s="2" customFormat="1">
      <c r="A84" s="146" t="s">
        <v>72</v>
      </c>
      <c r="B84" s="52"/>
      <c r="C84" s="46"/>
      <c r="D84" s="96"/>
      <c r="E84" s="368"/>
      <c r="F84" s="368"/>
      <c r="G84" s="110"/>
      <c r="H84" s="110"/>
      <c r="I84" s="110"/>
      <c r="J84" s="110"/>
      <c r="K84" s="110"/>
      <c r="L84" s="110"/>
      <c r="M84" s="110"/>
      <c r="N84" s="110"/>
      <c r="O84" s="111"/>
      <c r="P84" s="111"/>
      <c r="Q84" s="111"/>
      <c r="R84" s="111"/>
    </row>
    <row r="85" spans="1:18" s="2" customFormat="1">
      <c r="A85" s="144" t="s">
        <v>73</v>
      </c>
      <c r="B85" s="52"/>
      <c r="C85" s="46"/>
      <c r="D85" s="166"/>
      <c r="E85" s="368"/>
      <c r="F85" s="368"/>
      <c r="G85" s="115"/>
      <c r="H85" s="115"/>
      <c r="I85" s="115"/>
      <c r="J85" s="115"/>
      <c r="K85" s="115"/>
      <c r="L85" s="115"/>
      <c r="M85" s="115"/>
      <c r="N85" s="115"/>
      <c r="O85" s="116"/>
      <c r="P85" s="116"/>
      <c r="Q85" s="116"/>
      <c r="R85" s="116"/>
    </row>
    <row r="86" spans="1:18" s="2" customFormat="1">
      <c r="A86" s="296" t="s">
        <v>198</v>
      </c>
      <c r="B86" s="52"/>
      <c r="C86" s="46"/>
      <c r="D86" s="166"/>
      <c r="E86" s="368"/>
      <c r="F86" s="368"/>
      <c r="G86" s="115"/>
      <c r="H86" s="115"/>
      <c r="I86" s="115"/>
      <c r="J86" s="115"/>
      <c r="K86" s="115"/>
      <c r="L86" s="115"/>
      <c r="M86" s="115"/>
      <c r="N86" s="115"/>
      <c r="O86" s="116"/>
      <c r="P86" s="116"/>
      <c r="Q86" s="116"/>
      <c r="R86" s="116"/>
    </row>
    <row r="87" spans="1:18" s="2" customFormat="1">
      <c r="A87" s="296" t="s">
        <v>199</v>
      </c>
      <c r="B87" s="52"/>
      <c r="C87" s="46"/>
      <c r="D87" s="166"/>
      <c r="E87" s="368"/>
      <c r="F87" s="368"/>
      <c r="G87" s="115"/>
      <c r="H87" s="115"/>
      <c r="I87" s="115"/>
      <c r="J87" s="115"/>
      <c r="K87" s="115"/>
      <c r="L87" s="115"/>
      <c r="M87" s="115"/>
      <c r="N87" s="115"/>
      <c r="O87" s="116"/>
      <c r="P87" s="116"/>
      <c r="Q87" s="116"/>
      <c r="R87" s="116"/>
    </row>
    <row r="88" spans="1:18" s="2" customFormat="1">
      <c r="A88" s="296" t="s">
        <v>200</v>
      </c>
      <c r="B88" s="52"/>
      <c r="C88" s="46"/>
      <c r="D88" s="166"/>
      <c r="E88" s="368"/>
      <c r="F88" s="368"/>
      <c r="G88" s="115"/>
      <c r="H88" s="115"/>
      <c r="I88" s="115"/>
      <c r="J88" s="115"/>
      <c r="K88" s="115"/>
      <c r="L88" s="115"/>
      <c r="M88" s="115"/>
      <c r="N88" s="115"/>
      <c r="O88" s="116"/>
      <c r="P88" s="116"/>
      <c r="Q88" s="116"/>
      <c r="R88" s="116"/>
    </row>
    <row r="89" spans="1:18" s="2" customFormat="1">
      <c r="A89" s="296" t="s">
        <v>201</v>
      </c>
      <c r="B89" s="52"/>
      <c r="C89" s="46"/>
      <c r="D89" s="166"/>
      <c r="E89" s="368"/>
      <c r="F89" s="368"/>
      <c r="G89" s="115"/>
      <c r="H89" s="115"/>
      <c r="I89" s="115"/>
      <c r="J89" s="115"/>
      <c r="K89" s="115"/>
      <c r="L89" s="115"/>
      <c r="M89" s="115"/>
      <c r="N89" s="115"/>
      <c r="O89" s="116"/>
      <c r="P89" s="116"/>
      <c r="Q89" s="116"/>
      <c r="R89" s="116"/>
    </row>
    <row r="90" spans="1:18" s="2" customFormat="1">
      <c r="A90" s="296" t="s">
        <v>202</v>
      </c>
      <c r="B90" s="52"/>
      <c r="C90" s="46"/>
      <c r="D90" s="166"/>
      <c r="E90" s="368"/>
      <c r="F90" s="368"/>
      <c r="G90" s="115"/>
      <c r="H90" s="115"/>
      <c r="I90" s="115"/>
      <c r="J90" s="115"/>
      <c r="K90" s="115"/>
      <c r="L90" s="115"/>
      <c r="M90" s="115"/>
      <c r="N90" s="115"/>
      <c r="O90" s="116"/>
      <c r="P90" s="116"/>
      <c r="Q90" s="116"/>
      <c r="R90" s="116"/>
    </row>
    <row r="91" spans="1:18" s="2" customFormat="1">
      <c r="A91" s="296" t="s">
        <v>203</v>
      </c>
      <c r="B91" s="52"/>
      <c r="C91" s="46"/>
      <c r="D91" s="166"/>
      <c r="E91" s="368"/>
      <c r="F91" s="368"/>
      <c r="G91" s="115"/>
      <c r="H91" s="115"/>
      <c r="I91" s="115"/>
      <c r="J91" s="115"/>
      <c r="K91" s="115"/>
      <c r="L91" s="115"/>
      <c r="M91" s="115"/>
      <c r="N91" s="115"/>
      <c r="O91" s="116"/>
      <c r="P91" s="116"/>
      <c r="Q91" s="116"/>
      <c r="R91" s="116"/>
    </row>
    <row r="92" spans="1:18" s="2" customFormat="1">
      <c r="A92" s="296" t="s">
        <v>204</v>
      </c>
      <c r="B92" s="52"/>
      <c r="C92" s="46"/>
      <c r="D92" s="166"/>
      <c r="E92" s="368"/>
      <c r="F92" s="368"/>
      <c r="G92" s="115"/>
      <c r="H92" s="115"/>
      <c r="I92" s="115"/>
      <c r="J92" s="115"/>
      <c r="K92" s="115"/>
      <c r="L92" s="115"/>
      <c r="M92" s="115"/>
      <c r="N92" s="115"/>
      <c r="O92" s="116"/>
      <c r="P92" s="116"/>
      <c r="Q92" s="116"/>
      <c r="R92" s="116"/>
    </row>
    <row r="93" spans="1:18" s="2" customFormat="1">
      <c r="A93" s="296" t="s">
        <v>205</v>
      </c>
      <c r="B93" s="52"/>
      <c r="C93" s="46"/>
      <c r="D93" s="166"/>
      <c r="E93" s="368"/>
      <c r="F93" s="368"/>
      <c r="G93" s="115"/>
      <c r="H93" s="115"/>
      <c r="I93" s="115"/>
      <c r="J93" s="115"/>
      <c r="K93" s="115"/>
      <c r="L93" s="115"/>
      <c r="M93" s="115"/>
      <c r="N93" s="115"/>
      <c r="O93" s="116"/>
      <c r="P93" s="116"/>
      <c r="Q93" s="116"/>
      <c r="R93" s="116"/>
    </row>
    <row r="94" spans="1:18">
      <c r="A94" s="303" t="s">
        <v>206</v>
      </c>
      <c r="B94" s="13"/>
      <c r="C94" s="46"/>
      <c r="D94" s="166"/>
      <c r="E94" s="368"/>
      <c r="F94" s="368"/>
      <c r="G94" s="115"/>
      <c r="H94" s="115"/>
      <c r="I94" s="115"/>
      <c r="J94" s="115"/>
      <c r="K94" s="115"/>
      <c r="L94" s="115"/>
      <c r="M94" s="115"/>
      <c r="N94" s="115"/>
      <c r="O94" s="116"/>
      <c r="P94" s="116"/>
      <c r="Q94" s="116"/>
      <c r="R94" s="116"/>
    </row>
    <row r="95" spans="1:18" ht="31.5">
      <c r="A95" s="144">
        <v>14</v>
      </c>
      <c r="B95" s="51" t="s">
        <v>94</v>
      </c>
      <c r="C95" s="46"/>
      <c r="D95" s="165"/>
      <c r="E95" s="369">
        <f>SUM(E81:E94)</f>
        <v>0</v>
      </c>
      <c r="F95" s="369">
        <f>SUM(F81:F94)</f>
        <v>0</v>
      </c>
      <c r="G95" s="68">
        <f t="shared" ref="G95:R95" si="10">SUM(G81:G94)</f>
        <v>0</v>
      </c>
      <c r="H95" s="68">
        <f t="shared" si="10"/>
        <v>0</v>
      </c>
      <c r="I95" s="68">
        <f t="shared" si="10"/>
        <v>0</v>
      </c>
      <c r="J95" s="68">
        <f t="shared" si="10"/>
        <v>0</v>
      </c>
      <c r="K95" s="68">
        <f t="shared" si="10"/>
        <v>0</v>
      </c>
      <c r="L95" s="68">
        <f t="shared" si="10"/>
        <v>0</v>
      </c>
      <c r="M95" s="68">
        <f t="shared" si="10"/>
        <v>0</v>
      </c>
      <c r="N95" s="68">
        <f t="shared" si="10"/>
        <v>0</v>
      </c>
      <c r="O95" s="68">
        <f t="shared" si="10"/>
        <v>0</v>
      </c>
      <c r="P95" s="68">
        <f t="shared" si="10"/>
        <v>0</v>
      </c>
      <c r="Q95" s="68">
        <f t="shared" si="10"/>
        <v>0</v>
      </c>
      <c r="R95" s="68">
        <f t="shared" si="10"/>
        <v>0</v>
      </c>
    </row>
    <row r="96" spans="1:18">
      <c r="A96" s="144"/>
      <c r="B96" s="11"/>
      <c r="C96" s="31"/>
      <c r="D96" s="162"/>
      <c r="E96" s="253"/>
      <c r="F96" s="252"/>
      <c r="G96" s="168"/>
      <c r="H96" s="168"/>
      <c r="I96" s="168"/>
      <c r="J96" s="168"/>
      <c r="K96" s="168"/>
      <c r="L96" s="168"/>
      <c r="M96" s="168"/>
      <c r="N96" s="168"/>
      <c r="O96" s="169"/>
      <c r="P96" s="169"/>
      <c r="Q96" s="169"/>
      <c r="R96" s="170"/>
    </row>
    <row r="97" spans="1:20">
      <c r="A97" s="144"/>
      <c r="B97" s="26" t="s">
        <v>277</v>
      </c>
      <c r="C97" s="11"/>
      <c r="D97" s="20"/>
      <c r="E97" s="105"/>
      <c r="F97" s="106"/>
      <c r="G97" s="106"/>
      <c r="H97" s="106"/>
      <c r="I97" s="106"/>
      <c r="J97" s="106"/>
      <c r="K97" s="106"/>
      <c r="L97" s="106"/>
      <c r="M97" s="106"/>
      <c r="N97" s="106"/>
      <c r="O97" s="103"/>
      <c r="P97" s="103"/>
      <c r="Q97" s="103"/>
      <c r="R97" s="104"/>
    </row>
    <row r="98" spans="1:20">
      <c r="A98" s="144"/>
      <c r="B98" s="20" t="s">
        <v>39</v>
      </c>
      <c r="D98" s="79" t="s">
        <v>318</v>
      </c>
      <c r="E98" s="292">
        <v>2017</v>
      </c>
      <c r="F98" s="292">
        <v>2018</v>
      </c>
      <c r="G98" s="292">
        <v>2019</v>
      </c>
      <c r="H98" s="292" t="s">
        <v>2</v>
      </c>
      <c r="I98" s="292" t="s">
        <v>17</v>
      </c>
      <c r="J98" s="292" t="s">
        <v>18</v>
      </c>
      <c r="K98" s="292" t="s">
        <v>20</v>
      </c>
      <c r="L98" s="292" t="s">
        <v>21</v>
      </c>
      <c r="M98" s="292" t="s">
        <v>24</v>
      </c>
      <c r="N98" s="292" t="s">
        <v>25</v>
      </c>
      <c r="O98" s="292" t="s">
        <v>27</v>
      </c>
      <c r="P98" s="292" t="s">
        <v>28</v>
      </c>
      <c r="Q98" s="292" t="s">
        <v>29</v>
      </c>
      <c r="R98" s="292" t="s">
        <v>30</v>
      </c>
    </row>
    <row r="99" spans="1:20">
      <c r="A99" s="296" t="s">
        <v>152</v>
      </c>
      <c r="B99" s="408" t="s">
        <v>392</v>
      </c>
      <c r="C99" s="409"/>
      <c r="D99" s="394" t="s">
        <v>332</v>
      </c>
      <c r="E99" s="410"/>
      <c r="F99" s="410"/>
      <c r="G99" s="411"/>
      <c r="H99" s="411"/>
      <c r="I99" s="411">
        <v>5.85</v>
      </c>
      <c r="J99" s="411">
        <v>5.80905</v>
      </c>
      <c r="K99" s="411">
        <v>5.7683866500000001</v>
      </c>
      <c r="L99" s="411">
        <v>5.7280079434499998</v>
      </c>
      <c r="M99" s="411">
        <v>5.6879118878458499</v>
      </c>
      <c r="N99" s="412">
        <v>5.6480965046309288</v>
      </c>
      <c r="O99" s="413">
        <v>5.6085598290985121</v>
      </c>
      <c r="P99" s="413">
        <v>5.5692999102948226</v>
      </c>
      <c r="Q99" s="413">
        <v>5.5303148109227589</v>
      </c>
      <c r="R99" s="413">
        <v>5.4916026072462998</v>
      </c>
      <c r="S99" s="286"/>
      <c r="T99" s="286"/>
    </row>
    <row r="100" spans="1:20">
      <c r="A100" s="296" t="s">
        <v>153</v>
      </c>
      <c r="B100" s="408" t="s">
        <v>393</v>
      </c>
      <c r="C100" s="409"/>
      <c r="D100" s="394" t="s">
        <v>332</v>
      </c>
      <c r="E100" s="410"/>
      <c r="F100" s="410"/>
      <c r="G100" s="411"/>
      <c r="H100" s="411"/>
      <c r="I100" s="411"/>
      <c r="J100" s="411"/>
      <c r="K100" s="411"/>
      <c r="L100" s="411"/>
      <c r="M100" s="411"/>
      <c r="N100" s="412">
        <v>34.14</v>
      </c>
      <c r="O100" s="413">
        <v>33.901020000000003</v>
      </c>
      <c r="P100" s="413">
        <v>33.663712860000004</v>
      </c>
      <c r="Q100" s="413">
        <v>33.42806686998</v>
      </c>
      <c r="R100" s="413">
        <v>33.194070401890137</v>
      </c>
      <c r="S100" s="286"/>
      <c r="T100" s="286"/>
    </row>
    <row r="101" spans="1:20">
      <c r="A101" s="296" t="s">
        <v>154</v>
      </c>
      <c r="B101" s="52"/>
      <c r="C101" s="332"/>
      <c r="D101" s="331"/>
      <c r="E101" s="414"/>
      <c r="F101" s="414"/>
      <c r="G101" s="333"/>
      <c r="H101" s="333"/>
      <c r="I101" s="333"/>
      <c r="J101" s="333"/>
      <c r="K101" s="333"/>
      <c r="L101" s="333"/>
      <c r="M101" s="333"/>
      <c r="N101" s="333"/>
      <c r="O101" s="334"/>
      <c r="P101" s="334"/>
      <c r="Q101" s="334"/>
      <c r="R101" s="334"/>
      <c r="S101" s="286"/>
      <c r="T101" s="286"/>
    </row>
    <row r="102" spans="1:20">
      <c r="A102" s="296" t="s">
        <v>155</v>
      </c>
      <c r="B102" s="52"/>
      <c r="C102" s="39"/>
      <c r="D102" s="331"/>
      <c r="E102" s="367"/>
      <c r="F102" s="367"/>
      <c r="G102" s="110"/>
      <c r="H102" s="110"/>
      <c r="I102" s="110"/>
      <c r="J102" s="110"/>
      <c r="K102" s="110"/>
      <c r="L102" s="110"/>
      <c r="M102" s="110"/>
      <c r="N102" s="110"/>
      <c r="O102" s="111"/>
      <c r="P102" s="111"/>
      <c r="Q102" s="111"/>
      <c r="R102" s="111"/>
    </row>
    <row r="103" spans="1:20" s="286" customFormat="1">
      <c r="A103" s="295" t="s">
        <v>156</v>
      </c>
      <c r="B103" s="52"/>
      <c r="C103" s="290"/>
      <c r="D103" s="331"/>
      <c r="E103" s="367"/>
      <c r="F103" s="367"/>
      <c r="G103" s="110"/>
      <c r="H103" s="110"/>
      <c r="I103" s="110"/>
      <c r="J103" s="110"/>
      <c r="K103" s="110"/>
      <c r="L103" s="110"/>
      <c r="M103" s="110"/>
      <c r="N103" s="110"/>
      <c r="O103" s="111"/>
      <c r="P103" s="111"/>
      <c r="Q103" s="111"/>
      <c r="R103" s="111"/>
    </row>
    <row r="104" spans="1:20" s="286" customFormat="1">
      <c r="A104" s="296" t="s">
        <v>207</v>
      </c>
      <c r="B104" s="52"/>
      <c r="C104" s="290"/>
      <c r="D104" s="331"/>
      <c r="E104" s="367"/>
      <c r="F104" s="367"/>
      <c r="G104" s="110"/>
      <c r="H104" s="110"/>
      <c r="I104" s="110"/>
      <c r="J104" s="110"/>
      <c r="K104" s="110"/>
      <c r="L104" s="110"/>
      <c r="M104" s="110"/>
      <c r="N104" s="110"/>
      <c r="O104" s="111"/>
      <c r="P104" s="111"/>
      <c r="Q104" s="111"/>
      <c r="R104" s="111"/>
    </row>
    <row r="105" spans="1:20" s="286" customFormat="1">
      <c r="A105" s="296" t="s">
        <v>208</v>
      </c>
      <c r="B105" s="52"/>
      <c r="C105" s="290"/>
      <c r="D105" s="331"/>
      <c r="E105" s="367"/>
      <c r="F105" s="367"/>
      <c r="G105" s="110"/>
      <c r="H105" s="110"/>
      <c r="I105" s="110"/>
      <c r="J105" s="110"/>
      <c r="K105" s="110"/>
      <c r="L105" s="110"/>
      <c r="M105" s="110"/>
      <c r="N105" s="110"/>
      <c r="O105" s="111"/>
      <c r="P105" s="111"/>
      <c r="Q105" s="111"/>
      <c r="R105" s="111"/>
    </row>
    <row r="106" spans="1:20" s="286" customFormat="1">
      <c r="A106" s="296" t="s">
        <v>209</v>
      </c>
      <c r="B106" s="52"/>
      <c r="C106" s="290"/>
      <c r="D106" s="331"/>
      <c r="E106" s="367"/>
      <c r="F106" s="367"/>
      <c r="G106" s="110"/>
      <c r="H106" s="110"/>
      <c r="I106" s="110"/>
      <c r="J106" s="110"/>
      <c r="K106" s="110"/>
      <c r="L106" s="110"/>
      <c r="M106" s="110"/>
      <c r="N106" s="110"/>
      <c r="O106" s="111"/>
      <c r="P106" s="111"/>
      <c r="Q106" s="111"/>
      <c r="R106" s="111"/>
    </row>
    <row r="107" spans="1:20" s="286" customFormat="1">
      <c r="A107" s="296" t="s">
        <v>210</v>
      </c>
      <c r="B107" s="52"/>
      <c r="C107" s="290"/>
      <c r="D107" s="331"/>
      <c r="E107" s="367"/>
      <c r="F107" s="367"/>
      <c r="G107" s="110"/>
      <c r="H107" s="110"/>
      <c r="I107" s="110"/>
      <c r="J107" s="110"/>
      <c r="K107" s="110"/>
      <c r="L107" s="110"/>
      <c r="M107" s="110"/>
      <c r="N107" s="110"/>
      <c r="O107" s="111"/>
      <c r="P107" s="111"/>
      <c r="Q107" s="111"/>
      <c r="R107" s="111"/>
    </row>
    <row r="108" spans="1:20" s="286" customFormat="1">
      <c r="A108" s="296" t="s">
        <v>211</v>
      </c>
      <c r="B108" s="52"/>
      <c r="C108" s="290"/>
      <c r="D108" s="331"/>
      <c r="E108" s="367"/>
      <c r="F108" s="367"/>
      <c r="G108" s="110"/>
      <c r="H108" s="110"/>
      <c r="I108" s="110"/>
      <c r="J108" s="110"/>
      <c r="K108" s="110"/>
      <c r="L108" s="110"/>
      <c r="M108" s="110"/>
      <c r="N108" s="110"/>
      <c r="O108" s="111"/>
      <c r="P108" s="111"/>
      <c r="Q108" s="111"/>
      <c r="R108" s="111"/>
    </row>
    <row r="109" spans="1:20" s="286" customFormat="1">
      <c r="A109" s="296" t="s">
        <v>212</v>
      </c>
      <c r="B109" s="52"/>
      <c r="C109" s="290"/>
      <c r="D109" s="331"/>
      <c r="E109" s="367"/>
      <c r="F109" s="367"/>
      <c r="G109" s="110"/>
      <c r="H109" s="110"/>
      <c r="I109" s="110"/>
      <c r="J109" s="110"/>
      <c r="K109" s="110"/>
      <c r="L109" s="110"/>
      <c r="M109" s="110"/>
      <c r="N109" s="110"/>
      <c r="O109" s="111"/>
      <c r="P109" s="111"/>
      <c r="Q109" s="111"/>
      <c r="R109" s="111"/>
    </row>
    <row r="110" spans="1:20" s="286" customFormat="1">
      <c r="A110" s="296" t="s">
        <v>213</v>
      </c>
      <c r="B110" s="52"/>
      <c r="C110" s="290"/>
      <c r="D110" s="331"/>
      <c r="E110" s="367"/>
      <c r="F110" s="367"/>
      <c r="G110" s="110"/>
      <c r="H110" s="110"/>
      <c r="I110" s="110"/>
      <c r="J110" s="110"/>
      <c r="K110" s="110"/>
      <c r="L110" s="110"/>
      <c r="M110" s="110"/>
      <c r="N110" s="110"/>
      <c r="O110" s="111"/>
      <c r="P110" s="111"/>
      <c r="Q110" s="111"/>
      <c r="R110" s="111"/>
    </row>
    <row r="111" spans="1:20" s="286" customFormat="1">
      <c r="A111" s="296" t="s">
        <v>214</v>
      </c>
      <c r="B111" s="52"/>
      <c r="C111" s="290"/>
      <c r="D111" s="331"/>
      <c r="E111" s="367"/>
      <c r="F111" s="367"/>
      <c r="G111" s="110"/>
      <c r="H111" s="110"/>
      <c r="I111" s="110"/>
      <c r="J111" s="110"/>
      <c r="K111" s="110"/>
      <c r="L111" s="110"/>
      <c r="M111" s="110"/>
      <c r="N111" s="110"/>
      <c r="O111" s="111"/>
      <c r="P111" s="111"/>
      <c r="Q111" s="111"/>
      <c r="R111" s="111"/>
    </row>
    <row r="112" spans="1:20" s="286" customFormat="1">
      <c r="A112" s="303" t="s">
        <v>215</v>
      </c>
      <c r="B112" s="52"/>
      <c r="C112" s="290"/>
      <c r="D112" s="331"/>
      <c r="E112" s="367"/>
      <c r="F112" s="367"/>
      <c r="G112" s="110"/>
      <c r="H112" s="110"/>
      <c r="I112" s="110"/>
      <c r="J112" s="110"/>
      <c r="K112" s="110"/>
      <c r="L112" s="110"/>
      <c r="M112" s="110"/>
      <c r="N112" s="110"/>
      <c r="O112" s="111"/>
      <c r="P112" s="111"/>
      <c r="Q112" s="111"/>
      <c r="R112" s="111"/>
    </row>
    <row r="113" spans="1:18">
      <c r="A113" s="144">
        <v>15</v>
      </c>
      <c r="B113" s="48" t="s">
        <v>95</v>
      </c>
      <c r="C113" s="46"/>
      <c r="D113" s="342"/>
      <c r="E113" s="365"/>
      <c r="F113" s="365"/>
      <c r="G113" s="68">
        <f t="shared" ref="G113:R113" si="11">SUM(G99:G112)</f>
        <v>0</v>
      </c>
      <c r="H113" s="68">
        <f t="shared" si="11"/>
        <v>0</v>
      </c>
      <c r="I113" s="68">
        <f t="shared" si="11"/>
        <v>5.85</v>
      </c>
      <c r="J113" s="68">
        <f t="shared" si="11"/>
        <v>5.80905</v>
      </c>
      <c r="K113" s="68">
        <f t="shared" si="11"/>
        <v>5.7683866500000001</v>
      </c>
      <c r="L113" s="68">
        <f t="shared" si="11"/>
        <v>5.7280079434499998</v>
      </c>
      <c r="M113" s="68">
        <f t="shared" si="11"/>
        <v>5.6879118878458499</v>
      </c>
      <c r="N113" s="68">
        <f t="shared" si="11"/>
        <v>39.788096504630929</v>
      </c>
      <c r="O113" s="68">
        <f t="shared" si="11"/>
        <v>39.509579829098513</v>
      </c>
      <c r="P113" s="68">
        <f t="shared" si="11"/>
        <v>39.233012770294827</v>
      </c>
      <c r="Q113" s="68">
        <f t="shared" si="11"/>
        <v>38.958381680902761</v>
      </c>
      <c r="R113" s="68">
        <f t="shared" si="11"/>
        <v>38.685673009136437</v>
      </c>
    </row>
    <row r="114" spans="1:18">
      <c r="A114" s="144"/>
      <c r="B114" s="175"/>
      <c r="C114" s="173"/>
      <c r="D114" s="174"/>
      <c r="E114" s="106"/>
      <c r="F114" s="106"/>
      <c r="G114" s="106"/>
      <c r="H114" s="106"/>
      <c r="I114" s="106"/>
      <c r="J114" s="106"/>
      <c r="K114" s="106"/>
      <c r="L114" s="106"/>
      <c r="M114" s="106"/>
      <c r="N114" s="106"/>
      <c r="O114" s="106"/>
      <c r="P114" s="106"/>
      <c r="Q114" s="106"/>
      <c r="R114" s="176"/>
    </row>
    <row r="115" spans="1:18" ht="15" customHeight="1">
      <c r="A115" s="144">
        <v>16</v>
      </c>
      <c r="B115" s="49" t="s">
        <v>166</v>
      </c>
      <c r="C115" s="50"/>
      <c r="D115" s="87"/>
      <c r="E115" s="297"/>
      <c r="F115" s="297"/>
      <c r="G115" s="81">
        <f t="shared" ref="G115:R115" si="12">G113+G95</f>
        <v>0</v>
      </c>
      <c r="H115" s="81">
        <f t="shared" si="12"/>
        <v>0</v>
      </c>
      <c r="I115" s="81">
        <f t="shared" si="12"/>
        <v>5.85</v>
      </c>
      <c r="J115" s="81">
        <f t="shared" si="12"/>
        <v>5.80905</v>
      </c>
      <c r="K115" s="81">
        <f t="shared" si="12"/>
        <v>5.7683866500000001</v>
      </c>
      <c r="L115" s="81">
        <f t="shared" si="12"/>
        <v>5.7280079434499998</v>
      </c>
      <c r="M115" s="81">
        <f t="shared" si="12"/>
        <v>5.6879118878458499</v>
      </c>
      <c r="N115" s="81">
        <f t="shared" si="12"/>
        <v>39.788096504630929</v>
      </c>
      <c r="O115" s="81">
        <f t="shared" si="12"/>
        <v>39.509579829098513</v>
      </c>
      <c r="P115" s="81">
        <f t="shared" si="12"/>
        <v>39.233012770294827</v>
      </c>
      <c r="Q115" s="81">
        <f t="shared" si="12"/>
        <v>38.958381680902761</v>
      </c>
      <c r="R115" s="81">
        <f t="shared" si="12"/>
        <v>38.685673009136437</v>
      </c>
    </row>
    <row r="116" spans="1:18">
      <c r="A116" s="144"/>
      <c r="B116" s="26"/>
      <c r="C116" s="11"/>
      <c r="D116" s="20"/>
      <c r="E116" s="20"/>
      <c r="F116" s="20"/>
      <c r="G116" s="77"/>
      <c r="H116" s="77"/>
      <c r="I116" s="77"/>
      <c r="J116" s="77"/>
      <c r="K116" s="77"/>
      <c r="L116" s="77"/>
      <c r="M116" s="77"/>
      <c r="N116" s="77"/>
      <c r="O116" s="77"/>
      <c r="P116" s="77"/>
      <c r="Q116" s="77"/>
      <c r="R116" s="77"/>
    </row>
    <row r="117" spans="1:18" ht="18.75">
      <c r="A117" s="144"/>
      <c r="B117" s="307" t="s">
        <v>43</v>
      </c>
      <c r="C117" s="11"/>
      <c r="D117" s="20"/>
      <c r="E117" s="20"/>
      <c r="F117" s="20"/>
      <c r="G117" s="77"/>
      <c r="H117" s="77"/>
      <c r="I117" s="77"/>
      <c r="J117" s="77"/>
      <c r="K117" s="77"/>
      <c r="L117" s="77"/>
      <c r="M117" s="77"/>
      <c r="N117" s="77"/>
      <c r="O117" s="77"/>
      <c r="P117" s="77"/>
      <c r="Q117" s="77"/>
      <c r="R117" s="77"/>
    </row>
    <row r="118" spans="1:18">
      <c r="A118" s="144"/>
      <c r="B118" s="1"/>
      <c r="C118" s="11"/>
      <c r="D118" s="20"/>
      <c r="E118" s="63" t="s">
        <v>137</v>
      </c>
      <c r="F118" s="63" t="s">
        <v>80</v>
      </c>
      <c r="G118" s="63" t="s">
        <v>1</v>
      </c>
      <c r="H118" s="63" t="s">
        <v>2</v>
      </c>
      <c r="I118" s="63" t="s">
        <v>17</v>
      </c>
      <c r="J118" s="63" t="s">
        <v>18</v>
      </c>
      <c r="K118" s="63" t="s">
        <v>20</v>
      </c>
      <c r="L118" s="63" t="s">
        <v>21</v>
      </c>
      <c r="M118" s="63" t="s">
        <v>24</v>
      </c>
      <c r="N118" s="63" t="s">
        <v>25</v>
      </c>
      <c r="O118" s="63" t="s">
        <v>27</v>
      </c>
      <c r="P118" s="63" t="s">
        <v>28</v>
      </c>
      <c r="Q118" s="63" t="s">
        <v>29</v>
      </c>
      <c r="R118" s="63" t="s">
        <v>30</v>
      </c>
    </row>
    <row r="119" spans="1:18">
      <c r="A119" s="144">
        <v>17</v>
      </c>
      <c r="B119" s="51" t="s">
        <v>172</v>
      </c>
      <c r="C119" s="39"/>
      <c r="D119" s="93"/>
      <c r="E119" s="297">
        <f t="shared" ref="E119:R119" si="13">E21</f>
        <v>277.61</v>
      </c>
      <c r="F119" s="297">
        <f t="shared" si="13"/>
        <v>261.8297</v>
      </c>
      <c r="G119" s="81">
        <f t="shared" si="13"/>
        <v>261.39499999999998</v>
      </c>
      <c r="H119" s="81">
        <f t="shared" si="13"/>
        <v>260.70499999999998</v>
      </c>
      <c r="I119" s="81">
        <f t="shared" si="13"/>
        <v>260.13</v>
      </c>
      <c r="J119" s="81">
        <f t="shared" si="13"/>
        <v>259.89999999999998</v>
      </c>
      <c r="K119" s="81">
        <f t="shared" si="13"/>
        <v>259.78500000000003</v>
      </c>
      <c r="L119" s="81">
        <f t="shared" si="13"/>
        <v>260.01499999999999</v>
      </c>
      <c r="M119" s="81">
        <f t="shared" si="13"/>
        <v>260.36</v>
      </c>
      <c r="N119" s="81">
        <f t="shared" si="13"/>
        <v>260.58999999999997</v>
      </c>
      <c r="O119" s="81">
        <f t="shared" si="13"/>
        <v>261.05</v>
      </c>
      <c r="P119" s="81">
        <f t="shared" si="13"/>
        <v>261.39499999999998</v>
      </c>
      <c r="Q119" s="81">
        <f t="shared" si="13"/>
        <v>261.97000000000003</v>
      </c>
      <c r="R119" s="81">
        <f t="shared" si="13"/>
        <v>262.2</v>
      </c>
    </row>
    <row r="120" spans="1:18" ht="31.5">
      <c r="A120" s="144">
        <v>18</v>
      </c>
      <c r="B120" s="51" t="s">
        <v>168</v>
      </c>
      <c r="C120" s="39"/>
      <c r="D120" s="93"/>
      <c r="E120" s="297">
        <f t="shared" ref="E120:R120" si="14">E76</f>
        <v>299.07599999999996</v>
      </c>
      <c r="F120" s="297">
        <f t="shared" si="14"/>
        <v>302.37799999999999</v>
      </c>
      <c r="G120" s="81">
        <f t="shared" si="14"/>
        <v>273.87799999999999</v>
      </c>
      <c r="H120" s="81">
        <f t="shared" si="14"/>
        <v>273.87799999999999</v>
      </c>
      <c r="I120" s="81">
        <f t="shared" si="14"/>
        <v>273.87799999999999</v>
      </c>
      <c r="J120" s="81">
        <f t="shared" si="14"/>
        <v>273.87799999999999</v>
      </c>
      <c r="K120" s="81">
        <f t="shared" si="14"/>
        <v>273.87799999999999</v>
      </c>
      <c r="L120" s="81">
        <f t="shared" si="14"/>
        <v>273.87799999999999</v>
      </c>
      <c r="M120" s="81">
        <f t="shared" si="14"/>
        <v>272.99799999999999</v>
      </c>
      <c r="N120" s="81">
        <f t="shared" si="14"/>
        <v>272.99799999999999</v>
      </c>
      <c r="O120" s="81">
        <f t="shared" si="14"/>
        <v>272.99799999999999</v>
      </c>
      <c r="P120" s="81">
        <f t="shared" si="14"/>
        <v>272.99799999999999</v>
      </c>
      <c r="Q120" s="81">
        <f t="shared" si="14"/>
        <v>272.99799999999999</v>
      </c>
      <c r="R120" s="81">
        <f t="shared" si="14"/>
        <v>272.99799999999999</v>
      </c>
    </row>
    <row r="121" spans="1:18">
      <c r="A121" s="144">
        <v>19</v>
      </c>
      <c r="B121" s="53" t="s">
        <v>263</v>
      </c>
      <c r="C121" s="39"/>
      <c r="D121" s="93"/>
      <c r="E121" s="297">
        <f>E120-E119</f>
        <v>21.465999999999951</v>
      </c>
      <c r="F121" s="297">
        <f>F120-F119</f>
        <v>40.548299999999983</v>
      </c>
      <c r="G121" s="81">
        <f t="shared" ref="G121:R121" si="15">G120-G119</f>
        <v>12.483000000000004</v>
      </c>
      <c r="H121" s="81">
        <f t="shared" si="15"/>
        <v>13.173000000000002</v>
      </c>
      <c r="I121" s="81">
        <f t="shared" si="15"/>
        <v>13.74799999999999</v>
      </c>
      <c r="J121" s="81">
        <f t="shared" si="15"/>
        <v>13.978000000000009</v>
      </c>
      <c r="K121" s="81">
        <f t="shared" si="15"/>
        <v>14.092999999999961</v>
      </c>
      <c r="L121" s="81">
        <f t="shared" si="15"/>
        <v>13.863</v>
      </c>
      <c r="M121" s="81">
        <f t="shared" si="15"/>
        <v>12.637999999999977</v>
      </c>
      <c r="N121" s="81">
        <f t="shared" si="15"/>
        <v>12.408000000000015</v>
      </c>
      <c r="O121" s="81">
        <f t="shared" si="15"/>
        <v>11.947999999999979</v>
      </c>
      <c r="P121" s="81">
        <f t="shared" si="15"/>
        <v>11.603000000000009</v>
      </c>
      <c r="Q121" s="81">
        <f t="shared" si="15"/>
        <v>11.027999999999963</v>
      </c>
      <c r="R121" s="81">
        <f t="shared" si="15"/>
        <v>10.798000000000002</v>
      </c>
    </row>
    <row r="122" spans="1:18" ht="31.5">
      <c r="A122" s="144">
        <v>20</v>
      </c>
      <c r="B122" s="51" t="s">
        <v>167</v>
      </c>
      <c r="C122" s="39"/>
      <c r="D122" s="93"/>
      <c r="E122" s="297"/>
      <c r="F122" s="297"/>
      <c r="G122" s="81">
        <f t="shared" ref="G122:R122" si="16">G115</f>
        <v>0</v>
      </c>
      <c r="H122" s="81">
        <f t="shared" si="16"/>
        <v>0</v>
      </c>
      <c r="I122" s="81">
        <f t="shared" si="16"/>
        <v>5.85</v>
      </c>
      <c r="J122" s="81">
        <f t="shared" si="16"/>
        <v>5.80905</v>
      </c>
      <c r="K122" s="81">
        <f t="shared" si="16"/>
        <v>5.7683866500000001</v>
      </c>
      <c r="L122" s="81">
        <f t="shared" si="16"/>
        <v>5.7280079434499998</v>
      </c>
      <c r="M122" s="81">
        <f t="shared" si="16"/>
        <v>5.6879118878458499</v>
      </c>
      <c r="N122" s="81">
        <f t="shared" si="16"/>
        <v>39.788096504630929</v>
      </c>
      <c r="O122" s="81">
        <f t="shared" si="16"/>
        <v>39.509579829098513</v>
      </c>
      <c r="P122" s="81">
        <f t="shared" si="16"/>
        <v>39.233012770294827</v>
      </c>
      <c r="Q122" s="81">
        <f t="shared" si="16"/>
        <v>38.958381680902761</v>
      </c>
      <c r="R122" s="81">
        <f t="shared" si="16"/>
        <v>38.685673009136437</v>
      </c>
    </row>
    <row r="123" spans="1:18" s="2" customFormat="1" ht="35.25" customHeight="1">
      <c r="A123" s="144">
        <v>21</v>
      </c>
      <c r="B123" s="51" t="s">
        <v>281</v>
      </c>
      <c r="C123" s="39"/>
      <c r="D123" s="37"/>
      <c r="E123" s="297">
        <f>E122+E121</f>
        <v>21.465999999999951</v>
      </c>
      <c r="F123" s="297">
        <f>F122+F121</f>
        <v>40.548299999999983</v>
      </c>
      <c r="G123" s="81">
        <f t="shared" ref="G123:R123" si="17">G122+G121</f>
        <v>12.483000000000004</v>
      </c>
      <c r="H123" s="81">
        <f t="shared" si="17"/>
        <v>13.173000000000002</v>
      </c>
      <c r="I123" s="81">
        <f t="shared" si="17"/>
        <v>19.597999999999992</v>
      </c>
      <c r="J123" s="81">
        <f t="shared" si="17"/>
        <v>19.787050000000008</v>
      </c>
      <c r="K123" s="81">
        <f t="shared" si="17"/>
        <v>19.861386649999961</v>
      </c>
      <c r="L123" s="81">
        <f t="shared" si="17"/>
        <v>19.591007943449998</v>
      </c>
      <c r="M123" s="81">
        <f t="shared" si="17"/>
        <v>18.325911887845827</v>
      </c>
      <c r="N123" s="81">
        <f t="shared" si="17"/>
        <v>52.196096504630944</v>
      </c>
      <c r="O123" s="81">
        <f t="shared" si="17"/>
        <v>51.457579829098492</v>
      </c>
      <c r="P123" s="81">
        <f t="shared" si="17"/>
        <v>50.836012770294836</v>
      </c>
      <c r="Q123" s="81">
        <f t="shared" si="17"/>
        <v>49.986381680902724</v>
      </c>
      <c r="R123" s="81">
        <f t="shared" si="17"/>
        <v>49.483673009136439</v>
      </c>
    </row>
    <row r="124" spans="1:18" s="286" customFormat="1">
      <c r="B124" s="287"/>
      <c r="C124" s="287"/>
      <c r="D124" s="287"/>
      <c r="E124" s="415"/>
      <c r="F124" s="415"/>
      <c r="G124" s="415"/>
      <c r="H124" s="415"/>
      <c r="I124" s="415"/>
      <c r="J124" s="415"/>
      <c r="K124" s="415"/>
      <c r="L124" s="415"/>
      <c r="M124" s="415"/>
      <c r="N124" s="415"/>
      <c r="O124" s="415"/>
      <c r="P124" s="415"/>
      <c r="Q124" s="415"/>
      <c r="R124" s="415"/>
    </row>
    <row r="125" spans="1:18" s="286" customFormat="1">
      <c r="B125" s="287"/>
      <c r="C125" s="287"/>
      <c r="D125" s="287"/>
      <c r="E125" s="415"/>
      <c r="F125" s="415"/>
      <c r="G125" s="415"/>
      <c r="H125" s="415"/>
      <c r="I125" s="415"/>
      <c r="J125" s="415"/>
      <c r="K125" s="415"/>
      <c r="L125" s="415"/>
      <c r="M125" s="415"/>
      <c r="N125" s="415"/>
      <c r="O125" s="415"/>
      <c r="P125" s="415"/>
      <c r="Q125" s="415"/>
      <c r="R125" s="415"/>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mergeCells count="1">
    <mergeCell ref="C12:D17"/>
  </mergeCells>
  <phoneticPr fontId="4" type="noConversion"/>
  <printOptions horizontalCentered="1" verticalCentered="1"/>
  <pageMargins left="0.25" right="0.25" top="0.75" bottom="0.75" header="0.3" footer="0.3"/>
  <pageSetup scale="33" pageOrder="overThenDown" orientation="portrait" r:id="rId5"/>
  <headerFooter alignWithMargins="0"/>
  <drawing r:id="rId6"/>
  <extLst>
    <ext xmlns:x14="http://schemas.microsoft.com/office/spreadsheetml/2009/9/main" uri="{CCE6A557-97BC-4b89-ADB6-D9C93CAAB3DF}">
      <x14:dataValidations xmlns:xm="http://schemas.microsoft.com/office/excel/2006/main" count="7">
        <x14:dataValidation type="list" allowBlank="1" showInputMessage="1">
          <x14:formula1>
            <xm:f>Lists!$B$2:$B$10</xm:f>
          </x14:formula1>
          <xm:sqref>D37:D42</xm:sqref>
        </x14:dataValidation>
        <x14:dataValidation type="list" allowBlank="1" showInputMessage="1">
          <x14:formula1>
            <xm:f>Lists!$C$2:$C$7</xm:f>
          </x14:formula1>
          <xm:sqref>D49:D61</xm:sqref>
        </x14:dataValidation>
        <x14:dataValidation type="list" allowBlank="1" showInputMessage="1">
          <x14:formula1>
            <xm:f>Lists!$D$2:$D$7</xm:f>
          </x14:formula1>
          <xm:sqref>D67:D72</xm:sqref>
        </x14:dataValidation>
        <x14:dataValidation type="list" allowBlank="1" showInputMessage="1">
          <x14:formula1>
            <xm:f>Lists!$E$2:$E$10</xm:f>
          </x14:formula1>
          <xm:sqref>D81:D94</xm:sqref>
        </x14:dataValidation>
        <x14:dataValidation type="list" allowBlank="1" showInputMessage="1">
          <x14:formula1>
            <xm:f>Lists!$F$2:$F$7</xm:f>
          </x14:formula1>
          <xm:sqref>D99:D112</xm:sqref>
        </x14:dataValidation>
        <x14:dataValidation type="list" allowBlank="1">
          <x14:formula1>
            <xm:f>Lists!$A$2:$A$9</xm:f>
          </x14:formula1>
          <xm:sqref>D26:D32</xm:sqref>
        </x14:dataValidation>
        <x14:dataValidation type="list" allowBlank="1" showInputMessage="1">
          <x14:formula1>
            <xm:f>'C:\14_RESOURCES\07_IRP\IRP 2019\Standardized Tables\[TN224673_20180907T145118_Draft__Standardized_Reporting_Tables_POU_IRP__Revised_Second_Ed-REU_10-10-2018.xlsx]Lists'!#REF!</xm:f>
          </x14:formula1>
          <xm:sqref>D36 D48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42"/>
    <pageSetUpPr fitToPage="1"/>
  </sheetPr>
  <dimension ref="A1:R154"/>
  <sheetViews>
    <sheetView showGridLines="0" view="pageBreakPreview" zoomScale="80" zoomScaleNormal="100" zoomScaleSheetLayoutView="80" workbookViewId="0"/>
  </sheetViews>
  <sheetFormatPr defaultColWidth="9" defaultRowHeight="15.75"/>
  <cols>
    <col min="1" max="1" width="9" style="153"/>
    <col min="2" max="2" width="80" style="34" customWidth="1"/>
    <col min="3" max="3" width="16.875" style="34" customWidth="1"/>
    <col min="4" max="4" width="15" style="34"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0"/>
      <c r="B1" s="20" t="s">
        <v>22</v>
      </c>
      <c r="C1" s="20"/>
      <c r="D1" s="11"/>
      <c r="E1" s="4"/>
      <c r="F1" s="4"/>
      <c r="G1" s="4"/>
      <c r="H1" s="4"/>
      <c r="I1" s="4"/>
      <c r="J1" s="4"/>
      <c r="K1" s="4"/>
      <c r="L1" s="4"/>
      <c r="M1" s="4"/>
      <c r="N1" s="4"/>
    </row>
    <row r="2" spans="1:18" s="2" customFormat="1">
      <c r="A2" s="150"/>
      <c r="B2" s="20" t="s">
        <v>23</v>
      </c>
      <c r="C2" s="20"/>
      <c r="D2" s="11"/>
      <c r="E2" s="4"/>
      <c r="F2" s="4"/>
      <c r="G2" s="4"/>
      <c r="H2" s="4"/>
      <c r="I2" s="4"/>
      <c r="J2" s="4"/>
      <c r="K2" s="4"/>
      <c r="L2" s="4"/>
      <c r="M2" s="4"/>
      <c r="N2" s="4"/>
    </row>
    <row r="3" spans="1:18" s="3" customFormat="1">
      <c r="A3" s="150"/>
      <c r="B3" s="134" t="s">
        <v>259</v>
      </c>
      <c r="C3" s="21"/>
      <c r="D3" s="16"/>
    </row>
    <row r="4" spans="1:18" s="3" customFormat="1">
      <c r="A4" s="150"/>
      <c r="B4" s="25" t="s">
        <v>179</v>
      </c>
    </row>
    <row r="5" spans="1:18" s="3" customFormat="1">
      <c r="A5" s="150"/>
      <c r="B5" s="298" t="s">
        <v>183</v>
      </c>
    </row>
    <row r="6" spans="1:18" s="3" customFormat="1">
      <c r="A6" s="150"/>
      <c r="B6" s="15"/>
      <c r="J6" s="491"/>
      <c r="K6" s="491"/>
      <c r="L6" s="491"/>
      <c r="M6" s="491"/>
      <c r="N6" s="491"/>
      <c r="O6" s="491"/>
      <c r="P6" s="491"/>
    </row>
    <row r="7" spans="1:18" s="3" customFormat="1" ht="15.75" customHeight="1">
      <c r="A7" s="150"/>
      <c r="B7" s="149" t="s">
        <v>100</v>
      </c>
      <c r="E7" s="129" t="s">
        <v>82</v>
      </c>
      <c r="F7" s="10"/>
      <c r="G7" s="10"/>
      <c r="I7" s="8"/>
      <c r="J7" s="491"/>
      <c r="K7" s="491"/>
      <c r="L7" s="491"/>
      <c r="M7" s="491"/>
      <c r="N7" s="491"/>
      <c r="O7" s="491"/>
      <c r="P7" s="491"/>
    </row>
    <row r="8" spans="1:18" s="3" customFormat="1">
      <c r="A8" s="150"/>
      <c r="B8" s="20"/>
      <c r="E8" s="54"/>
      <c r="F8" s="54"/>
      <c r="G8" s="54"/>
      <c r="H8" s="54"/>
      <c r="I8" s="54"/>
      <c r="J8" s="55" t="s">
        <v>3</v>
      </c>
      <c r="K8" s="56"/>
      <c r="L8" s="56"/>
      <c r="M8" s="56"/>
      <c r="N8" s="56"/>
      <c r="O8" s="57"/>
      <c r="P8" s="58"/>
      <c r="Q8" s="58"/>
      <c r="R8" s="58"/>
    </row>
    <row r="9" spans="1:18" s="3" customFormat="1">
      <c r="A9" s="150"/>
      <c r="B9" s="12"/>
      <c r="C9" s="12"/>
      <c r="D9" s="20"/>
      <c r="E9" s="489" t="s">
        <v>286</v>
      </c>
      <c r="F9" s="490"/>
      <c r="G9" s="129"/>
      <c r="H9" s="60"/>
      <c r="I9" s="60"/>
      <c r="J9" s="61" t="s">
        <v>26</v>
      </c>
      <c r="K9" s="62"/>
      <c r="L9" s="62"/>
      <c r="M9" s="62"/>
      <c r="N9" s="62"/>
      <c r="O9" s="57"/>
      <c r="P9" s="58"/>
      <c r="Q9" s="58"/>
      <c r="R9" s="58"/>
    </row>
    <row r="10" spans="1:18" s="7" customFormat="1" ht="18.75">
      <c r="A10" s="151"/>
      <c r="B10" s="305" t="s">
        <v>45</v>
      </c>
      <c r="C10" s="22"/>
      <c r="D10" s="22"/>
      <c r="E10" s="63" t="s">
        <v>137</v>
      </c>
      <c r="F10" s="308" t="s">
        <v>80</v>
      </c>
      <c r="G10" s="191" t="s">
        <v>1</v>
      </c>
      <c r="H10" s="63" t="s">
        <v>2</v>
      </c>
      <c r="I10" s="63" t="s">
        <v>17</v>
      </c>
      <c r="J10" s="63" t="s">
        <v>18</v>
      </c>
      <c r="K10" s="63" t="s">
        <v>20</v>
      </c>
      <c r="L10" s="63" t="s">
        <v>21</v>
      </c>
      <c r="M10" s="63" t="s">
        <v>24</v>
      </c>
      <c r="N10" s="63" t="s">
        <v>25</v>
      </c>
      <c r="O10" s="63" t="s">
        <v>27</v>
      </c>
      <c r="P10" s="63" t="s">
        <v>28</v>
      </c>
      <c r="Q10" s="63" t="s">
        <v>29</v>
      </c>
      <c r="R10" s="63" t="s">
        <v>30</v>
      </c>
    </row>
    <row r="11" spans="1:18" ht="17.25" customHeight="1">
      <c r="A11" s="21">
        <v>1</v>
      </c>
      <c r="B11" s="20" t="s">
        <v>134</v>
      </c>
      <c r="C11" s="20"/>
      <c r="D11" s="64"/>
      <c r="E11" s="416">
        <v>728806.29500000004</v>
      </c>
      <c r="F11" s="417">
        <v>689157.57400000014</v>
      </c>
      <c r="G11" s="416">
        <v>696625.52356018894</v>
      </c>
      <c r="H11" s="416">
        <v>694442.61528311577</v>
      </c>
      <c r="I11" s="416">
        <v>694400.5710149135</v>
      </c>
      <c r="J11" s="416">
        <v>694010.14649569697</v>
      </c>
      <c r="K11" s="416">
        <v>694758.5338341489</v>
      </c>
      <c r="L11" s="416">
        <v>697847.94314896106</v>
      </c>
      <c r="M11" s="416">
        <v>701978.17801477213</v>
      </c>
      <c r="N11" s="416">
        <v>704346.85207470902</v>
      </c>
      <c r="O11" s="416">
        <v>707296.99163593445</v>
      </c>
      <c r="P11" s="416">
        <v>710692.65404008678</v>
      </c>
      <c r="Q11" s="416">
        <v>715915.46601543878</v>
      </c>
      <c r="R11" s="416">
        <v>717462.28598710638</v>
      </c>
    </row>
    <row r="12" spans="1:18" ht="17.25" customHeight="1">
      <c r="A12" s="21">
        <v>2</v>
      </c>
      <c r="B12" s="20" t="s">
        <v>133</v>
      </c>
      <c r="C12" s="20"/>
      <c r="D12" s="64"/>
      <c r="E12" s="418">
        <v>70153.704999999958</v>
      </c>
      <c r="F12" s="482">
        <v>66848.071824432234</v>
      </c>
      <c r="G12" s="419">
        <v>70493.476439811056</v>
      </c>
      <c r="H12" s="420">
        <v>72189.384716884233</v>
      </c>
      <c r="I12" s="420">
        <v>68612.428985086503</v>
      </c>
      <c r="J12" s="420">
        <v>67981.853504303028</v>
      </c>
      <c r="K12" s="420">
        <v>67751.466165851103</v>
      </c>
      <c r="L12" s="420">
        <v>69248.056851038942</v>
      </c>
      <c r="M12" s="420">
        <v>66270.821985227871</v>
      </c>
      <c r="N12" s="420">
        <v>66188.147925290978</v>
      </c>
      <c r="O12" s="421">
        <v>66102.00836406555</v>
      </c>
      <c r="P12" s="421">
        <v>68041.345959913218</v>
      </c>
      <c r="Q12" s="421">
        <v>64853.533984561218</v>
      </c>
      <c r="R12" s="421">
        <v>64895.714012893615</v>
      </c>
    </row>
    <row r="13" spans="1:18" ht="17.25" customHeight="1">
      <c r="A13" s="21">
        <v>3</v>
      </c>
      <c r="B13" s="20" t="s">
        <v>366</v>
      </c>
      <c r="E13" s="324">
        <f>E11+E12</f>
        <v>798960</v>
      </c>
      <c r="F13" s="466">
        <f t="shared" ref="F13:R13" si="0">F11+F12</f>
        <v>756005.64582443237</v>
      </c>
      <c r="G13" s="327">
        <f t="shared" si="0"/>
        <v>767119</v>
      </c>
      <c r="H13" s="327">
        <f t="shared" si="0"/>
        <v>766632</v>
      </c>
      <c r="I13" s="327">
        <f t="shared" si="0"/>
        <v>763013</v>
      </c>
      <c r="J13" s="327">
        <f t="shared" si="0"/>
        <v>761992</v>
      </c>
      <c r="K13" s="327">
        <f t="shared" si="0"/>
        <v>762510</v>
      </c>
      <c r="L13" s="327">
        <f t="shared" si="0"/>
        <v>767096</v>
      </c>
      <c r="M13" s="327">
        <f t="shared" si="0"/>
        <v>768249</v>
      </c>
      <c r="N13" s="327">
        <f t="shared" si="0"/>
        <v>770535</v>
      </c>
      <c r="O13" s="327">
        <f t="shared" si="0"/>
        <v>773399</v>
      </c>
      <c r="P13" s="327">
        <f t="shared" si="0"/>
        <v>778734</v>
      </c>
      <c r="Q13" s="327">
        <f t="shared" si="0"/>
        <v>780769</v>
      </c>
      <c r="R13" s="327">
        <f t="shared" si="0"/>
        <v>782358</v>
      </c>
    </row>
    <row r="14" spans="1:18" ht="17.25" customHeight="1">
      <c r="A14" s="21" t="s">
        <v>410</v>
      </c>
      <c r="B14" s="20" t="s">
        <v>365</v>
      </c>
      <c r="C14" s="492" t="s">
        <v>414</v>
      </c>
      <c r="D14" s="493"/>
      <c r="E14" s="423">
        <v>728806.29500000004</v>
      </c>
      <c r="F14" s="424">
        <v>689157.57400000014</v>
      </c>
      <c r="G14" s="416">
        <v>696625.52356018894</v>
      </c>
      <c r="H14" s="418">
        <v>694442.61528311577</v>
      </c>
      <c r="I14" s="418">
        <v>694400.5710149135</v>
      </c>
      <c r="J14" s="418">
        <v>694010.14649569697</v>
      </c>
      <c r="K14" s="418">
        <v>694758.5338341489</v>
      </c>
      <c r="L14" s="418">
        <v>697847.94314896106</v>
      </c>
      <c r="M14" s="418">
        <v>701978.17801477213</v>
      </c>
      <c r="N14" s="418">
        <v>704346.85207470902</v>
      </c>
      <c r="O14" s="418">
        <v>707296.99163593445</v>
      </c>
      <c r="P14" s="418">
        <v>710692.65404008678</v>
      </c>
      <c r="Q14" s="418">
        <v>715915.46601543878</v>
      </c>
      <c r="R14" s="418">
        <v>717462.28598710638</v>
      </c>
    </row>
    <row r="15" spans="1:18" ht="17.25" customHeight="1">
      <c r="A15" s="21" t="s">
        <v>411</v>
      </c>
      <c r="B15" s="20" t="s">
        <v>364</v>
      </c>
      <c r="C15" s="494"/>
      <c r="D15" s="495"/>
      <c r="E15" s="423">
        <v>798960</v>
      </c>
      <c r="F15" s="424">
        <v>756005.64582443237</v>
      </c>
      <c r="G15" s="425">
        <v>767119</v>
      </c>
      <c r="H15" s="425">
        <v>766632</v>
      </c>
      <c r="I15" s="425">
        <v>763013</v>
      </c>
      <c r="J15" s="425">
        <v>761992</v>
      </c>
      <c r="K15" s="425">
        <v>762510</v>
      </c>
      <c r="L15" s="425">
        <v>767096</v>
      </c>
      <c r="M15" s="425">
        <v>768249</v>
      </c>
      <c r="N15" s="425">
        <v>770535</v>
      </c>
      <c r="O15" s="425">
        <v>773399</v>
      </c>
      <c r="P15" s="425">
        <v>778734</v>
      </c>
      <c r="Q15" s="425">
        <v>780769</v>
      </c>
      <c r="R15" s="425">
        <v>782358</v>
      </c>
    </row>
    <row r="16" spans="1:18" ht="17.25" customHeight="1">
      <c r="A16" s="21">
        <v>6</v>
      </c>
      <c r="B16" s="20" t="s">
        <v>41</v>
      </c>
      <c r="C16" s="494"/>
      <c r="D16" s="495"/>
      <c r="E16" s="177"/>
      <c r="F16" s="309"/>
      <c r="G16" s="109"/>
      <c r="H16" s="109"/>
      <c r="I16" s="109"/>
      <c r="J16" s="109"/>
      <c r="K16" s="109"/>
      <c r="L16" s="109"/>
      <c r="M16" s="109"/>
      <c r="N16" s="109"/>
      <c r="O16" s="109"/>
      <c r="P16" s="109"/>
      <c r="Q16" s="109"/>
      <c r="R16" s="109"/>
    </row>
    <row r="17" spans="1:18" ht="17.25" customHeight="1">
      <c r="A17" s="21">
        <v>7</v>
      </c>
      <c r="B17" s="26" t="s">
        <v>367</v>
      </c>
      <c r="C17" s="494"/>
      <c r="D17" s="495"/>
      <c r="E17" s="69">
        <f>E15+E16</f>
        <v>798960</v>
      </c>
      <c r="F17" s="310">
        <f>F15+F16</f>
        <v>756005.64582443237</v>
      </c>
      <c r="G17" s="69">
        <f t="shared" ref="G17:R17" si="1">G15+G16</f>
        <v>767119</v>
      </c>
      <c r="H17" s="69">
        <f t="shared" si="1"/>
        <v>766632</v>
      </c>
      <c r="I17" s="69">
        <f t="shared" si="1"/>
        <v>763013</v>
      </c>
      <c r="J17" s="69">
        <f t="shared" si="1"/>
        <v>761992</v>
      </c>
      <c r="K17" s="69">
        <f t="shared" si="1"/>
        <v>762510</v>
      </c>
      <c r="L17" s="69">
        <f t="shared" si="1"/>
        <v>767096</v>
      </c>
      <c r="M17" s="69">
        <f t="shared" si="1"/>
        <v>768249</v>
      </c>
      <c r="N17" s="69">
        <f t="shared" si="1"/>
        <v>770535</v>
      </c>
      <c r="O17" s="69">
        <f t="shared" si="1"/>
        <v>773399</v>
      </c>
      <c r="P17" s="69">
        <f t="shared" si="1"/>
        <v>778734</v>
      </c>
      <c r="Q17" s="69">
        <f t="shared" si="1"/>
        <v>780769</v>
      </c>
      <c r="R17" s="69">
        <f t="shared" si="1"/>
        <v>782358</v>
      </c>
    </row>
    <row r="18" spans="1:18" ht="17.25" customHeight="1">
      <c r="A18" s="21"/>
      <c r="C18" s="496"/>
      <c r="D18" s="497"/>
      <c r="E18" s="223"/>
      <c r="F18" s="311"/>
      <c r="G18" s="224"/>
      <c r="H18" s="224"/>
      <c r="I18" s="224"/>
      <c r="J18" s="224"/>
      <c r="K18" s="224"/>
      <c r="L18" s="224"/>
      <c r="M18" s="224"/>
      <c r="N18" s="224"/>
      <c r="O18" s="199"/>
      <c r="P18" s="199"/>
      <c r="Q18" s="199"/>
      <c r="R18" s="200"/>
    </row>
    <row r="19" spans="1:18" ht="17.25" customHeight="1">
      <c r="A19" s="21">
        <v>8</v>
      </c>
      <c r="B19" s="20" t="s">
        <v>40</v>
      </c>
      <c r="C19" s="20"/>
      <c r="D19" s="64"/>
      <c r="E19" s="220"/>
      <c r="F19" s="312"/>
      <c r="G19" s="221"/>
      <c r="H19" s="221"/>
      <c r="I19" s="221"/>
      <c r="J19" s="221"/>
      <c r="K19" s="221"/>
      <c r="L19" s="221"/>
      <c r="M19" s="221"/>
      <c r="N19" s="221"/>
      <c r="O19" s="222"/>
      <c r="P19" s="222"/>
      <c r="Q19" s="222"/>
      <c r="R19" s="222"/>
    </row>
    <row r="20" spans="1:18" ht="17.25" customHeight="1">
      <c r="A20" s="21">
        <v>9</v>
      </c>
      <c r="B20" s="20" t="s">
        <v>131</v>
      </c>
      <c r="C20" s="20"/>
      <c r="D20" s="64"/>
      <c r="E20" s="186"/>
      <c r="F20" s="313"/>
      <c r="G20" s="126"/>
      <c r="H20" s="126"/>
      <c r="I20" s="126"/>
      <c r="J20" s="126"/>
      <c r="K20" s="126"/>
      <c r="L20" s="126"/>
      <c r="M20" s="126"/>
      <c r="N20" s="126"/>
      <c r="O20" s="127"/>
      <c r="P20" s="127"/>
      <c r="Q20" s="127"/>
      <c r="R20" s="127"/>
    </row>
    <row r="21" spans="1:18" ht="17.25" customHeight="1">
      <c r="A21" s="21">
        <v>10</v>
      </c>
      <c r="B21" s="325" t="s">
        <v>312</v>
      </c>
      <c r="C21" s="20"/>
      <c r="D21" s="20"/>
      <c r="E21" s="251"/>
      <c r="F21" s="314"/>
      <c r="G21" s="112"/>
      <c r="H21" s="113"/>
      <c r="I21" s="113"/>
      <c r="J21" s="113"/>
      <c r="K21" s="113"/>
      <c r="L21" s="113"/>
      <c r="M21" s="113"/>
      <c r="N21" s="113"/>
      <c r="O21" s="111"/>
      <c r="P21" s="111"/>
      <c r="Q21" s="111"/>
      <c r="R21" s="111"/>
    </row>
    <row r="22" spans="1:18" ht="17.25" customHeight="1">
      <c r="A22" s="21">
        <v>11</v>
      </c>
      <c r="B22" s="325" t="s">
        <v>313</v>
      </c>
      <c r="C22" s="20"/>
      <c r="D22" s="20"/>
      <c r="E22" s="251"/>
      <c r="F22" s="314"/>
      <c r="G22" s="112"/>
      <c r="H22" s="113"/>
      <c r="I22" s="113"/>
      <c r="J22" s="113"/>
      <c r="K22" s="113"/>
      <c r="L22" s="113"/>
      <c r="M22" s="113"/>
      <c r="N22" s="113"/>
      <c r="O22" s="111"/>
      <c r="P22" s="111"/>
      <c r="Q22" s="111"/>
      <c r="R22" s="111"/>
    </row>
    <row r="23" spans="1:18">
      <c r="A23" s="152"/>
      <c r="B23" s="28"/>
      <c r="C23" s="28"/>
      <c r="D23" s="154"/>
      <c r="E23" s="155"/>
      <c r="F23" s="155"/>
      <c r="G23" s="155"/>
      <c r="H23" s="155"/>
      <c r="I23" s="155"/>
      <c r="J23" s="155"/>
      <c r="K23" s="155"/>
      <c r="L23" s="155"/>
      <c r="M23" s="155"/>
      <c r="N23" s="155"/>
      <c r="O23" s="156"/>
      <c r="P23" s="156"/>
      <c r="Q23" s="156"/>
      <c r="R23" s="157"/>
    </row>
    <row r="24" spans="1:18" ht="18.75" customHeight="1">
      <c r="B24" s="305" t="s">
        <v>272</v>
      </c>
      <c r="C24" s="29"/>
      <c r="D24" s="74"/>
      <c r="E24" s="75"/>
      <c r="F24" s="75"/>
      <c r="G24" s="75"/>
      <c r="H24" s="75"/>
      <c r="I24" s="75"/>
      <c r="J24" s="75"/>
      <c r="K24" s="75"/>
      <c r="L24" s="75"/>
      <c r="M24" s="75"/>
      <c r="N24" s="75"/>
      <c r="O24" s="75"/>
      <c r="P24" s="75"/>
      <c r="Q24" s="75"/>
      <c r="R24" s="75"/>
    </row>
    <row r="25" spans="1:18" ht="15.75" customHeight="1">
      <c r="A25" s="144"/>
      <c r="B25" s="26" t="s">
        <v>271</v>
      </c>
      <c r="C25" s="31"/>
      <c r="D25" s="76"/>
      <c r="E25" s="77"/>
      <c r="F25" s="77"/>
      <c r="G25" s="77"/>
      <c r="H25" s="77"/>
      <c r="I25" s="77"/>
      <c r="J25" s="77"/>
      <c r="K25" s="77"/>
      <c r="L25" s="77"/>
      <c r="M25" s="77"/>
      <c r="N25" s="77"/>
      <c r="O25" s="78"/>
      <c r="P25" s="78"/>
      <c r="Q25" s="78"/>
      <c r="R25" s="78"/>
    </row>
    <row r="26" spans="1:18">
      <c r="A26" s="144"/>
      <c r="B26" s="20" t="s">
        <v>42</v>
      </c>
      <c r="C26" s="11"/>
      <c r="D26" s="79" t="s">
        <v>318</v>
      </c>
      <c r="E26" s="63" t="s">
        <v>137</v>
      </c>
      <c r="F26" s="63" t="s">
        <v>80</v>
      </c>
      <c r="G26" s="63" t="s">
        <v>1</v>
      </c>
      <c r="H26" s="63" t="s">
        <v>2</v>
      </c>
      <c r="I26" s="63" t="s">
        <v>17</v>
      </c>
      <c r="J26" s="63" t="s">
        <v>18</v>
      </c>
      <c r="K26" s="63" t="s">
        <v>20</v>
      </c>
      <c r="L26" s="63" t="s">
        <v>21</v>
      </c>
      <c r="M26" s="63" t="s">
        <v>24</v>
      </c>
      <c r="N26" s="63" t="s">
        <v>25</v>
      </c>
      <c r="O26" s="63" t="s">
        <v>27</v>
      </c>
      <c r="P26" s="63" t="s">
        <v>28</v>
      </c>
      <c r="Q26" s="63" t="s">
        <v>29</v>
      </c>
      <c r="R26" s="63" t="s">
        <v>30</v>
      </c>
    </row>
    <row r="27" spans="1:18">
      <c r="A27" s="144" t="s">
        <v>140</v>
      </c>
      <c r="B27" s="388" t="s">
        <v>394</v>
      </c>
      <c r="C27" s="426"/>
      <c r="D27" s="373" t="str">
        <f>CRAT!D26</f>
        <v>Natural Gas</v>
      </c>
      <c r="E27" s="423">
        <v>335</v>
      </c>
      <c r="F27" s="423">
        <v>472.09199884720147</v>
      </c>
      <c r="G27" s="428">
        <v>473.12770799999993</v>
      </c>
      <c r="H27" s="428">
        <v>522.88165100000003</v>
      </c>
      <c r="I27" s="428">
        <v>600.58126300000004</v>
      </c>
      <c r="J27" s="428">
        <v>1465.9727070000001</v>
      </c>
      <c r="K27" s="428">
        <v>1245.0247530000001</v>
      </c>
      <c r="L27" s="428">
        <v>1575.7498559999999</v>
      </c>
      <c r="M27" s="428">
        <v>1723.2312740000002</v>
      </c>
      <c r="N27" s="428">
        <v>1235.996112</v>
      </c>
      <c r="O27" s="421">
        <v>1376.8018520000001</v>
      </c>
      <c r="P27" s="421">
        <v>1758.3105839999998</v>
      </c>
      <c r="Q27" s="421">
        <v>1062.0152560000001</v>
      </c>
      <c r="R27" s="421">
        <v>1869.0375399999998</v>
      </c>
    </row>
    <row r="28" spans="1:18">
      <c r="A28" s="144" t="s">
        <v>141</v>
      </c>
      <c r="B28" s="388" t="s">
        <v>395</v>
      </c>
      <c r="C28" s="426"/>
      <c r="D28" s="373" t="str">
        <f>CRAT!D27</f>
        <v>Natural Gas</v>
      </c>
      <c r="E28" s="423">
        <v>934</v>
      </c>
      <c r="F28" s="423">
        <v>890.49500097334385</v>
      </c>
      <c r="G28" s="428">
        <v>1657.8621379999997</v>
      </c>
      <c r="H28" s="428">
        <v>2106.7545799999998</v>
      </c>
      <c r="I28" s="428">
        <v>2503.7645939999998</v>
      </c>
      <c r="J28" s="428">
        <v>5671.9501659999996</v>
      </c>
      <c r="K28" s="428">
        <v>4837.2803970000004</v>
      </c>
      <c r="L28" s="428">
        <v>5965.1678659999998</v>
      </c>
      <c r="M28" s="428">
        <v>6218.7065750000002</v>
      </c>
      <c r="N28" s="428">
        <v>5509.5093160000006</v>
      </c>
      <c r="O28" s="421">
        <v>5664.7429259999999</v>
      </c>
      <c r="P28" s="421">
        <v>6250.4825810000002</v>
      </c>
      <c r="Q28" s="421">
        <v>4497.3547809999991</v>
      </c>
      <c r="R28" s="421">
        <v>6733.515249</v>
      </c>
    </row>
    <row r="29" spans="1:18">
      <c r="A29" s="144" t="s">
        <v>142</v>
      </c>
      <c r="B29" s="388" t="s">
        <v>396</v>
      </c>
      <c r="C29" s="426"/>
      <c r="D29" s="373" t="str">
        <f>CRAT!D28</f>
        <v>Natural Gas</v>
      </c>
      <c r="E29" s="423">
        <v>1607</v>
      </c>
      <c r="F29" s="423">
        <v>1077.232002645731</v>
      </c>
      <c r="G29" s="428">
        <v>1857.6248710000002</v>
      </c>
      <c r="H29" s="428">
        <v>2554.944512</v>
      </c>
      <c r="I29" s="428">
        <v>2917.6889279999996</v>
      </c>
      <c r="J29" s="428">
        <v>6265.1738429999996</v>
      </c>
      <c r="K29" s="428">
        <v>5445.0007880000003</v>
      </c>
      <c r="L29" s="428">
        <v>6504.0666300000012</v>
      </c>
      <c r="M29" s="428">
        <v>6917.6127579999993</v>
      </c>
      <c r="N29" s="428">
        <v>6283.3937490000008</v>
      </c>
      <c r="O29" s="421">
        <v>6459.3396450000009</v>
      </c>
      <c r="P29" s="421">
        <v>6778.2125209999995</v>
      </c>
      <c r="Q29" s="421">
        <v>5084.3204420000002</v>
      </c>
      <c r="R29" s="421">
        <v>7191.8374109999995</v>
      </c>
    </row>
    <row r="30" spans="1:18">
      <c r="A30" s="144" t="s">
        <v>143</v>
      </c>
      <c r="B30" s="388" t="s">
        <v>397</v>
      </c>
      <c r="C30" s="426"/>
      <c r="D30" s="373" t="str">
        <f>CRAT!D29</f>
        <v>Natural Gas</v>
      </c>
      <c r="E30" s="429">
        <v>50316</v>
      </c>
      <c r="F30" s="429">
        <v>68123.478114053607</v>
      </c>
      <c r="G30" s="430"/>
      <c r="H30" s="430"/>
      <c r="I30" s="430"/>
      <c r="J30" s="430"/>
      <c r="K30" s="430"/>
      <c r="L30" s="430"/>
      <c r="M30" s="430"/>
      <c r="N30" s="430"/>
      <c r="O30" s="431"/>
      <c r="P30" s="431"/>
      <c r="Q30" s="431"/>
      <c r="R30" s="431"/>
    </row>
    <row r="31" spans="1:18" s="286" customFormat="1">
      <c r="A31" s="295" t="s">
        <v>144</v>
      </c>
      <c r="B31" s="388" t="s">
        <v>400</v>
      </c>
      <c r="C31" s="426"/>
      <c r="D31" s="373" t="str">
        <f>CRAT!D26</f>
        <v>Natural Gas</v>
      </c>
      <c r="E31" s="435">
        <v>74627</v>
      </c>
      <c r="F31" s="429">
        <v>125239.4004509747</v>
      </c>
      <c r="G31" s="436"/>
      <c r="H31" s="436"/>
      <c r="I31" s="436"/>
      <c r="J31" s="436"/>
      <c r="K31" s="436"/>
      <c r="L31" s="436"/>
      <c r="M31" s="436"/>
      <c r="N31" s="436"/>
      <c r="O31" s="437"/>
      <c r="P31" s="437"/>
      <c r="Q31" s="437"/>
      <c r="R31" s="437"/>
    </row>
    <row r="32" spans="1:18" s="286" customFormat="1">
      <c r="A32" s="295" t="s">
        <v>145</v>
      </c>
      <c r="B32" s="388" t="s">
        <v>401</v>
      </c>
      <c r="C32" s="426"/>
      <c r="D32" s="373" t="str">
        <f>CRAT!D27</f>
        <v>Natural Gas</v>
      </c>
      <c r="E32" s="435">
        <v>63333</v>
      </c>
      <c r="F32" s="429">
        <v>49187.780019633472</v>
      </c>
      <c r="G32" s="436"/>
      <c r="H32" s="436"/>
      <c r="I32" s="436"/>
      <c r="J32" s="436"/>
      <c r="K32" s="436"/>
      <c r="L32" s="436"/>
      <c r="M32" s="436"/>
      <c r="N32" s="436"/>
      <c r="O32" s="437"/>
      <c r="P32" s="437"/>
      <c r="Q32" s="437"/>
      <c r="R32" s="437"/>
    </row>
    <row r="33" spans="1:18" s="286" customFormat="1">
      <c r="B33" s="388" t="s">
        <v>398</v>
      </c>
      <c r="C33" s="426"/>
      <c r="D33" s="427" t="s">
        <v>320</v>
      </c>
      <c r="E33" s="432"/>
      <c r="F33" s="432"/>
      <c r="G33" s="84">
        <v>0.72</v>
      </c>
      <c r="H33" s="84">
        <v>15.96</v>
      </c>
      <c r="I33" s="84">
        <v>111.6</v>
      </c>
      <c r="J33" s="84">
        <v>654.12</v>
      </c>
      <c r="K33" s="84">
        <v>583.40128000000004</v>
      </c>
      <c r="L33" s="84">
        <v>847.84563100000003</v>
      </c>
      <c r="M33" s="84">
        <v>752.49484400000006</v>
      </c>
      <c r="N33" s="84">
        <v>911.72484499999996</v>
      </c>
      <c r="O33" s="433">
        <v>1212.7540239999998</v>
      </c>
      <c r="P33" s="433">
        <v>823.91063999999994</v>
      </c>
      <c r="Q33" s="433">
        <v>714.21829300000002</v>
      </c>
      <c r="R33" s="433">
        <v>948.01561800000002</v>
      </c>
    </row>
    <row r="34" spans="1:18" s="286" customFormat="1">
      <c r="B34" s="388" t="s">
        <v>399</v>
      </c>
      <c r="C34" s="426"/>
      <c r="D34" s="427" t="s">
        <v>320</v>
      </c>
      <c r="E34" s="434"/>
      <c r="F34" s="432"/>
      <c r="G34" s="428">
        <v>0.72</v>
      </c>
      <c r="H34" s="428">
        <v>432.32451099999997</v>
      </c>
      <c r="I34" s="428">
        <v>124.179586</v>
      </c>
      <c r="J34" s="428">
        <v>709.60047199999997</v>
      </c>
      <c r="K34" s="428">
        <v>633.17449699999997</v>
      </c>
      <c r="L34" s="428">
        <v>950.29957799999988</v>
      </c>
      <c r="M34" s="428">
        <v>971.47365800000011</v>
      </c>
      <c r="N34" s="428">
        <v>984.31295100000011</v>
      </c>
      <c r="O34" s="421">
        <v>1054.736809</v>
      </c>
      <c r="P34" s="421">
        <v>886.65679</v>
      </c>
      <c r="Q34" s="421">
        <v>807.20481399999994</v>
      </c>
      <c r="R34" s="421">
        <v>1026.8538579999999</v>
      </c>
    </row>
    <row r="35" spans="1:18" s="286" customFormat="1">
      <c r="A35" s="295"/>
      <c r="B35" s="388" t="s">
        <v>402</v>
      </c>
      <c r="C35" s="426"/>
      <c r="D35" s="427" t="s">
        <v>320</v>
      </c>
      <c r="E35" s="434"/>
      <c r="F35" s="432"/>
      <c r="G35" s="428">
        <v>125821.97709400002</v>
      </c>
      <c r="H35" s="428">
        <v>148209.14183200002</v>
      </c>
      <c r="I35" s="428">
        <v>167899.42060000001</v>
      </c>
      <c r="J35" s="428">
        <v>184015.20506000001</v>
      </c>
      <c r="K35" s="428">
        <v>191231.39901000002</v>
      </c>
      <c r="L35" s="428">
        <v>187175.71286499998</v>
      </c>
      <c r="M35" s="428">
        <v>186870.75935099999</v>
      </c>
      <c r="N35" s="428">
        <v>174054.68988799999</v>
      </c>
      <c r="O35" s="421">
        <v>171728.374052</v>
      </c>
      <c r="P35" s="421">
        <v>173250.41311200001</v>
      </c>
      <c r="Q35" s="421">
        <v>179251.83735999998</v>
      </c>
      <c r="R35" s="421">
        <v>168855.82517</v>
      </c>
    </row>
    <row r="36" spans="1:18" s="286" customFormat="1" ht="15.75" customHeight="1">
      <c r="A36" s="295"/>
      <c r="B36" s="498" t="s">
        <v>403</v>
      </c>
      <c r="C36" s="499"/>
      <c r="D36" s="427" t="s">
        <v>320</v>
      </c>
      <c r="E36" s="434"/>
      <c r="F36" s="432"/>
      <c r="G36" s="428">
        <v>13372.830373999999</v>
      </c>
      <c r="H36" s="428">
        <v>22528.081207000003</v>
      </c>
      <c r="I36" s="428">
        <v>39877.479428999999</v>
      </c>
      <c r="J36" s="428">
        <v>53178.606638000005</v>
      </c>
      <c r="K36" s="428">
        <v>54751.763144999997</v>
      </c>
      <c r="L36" s="428">
        <v>56552.143048000005</v>
      </c>
      <c r="M36" s="428">
        <v>52549.555626000001</v>
      </c>
      <c r="N36" s="428">
        <v>52435.498059999998</v>
      </c>
      <c r="O36" s="421">
        <v>53053.199213</v>
      </c>
      <c r="P36" s="421">
        <v>46003.779339999994</v>
      </c>
      <c r="Q36" s="421">
        <v>49124.834282000003</v>
      </c>
      <c r="R36" s="421">
        <v>54603.084803000005</v>
      </c>
    </row>
    <row r="37" spans="1:18" s="286" customFormat="1">
      <c r="A37" s="295" t="s">
        <v>146</v>
      </c>
      <c r="B37" s="498"/>
      <c r="C37" s="499"/>
      <c r="D37" s="427"/>
      <c r="E37" s="423"/>
      <c r="F37" s="435"/>
      <c r="G37" s="428"/>
      <c r="H37" s="428"/>
      <c r="I37" s="428"/>
      <c r="J37" s="428"/>
      <c r="K37" s="428"/>
      <c r="L37" s="428"/>
      <c r="M37" s="428"/>
      <c r="N37" s="428"/>
      <c r="O37" s="421"/>
      <c r="P37" s="421"/>
      <c r="Q37" s="421"/>
      <c r="R37" s="421"/>
    </row>
    <row r="38" spans="1:18">
      <c r="A38" s="144"/>
      <c r="B38" s="11"/>
      <c r="C38" s="11"/>
      <c r="D38" s="20"/>
      <c r="E38" s="97"/>
      <c r="F38" s="98"/>
      <c r="G38" s="98"/>
      <c r="H38" s="98"/>
      <c r="I38" s="98"/>
      <c r="J38" s="98"/>
      <c r="K38" s="98"/>
      <c r="L38" s="98"/>
      <c r="M38" s="98"/>
      <c r="N38" s="98"/>
      <c r="O38" s="99"/>
      <c r="P38" s="99"/>
      <c r="Q38" s="99"/>
      <c r="R38" s="100"/>
    </row>
    <row r="39" spans="1:18">
      <c r="A39" s="144"/>
      <c r="B39" s="26" t="s">
        <v>269</v>
      </c>
      <c r="C39" s="32"/>
      <c r="D39" s="26"/>
      <c r="E39" s="105"/>
      <c r="F39" s="106"/>
      <c r="G39" s="106"/>
      <c r="H39" s="106"/>
      <c r="I39" s="106"/>
      <c r="J39" s="106"/>
      <c r="K39" s="106"/>
      <c r="L39" s="106"/>
      <c r="M39" s="106"/>
      <c r="N39" s="106"/>
      <c r="O39" s="103"/>
      <c r="P39" s="103"/>
      <c r="Q39" s="103"/>
      <c r="R39" s="104"/>
    </row>
    <row r="40" spans="1:18">
      <c r="A40" s="144"/>
      <c r="B40" s="20" t="s">
        <v>35</v>
      </c>
      <c r="C40" s="11"/>
      <c r="D40" s="79" t="s">
        <v>318</v>
      </c>
      <c r="E40" s="292" t="s">
        <v>137</v>
      </c>
      <c r="F40" s="292" t="s">
        <v>80</v>
      </c>
      <c r="G40" s="292" t="s">
        <v>1</v>
      </c>
      <c r="H40" s="292" t="s">
        <v>2</v>
      </c>
      <c r="I40" s="292" t="s">
        <v>17</v>
      </c>
      <c r="J40" s="292" t="s">
        <v>18</v>
      </c>
      <c r="K40" s="292" t="s">
        <v>20</v>
      </c>
      <c r="L40" s="292" t="s">
        <v>21</v>
      </c>
      <c r="M40" s="292" t="s">
        <v>24</v>
      </c>
      <c r="N40" s="292" t="s">
        <v>25</v>
      </c>
      <c r="O40" s="292" t="s">
        <v>27</v>
      </c>
      <c r="P40" s="292" t="s">
        <v>28</v>
      </c>
      <c r="Q40" s="292" t="s">
        <v>29</v>
      </c>
      <c r="R40" s="292" t="s">
        <v>30</v>
      </c>
    </row>
    <row r="41" spans="1:18" ht="31.5">
      <c r="A41" s="295" t="s">
        <v>147</v>
      </c>
      <c r="B41" s="388" t="s">
        <v>404</v>
      </c>
      <c r="C41" s="426"/>
      <c r="D41" s="373" t="str">
        <f>CRAT!D36</f>
        <v>Large Hydroelectric</v>
      </c>
      <c r="E41" s="438">
        <v>361466</v>
      </c>
      <c r="F41" s="439">
        <v>183050</v>
      </c>
      <c r="G41" s="440">
        <v>241622.83744560005</v>
      </c>
      <c r="H41" s="440">
        <v>241923.43733902503</v>
      </c>
      <c r="I41" s="440">
        <v>241620.45706694998</v>
      </c>
      <c r="J41" s="440">
        <v>241628.01169747498</v>
      </c>
      <c r="K41" s="440">
        <v>241634.27690707502</v>
      </c>
      <c r="L41" s="440">
        <v>241940.7190746</v>
      </c>
      <c r="M41" s="440">
        <v>236798.84288774998</v>
      </c>
      <c r="N41" s="440">
        <v>236788.26864810003</v>
      </c>
      <c r="O41" s="441">
        <v>236790.66394230002</v>
      </c>
      <c r="P41" s="441">
        <v>237093.82107449998</v>
      </c>
      <c r="Q41" s="441">
        <v>236787.32932627495</v>
      </c>
      <c r="R41" s="441">
        <v>236796.76247272501</v>
      </c>
    </row>
    <row r="42" spans="1:18">
      <c r="A42" s="295" t="s">
        <v>148</v>
      </c>
      <c r="B42" s="188"/>
      <c r="C42" s="163"/>
      <c r="D42" s="373"/>
      <c r="E42" s="181"/>
      <c r="F42" s="181"/>
      <c r="G42" s="114"/>
      <c r="H42" s="114"/>
      <c r="I42" s="114"/>
      <c r="J42" s="114"/>
      <c r="K42" s="114"/>
      <c r="L42" s="114"/>
      <c r="M42" s="114"/>
      <c r="N42" s="114"/>
      <c r="O42" s="111"/>
      <c r="P42" s="111"/>
      <c r="Q42" s="111"/>
      <c r="R42" s="111"/>
    </row>
    <row r="43" spans="1:18">
      <c r="A43" s="144" t="s">
        <v>160</v>
      </c>
      <c r="B43" s="13"/>
      <c r="C43" s="39"/>
      <c r="D43" s="373"/>
      <c r="E43" s="179"/>
      <c r="F43" s="179"/>
      <c r="G43" s="110"/>
      <c r="H43" s="110"/>
      <c r="I43" s="110"/>
      <c r="J43" s="110"/>
      <c r="K43" s="110"/>
      <c r="L43" s="110"/>
      <c r="M43" s="110"/>
      <c r="N43" s="110"/>
      <c r="O43" s="111"/>
      <c r="P43" s="111"/>
      <c r="Q43" s="111"/>
      <c r="R43" s="111"/>
    </row>
    <row r="44" spans="1:18">
      <c r="A44" s="144" t="s">
        <v>161</v>
      </c>
      <c r="B44" s="13"/>
      <c r="C44" s="39"/>
      <c r="D44" s="373"/>
      <c r="E44" s="179"/>
      <c r="F44" s="179"/>
      <c r="G44" s="110"/>
      <c r="H44" s="110"/>
      <c r="I44" s="110"/>
      <c r="J44" s="110"/>
      <c r="K44" s="110"/>
      <c r="L44" s="110"/>
      <c r="M44" s="110"/>
      <c r="N44" s="110"/>
      <c r="O44" s="111"/>
      <c r="P44" s="111"/>
      <c r="Q44" s="111"/>
      <c r="R44" s="111"/>
    </row>
    <row r="45" spans="1:18" s="286" customFormat="1">
      <c r="A45" s="295" t="s">
        <v>162</v>
      </c>
      <c r="B45" s="13"/>
      <c r="C45" s="290"/>
      <c r="D45" s="373"/>
      <c r="E45" s="179"/>
      <c r="F45" s="179"/>
      <c r="G45" s="110"/>
      <c r="H45" s="110"/>
      <c r="I45" s="110"/>
      <c r="J45" s="110"/>
      <c r="K45" s="110"/>
      <c r="L45" s="110"/>
      <c r="M45" s="110"/>
      <c r="N45" s="110"/>
      <c r="O45" s="111"/>
      <c r="P45" s="111"/>
      <c r="Q45" s="111"/>
      <c r="R45" s="111"/>
    </row>
    <row r="46" spans="1:18">
      <c r="A46" s="295" t="s">
        <v>192</v>
      </c>
      <c r="B46" s="13"/>
      <c r="C46" s="39"/>
      <c r="D46" s="373"/>
      <c r="E46" s="179"/>
      <c r="F46" s="179"/>
      <c r="G46" s="110"/>
      <c r="H46" s="110"/>
      <c r="I46" s="110"/>
      <c r="J46" s="110"/>
      <c r="K46" s="110"/>
      <c r="L46" s="110"/>
      <c r="M46" s="110"/>
      <c r="N46" s="110"/>
      <c r="O46" s="111"/>
      <c r="P46" s="111"/>
      <c r="Q46" s="111"/>
      <c r="R46" s="111"/>
    </row>
    <row r="47" spans="1:18">
      <c r="A47" s="144" t="s">
        <v>193</v>
      </c>
      <c r="B47" s="13"/>
      <c r="C47" s="163"/>
      <c r="D47" s="373"/>
      <c r="E47" s="187"/>
      <c r="F47" s="187"/>
      <c r="G47" s="115"/>
      <c r="H47" s="115"/>
      <c r="I47" s="115"/>
      <c r="J47" s="115"/>
      <c r="K47" s="115"/>
      <c r="L47" s="115"/>
      <c r="M47" s="115"/>
      <c r="N47" s="115"/>
      <c r="O47" s="116"/>
      <c r="P47" s="116"/>
      <c r="Q47" s="116"/>
      <c r="R47" s="116"/>
    </row>
    <row r="48" spans="1:18" ht="31.5">
      <c r="A48" s="144">
        <v>12</v>
      </c>
      <c r="B48" s="51" t="s">
        <v>169</v>
      </c>
      <c r="C48" s="41"/>
      <c r="D48" s="83"/>
      <c r="E48" s="95">
        <f t="shared" ref="E48:R48" si="2">SUM(E27:E37,E41:E47)</f>
        <v>552618</v>
      </c>
      <c r="F48" s="95">
        <f t="shared" si="2"/>
        <v>428040.47758712806</v>
      </c>
      <c r="G48" s="95">
        <f t="shared" si="2"/>
        <v>384807.69963060005</v>
      </c>
      <c r="H48" s="95">
        <f t="shared" si="2"/>
        <v>418293.52563202509</v>
      </c>
      <c r="I48" s="95">
        <f t="shared" si="2"/>
        <v>455655.17146694998</v>
      </c>
      <c r="J48" s="95">
        <f t="shared" si="2"/>
        <v>493588.640583475</v>
      </c>
      <c r="K48" s="95">
        <f t="shared" si="2"/>
        <v>500361.32077707502</v>
      </c>
      <c r="L48" s="95">
        <f t="shared" si="2"/>
        <v>501511.70454860001</v>
      </c>
      <c r="M48" s="95">
        <f t="shared" si="2"/>
        <v>492802.67697375</v>
      </c>
      <c r="N48" s="95">
        <f t="shared" si="2"/>
        <v>478203.39356910001</v>
      </c>
      <c r="O48" s="95">
        <f t="shared" si="2"/>
        <v>477340.6124633</v>
      </c>
      <c r="P48" s="95">
        <f t="shared" si="2"/>
        <v>472845.58664250001</v>
      </c>
      <c r="Q48" s="95">
        <f t="shared" si="2"/>
        <v>477329.11455427494</v>
      </c>
      <c r="R48" s="95">
        <f t="shared" si="2"/>
        <v>478024.932121725</v>
      </c>
    </row>
    <row r="49" spans="1:18">
      <c r="A49" s="144"/>
      <c r="B49" s="32"/>
      <c r="C49" s="32"/>
      <c r="D49" s="26"/>
      <c r="E49" s="107"/>
      <c r="F49" s="108"/>
      <c r="G49" s="108"/>
      <c r="H49" s="108"/>
      <c r="I49" s="108"/>
      <c r="J49" s="108"/>
      <c r="K49" s="108"/>
      <c r="L49" s="108"/>
      <c r="M49" s="108"/>
      <c r="N49" s="108"/>
      <c r="O49" s="108"/>
      <c r="P49" s="108"/>
      <c r="Q49" s="108"/>
      <c r="R49" s="125"/>
    </row>
    <row r="50" spans="1:18">
      <c r="A50" s="144"/>
      <c r="B50" s="26" t="s">
        <v>273</v>
      </c>
      <c r="C50" s="32"/>
      <c r="D50" s="20"/>
      <c r="E50" s="101"/>
      <c r="F50" s="102"/>
      <c r="G50" s="102"/>
      <c r="H50" s="102"/>
      <c r="I50" s="102"/>
      <c r="J50" s="102"/>
      <c r="K50" s="102"/>
      <c r="L50" s="102"/>
      <c r="M50" s="102"/>
      <c r="N50" s="102"/>
      <c r="O50" s="103"/>
      <c r="P50" s="103"/>
      <c r="Q50" s="103"/>
      <c r="R50" s="104"/>
    </row>
    <row r="51" spans="1:18">
      <c r="A51" s="144"/>
      <c r="B51" s="20" t="s">
        <v>34</v>
      </c>
      <c r="C51" s="11"/>
      <c r="D51" s="79" t="s">
        <v>318</v>
      </c>
      <c r="E51" s="292" t="s">
        <v>137</v>
      </c>
      <c r="F51" s="292" t="s">
        <v>80</v>
      </c>
      <c r="G51" s="292" t="s">
        <v>1</v>
      </c>
      <c r="H51" s="292" t="s">
        <v>2</v>
      </c>
      <c r="I51" s="292" t="s">
        <v>17</v>
      </c>
      <c r="J51" s="292" t="s">
        <v>18</v>
      </c>
      <c r="K51" s="292" t="s">
        <v>20</v>
      </c>
      <c r="L51" s="292" t="s">
        <v>21</v>
      </c>
      <c r="M51" s="292" t="s">
        <v>24</v>
      </c>
      <c r="N51" s="292" t="s">
        <v>25</v>
      </c>
      <c r="O51" s="292" t="s">
        <v>27</v>
      </c>
      <c r="P51" s="292" t="s">
        <v>28</v>
      </c>
      <c r="Q51" s="292" t="s">
        <v>29</v>
      </c>
      <c r="R51" s="292" t="s">
        <v>30</v>
      </c>
    </row>
    <row r="52" spans="1:18" ht="31.5">
      <c r="A52" s="144" t="s">
        <v>60</v>
      </c>
      <c r="B52" s="388" t="s">
        <v>389</v>
      </c>
      <c r="C52" s="426"/>
      <c r="D52" s="373" t="str">
        <f>CRAT!D48</f>
        <v>Small Hydroelectric</v>
      </c>
      <c r="E52" s="442">
        <v>26439</v>
      </c>
      <c r="F52" s="442">
        <v>18633.49902112782</v>
      </c>
      <c r="G52" s="443">
        <v>26168.835897999998</v>
      </c>
      <c r="H52" s="443">
        <v>26206.704797999999</v>
      </c>
      <c r="I52" s="443">
        <v>26103.809497999999</v>
      </c>
      <c r="J52" s="443">
        <v>26114.600298000001</v>
      </c>
      <c r="K52" s="443">
        <v>26180.852098000003</v>
      </c>
      <c r="L52" s="443">
        <v>26172.529297999998</v>
      </c>
      <c r="M52" s="443">
        <v>26095.440998000002</v>
      </c>
      <c r="N52" s="443">
        <v>26180.259697000001</v>
      </c>
      <c r="O52" s="421">
        <v>26192.740998000001</v>
      </c>
      <c r="P52" s="421">
        <v>26504.962298000002</v>
      </c>
      <c r="Q52" s="421">
        <v>26209.311197000003</v>
      </c>
      <c r="R52" s="421">
        <v>26413.528598000001</v>
      </c>
    </row>
    <row r="53" spans="1:18">
      <c r="A53" s="144" t="s">
        <v>61</v>
      </c>
      <c r="B53" s="13"/>
      <c r="C53" s="39"/>
      <c r="D53" s="373"/>
      <c r="E53" s="329"/>
      <c r="F53" s="329"/>
      <c r="G53" s="333"/>
      <c r="H53" s="333"/>
      <c r="I53" s="333"/>
      <c r="J53" s="333"/>
      <c r="K53" s="333"/>
      <c r="L53" s="333"/>
      <c r="M53" s="333"/>
      <c r="N53" s="333"/>
      <c r="O53" s="334"/>
      <c r="P53" s="334"/>
      <c r="Q53" s="334"/>
      <c r="R53" s="334"/>
    </row>
    <row r="54" spans="1:18">
      <c r="A54" s="144" t="s">
        <v>62</v>
      </c>
      <c r="B54" s="13"/>
      <c r="C54" s="39"/>
      <c r="D54" s="373"/>
      <c r="E54" s="329"/>
      <c r="F54" s="329"/>
      <c r="G54" s="333"/>
      <c r="H54" s="333"/>
      <c r="I54" s="333"/>
      <c r="J54" s="333"/>
      <c r="K54" s="333"/>
      <c r="L54" s="333"/>
      <c r="M54" s="333"/>
      <c r="N54" s="333"/>
      <c r="O54" s="334"/>
      <c r="P54" s="334"/>
      <c r="Q54" s="334"/>
      <c r="R54" s="334"/>
    </row>
    <row r="55" spans="1:18">
      <c r="A55" s="144" t="s">
        <v>63</v>
      </c>
      <c r="B55" s="13"/>
      <c r="C55" s="39"/>
      <c r="D55" s="373"/>
      <c r="E55" s="329"/>
      <c r="F55" s="329"/>
      <c r="G55" s="333"/>
      <c r="H55" s="333"/>
      <c r="I55" s="333"/>
      <c r="J55" s="333"/>
      <c r="K55" s="333"/>
      <c r="L55" s="333"/>
      <c r="M55" s="333"/>
      <c r="N55" s="333"/>
      <c r="O55" s="334"/>
      <c r="P55" s="334"/>
      <c r="Q55" s="334"/>
      <c r="R55" s="334"/>
    </row>
    <row r="56" spans="1:18">
      <c r="A56" s="144" t="s">
        <v>64</v>
      </c>
      <c r="B56" s="13"/>
      <c r="C56" s="39"/>
      <c r="D56" s="373"/>
      <c r="E56" s="329"/>
      <c r="F56" s="329"/>
      <c r="G56" s="333"/>
      <c r="H56" s="333"/>
      <c r="I56" s="333"/>
      <c r="J56" s="333"/>
      <c r="K56" s="333"/>
      <c r="L56" s="333"/>
      <c r="M56" s="333"/>
      <c r="N56" s="333"/>
      <c r="O56" s="334"/>
      <c r="P56" s="334"/>
      <c r="Q56" s="334"/>
      <c r="R56" s="334"/>
    </row>
    <row r="57" spans="1:18">
      <c r="A57" s="144" t="s">
        <v>65</v>
      </c>
      <c r="B57" s="13"/>
      <c r="C57" s="39"/>
      <c r="D57" s="373"/>
      <c r="E57" s="329"/>
      <c r="F57" s="329"/>
      <c r="G57" s="333"/>
      <c r="H57" s="333"/>
      <c r="I57" s="333"/>
      <c r="J57" s="333"/>
      <c r="K57" s="333"/>
      <c r="L57" s="333"/>
      <c r="M57" s="333"/>
      <c r="N57" s="333"/>
      <c r="O57" s="334"/>
      <c r="P57" s="334"/>
      <c r="Q57" s="334"/>
      <c r="R57" s="334"/>
    </row>
    <row r="58" spans="1:18">
      <c r="A58" s="144" t="s">
        <v>66</v>
      </c>
      <c r="B58" s="13"/>
      <c r="C58" s="39"/>
      <c r="D58" s="373"/>
      <c r="E58" s="329"/>
      <c r="F58" s="329"/>
      <c r="G58" s="333"/>
      <c r="H58" s="333"/>
      <c r="I58" s="333"/>
      <c r="J58" s="333"/>
      <c r="K58" s="333"/>
      <c r="L58" s="333"/>
      <c r="M58" s="333"/>
      <c r="N58" s="333"/>
      <c r="O58" s="334"/>
      <c r="P58" s="334"/>
      <c r="Q58" s="334"/>
      <c r="R58" s="334"/>
    </row>
    <row r="59" spans="1:18">
      <c r="A59" s="144" t="s">
        <v>67</v>
      </c>
      <c r="B59" s="13"/>
      <c r="C59" s="39"/>
      <c r="D59" s="373"/>
      <c r="E59" s="329"/>
      <c r="F59" s="329"/>
      <c r="G59" s="333"/>
      <c r="H59" s="333"/>
      <c r="I59" s="333"/>
      <c r="J59" s="333"/>
      <c r="K59" s="333"/>
      <c r="L59" s="333"/>
      <c r="M59" s="333"/>
      <c r="N59" s="333"/>
      <c r="O59" s="334"/>
      <c r="P59" s="334"/>
      <c r="Q59" s="334"/>
      <c r="R59" s="334"/>
    </row>
    <row r="60" spans="1:18" s="286" customFormat="1">
      <c r="A60" s="295" t="s">
        <v>68</v>
      </c>
      <c r="B60" s="38"/>
      <c r="C60" s="42"/>
      <c r="D60" s="373"/>
      <c r="E60" s="329"/>
      <c r="F60" s="329"/>
      <c r="G60" s="333"/>
      <c r="H60" s="333"/>
      <c r="I60" s="333"/>
      <c r="J60" s="333"/>
      <c r="K60" s="333"/>
      <c r="L60" s="333"/>
      <c r="M60" s="333"/>
      <c r="N60" s="333"/>
      <c r="O60" s="334"/>
      <c r="P60" s="334"/>
      <c r="Q60" s="334"/>
      <c r="R60" s="334"/>
    </row>
    <row r="61" spans="1:18" s="286" customFormat="1">
      <c r="A61" s="295" t="s">
        <v>149</v>
      </c>
      <c r="B61" s="38"/>
      <c r="C61" s="42"/>
      <c r="D61" s="373"/>
      <c r="E61" s="329"/>
      <c r="F61" s="329"/>
      <c r="G61" s="333"/>
      <c r="H61" s="333"/>
      <c r="I61" s="333"/>
      <c r="J61" s="333"/>
      <c r="K61" s="333"/>
      <c r="L61" s="333"/>
      <c r="M61" s="333"/>
      <c r="N61" s="333"/>
      <c r="O61" s="334"/>
      <c r="P61" s="334"/>
      <c r="Q61" s="334"/>
      <c r="R61" s="334"/>
    </row>
    <row r="62" spans="1:18" s="286" customFormat="1">
      <c r="A62" s="295" t="s">
        <v>150</v>
      </c>
      <c r="B62" s="38"/>
      <c r="C62" s="42"/>
      <c r="D62" s="373"/>
      <c r="E62" s="329"/>
      <c r="F62" s="329"/>
      <c r="G62" s="333"/>
      <c r="H62" s="333"/>
      <c r="I62" s="333"/>
      <c r="J62" s="333"/>
      <c r="K62" s="333"/>
      <c r="L62" s="333"/>
      <c r="M62" s="333"/>
      <c r="N62" s="333"/>
      <c r="O62" s="334"/>
      <c r="P62" s="334"/>
      <c r="Q62" s="334"/>
      <c r="R62" s="334"/>
    </row>
    <row r="63" spans="1:18" s="286" customFormat="1">
      <c r="A63" s="295" t="s">
        <v>151</v>
      </c>
      <c r="B63" s="38"/>
      <c r="C63" s="42"/>
      <c r="D63" s="373"/>
      <c r="E63" s="329"/>
      <c r="F63" s="329"/>
      <c r="G63" s="333"/>
      <c r="H63" s="333"/>
      <c r="I63" s="333"/>
      <c r="J63" s="333"/>
      <c r="K63" s="333"/>
      <c r="L63" s="333"/>
      <c r="M63" s="333"/>
      <c r="N63" s="333"/>
      <c r="O63" s="334"/>
      <c r="P63" s="334"/>
      <c r="Q63" s="334"/>
      <c r="R63" s="334"/>
    </row>
    <row r="64" spans="1:18" s="286" customFormat="1">
      <c r="A64" s="295" t="s">
        <v>216</v>
      </c>
      <c r="B64" s="38"/>
      <c r="C64" s="42"/>
      <c r="D64" s="373"/>
      <c r="E64" s="329"/>
      <c r="F64" s="329"/>
      <c r="G64" s="333"/>
      <c r="H64" s="333"/>
      <c r="I64" s="333"/>
      <c r="J64" s="333"/>
      <c r="K64" s="333"/>
      <c r="L64" s="333"/>
      <c r="M64" s="333"/>
      <c r="N64" s="333"/>
      <c r="O64" s="334"/>
      <c r="P64" s="334"/>
      <c r="Q64" s="334"/>
      <c r="R64" s="334"/>
    </row>
    <row r="65" spans="1:18" s="286" customFormat="1">
      <c r="A65" s="295" t="s">
        <v>217</v>
      </c>
      <c r="B65" s="13"/>
      <c r="C65" s="332"/>
      <c r="D65" s="373"/>
      <c r="E65" s="329"/>
      <c r="F65" s="329"/>
      <c r="G65" s="333"/>
      <c r="H65" s="333"/>
      <c r="I65" s="333"/>
      <c r="J65" s="333"/>
      <c r="K65" s="333"/>
      <c r="L65" s="333"/>
      <c r="M65" s="333"/>
      <c r="N65" s="333"/>
      <c r="O65" s="334"/>
      <c r="P65" s="334"/>
      <c r="Q65" s="334"/>
      <c r="R65" s="334"/>
    </row>
    <row r="66" spans="1:18" s="286" customFormat="1">
      <c r="A66" s="295"/>
      <c r="B66" s="344"/>
      <c r="C66" s="344"/>
      <c r="D66" s="352"/>
      <c r="E66" s="355"/>
      <c r="F66" s="347"/>
      <c r="G66" s="347"/>
      <c r="H66" s="347"/>
      <c r="I66" s="347"/>
      <c r="J66" s="347"/>
      <c r="K66" s="347"/>
      <c r="L66" s="347"/>
      <c r="M66" s="347"/>
      <c r="N66" s="347"/>
      <c r="O66" s="348"/>
      <c r="P66" s="348"/>
      <c r="Q66" s="348"/>
      <c r="R66" s="349"/>
    </row>
    <row r="67" spans="1:18" s="286" customFormat="1">
      <c r="A67" s="295"/>
      <c r="B67" s="343"/>
      <c r="C67" s="343"/>
      <c r="D67" s="353"/>
      <c r="E67" s="356"/>
      <c r="F67" s="350"/>
      <c r="G67" s="350"/>
      <c r="H67" s="350"/>
      <c r="I67" s="350"/>
      <c r="J67" s="350"/>
      <c r="K67" s="350"/>
      <c r="L67" s="350"/>
      <c r="M67" s="350"/>
      <c r="N67" s="350"/>
      <c r="O67" s="169"/>
      <c r="P67" s="169"/>
      <c r="Q67" s="169"/>
      <c r="R67" s="351"/>
    </row>
    <row r="68" spans="1:18">
      <c r="A68" s="146"/>
      <c r="B68" s="288"/>
      <c r="C68" s="288"/>
      <c r="D68" s="289"/>
      <c r="E68" s="101"/>
      <c r="F68" s="102"/>
      <c r="G68" s="102"/>
      <c r="H68" s="102"/>
      <c r="I68" s="102"/>
      <c r="J68" s="102"/>
      <c r="K68" s="102"/>
      <c r="L68" s="102"/>
      <c r="M68" s="102"/>
      <c r="N68" s="102"/>
      <c r="O68" s="103"/>
      <c r="P68" s="103"/>
      <c r="Q68" s="103"/>
      <c r="R68" s="104"/>
    </row>
    <row r="69" spans="1:18">
      <c r="A69" s="144"/>
      <c r="B69" s="26" t="s">
        <v>275</v>
      </c>
      <c r="C69" s="11"/>
      <c r="D69" s="26"/>
      <c r="E69" s="105"/>
      <c r="F69" s="106"/>
      <c r="G69" s="106"/>
      <c r="H69" s="106"/>
      <c r="I69" s="106"/>
      <c r="J69" s="106"/>
      <c r="K69" s="106"/>
      <c r="L69" s="106"/>
      <c r="M69" s="106"/>
      <c r="N69" s="106"/>
      <c r="O69" s="103"/>
      <c r="P69" s="103"/>
      <c r="Q69" s="103"/>
      <c r="R69" s="104"/>
    </row>
    <row r="70" spans="1:18">
      <c r="A70" s="144"/>
      <c r="B70" s="20" t="s">
        <v>35</v>
      </c>
      <c r="C70" s="11"/>
      <c r="D70" s="354" t="s">
        <v>318</v>
      </c>
      <c r="E70" s="292" t="s">
        <v>137</v>
      </c>
      <c r="F70" s="292" t="s">
        <v>80</v>
      </c>
      <c r="G70" s="292" t="s">
        <v>1</v>
      </c>
      <c r="H70" s="292" t="s">
        <v>2</v>
      </c>
      <c r="I70" s="292" t="s">
        <v>17</v>
      </c>
      <c r="J70" s="292" t="s">
        <v>18</v>
      </c>
      <c r="K70" s="292" t="s">
        <v>20</v>
      </c>
      <c r="L70" s="292" t="s">
        <v>21</v>
      </c>
      <c r="M70" s="292" t="s">
        <v>24</v>
      </c>
      <c r="N70" s="292" t="s">
        <v>25</v>
      </c>
      <c r="O70" s="292" t="s">
        <v>27</v>
      </c>
      <c r="P70" s="292" t="s">
        <v>28</v>
      </c>
      <c r="Q70" s="292" t="s">
        <v>29</v>
      </c>
      <c r="R70" s="292" t="s">
        <v>30</v>
      </c>
    </row>
    <row r="71" spans="1:18">
      <c r="A71" s="144" t="s">
        <v>339</v>
      </c>
      <c r="B71" s="395" t="s">
        <v>390</v>
      </c>
      <c r="C71" s="426"/>
      <c r="D71" s="374" t="str">
        <f>CRAT!D67</f>
        <v>Wind</v>
      </c>
      <c r="E71" s="439">
        <v>164303</v>
      </c>
      <c r="F71" s="439">
        <v>175249</v>
      </c>
      <c r="G71" s="444">
        <v>180078</v>
      </c>
      <c r="H71" s="444">
        <v>180494</v>
      </c>
      <c r="I71" s="444">
        <v>180078</v>
      </c>
      <c r="J71" s="444">
        <v>180078</v>
      </c>
      <c r="K71" s="444">
        <v>180078</v>
      </c>
      <c r="L71" s="444">
        <v>180494</v>
      </c>
      <c r="M71" s="444">
        <v>180078</v>
      </c>
      <c r="N71" s="445">
        <v>180078</v>
      </c>
      <c r="O71" s="441">
        <v>180078</v>
      </c>
      <c r="P71" s="441">
        <v>180494</v>
      </c>
      <c r="Q71" s="441">
        <v>180078</v>
      </c>
      <c r="R71" s="441">
        <v>180078</v>
      </c>
    </row>
    <row r="72" spans="1:18" ht="31.5">
      <c r="A72" s="144" t="s">
        <v>341</v>
      </c>
      <c r="B72" s="395" t="s">
        <v>405</v>
      </c>
      <c r="C72" s="426"/>
      <c r="D72" s="374" t="str">
        <f>CRAT!D68</f>
        <v>Small Hydroelectric</v>
      </c>
      <c r="E72" s="438">
        <v>7651</v>
      </c>
      <c r="F72" s="438">
        <v>6871</v>
      </c>
      <c r="G72" s="443">
        <v>6195.4573704000059</v>
      </c>
      <c r="H72" s="443">
        <v>6203.1650599750055</v>
      </c>
      <c r="I72" s="443">
        <v>6195.3963350500053</v>
      </c>
      <c r="J72" s="443">
        <v>6195.590043525006</v>
      </c>
      <c r="K72" s="443">
        <v>6195.7506899250047</v>
      </c>
      <c r="L72" s="443">
        <v>6203.6081814000054</v>
      </c>
      <c r="M72" s="443">
        <v>6071.7652022500051</v>
      </c>
      <c r="N72" s="446">
        <v>6071.4940679000047</v>
      </c>
      <c r="O72" s="421">
        <v>6071.5554857000043</v>
      </c>
      <c r="P72" s="421">
        <v>6079.3287455000063</v>
      </c>
      <c r="Q72" s="421">
        <v>6071.4699827250051</v>
      </c>
      <c r="R72" s="421">
        <v>6071.7118582750045</v>
      </c>
    </row>
    <row r="73" spans="1:18">
      <c r="A73" s="295" t="s">
        <v>340</v>
      </c>
      <c r="B73" s="43"/>
      <c r="C73" s="39"/>
      <c r="D73" s="374"/>
      <c r="E73" s="179"/>
      <c r="F73" s="179"/>
      <c r="G73" s="110"/>
      <c r="H73" s="110"/>
      <c r="I73" s="110"/>
      <c r="J73" s="110"/>
      <c r="K73" s="110"/>
      <c r="L73" s="110"/>
      <c r="M73" s="110"/>
      <c r="N73" s="120"/>
      <c r="O73" s="111"/>
      <c r="P73" s="111"/>
      <c r="Q73" s="111"/>
      <c r="R73" s="111"/>
    </row>
    <row r="74" spans="1:18">
      <c r="A74" s="295" t="s">
        <v>342</v>
      </c>
      <c r="B74" s="45"/>
      <c r="C74" s="42"/>
      <c r="D74" s="374"/>
      <c r="E74" s="187"/>
      <c r="F74" s="187"/>
      <c r="G74" s="115"/>
      <c r="H74" s="115"/>
      <c r="I74" s="115"/>
      <c r="J74" s="115"/>
      <c r="K74" s="115"/>
      <c r="L74" s="115"/>
      <c r="M74" s="115"/>
      <c r="N74" s="128"/>
      <c r="O74" s="116"/>
      <c r="P74" s="116"/>
      <c r="Q74" s="116"/>
      <c r="R74" s="116"/>
    </row>
    <row r="75" spans="1:18" s="286" customFormat="1">
      <c r="A75" s="295" t="s">
        <v>343</v>
      </c>
      <c r="B75" s="45"/>
      <c r="C75" s="42"/>
      <c r="D75" s="374"/>
      <c r="E75" s="329"/>
      <c r="F75" s="329"/>
      <c r="G75" s="301"/>
      <c r="H75" s="301"/>
      <c r="I75" s="301"/>
      <c r="J75" s="301"/>
      <c r="K75" s="301"/>
      <c r="L75" s="301"/>
      <c r="M75" s="301"/>
      <c r="N75" s="301"/>
      <c r="O75" s="302"/>
      <c r="P75" s="302"/>
      <c r="Q75" s="302"/>
      <c r="R75" s="127"/>
    </row>
    <row r="76" spans="1:18" s="286" customFormat="1" ht="16.5" thickBot="1">
      <c r="A76" s="295" t="s">
        <v>344</v>
      </c>
      <c r="B76" s="45"/>
      <c r="C76" s="42"/>
      <c r="D76" s="374"/>
      <c r="E76" s="329"/>
      <c r="F76" s="329"/>
      <c r="G76" s="301"/>
      <c r="H76" s="301"/>
      <c r="I76" s="301"/>
      <c r="J76" s="301"/>
      <c r="K76" s="301"/>
      <c r="L76" s="301"/>
      <c r="M76" s="301"/>
      <c r="N76" s="301"/>
      <c r="O76" s="302"/>
      <c r="P76" s="302"/>
      <c r="Q76" s="302"/>
      <c r="R76" s="127"/>
    </row>
    <row r="77" spans="1:18" ht="16.5" thickBot="1">
      <c r="A77" s="144">
        <v>13</v>
      </c>
      <c r="B77" s="317" t="s">
        <v>418</v>
      </c>
      <c r="C77" s="318"/>
      <c r="D77" s="346"/>
      <c r="E77" s="365">
        <f t="shared" ref="E77:F77" si="3">SUM(E52:E65,E71:E76)</f>
        <v>198393</v>
      </c>
      <c r="F77" s="365">
        <f t="shared" si="3"/>
        <v>200753.49902112782</v>
      </c>
      <c r="G77" s="68">
        <f>SUM(G52:G65,G71:G76)</f>
        <v>212442.29326839998</v>
      </c>
      <c r="H77" s="68">
        <f t="shared" ref="H77:R77" si="4">SUM(H52:H65,H71:H76)</f>
        <v>212903.86985797499</v>
      </c>
      <c r="I77" s="68">
        <f t="shared" si="4"/>
        <v>212377.20583304999</v>
      </c>
      <c r="J77" s="68">
        <f t="shared" si="4"/>
        <v>212388.19034152501</v>
      </c>
      <c r="K77" s="68">
        <f t="shared" si="4"/>
        <v>212454.60278792502</v>
      </c>
      <c r="L77" s="68">
        <f t="shared" si="4"/>
        <v>212870.1374794</v>
      </c>
      <c r="M77" s="68">
        <f t="shared" si="4"/>
        <v>212245.20620025002</v>
      </c>
      <c r="N77" s="68">
        <f t="shared" si="4"/>
        <v>212329.7537649</v>
      </c>
      <c r="O77" s="68">
        <f t="shared" si="4"/>
        <v>212342.29648369999</v>
      </c>
      <c r="P77" s="68">
        <f t="shared" si="4"/>
        <v>213078.29104350001</v>
      </c>
      <c r="Q77" s="68">
        <f t="shared" si="4"/>
        <v>212358.78117972502</v>
      </c>
      <c r="R77" s="68">
        <f t="shared" si="4"/>
        <v>212563.240456275</v>
      </c>
    </row>
    <row r="78" spans="1:18" s="286" customFormat="1" ht="16.5" thickBot="1">
      <c r="A78" s="295"/>
      <c r="B78" s="212"/>
      <c r="C78" s="31"/>
      <c r="D78" s="76"/>
      <c r="E78" s="77"/>
      <c r="F78" s="77"/>
      <c r="G78" s="77"/>
      <c r="H78" s="77"/>
      <c r="I78" s="77"/>
      <c r="J78" s="77"/>
      <c r="K78" s="77"/>
      <c r="L78" s="77"/>
      <c r="M78" s="77"/>
      <c r="N78" s="77"/>
      <c r="O78" s="77"/>
      <c r="P78" s="77"/>
      <c r="Q78" s="77"/>
      <c r="R78" s="213"/>
    </row>
    <row r="79" spans="1:18" s="286" customFormat="1" ht="16.5" thickBot="1">
      <c r="A79" s="295" t="s">
        <v>290</v>
      </c>
      <c r="B79" s="317" t="s">
        <v>289</v>
      </c>
      <c r="C79" s="320"/>
      <c r="D79" s="319"/>
      <c r="E79" s="365"/>
      <c r="F79" s="297"/>
      <c r="G79" s="293"/>
      <c r="H79" s="293"/>
      <c r="I79" s="293"/>
      <c r="J79" s="293"/>
      <c r="K79" s="293"/>
      <c r="L79" s="293"/>
      <c r="M79" s="293"/>
      <c r="N79" s="293"/>
      <c r="O79" s="293"/>
      <c r="P79" s="293"/>
      <c r="Q79" s="293"/>
      <c r="R79" s="293"/>
    </row>
    <row r="80" spans="1:18" s="286" customFormat="1">
      <c r="A80" s="295"/>
      <c r="B80" s="212"/>
      <c r="C80" s="31"/>
      <c r="D80" s="76"/>
      <c r="E80" s="77"/>
      <c r="F80" s="77"/>
      <c r="G80" s="77"/>
      <c r="H80" s="77"/>
      <c r="I80" s="77"/>
      <c r="J80" s="77"/>
      <c r="K80" s="77"/>
      <c r="L80" s="77"/>
      <c r="M80" s="77"/>
      <c r="N80" s="77"/>
      <c r="O80" s="77"/>
      <c r="P80" s="77"/>
      <c r="Q80" s="77"/>
      <c r="R80" s="213"/>
    </row>
    <row r="81" spans="1:18">
      <c r="A81" s="144"/>
      <c r="B81" s="209"/>
      <c r="C81" s="210"/>
      <c r="D81" s="218"/>
      <c r="E81" s="219"/>
      <c r="F81" s="219"/>
      <c r="G81" s="219"/>
      <c r="H81" s="219"/>
      <c r="I81" s="219"/>
      <c r="J81" s="219"/>
      <c r="K81" s="219"/>
      <c r="L81" s="219"/>
      <c r="M81" s="219"/>
      <c r="N81" s="219"/>
      <c r="O81" s="219"/>
      <c r="P81" s="219"/>
      <c r="Q81" s="219"/>
      <c r="R81" s="211"/>
    </row>
    <row r="82" spans="1:18" ht="15" customHeight="1">
      <c r="A82" s="144">
        <v>14</v>
      </c>
      <c r="B82" s="214" t="s">
        <v>218</v>
      </c>
      <c r="C82" s="215"/>
      <c r="D82" s="216"/>
      <c r="E82" s="366">
        <f t="shared" ref="E82:R82" si="5">E77+E48</f>
        <v>751011</v>
      </c>
      <c r="F82" s="366">
        <f t="shared" si="5"/>
        <v>628793.97660825588</v>
      </c>
      <c r="G82" s="217">
        <f t="shared" si="5"/>
        <v>597249.99289900006</v>
      </c>
      <c r="H82" s="217">
        <f t="shared" si="5"/>
        <v>631197.39549000002</v>
      </c>
      <c r="I82" s="217">
        <f t="shared" si="5"/>
        <v>668032.37729999993</v>
      </c>
      <c r="J82" s="217">
        <f t="shared" si="5"/>
        <v>705976.83092500002</v>
      </c>
      <c r="K82" s="217">
        <f t="shared" si="5"/>
        <v>712815.92356500006</v>
      </c>
      <c r="L82" s="217">
        <f t="shared" si="5"/>
        <v>714381.84202800004</v>
      </c>
      <c r="M82" s="217">
        <f t="shared" si="5"/>
        <v>705047.88317400008</v>
      </c>
      <c r="N82" s="217">
        <f t="shared" si="5"/>
        <v>690533.14733399998</v>
      </c>
      <c r="O82" s="217">
        <f t="shared" si="5"/>
        <v>689682.90894700005</v>
      </c>
      <c r="P82" s="217">
        <f t="shared" si="5"/>
        <v>685923.87768599996</v>
      </c>
      <c r="Q82" s="217">
        <f t="shared" si="5"/>
        <v>689687.89573400002</v>
      </c>
      <c r="R82" s="217">
        <f t="shared" si="5"/>
        <v>690588.172578</v>
      </c>
    </row>
    <row r="83" spans="1:18" ht="15" customHeight="1">
      <c r="A83" s="144"/>
      <c r="B83" s="121"/>
      <c r="C83" s="122"/>
      <c r="D83" s="91"/>
      <c r="E83" s="77"/>
      <c r="F83" s="77"/>
      <c r="G83" s="77"/>
      <c r="H83" s="77"/>
      <c r="I83" s="77"/>
      <c r="J83" s="77"/>
      <c r="K83" s="77"/>
      <c r="L83" s="77"/>
      <c r="M83" s="77"/>
      <c r="N83" s="77"/>
      <c r="O83" s="77"/>
      <c r="P83" s="77"/>
      <c r="Q83" s="77"/>
      <c r="R83" s="77"/>
    </row>
    <row r="84" spans="1:18">
      <c r="A84" s="144"/>
      <c r="B84" s="20"/>
      <c r="C84" s="11"/>
      <c r="D84" s="20"/>
      <c r="E84" s="77"/>
      <c r="F84" s="77"/>
      <c r="G84" s="77"/>
      <c r="H84" s="77"/>
      <c r="I84" s="77"/>
      <c r="J84" s="77"/>
      <c r="K84" s="77"/>
      <c r="L84" s="77"/>
      <c r="M84" s="77"/>
      <c r="N84" s="77"/>
      <c r="O84" s="78"/>
      <c r="P84" s="78"/>
      <c r="Q84" s="78"/>
      <c r="R84" s="78"/>
    </row>
    <row r="85" spans="1:18" ht="15" customHeight="1">
      <c r="A85" s="144"/>
      <c r="B85" s="121"/>
      <c r="C85" s="122"/>
      <c r="D85" s="91"/>
      <c r="E85" s="77"/>
      <c r="F85" s="77"/>
      <c r="G85" s="77"/>
      <c r="H85" s="77"/>
      <c r="I85" s="77"/>
      <c r="J85" s="77"/>
      <c r="K85" s="77"/>
      <c r="L85" s="77"/>
      <c r="M85" s="77"/>
      <c r="N85" s="77"/>
      <c r="O85" s="77"/>
      <c r="P85" s="77"/>
      <c r="Q85" s="77"/>
      <c r="R85" s="77"/>
    </row>
    <row r="86" spans="1:18" s="286" customFormat="1" ht="15" customHeight="1">
      <c r="A86" s="295"/>
      <c r="B86" s="121"/>
      <c r="C86" s="122"/>
      <c r="D86" s="91"/>
      <c r="E86" s="77"/>
      <c r="F86" s="77"/>
      <c r="G86" s="77"/>
      <c r="H86" s="77"/>
      <c r="I86" s="77"/>
      <c r="J86" s="77"/>
      <c r="K86" s="77"/>
      <c r="L86" s="77"/>
      <c r="M86" s="77"/>
      <c r="N86" s="77"/>
      <c r="O86" s="77"/>
      <c r="P86" s="77"/>
      <c r="Q86" s="77"/>
      <c r="R86" s="77"/>
    </row>
    <row r="87" spans="1:18" s="286" customFormat="1" ht="15" customHeight="1">
      <c r="A87" s="295"/>
      <c r="B87" s="121"/>
      <c r="C87" s="122"/>
      <c r="D87" s="91"/>
      <c r="E87" s="77"/>
      <c r="F87" s="77"/>
      <c r="G87" s="77"/>
      <c r="H87" s="77"/>
      <c r="I87" s="77"/>
      <c r="J87" s="77"/>
      <c r="K87" s="77"/>
      <c r="L87" s="77"/>
      <c r="M87" s="77"/>
      <c r="N87" s="77"/>
      <c r="O87" s="77"/>
      <c r="P87" s="77"/>
      <c r="Q87" s="77"/>
      <c r="R87" s="77"/>
    </row>
    <row r="88" spans="1:18" s="286" customFormat="1" ht="15" customHeight="1">
      <c r="A88" s="295"/>
      <c r="B88" s="121"/>
      <c r="C88" s="122"/>
      <c r="D88" s="91"/>
      <c r="E88" s="77"/>
      <c r="F88" s="77"/>
      <c r="G88" s="77"/>
      <c r="H88" s="77"/>
      <c r="I88" s="77"/>
      <c r="J88" s="77"/>
      <c r="K88" s="77"/>
      <c r="L88" s="77"/>
      <c r="M88" s="77"/>
      <c r="N88" s="77"/>
      <c r="O88" s="77"/>
      <c r="P88" s="77"/>
      <c r="Q88" s="77"/>
      <c r="R88" s="77"/>
    </row>
    <row r="89" spans="1:18" s="47" customFormat="1" ht="15" customHeight="1">
      <c r="A89" s="145"/>
      <c r="B89" s="305" t="s">
        <v>38</v>
      </c>
      <c r="C89" s="44"/>
      <c r="D89" s="91"/>
      <c r="E89" s="91"/>
      <c r="F89" s="91"/>
      <c r="G89" s="92"/>
      <c r="H89" s="92"/>
      <c r="I89" s="92"/>
      <c r="J89" s="92"/>
      <c r="K89" s="92"/>
      <c r="L89" s="92"/>
      <c r="M89" s="92"/>
      <c r="N89" s="92"/>
      <c r="O89" s="78"/>
      <c r="P89" s="78"/>
      <c r="Q89" s="78"/>
      <c r="R89" s="78"/>
    </row>
    <row r="90" spans="1:18" ht="15" customHeight="1">
      <c r="A90" s="144"/>
      <c r="B90" s="26" t="s">
        <v>276</v>
      </c>
      <c r="C90" s="32"/>
      <c r="D90" s="91"/>
      <c r="E90" s="91"/>
      <c r="F90" s="91"/>
      <c r="G90" s="92"/>
      <c r="H90" s="92"/>
      <c r="I90" s="92"/>
      <c r="J90" s="92"/>
      <c r="K90" s="92"/>
      <c r="L90" s="92"/>
      <c r="M90" s="92"/>
      <c r="N90" s="92"/>
      <c r="O90" s="78"/>
      <c r="P90" s="78"/>
      <c r="Q90" s="78"/>
      <c r="R90" s="78"/>
    </row>
    <row r="91" spans="1:18">
      <c r="A91" s="144"/>
      <c r="B91" s="20" t="s">
        <v>39</v>
      </c>
      <c r="C91" s="31"/>
      <c r="D91" s="79" t="s">
        <v>318</v>
      </c>
      <c r="E91" s="292" t="s">
        <v>137</v>
      </c>
      <c r="F91" s="292" t="s">
        <v>80</v>
      </c>
      <c r="G91" s="292" t="s">
        <v>1</v>
      </c>
      <c r="H91" s="292" t="s">
        <v>2</v>
      </c>
      <c r="I91" s="292" t="s">
        <v>17</v>
      </c>
      <c r="J91" s="292" t="s">
        <v>18</v>
      </c>
      <c r="K91" s="292" t="s">
        <v>20</v>
      </c>
      <c r="L91" s="292" t="s">
        <v>21</v>
      </c>
      <c r="M91" s="292" t="s">
        <v>24</v>
      </c>
      <c r="N91" s="292" t="s">
        <v>25</v>
      </c>
      <c r="O91" s="292" t="s">
        <v>27</v>
      </c>
      <c r="P91" s="292" t="s">
        <v>28</v>
      </c>
      <c r="Q91" s="292" t="s">
        <v>29</v>
      </c>
      <c r="R91" s="292" t="s">
        <v>30</v>
      </c>
    </row>
    <row r="92" spans="1:18" s="2" customFormat="1">
      <c r="A92" s="296" t="s">
        <v>152</v>
      </c>
      <c r="B92" s="123"/>
      <c r="C92" s="189"/>
      <c r="D92" s="341"/>
      <c r="E92" s="180"/>
      <c r="F92" s="180"/>
      <c r="G92" s="110"/>
      <c r="H92" s="110"/>
      <c r="I92" s="110"/>
      <c r="J92" s="110"/>
      <c r="K92" s="110"/>
      <c r="L92" s="110"/>
      <c r="M92" s="110"/>
      <c r="N92" s="120"/>
      <c r="O92" s="111"/>
      <c r="P92" s="111"/>
      <c r="Q92" s="111"/>
      <c r="R92" s="111"/>
    </row>
    <row r="93" spans="1:18" s="2" customFormat="1">
      <c r="A93" s="296" t="s">
        <v>153</v>
      </c>
      <c r="B93" s="52"/>
      <c r="C93" s="189"/>
      <c r="D93" s="341"/>
      <c r="E93" s="179"/>
      <c r="F93" s="179"/>
      <c r="G93" s="110"/>
      <c r="H93" s="110"/>
      <c r="I93" s="110"/>
      <c r="J93" s="110"/>
      <c r="K93" s="110"/>
      <c r="L93" s="110"/>
      <c r="M93" s="110"/>
      <c r="N93" s="120"/>
      <c r="O93" s="111"/>
      <c r="P93" s="111"/>
      <c r="Q93" s="111"/>
      <c r="R93" s="111"/>
    </row>
    <row r="94" spans="1:18" s="2" customFormat="1">
      <c r="A94" s="296" t="s">
        <v>154</v>
      </c>
      <c r="B94" s="52"/>
      <c r="C94" s="189"/>
      <c r="D94" s="341"/>
      <c r="E94" s="179"/>
      <c r="F94" s="179"/>
      <c r="G94" s="110"/>
      <c r="H94" s="110"/>
      <c r="I94" s="110"/>
      <c r="J94" s="110"/>
      <c r="K94" s="110"/>
      <c r="L94" s="110"/>
      <c r="M94" s="110"/>
      <c r="N94" s="110"/>
      <c r="O94" s="111"/>
      <c r="P94" s="111"/>
      <c r="Q94" s="111"/>
      <c r="R94" s="111"/>
    </row>
    <row r="95" spans="1:18" s="2" customFormat="1">
      <c r="A95" s="296" t="s">
        <v>155</v>
      </c>
      <c r="B95" s="52"/>
      <c r="C95" s="189"/>
      <c r="D95" s="341"/>
      <c r="E95" s="187"/>
      <c r="F95" s="187"/>
      <c r="G95" s="110"/>
      <c r="H95" s="110"/>
      <c r="I95" s="110"/>
      <c r="J95" s="110"/>
      <c r="K95" s="110"/>
      <c r="L95" s="110"/>
      <c r="M95" s="110"/>
      <c r="N95" s="110"/>
      <c r="O95" s="111"/>
      <c r="P95" s="111"/>
      <c r="Q95" s="111"/>
      <c r="R95" s="111"/>
    </row>
    <row r="96" spans="1:18" s="2" customFormat="1">
      <c r="A96" s="295" t="s">
        <v>156</v>
      </c>
      <c r="B96" s="52"/>
      <c r="C96" s="189"/>
      <c r="D96" s="341"/>
      <c r="E96" s="329"/>
      <c r="F96" s="329"/>
      <c r="G96" s="115"/>
      <c r="H96" s="115"/>
      <c r="I96" s="115"/>
      <c r="J96" s="115"/>
      <c r="K96" s="115"/>
      <c r="L96" s="115"/>
      <c r="M96" s="115"/>
      <c r="N96" s="115"/>
      <c r="O96" s="116"/>
      <c r="P96" s="116"/>
      <c r="Q96" s="116"/>
      <c r="R96" s="116"/>
    </row>
    <row r="97" spans="1:18" s="2" customFormat="1">
      <c r="A97" s="296" t="s">
        <v>207</v>
      </c>
      <c r="B97" s="52"/>
      <c r="C97" s="189"/>
      <c r="D97" s="341"/>
      <c r="E97" s="329"/>
      <c r="F97" s="329"/>
      <c r="G97" s="115"/>
      <c r="H97" s="115"/>
      <c r="I97" s="115"/>
      <c r="J97" s="115"/>
      <c r="K97" s="115"/>
      <c r="L97" s="115"/>
      <c r="M97" s="115"/>
      <c r="N97" s="115"/>
      <c r="O97" s="116"/>
      <c r="P97" s="116"/>
      <c r="Q97" s="116"/>
      <c r="R97" s="116"/>
    </row>
    <row r="98" spans="1:18" s="2" customFormat="1">
      <c r="A98" s="296" t="s">
        <v>208</v>
      </c>
      <c r="B98" s="52"/>
      <c r="C98" s="189"/>
      <c r="D98" s="341"/>
      <c r="E98" s="180"/>
      <c r="F98" s="180"/>
      <c r="G98" s="115"/>
      <c r="H98" s="115"/>
      <c r="I98" s="115"/>
      <c r="J98" s="115"/>
      <c r="K98" s="115"/>
      <c r="L98" s="115"/>
      <c r="M98" s="115"/>
      <c r="N98" s="115"/>
      <c r="O98" s="116"/>
      <c r="P98" s="116"/>
      <c r="Q98" s="116"/>
      <c r="R98" s="116"/>
    </row>
    <row r="99" spans="1:18" s="2" customFormat="1">
      <c r="A99" s="296" t="s">
        <v>209</v>
      </c>
      <c r="B99" s="52"/>
      <c r="C99" s="189"/>
      <c r="D99" s="341"/>
      <c r="E99" s="179"/>
      <c r="F99" s="179"/>
      <c r="G99" s="115"/>
      <c r="H99" s="115"/>
      <c r="I99" s="115"/>
      <c r="J99" s="115"/>
      <c r="K99" s="115"/>
      <c r="L99" s="115"/>
      <c r="M99" s="115"/>
      <c r="N99" s="115"/>
      <c r="O99" s="116"/>
      <c r="P99" s="116"/>
      <c r="Q99" s="116"/>
      <c r="R99" s="116"/>
    </row>
    <row r="100" spans="1:18" s="2" customFormat="1">
      <c r="A100" s="296" t="s">
        <v>210</v>
      </c>
      <c r="B100" s="52"/>
      <c r="C100" s="189"/>
      <c r="D100" s="341"/>
      <c r="E100" s="180"/>
      <c r="F100" s="180"/>
      <c r="G100" s="115"/>
      <c r="H100" s="115"/>
      <c r="I100" s="115"/>
      <c r="J100" s="115"/>
      <c r="K100" s="115"/>
      <c r="L100" s="115"/>
      <c r="M100" s="115"/>
      <c r="N100" s="115"/>
      <c r="O100" s="116"/>
      <c r="P100" s="116"/>
      <c r="Q100" s="116"/>
      <c r="R100" s="116"/>
    </row>
    <row r="101" spans="1:18" s="2" customFormat="1">
      <c r="A101" s="296" t="s">
        <v>211</v>
      </c>
      <c r="B101" s="52"/>
      <c r="C101" s="189"/>
      <c r="D101" s="341"/>
      <c r="E101" s="180"/>
      <c r="F101" s="180"/>
      <c r="G101" s="115"/>
      <c r="H101" s="115"/>
      <c r="I101" s="115"/>
      <c r="J101" s="115"/>
      <c r="K101" s="115"/>
      <c r="L101" s="115"/>
      <c r="M101" s="115"/>
      <c r="N101" s="115"/>
      <c r="O101" s="116"/>
      <c r="P101" s="116"/>
      <c r="Q101" s="116"/>
      <c r="R101" s="116"/>
    </row>
    <row r="102" spans="1:18" s="2" customFormat="1">
      <c r="A102" s="296" t="s">
        <v>212</v>
      </c>
      <c r="B102" s="52"/>
      <c r="C102" s="189"/>
      <c r="D102" s="341"/>
      <c r="E102" s="179"/>
      <c r="F102" s="179"/>
      <c r="G102" s="115"/>
      <c r="H102" s="115"/>
      <c r="I102" s="115"/>
      <c r="J102" s="115"/>
      <c r="K102" s="115"/>
      <c r="L102" s="115"/>
      <c r="M102" s="115"/>
      <c r="N102" s="115"/>
      <c r="O102" s="116"/>
      <c r="P102" s="116"/>
      <c r="Q102" s="116"/>
      <c r="R102" s="116"/>
    </row>
    <row r="103" spans="1:18" s="2" customFormat="1">
      <c r="A103" s="296" t="s">
        <v>213</v>
      </c>
      <c r="B103" s="52"/>
      <c r="C103" s="189"/>
      <c r="D103" s="341"/>
      <c r="E103" s="179"/>
      <c r="F103" s="179"/>
      <c r="G103" s="115"/>
      <c r="H103" s="115"/>
      <c r="I103" s="115"/>
      <c r="J103" s="115"/>
      <c r="K103" s="115"/>
      <c r="L103" s="115"/>
      <c r="M103" s="115"/>
      <c r="N103" s="115"/>
      <c r="O103" s="116"/>
      <c r="P103" s="116"/>
      <c r="Q103" s="116"/>
      <c r="R103" s="116"/>
    </row>
    <row r="104" spans="1:18" s="2" customFormat="1">
      <c r="A104" s="296" t="s">
        <v>214</v>
      </c>
      <c r="B104" s="52"/>
      <c r="C104" s="189"/>
      <c r="D104" s="341"/>
      <c r="E104" s="187"/>
      <c r="F104" s="187"/>
      <c r="G104" s="115"/>
      <c r="H104" s="115"/>
      <c r="I104" s="115"/>
      <c r="J104" s="115"/>
      <c r="K104" s="115"/>
      <c r="L104" s="115"/>
      <c r="M104" s="115"/>
      <c r="N104" s="115"/>
      <c r="O104" s="116"/>
      <c r="P104" s="116"/>
      <c r="Q104" s="116"/>
      <c r="R104" s="116"/>
    </row>
    <row r="105" spans="1:18" s="2" customFormat="1">
      <c r="A105" s="303" t="s">
        <v>215</v>
      </c>
      <c r="B105" s="52"/>
      <c r="C105" s="189"/>
      <c r="D105" s="341"/>
      <c r="E105" s="329"/>
      <c r="F105" s="329"/>
      <c r="G105" s="115"/>
      <c r="H105" s="115"/>
      <c r="I105" s="115"/>
      <c r="J105" s="115"/>
      <c r="K105" s="115"/>
      <c r="L105" s="115"/>
      <c r="M105" s="115"/>
      <c r="N105" s="115"/>
      <c r="O105" s="116"/>
      <c r="P105" s="116"/>
      <c r="Q105" s="116"/>
      <c r="R105" s="116"/>
    </row>
    <row r="106" spans="1:18">
      <c r="A106" s="144">
        <v>15</v>
      </c>
      <c r="B106" s="51" t="s">
        <v>103</v>
      </c>
      <c r="C106" s="46"/>
      <c r="D106" s="190"/>
      <c r="E106" s="329"/>
      <c r="F106" s="329"/>
      <c r="G106" s="68">
        <f t="shared" ref="G106:R106" si="6">SUM(G92:G105)</f>
        <v>0</v>
      </c>
      <c r="H106" s="68">
        <f t="shared" si="6"/>
        <v>0</v>
      </c>
      <c r="I106" s="68">
        <f t="shared" si="6"/>
        <v>0</v>
      </c>
      <c r="J106" s="68">
        <f t="shared" si="6"/>
        <v>0</v>
      </c>
      <c r="K106" s="68">
        <f t="shared" si="6"/>
        <v>0</v>
      </c>
      <c r="L106" s="68">
        <f t="shared" si="6"/>
        <v>0</v>
      </c>
      <c r="M106" s="68">
        <f t="shared" si="6"/>
        <v>0</v>
      </c>
      <c r="N106" s="68">
        <f t="shared" si="6"/>
        <v>0</v>
      </c>
      <c r="O106" s="68">
        <f t="shared" si="6"/>
        <v>0</v>
      </c>
      <c r="P106" s="68">
        <f t="shared" si="6"/>
        <v>0</v>
      </c>
      <c r="Q106" s="68">
        <f t="shared" si="6"/>
        <v>0</v>
      </c>
      <c r="R106" s="68">
        <f t="shared" si="6"/>
        <v>0</v>
      </c>
    </row>
    <row r="107" spans="1:18">
      <c r="A107" s="144"/>
      <c r="B107" s="11"/>
      <c r="C107" s="31"/>
      <c r="D107" s="162"/>
      <c r="E107" s="167"/>
      <c r="F107" s="252"/>
      <c r="G107" s="168"/>
      <c r="H107" s="168"/>
      <c r="I107" s="168"/>
      <c r="J107" s="168"/>
      <c r="K107" s="168"/>
      <c r="L107" s="168"/>
      <c r="M107" s="168"/>
      <c r="N107" s="168"/>
      <c r="O107" s="169"/>
      <c r="P107" s="169"/>
      <c r="Q107" s="169"/>
      <c r="R107" s="170"/>
    </row>
    <row r="108" spans="1:18">
      <c r="A108" s="144"/>
      <c r="B108" s="26" t="s">
        <v>277</v>
      </c>
      <c r="C108" s="11"/>
      <c r="D108" s="20"/>
      <c r="E108" s="105"/>
      <c r="F108" s="106"/>
      <c r="G108" s="106"/>
      <c r="H108" s="106"/>
      <c r="I108" s="106"/>
      <c r="J108" s="106"/>
      <c r="K108" s="106"/>
      <c r="L108" s="106"/>
      <c r="M108" s="106"/>
      <c r="N108" s="106"/>
      <c r="O108" s="103"/>
      <c r="P108" s="103"/>
      <c r="Q108" s="103"/>
      <c r="R108" s="104"/>
    </row>
    <row r="109" spans="1:18">
      <c r="A109" s="144"/>
      <c r="B109" s="20" t="s">
        <v>39</v>
      </c>
      <c r="C109" s="130"/>
      <c r="D109" s="79" t="s">
        <v>318</v>
      </c>
      <c r="E109" s="292" t="s">
        <v>137</v>
      </c>
      <c r="F109" s="292" t="s">
        <v>80</v>
      </c>
      <c r="G109" s="292" t="s">
        <v>1</v>
      </c>
      <c r="H109" s="292" t="s">
        <v>2</v>
      </c>
      <c r="I109" s="292" t="s">
        <v>17</v>
      </c>
      <c r="J109" s="292" t="s">
        <v>18</v>
      </c>
      <c r="K109" s="292" t="s">
        <v>20</v>
      </c>
      <c r="L109" s="292" t="s">
        <v>21</v>
      </c>
      <c r="M109" s="292" t="s">
        <v>24</v>
      </c>
      <c r="N109" s="292" t="s">
        <v>25</v>
      </c>
      <c r="O109" s="292" t="s">
        <v>27</v>
      </c>
      <c r="P109" s="292" t="s">
        <v>28</v>
      </c>
      <c r="Q109" s="292" t="s">
        <v>29</v>
      </c>
      <c r="R109" s="292" t="s">
        <v>30</v>
      </c>
    </row>
    <row r="110" spans="1:18">
      <c r="A110" s="296" t="s">
        <v>74</v>
      </c>
      <c r="B110" s="447" t="str">
        <f>[5]CRAT!B99</f>
        <v>Local PV</v>
      </c>
      <c r="C110" s="39"/>
      <c r="D110" s="373" t="str">
        <f>CRAT!D99</f>
        <v>Solar PV</v>
      </c>
      <c r="E110" s="180"/>
      <c r="F110" s="180"/>
      <c r="G110" s="422"/>
      <c r="H110" s="448"/>
      <c r="I110" s="448">
        <v>24378.719699000001</v>
      </c>
      <c r="J110" s="448">
        <v>24208.064351000001</v>
      </c>
      <c r="K110" s="448">
        <v>24038.599301999999</v>
      </c>
      <c r="L110" s="448">
        <v>23924.046404000004</v>
      </c>
      <c r="M110" s="448">
        <v>23703.236853999999</v>
      </c>
      <c r="N110" s="448">
        <v>23537.323050000003</v>
      </c>
      <c r="O110" s="448">
        <v>23372.557923</v>
      </c>
      <c r="P110" s="448">
        <v>23261.171459000001</v>
      </c>
      <c r="Q110" s="448">
        <v>23046.480492000002</v>
      </c>
      <c r="R110" s="448">
        <v>22885.163573999998</v>
      </c>
    </row>
    <row r="111" spans="1:18">
      <c r="A111" s="296" t="s">
        <v>75</v>
      </c>
      <c r="B111" s="447" t="str">
        <f>[5]CRAT!B100</f>
        <v>CV PV</v>
      </c>
      <c r="C111" s="39"/>
      <c r="D111" s="373" t="str">
        <f>CRAT!D100</f>
        <v>Solar PV</v>
      </c>
      <c r="E111" s="179"/>
      <c r="F111" s="179"/>
      <c r="G111" s="448"/>
      <c r="H111" s="448"/>
      <c r="I111" s="448"/>
      <c r="J111" s="448"/>
      <c r="K111" s="448"/>
      <c r="L111" s="448"/>
      <c r="M111" s="448"/>
      <c r="N111" s="448">
        <v>155421.93342500002</v>
      </c>
      <c r="O111" s="448">
        <v>154333.98093300001</v>
      </c>
      <c r="P111" s="448">
        <v>153619.35506300002</v>
      </c>
      <c r="Q111" s="448">
        <v>152180.86912400002</v>
      </c>
      <c r="R111" s="448">
        <v>151115.59555199998</v>
      </c>
    </row>
    <row r="112" spans="1:18">
      <c r="A112" s="296" t="s">
        <v>76</v>
      </c>
      <c r="B112" s="52"/>
      <c r="C112" s="39"/>
      <c r="D112" s="373"/>
      <c r="E112" s="179"/>
      <c r="F112" s="179"/>
      <c r="G112" s="114"/>
      <c r="H112" s="114"/>
      <c r="I112" s="114"/>
      <c r="J112" s="114"/>
      <c r="K112" s="114"/>
      <c r="L112" s="114"/>
      <c r="M112" s="114"/>
      <c r="N112" s="114"/>
      <c r="O112" s="111"/>
      <c r="P112" s="111"/>
      <c r="Q112" s="111"/>
      <c r="R112" s="111"/>
    </row>
    <row r="113" spans="1:18">
      <c r="A113" s="296" t="s">
        <v>77</v>
      </c>
      <c r="B113" s="52"/>
      <c r="C113" s="39"/>
      <c r="D113" s="373"/>
      <c r="E113" s="187"/>
      <c r="F113" s="187"/>
      <c r="G113" s="114"/>
      <c r="H113" s="114"/>
      <c r="I113" s="114"/>
      <c r="J113" s="114"/>
      <c r="K113" s="114"/>
      <c r="L113" s="114"/>
      <c r="M113" s="114"/>
      <c r="N113" s="114"/>
      <c r="O113" s="111"/>
      <c r="P113" s="111"/>
      <c r="Q113" s="111"/>
      <c r="R113" s="111"/>
    </row>
    <row r="114" spans="1:18">
      <c r="A114" s="295" t="s">
        <v>78</v>
      </c>
      <c r="B114" s="52"/>
      <c r="C114" s="39"/>
      <c r="D114" s="373"/>
      <c r="E114" s="329"/>
      <c r="F114" s="329"/>
      <c r="G114" s="114"/>
      <c r="H114" s="114"/>
      <c r="I114" s="114"/>
      <c r="J114" s="114"/>
      <c r="K114" s="114"/>
      <c r="L114" s="114"/>
      <c r="M114" s="114"/>
      <c r="N114" s="114"/>
      <c r="O114" s="111"/>
      <c r="P114" s="111"/>
      <c r="Q114" s="111"/>
      <c r="R114" s="111"/>
    </row>
    <row r="115" spans="1:18" s="286" customFormat="1">
      <c r="A115" s="296" t="s">
        <v>219</v>
      </c>
      <c r="B115" s="52"/>
      <c r="C115" s="290"/>
      <c r="D115" s="373"/>
      <c r="E115" s="329"/>
      <c r="F115" s="329"/>
      <c r="G115" s="165"/>
      <c r="H115" s="165"/>
      <c r="I115" s="165"/>
      <c r="J115" s="165"/>
      <c r="K115" s="165"/>
      <c r="L115" s="165"/>
      <c r="M115" s="165"/>
      <c r="N115" s="165"/>
      <c r="O115" s="266"/>
      <c r="P115" s="266"/>
      <c r="Q115" s="266"/>
      <c r="R115" s="266"/>
    </row>
    <row r="116" spans="1:18" s="286" customFormat="1">
      <c r="A116" s="296" t="s">
        <v>220</v>
      </c>
      <c r="B116" s="52"/>
      <c r="C116" s="290"/>
      <c r="D116" s="373"/>
      <c r="E116" s="180"/>
      <c r="F116" s="180"/>
      <c r="G116" s="165"/>
      <c r="H116" s="165"/>
      <c r="I116" s="165"/>
      <c r="J116" s="165"/>
      <c r="K116" s="165"/>
      <c r="L116" s="165"/>
      <c r="M116" s="165"/>
      <c r="N116" s="165"/>
      <c r="O116" s="266"/>
      <c r="P116" s="266"/>
      <c r="Q116" s="266"/>
      <c r="R116" s="266"/>
    </row>
    <row r="117" spans="1:18" s="286" customFormat="1">
      <c r="A117" s="296" t="s">
        <v>221</v>
      </c>
      <c r="B117" s="52"/>
      <c r="C117" s="290"/>
      <c r="D117" s="373"/>
      <c r="E117" s="179"/>
      <c r="F117" s="179"/>
      <c r="G117" s="165"/>
      <c r="H117" s="165"/>
      <c r="I117" s="165"/>
      <c r="J117" s="165"/>
      <c r="K117" s="165"/>
      <c r="L117" s="165"/>
      <c r="M117" s="165"/>
      <c r="N117" s="165"/>
      <c r="O117" s="266"/>
      <c r="P117" s="266"/>
      <c r="Q117" s="266"/>
      <c r="R117" s="266"/>
    </row>
    <row r="118" spans="1:18" s="286" customFormat="1">
      <c r="A118" s="296" t="s">
        <v>222</v>
      </c>
      <c r="B118" s="52"/>
      <c r="C118" s="290"/>
      <c r="D118" s="373"/>
      <c r="E118" s="180"/>
      <c r="F118" s="180"/>
      <c r="G118" s="165"/>
      <c r="H118" s="165"/>
      <c r="I118" s="165"/>
      <c r="J118" s="165"/>
      <c r="K118" s="165"/>
      <c r="L118" s="165"/>
      <c r="M118" s="165"/>
      <c r="N118" s="165"/>
      <c r="O118" s="266"/>
      <c r="P118" s="266"/>
      <c r="Q118" s="266"/>
      <c r="R118" s="266"/>
    </row>
    <row r="119" spans="1:18" s="286" customFormat="1">
      <c r="A119" s="296" t="s">
        <v>223</v>
      </c>
      <c r="B119" s="52"/>
      <c r="C119" s="290"/>
      <c r="D119" s="373"/>
      <c r="E119" s="180"/>
      <c r="F119" s="180"/>
      <c r="G119" s="165"/>
      <c r="H119" s="165"/>
      <c r="I119" s="165"/>
      <c r="J119" s="165"/>
      <c r="K119" s="165"/>
      <c r="L119" s="165"/>
      <c r="M119" s="165"/>
      <c r="N119" s="165"/>
      <c r="O119" s="266"/>
      <c r="P119" s="266"/>
      <c r="Q119" s="266"/>
      <c r="R119" s="266"/>
    </row>
    <row r="120" spans="1:18" s="286" customFormat="1">
      <c r="A120" s="296" t="s">
        <v>224</v>
      </c>
      <c r="B120" s="52"/>
      <c r="C120" s="290"/>
      <c r="D120" s="373"/>
      <c r="E120" s="179"/>
      <c r="F120" s="179"/>
      <c r="G120" s="165"/>
      <c r="H120" s="165"/>
      <c r="I120" s="165"/>
      <c r="J120" s="165"/>
      <c r="K120" s="165"/>
      <c r="L120" s="165"/>
      <c r="M120" s="165"/>
      <c r="N120" s="165"/>
      <c r="O120" s="266"/>
      <c r="P120" s="266"/>
      <c r="Q120" s="266"/>
      <c r="R120" s="266"/>
    </row>
    <row r="121" spans="1:18" s="286" customFormat="1">
      <c r="A121" s="296" t="s">
        <v>225</v>
      </c>
      <c r="B121" s="52"/>
      <c r="C121" s="290"/>
      <c r="D121" s="373"/>
      <c r="E121" s="179"/>
      <c r="F121" s="179"/>
      <c r="G121" s="165"/>
      <c r="H121" s="165"/>
      <c r="I121" s="165"/>
      <c r="J121" s="165"/>
      <c r="K121" s="165"/>
      <c r="L121" s="165"/>
      <c r="M121" s="165"/>
      <c r="N121" s="165"/>
      <c r="O121" s="266"/>
      <c r="P121" s="266"/>
      <c r="Q121" s="266"/>
      <c r="R121" s="266"/>
    </row>
    <row r="122" spans="1:18" s="286" customFormat="1">
      <c r="A122" s="296" t="s">
        <v>226</v>
      </c>
      <c r="B122" s="52"/>
      <c r="C122" s="290"/>
      <c r="D122" s="373"/>
      <c r="E122" s="187"/>
      <c r="F122" s="187"/>
      <c r="G122" s="165"/>
      <c r="H122" s="165"/>
      <c r="I122" s="165"/>
      <c r="J122" s="165"/>
      <c r="K122" s="165"/>
      <c r="L122" s="165"/>
      <c r="M122" s="165"/>
      <c r="N122" s="165"/>
      <c r="O122" s="266"/>
      <c r="P122" s="266"/>
      <c r="Q122" s="266"/>
      <c r="R122" s="266"/>
    </row>
    <row r="123" spans="1:18" s="286" customFormat="1">
      <c r="A123" s="303" t="s">
        <v>227</v>
      </c>
      <c r="B123" s="52"/>
      <c r="C123" s="290"/>
      <c r="D123" s="373"/>
      <c r="E123" s="329"/>
      <c r="F123" s="329"/>
      <c r="G123" s="165"/>
      <c r="H123" s="165"/>
      <c r="I123" s="165"/>
      <c r="J123" s="165"/>
      <c r="K123" s="165"/>
      <c r="L123" s="165"/>
      <c r="M123" s="165"/>
      <c r="N123" s="165"/>
      <c r="O123" s="266"/>
      <c r="P123" s="266"/>
      <c r="Q123" s="266"/>
      <c r="R123" s="266"/>
    </row>
    <row r="124" spans="1:18">
      <c r="A124" s="144">
        <v>16</v>
      </c>
      <c r="B124" s="48" t="s">
        <v>104</v>
      </c>
      <c r="C124" s="46"/>
      <c r="D124" s="90"/>
      <c r="E124" s="329"/>
      <c r="F124" s="329"/>
      <c r="G124" s="68">
        <f>SUM(G110:G123)</f>
        <v>0</v>
      </c>
      <c r="H124" s="68">
        <f t="shared" ref="H124:R124" si="7">SUM(H110:H123)</f>
        <v>0</v>
      </c>
      <c r="I124" s="68">
        <f t="shared" si="7"/>
        <v>24378.719699000001</v>
      </c>
      <c r="J124" s="68">
        <f t="shared" si="7"/>
        <v>24208.064351000001</v>
      </c>
      <c r="K124" s="68">
        <f t="shared" si="7"/>
        <v>24038.599301999999</v>
      </c>
      <c r="L124" s="68">
        <f t="shared" si="7"/>
        <v>23924.046404000004</v>
      </c>
      <c r="M124" s="68">
        <f t="shared" si="7"/>
        <v>23703.236853999999</v>
      </c>
      <c r="N124" s="68">
        <f t="shared" si="7"/>
        <v>178959.25647500003</v>
      </c>
      <c r="O124" s="68">
        <f t="shared" si="7"/>
        <v>177706.538856</v>
      </c>
      <c r="P124" s="68">
        <f t="shared" si="7"/>
        <v>176880.52652200003</v>
      </c>
      <c r="Q124" s="68">
        <f t="shared" si="7"/>
        <v>175227.34961600002</v>
      </c>
      <c r="R124" s="68">
        <f t="shared" si="7"/>
        <v>174000.75912599999</v>
      </c>
    </row>
    <row r="125" spans="1:18">
      <c r="A125" s="144"/>
      <c r="B125" s="175"/>
      <c r="C125" s="173"/>
      <c r="D125" s="174"/>
      <c r="E125" s="106"/>
      <c r="F125" s="106"/>
      <c r="G125" s="106"/>
      <c r="H125" s="106"/>
      <c r="I125" s="106"/>
      <c r="J125" s="106"/>
      <c r="K125" s="106"/>
      <c r="L125" s="106"/>
      <c r="M125" s="106"/>
      <c r="N125" s="106"/>
      <c r="O125" s="106"/>
      <c r="P125" s="106"/>
      <c r="Q125" s="106"/>
      <c r="R125" s="176"/>
    </row>
    <row r="126" spans="1:18" ht="15" customHeight="1">
      <c r="A126" s="144">
        <v>17</v>
      </c>
      <c r="B126" s="49" t="s">
        <v>170</v>
      </c>
      <c r="C126" s="50"/>
      <c r="D126" s="87"/>
      <c r="E126" s="329"/>
      <c r="F126" s="329"/>
      <c r="G126" s="81">
        <f t="shared" ref="G126:R126" si="8">G124+G106</f>
        <v>0</v>
      </c>
      <c r="H126" s="81">
        <f t="shared" si="8"/>
        <v>0</v>
      </c>
      <c r="I126" s="81">
        <f t="shared" si="8"/>
        <v>24378.719699000001</v>
      </c>
      <c r="J126" s="81">
        <f t="shared" si="8"/>
        <v>24208.064351000001</v>
      </c>
      <c r="K126" s="81">
        <f t="shared" si="8"/>
        <v>24038.599301999999</v>
      </c>
      <c r="L126" s="81">
        <f t="shared" si="8"/>
        <v>23924.046404000004</v>
      </c>
      <c r="M126" s="81">
        <f t="shared" si="8"/>
        <v>23703.236853999999</v>
      </c>
      <c r="N126" s="81">
        <f t="shared" si="8"/>
        <v>178959.25647500003</v>
      </c>
      <c r="O126" s="81">
        <f t="shared" si="8"/>
        <v>177706.538856</v>
      </c>
      <c r="P126" s="81">
        <f t="shared" si="8"/>
        <v>176880.52652200003</v>
      </c>
      <c r="Q126" s="81">
        <f t="shared" si="8"/>
        <v>175227.34961600002</v>
      </c>
      <c r="R126" s="81">
        <f t="shared" si="8"/>
        <v>174000.75912599999</v>
      </c>
    </row>
    <row r="127" spans="1:18" s="286" customFormat="1" ht="15" customHeight="1">
      <c r="A127" s="295"/>
      <c r="B127" s="121"/>
      <c r="C127" s="122"/>
      <c r="D127" s="91"/>
      <c r="E127" s="363"/>
      <c r="F127" s="363"/>
      <c r="G127" s="77"/>
      <c r="H127" s="77"/>
      <c r="I127" s="77"/>
      <c r="J127" s="77"/>
      <c r="K127" s="77"/>
      <c r="L127" s="77"/>
      <c r="M127" s="77"/>
      <c r="N127" s="77"/>
      <c r="O127" s="77"/>
      <c r="P127" s="77"/>
      <c r="Q127" s="77"/>
      <c r="R127" s="77"/>
    </row>
    <row r="128" spans="1:18" s="286" customFormat="1" ht="15" customHeight="1">
      <c r="A128" s="295" t="s">
        <v>304</v>
      </c>
      <c r="B128" s="48" t="s">
        <v>310</v>
      </c>
      <c r="C128" s="322"/>
      <c r="D128" s="323"/>
      <c r="E128" s="329"/>
      <c r="F128" s="329"/>
      <c r="G128" s="324"/>
      <c r="H128" s="324"/>
      <c r="I128" s="324"/>
      <c r="J128" s="324"/>
      <c r="K128" s="324"/>
      <c r="L128" s="324"/>
      <c r="M128" s="324"/>
      <c r="N128" s="324"/>
      <c r="O128" s="324"/>
      <c r="P128" s="324"/>
      <c r="Q128" s="324"/>
      <c r="R128" s="324"/>
    </row>
    <row r="129" spans="1:18" ht="15" customHeight="1">
      <c r="A129" s="144"/>
      <c r="B129" s="185"/>
      <c r="C129" s="122"/>
      <c r="D129" s="91"/>
      <c r="E129" s="77"/>
      <c r="F129" s="77"/>
      <c r="G129" s="77"/>
      <c r="H129" s="77"/>
      <c r="I129" s="77"/>
      <c r="J129" s="77"/>
      <c r="K129" s="77"/>
      <c r="L129" s="77"/>
      <c r="M129" s="77"/>
      <c r="N129" s="77"/>
      <c r="O129" s="77"/>
      <c r="P129" s="77"/>
      <c r="Q129" s="77"/>
      <c r="R129" s="77"/>
    </row>
    <row r="130" spans="1:18" ht="18.75">
      <c r="A130" s="144"/>
      <c r="B130" s="305" t="s">
        <v>278</v>
      </c>
      <c r="C130" s="44"/>
      <c r="D130" s="91"/>
      <c r="E130" s="92"/>
      <c r="F130" s="92"/>
      <c r="G130" s="92"/>
      <c r="H130" s="92"/>
      <c r="I130" s="92"/>
      <c r="J130" s="92"/>
      <c r="K130" s="92"/>
      <c r="L130" s="92"/>
      <c r="M130" s="92"/>
      <c r="N130" s="92"/>
      <c r="O130" s="78"/>
      <c r="P130" s="78"/>
      <c r="Q130" s="78"/>
      <c r="R130" s="78"/>
    </row>
    <row r="131" spans="1:18">
      <c r="A131" s="144"/>
      <c r="B131" s="26"/>
      <c r="C131" s="32"/>
      <c r="D131" s="26"/>
    </row>
    <row r="132" spans="1:18">
      <c r="A132" s="144"/>
      <c r="B132" s="20"/>
      <c r="C132" s="74"/>
      <c r="D132" s="193"/>
      <c r="E132" s="191" t="s">
        <v>137</v>
      </c>
      <c r="F132" s="191" t="s">
        <v>80</v>
      </c>
      <c r="G132" s="63" t="s">
        <v>1</v>
      </c>
      <c r="H132" s="63" t="s">
        <v>2</v>
      </c>
      <c r="I132" s="63" t="s">
        <v>17</v>
      </c>
      <c r="J132" s="63" t="s">
        <v>18</v>
      </c>
      <c r="K132" s="63" t="s">
        <v>20</v>
      </c>
      <c r="L132" s="63" t="s">
        <v>21</v>
      </c>
      <c r="M132" s="63" t="s">
        <v>24</v>
      </c>
      <c r="N132" s="63" t="s">
        <v>25</v>
      </c>
      <c r="O132" s="63" t="s">
        <v>27</v>
      </c>
      <c r="P132" s="63" t="s">
        <v>28</v>
      </c>
      <c r="Q132" s="63" t="s">
        <v>29</v>
      </c>
      <c r="R132" s="63" t="s">
        <v>30</v>
      </c>
    </row>
    <row r="133" spans="1:18">
      <c r="A133" s="144">
        <v>18</v>
      </c>
      <c r="B133" s="49" t="s">
        <v>279</v>
      </c>
      <c r="C133" s="93"/>
      <c r="D133" s="192"/>
      <c r="E133" s="449">
        <v>375738</v>
      </c>
      <c r="F133" s="442">
        <v>252590</v>
      </c>
      <c r="G133" s="443">
        <v>216452.82887999999</v>
      </c>
      <c r="H133" s="443">
        <v>199329.03064899999</v>
      </c>
      <c r="I133" s="443">
        <v>167378.71961500004</v>
      </c>
      <c r="J133" s="443">
        <v>161418.77999000001</v>
      </c>
      <c r="K133" s="443">
        <v>156543.27981299997</v>
      </c>
      <c r="L133" s="443">
        <v>160375.69436600001</v>
      </c>
      <c r="M133" s="443">
        <v>167048.86523299999</v>
      </c>
      <c r="N133" s="446">
        <v>115368.06694500001</v>
      </c>
      <c r="O133" s="450">
        <v>117571.49241700002</v>
      </c>
      <c r="P133" s="450">
        <v>116560.97626</v>
      </c>
      <c r="Q133" s="450">
        <v>116583.916547</v>
      </c>
      <c r="R133" s="450">
        <v>122991.98490999998</v>
      </c>
    </row>
    <row r="134" spans="1:18" ht="15" customHeight="1">
      <c r="A134" s="144" t="s">
        <v>372</v>
      </c>
      <c r="B134" s="49" t="s">
        <v>375</v>
      </c>
      <c r="C134" s="322"/>
      <c r="D134" s="323"/>
      <c r="E134" s="451">
        <v>327789</v>
      </c>
      <c r="F134" s="451">
        <v>125378</v>
      </c>
      <c r="G134" s="443">
        <v>46583.551808000004</v>
      </c>
      <c r="H134" s="443">
        <v>63894.613570999994</v>
      </c>
      <c r="I134" s="443">
        <v>96777.105256999988</v>
      </c>
      <c r="J134" s="443">
        <v>129612.13301399999</v>
      </c>
      <c r="K134" s="443">
        <v>130887.67812899999</v>
      </c>
      <c r="L134" s="443">
        <v>131585.844445</v>
      </c>
      <c r="M134" s="443">
        <v>127550.918209</v>
      </c>
      <c r="N134" s="443">
        <v>214325.827988</v>
      </c>
      <c r="O134" s="443">
        <v>211562.21827299995</v>
      </c>
      <c r="P134" s="443">
        <v>200631.003459</v>
      </c>
      <c r="Q134" s="443">
        <v>200730.331003</v>
      </c>
      <c r="R134" s="443">
        <v>205223.01588699999</v>
      </c>
    </row>
    <row r="135" spans="1:18" ht="15" customHeight="1">
      <c r="A135" s="144"/>
      <c r="C135" s="122"/>
      <c r="D135" s="91"/>
      <c r="E135" s="77"/>
      <c r="F135" s="77"/>
      <c r="G135" s="77"/>
      <c r="H135" s="77"/>
      <c r="I135" s="77"/>
      <c r="J135" s="77"/>
      <c r="K135" s="77"/>
      <c r="L135" s="77"/>
      <c r="M135" s="77"/>
      <c r="N135" s="77"/>
      <c r="O135" s="77"/>
      <c r="P135" s="77"/>
      <c r="Q135" s="77"/>
      <c r="R135" s="77"/>
    </row>
    <row r="136" spans="1:18" ht="18.75">
      <c r="A136" s="144"/>
      <c r="B136" s="307" t="s">
        <v>15</v>
      </c>
      <c r="C136" s="11"/>
      <c r="D136" s="20"/>
      <c r="E136" s="77"/>
      <c r="F136" s="77"/>
      <c r="G136" s="77"/>
      <c r="H136" s="77"/>
      <c r="I136" s="77"/>
      <c r="J136" s="77"/>
      <c r="K136" s="77"/>
      <c r="L136" s="77"/>
      <c r="M136" s="77"/>
      <c r="N136" s="77"/>
      <c r="O136" s="77"/>
      <c r="P136" s="77"/>
      <c r="Q136" s="77"/>
      <c r="R136" s="77"/>
    </row>
    <row r="137" spans="1:18">
      <c r="A137" s="144"/>
      <c r="B137" s="20"/>
      <c r="C137" s="11"/>
      <c r="D137" s="20"/>
      <c r="E137" s="63" t="s">
        <v>137</v>
      </c>
      <c r="F137" s="63" t="s">
        <v>80</v>
      </c>
      <c r="G137" s="63" t="s">
        <v>1</v>
      </c>
      <c r="H137" s="63" t="s">
        <v>2</v>
      </c>
      <c r="I137" s="63" t="s">
        <v>17</v>
      </c>
      <c r="J137" s="63" t="s">
        <v>18</v>
      </c>
      <c r="K137" s="63" t="s">
        <v>20</v>
      </c>
      <c r="L137" s="63" t="s">
        <v>21</v>
      </c>
      <c r="M137" s="63" t="s">
        <v>24</v>
      </c>
      <c r="N137" s="63" t="s">
        <v>25</v>
      </c>
      <c r="O137" s="63" t="s">
        <v>27</v>
      </c>
      <c r="P137" s="63" t="s">
        <v>28</v>
      </c>
      <c r="Q137" s="63" t="s">
        <v>29</v>
      </c>
      <c r="R137" s="63" t="s">
        <v>30</v>
      </c>
    </row>
    <row r="138" spans="1:18">
      <c r="A138" s="144">
        <v>19</v>
      </c>
      <c r="B138" s="51" t="s">
        <v>305</v>
      </c>
      <c r="C138" s="39"/>
      <c r="D138" s="93"/>
      <c r="E138" s="159">
        <f>E82+E126+E128</f>
        <v>751011</v>
      </c>
      <c r="F138" s="297">
        <f t="shared" ref="F138:R138" si="9">F82+F126+F128</f>
        <v>628793.97660825588</v>
      </c>
      <c r="G138" s="321">
        <f t="shared" si="9"/>
        <v>597249.99289900006</v>
      </c>
      <c r="H138" s="321">
        <f t="shared" si="9"/>
        <v>631197.39549000002</v>
      </c>
      <c r="I138" s="321">
        <f t="shared" si="9"/>
        <v>692411.09699899994</v>
      </c>
      <c r="J138" s="321">
        <f t="shared" si="9"/>
        <v>730184.89527600002</v>
      </c>
      <c r="K138" s="321">
        <f t="shared" si="9"/>
        <v>736854.52286700008</v>
      </c>
      <c r="L138" s="321">
        <f t="shared" si="9"/>
        <v>738305.88843200007</v>
      </c>
      <c r="M138" s="321">
        <f t="shared" si="9"/>
        <v>728751.12002800009</v>
      </c>
      <c r="N138" s="321">
        <f t="shared" si="9"/>
        <v>869492.40380900004</v>
      </c>
      <c r="O138" s="321">
        <f t="shared" si="9"/>
        <v>867389.44780299999</v>
      </c>
      <c r="P138" s="321">
        <f t="shared" si="9"/>
        <v>862804.40420800005</v>
      </c>
      <c r="Q138" s="321">
        <f t="shared" si="9"/>
        <v>864915.24534999998</v>
      </c>
      <c r="R138" s="321">
        <f t="shared" si="9"/>
        <v>864588.93170399999</v>
      </c>
    </row>
    <row r="139" spans="1:18" s="286" customFormat="1">
      <c r="A139" s="295" t="s">
        <v>291</v>
      </c>
      <c r="B139" s="212" t="s">
        <v>309</v>
      </c>
      <c r="C139" s="290"/>
      <c r="D139" s="294"/>
      <c r="E139" s="297">
        <f>E79</f>
        <v>0</v>
      </c>
      <c r="F139" s="297">
        <f t="shared" ref="F139:R139" si="10">F79</f>
        <v>0</v>
      </c>
      <c r="G139" s="321">
        <f t="shared" si="10"/>
        <v>0</v>
      </c>
      <c r="H139" s="321">
        <f t="shared" si="10"/>
        <v>0</v>
      </c>
      <c r="I139" s="321">
        <f t="shared" si="10"/>
        <v>0</v>
      </c>
      <c r="J139" s="321">
        <f t="shared" si="10"/>
        <v>0</v>
      </c>
      <c r="K139" s="321">
        <f t="shared" si="10"/>
        <v>0</v>
      </c>
      <c r="L139" s="321">
        <f t="shared" si="10"/>
        <v>0</v>
      </c>
      <c r="M139" s="321">
        <f t="shared" si="10"/>
        <v>0</v>
      </c>
      <c r="N139" s="321">
        <f t="shared" si="10"/>
        <v>0</v>
      </c>
      <c r="O139" s="321">
        <f t="shared" si="10"/>
        <v>0</v>
      </c>
      <c r="P139" s="321">
        <f t="shared" si="10"/>
        <v>0</v>
      </c>
      <c r="Q139" s="321">
        <f t="shared" si="10"/>
        <v>0</v>
      </c>
      <c r="R139" s="321">
        <f t="shared" si="10"/>
        <v>0</v>
      </c>
    </row>
    <row r="140" spans="1:18" s="286" customFormat="1">
      <c r="A140" s="144">
        <v>20</v>
      </c>
      <c r="B140" s="291" t="s">
        <v>373</v>
      </c>
      <c r="C140" s="290"/>
      <c r="D140" s="294"/>
      <c r="E140" s="297">
        <f>E133-E134</f>
        <v>47949</v>
      </c>
      <c r="F140" s="297">
        <f>F133-F134</f>
        <v>127212</v>
      </c>
      <c r="G140" s="321">
        <f t="shared" ref="G140:R140" si="11">G133-G134</f>
        <v>169869.27707199997</v>
      </c>
      <c r="H140" s="321">
        <f t="shared" si="11"/>
        <v>135434.417078</v>
      </c>
      <c r="I140" s="321">
        <f t="shared" si="11"/>
        <v>70601.61435800005</v>
      </c>
      <c r="J140" s="321">
        <f t="shared" si="11"/>
        <v>31806.646976000018</v>
      </c>
      <c r="K140" s="321">
        <f t="shared" si="11"/>
        <v>25655.601683999979</v>
      </c>
      <c r="L140" s="321">
        <f t="shared" si="11"/>
        <v>28789.849921000015</v>
      </c>
      <c r="M140" s="321">
        <f t="shared" si="11"/>
        <v>39497.947023999994</v>
      </c>
      <c r="N140" s="321">
        <f t="shared" si="11"/>
        <v>-98957.761042999991</v>
      </c>
      <c r="O140" s="321">
        <f t="shared" si="11"/>
        <v>-93990.725855999932</v>
      </c>
      <c r="P140" s="321">
        <f t="shared" si="11"/>
        <v>-84070.027199000004</v>
      </c>
      <c r="Q140" s="321">
        <f t="shared" si="11"/>
        <v>-84146.414455999999</v>
      </c>
      <c r="R140" s="321">
        <f t="shared" si="11"/>
        <v>-82231.030977000002</v>
      </c>
    </row>
    <row r="141" spans="1:18">
      <c r="A141" s="315">
        <v>21</v>
      </c>
      <c r="B141" s="291" t="s">
        <v>292</v>
      </c>
      <c r="C141" s="39"/>
      <c r="D141" s="80"/>
      <c r="E141" s="159">
        <f>E138-E139+E140</f>
        <v>798960</v>
      </c>
      <c r="F141" s="297">
        <f t="shared" ref="F141:R141" si="12">F138-F139+F140</f>
        <v>756005.97660825588</v>
      </c>
      <c r="G141" s="321">
        <f t="shared" si="12"/>
        <v>767119.26997100003</v>
      </c>
      <c r="H141" s="321">
        <f t="shared" si="12"/>
        <v>766631.81256800005</v>
      </c>
      <c r="I141" s="321">
        <f t="shared" si="12"/>
        <v>763012.71135700005</v>
      </c>
      <c r="J141" s="321">
        <f t="shared" si="12"/>
        <v>761991.54225200007</v>
      </c>
      <c r="K141" s="321">
        <f t="shared" si="12"/>
        <v>762510.12455100007</v>
      </c>
      <c r="L141" s="321">
        <f t="shared" si="12"/>
        <v>767095.73835300002</v>
      </c>
      <c r="M141" s="321">
        <f t="shared" si="12"/>
        <v>768249.06705200009</v>
      </c>
      <c r="N141" s="321">
        <f t="shared" si="12"/>
        <v>770534.642766</v>
      </c>
      <c r="O141" s="321">
        <f t="shared" si="12"/>
        <v>773398.72194700001</v>
      </c>
      <c r="P141" s="321">
        <f t="shared" si="12"/>
        <v>778734.37700900005</v>
      </c>
      <c r="Q141" s="321">
        <f t="shared" si="12"/>
        <v>780768.83089400001</v>
      </c>
      <c r="R141" s="321">
        <f t="shared" si="12"/>
        <v>782357.90072699997</v>
      </c>
    </row>
    <row r="142" spans="1:18">
      <c r="A142" s="144">
        <v>22</v>
      </c>
      <c r="B142" s="51" t="s">
        <v>96</v>
      </c>
      <c r="C142" s="39"/>
      <c r="D142" s="80"/>
      <c r="E142" s="159">
        <f t="shared" ref="E142:R142" si="13">E17</f>
        <v>798960</v>
      </c>
      <c r="F142" s="297">
        <f t="shared" si="13"/>
        <v>756005.64582443237</v>
      </c>
      <c r="G142" s="81">
        <f t="shared" si="13"/>
        <v>767119</v>
      </c>
      <c r="H142" s="293">
        <f t="shared" si="13"/>
        <v>766632</v>
      </c>
      <c r="I142" s="293">
        <f t="shared" si="13"/>
        <v>763013</v>
      </c>
      <c r="J142" s="293">
        <f t="shared" si="13"/>
        <v>761992</v>
      </c>
      <c r="K142" s="293">
        <f t="shared" si="13"/>
        <v>762510</v>
      </c>
      <c r="L142" s="293">
        <f t="shared" si="13"/>
        <v>767096</v>
      </c>
      <c r="M142" s="293">
        <f t="shared" si="13"/>
        <v>768249</v>
      </c>
      <c r="N142" s="293">
        <f t="shared" si="13"/>
        <v>770535</v>
      </c>
      <c r="O142" s="293">
        <f t="shared" si="13"/>
        <v>773399</v>
      </c>
      <c r="P142" s="293">
        <f t="shared" si="13"/>
        <v>778734</v>
      </c>
      <c r="Q142" s="293">
        <f t="shared" si="13"/>
        <v>780769</v>
      </c>
      <c r="R142" s="293">
        <f t="shared" si="13"/>
        <v>782358</v>
      </c>
    </row>
    <row r="143" spans="1:18">
      <c r="A143" s="144">
        <v>23</v>
      </c>
      <c r="B143" s="51" t="s">
        <v>293</v>
      </c>
      <c r="C143" s="39"/>
      <c r="D143" s="93"/>
      <c r="E143" s="159">
        <f>ROUND(E141-E142,0)</f>
        <v>0</v>
      </c>
      <c r="F143" s="297">
        <f t="shared" ref="F143:R143" si="14">ROUND(F141-F142,0)</f>
        <v>0</v>
      </c>
      <c r="G143" s="293">
        <f t="shared" si="14"/>
        <v>0</v>
      </c>
      <c r="H143" s="293">
        <f t="shared" si="14"/>
        <v>0</v>
      </c>
      <c r="I143" s="293">
        <f t="shared" si="14"/>
        <v>0</v>
      </c>
      <c r="J143" s="293">
        <f t="shared" si="14"/>
        <v>0</v>
      </c>
      <c r="K143" s="293">
        <f t="shared" si="14"/>
        <v>0</v>
      </c>
      <c r="L143" s="293">
        <f t="shared" si="14"/>
        <v>0</v>
      </c>
      <c r="M143" s="293">
        <f t="shared" si="14"/>
        <v>0</v>
      </c>
      <c r="N143" s="293">
        <f t="shared" si="14"/>
        <v>0</v>
      </c>
      <c r="O143" s="293">
        <f t="shared" si="14"/>
        <v>0</v>
      </c>
      <c r="P143" s="293">
        <f t="shared" si="14"/>
        <v>0</v>
      </c>
      <c r="Q143" s="293">
        <f t="shared" si="14"/>
        <v>0</v>
      </c>
      <c r="R143" s="293">
        <f t="shared" si="14"/>
        <v>0</v>
      </c>
    </row>
    <row r="144" spans="1:18" s="2" customFormat="1">
      <c r="A144" s="146"/>
      <c r="B144" s="34"/>
      <c r="C144" s="34"/>
      <c r="D144" s="34"/>
      <c r="E144" s="5"/>
      <c r="F144" s="5"/>
      <c r="G144" s="5"/>
      <c r="H144" s="5"/>
      <c r="I144" s="5"/>
      <c r="J144" s="5"/>
      <c r="K144" s="5"/>
      <c r="L144" s="5"/>
      <c r="M144" s="5"/>
      <c r="N144" s="5"/>
      <c r="O144" s="5"/>
      <c r="P144" s="1"/>
      <c r="Q144" s="1"/>
      <c r="R144" s="1"/>
    </row>
    <row r="145" spans="1:1">
      <c r="A145" s="144"/>
    </row>
    <row r="146" spans="1:1">
      <c r="A146" s="144"/>
    </row>
    <row r="147" spans="1:1">
      <c r="A147" s="144"/>
    </row>
    <row r="148" spans="1:1">
      <c r="A148" s="144"/>
    </row>
    <row r="149" spans="1:1">
      <c r="A149" s="144"/>
    </row>
    <row r="150" spans="1:1">
      <c r="A150" s="144"/>
    </row>
    <row r="151" spans="1:1">
      <c r="A151" s="144"/>
    </row>
    <row r="152" spans="1:1">
      <c r="A152" s="144"/>
    </row>
    <row r="153" spans="1:1">
      <c r="A153" s="144"/>
    </row>
    <row r="154" spans="1:1">
      <c r="A154" s="144"/>
    </row>
  </sheetData>
  <dataConsolidate/>
  <mergeCells count="5">
    <mergeCell ref="E9:F9"/>
    <mergeCell ref="J6:P7"/>
    <mergeCell ref="C14:D18"/>
    <mergeCell ref="B37:C37"/>
    <mergeCell ref="B36:C36"/>
  </mergeCells>
  <printOptions horizontalCentered="1"/>
  <pageMargins left="0.44" right="0.5" top="0.52" bottom="0.42" header="0.52" footer="0.4"/>
  <pageSetup scale="32" pageOrder="overThenDown"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R168"/>
  <sheetViews>
    <sheetView showGridLines="0" view="pageBreakPreview" zoomScale="70" zoomScaleNormal="55" zoomScaleSheetLayoutView="70" workbookViewId="0"/>
  </sheetViews>
  <sheetFormatPr defaultColWidth="9" defaultRowHeight="15.75"/>
  <cols>
    <col min="1" max="1" width="9" style="153"/>
    <col min="2" max="2" width="67.25" style="34" customWidth="1"/>
    <col min="3" max="3" width="15" style="34" customWidth="1"/>
    <col min="4" max="4" width="19.125" style="34"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50"/>
      <c r="B1" s="20" t="s">
        <v>22</v>
      </c>
      <c r="C1" s="20"/>
      <c r="D1" s="11"/>
      <c r="E1" s="4"/>
      <c r="F1" s="4"/>
      <c r="G1" s="4"/>
      <c r="H1" s="4"/>
      <c r="I1" s="4"/>
      <c r="J1" s="4"/>
      <c r="K1" s="4"/>
      <c r="L1" s="4"/>
      <c r="M1" s="4"/>
      <c r="N1" s="4"/>
    </row>
    <row r="2" spans="1:18" s="2" customFormat="1">
      <c r="A2" s="150"/>
      <c r="B2" s="20" t="s">
        <v>23</v>
      </c>
      <c r="C2" s="20"/>
      <c r="D2" s="11"/>
      <c r="E2" s="4"/>
      <c r="F2" s="4"/>
      <c r="G2" s="4"/>
      <c r="H2" s="4"/>
      <c r="I2" s="4"/>
      <c r="J2" s="4"/>
      <c r="K2" s="4"/>
      <c r="L2" s="4"/>
      <c r="M2" s="4"/>
      <c r="N2" s="4"/>
    </row>
    <row r="3" spans="1:18" s="3" customFormat="1">
      <c r="A3" s="150"/>
      <c r="B3" s="134" t="s">
        <v>259</v>
      </c>
      <c r="C3" s="21"/>
      <c r="D3" s="16"/>
    </row>
    <row r="4" spans="1:18" s="3" customFormat="1">
      <c r="A4" s="150"/>
      <c r="B4" s="25" t="s">
        <v>178</v>
      </c>
      <c r="C4" s="21"/>
      <c r="D4" s="15"/>
    </row>
    <row r="5" spans="1:18" s="3" customFormat="1">
      <c r="A5" s="150"/>
      <c r="B5" s="298" t="s">
        <v>184</v>
      </c>
      <c r="C5" s="21"/>
      <c r="D5" s="15"/>
    </row>
    <row r="6" spans="1:18" s="3" customFormat="1">
      <c r="A6" s="150"/>
      <c r="B6" s="15"/>
      <c r="D6" s="15"/>
    </row>
    <row r="7" spans="1:18" s="3" customFormat="1" ht="15.75" customHeight="1">
      <c r="A7" s="150"/>
      <c r="B7" s="149" t="s">
        <v>100</v>
      </c>
      <c r="C7" s="11"/>
      <c r="D7" s="11"/>
      <c r="E7" s="10"/>
      <c r="F7" s="10"/>
      <c r="G7" s="10"/>
      <c r="I7" s="8"/>
      <c r="J7" s="6"/>
      <c r="K7" s="6"/>
      <c r="L7" s="6"/>
      <c r="M7" s="6"/>
      <c r="N7" s="6"/>
      <c r="O7" s="6"/>
    </row>
    <row r="8" spans="1:18" s="3" customFormat="1" ht="15.75" customHeight="1">
      <c r="A8" s="150"/>
      <c r="B8" s="20"/>
      <c r="C8" s="12"/>
      <c r="D8" s="20"/>
      <c r="E8" s="54"/>
      <c r="F8" s="54"/>
      <c r="G8" s="54"/>
      <c r="H8" s="54"/>
      <c r="I8" s="54"/>
      <c r="J8" s="491"/>
      <c r="K8" s="491"/>
      <c r="L8" s="491"/>
      <c r="M8" s="491"/>
      <c r="N8" s="491"/>
      <c r="O8" s="491"/>
      <c r="P8" s="491"/>
      <c r="Q8" s="58"/>
      <c r="R8" s="58"/>
    </row>
    <row r="9" spans="1:18" s="3" customFormat="1">
      <c r="A9" s="150"/>
      <c r="B9" s="12"/>
      <c r="C9" s="12"/>
      <c r="D9" s="20"/>
      <c r="F9" s="77" t="s">
        <v>81</v>
      </c>
      <c r="G9" s="59"/>
      <c r="H9" s="60"/>
      <c r="I9" s="60"/>
      <c r="J9" s="491"/>
      <c r="K9" s="491"/>
      <c r="L9" s="491"/>
      <c r="M9" s="491"/>
      <c r="N9" s="491"/>
      <c r="O9" s="491"/>
      <c r="P9" s="491"/>
      <c r="Q9" s="58"/>
      <c r="R9" s="58"/>
    </row>
    <row r="10" spans="1:18" ht="15.75" customHeight="1">
      <c r="B10" s="305" t="s">
        <v>280</v>
      </c>
      <c r="C10" s="470"/>
      <c r="D10" s="471"/>
      <c r="E10" s="473"/>
      <c r="F10" s="472" t="s">
        <v>417</v>
      </c>
      <c r="G10" s="75"/>
      <c r="H10" s="75"/>
      <c r="I10" s="75"/>
      <c r="J10" s="55" t="s">
        <v>3</v>
      </c>
      <c r="K10" s="56"/>
      <c r="L10" s="56"/>
      <c r="M10" s="56"/>
      <c r="N10" s="56"/>
      <c r="O10" s="75"/>
      <c r="P10" s="75"/>
      <c r="Q10" s="75"/>
      <c r="R10" s="75"/>
    </row>
    <row r="11" spans="1:18" ht="15.75" customHeight="1">
      <c r="B11" s="26" t="s">
        <v>270</v>
      </c>
      <c r="C11" s="31"/>
      <c r="D11" s="76"/>
      <c r="G11" s="77"/>
      <c r="H11" s="77"/>
      <c r="I11" s="77"/>
      <c r="J11" s="61" t="s">
        <v>26</v>
      </c>
      <c r="K11" s="77"/>
      <c r="L11" s="77"/>
      <c r="M11" s="77"/>
      <c r="N11" s="77"/>
      <c r="O11" s="78"/>
      <c r="P11" s="78"/>
      <c r="Q11" s="78"/>
      <c r="R11" s="78"/>
    </row>
    <row r="12" spans="1:18">
      <c r="A12" s="144"/>
      <c r="B12" s="33" t="s">
        <v>42</v>
      </c>
      <c r="C12" s="74"/>
      <c r="D12" s="79" t="s">
        <v>97</v>
      </c>
      <c r="E12" s="63" t="s">
        <v>137</v>
      </c>
      <c r="F12" s="63" t="s">
        <v>80</v>
      </c>
      <c r="G12" s="63" t="s">
        <v>1</v>
      </c>
      <c r="H12" s="63" t="s">
        <v>2</v>
      </c>
      <c r="I12" s="63" t="s">
        <v>17</v>
      </c>
      <c r="J12" s="63" t="s">
        <v>18</v>
      </c>
      <c r="K12" s="63" t="s">
        <v>20</v>
      </c>
      <c r="L12" s="63" t="s">
        <v>21</v>
      </c>
      <c r="M12" s="63" t="s">
        <v>24</v>
      </c>
      <c r="N12" s="63" t="s">
        <v>25</v>
      </c>
      <c r="O12" s="63" t="s">
        <v>27</v>
      </c>
      <c r="P12" s="63" t="s">
        <v>28</v>
      </c>
      <c r="Q12" s="63" t="s">
        <v>29</v>
      </c>
      <c r="R12" s="63" t="s">
        <v>30</v>
      </c>
    </row>
    <row r="13" spans="1:18">
      <c r="A13" s="144" t="s">
        <v>83</v>
      </c>
      <c r="B13" s="388" t="s">
        <v>406</v>
      </c>
      <c r="C13" s="425"/>
      <c r="D13" s="452">
        <v>0.43767129878265193</v>
      </c>
      <c r="E13" s="435">
        <v>89617</v>
      </c>
      <c r="F13" s="435">
        <v>88376.034650647649</v>
      </c>
      <c r="G13" s="420">
        <v>58543.251010519321</v>
      </c>
      <c r="H13" s="420">
        <v>71985.682812613697</v>
      </c>
      <c r="I13" s="420">
        <v>87001.074868087759</v>
      </c>
      <c r="J13" s="420">
        <v>103418.94545277083</v>
      </c>
      <c r="K13" s="420">
        <v>105506.89765994072</v>
      </c>
      <c r="L13" s="420">
        <v>106446.08029505453</v>
      </c>
      <c r="M13" s="420">
        <v>105093.02979318723</v>
      </c>
      <c r="N13" s="420">
        <v>98674.104558758758</v>
      </c>
      <c r="O13" s="421">
        <v>98560.938817361151</v>
      </c>
      <c r="P13" s="421">
        <v>97233.792948695802</v>
      </c>
      <c r="Q13" s="421">
        <v>97915.578328147007</v>
      </c>
      <c r="R13" s="421">
        <v>99334.661558826876</v>
      </c>
    </row>
    <row r="14" spans="1:18">
      <c r="A14" s="144" t="s">
        <v>84</v>
      </c>
      <c r="B14" s="35"/>
      <c r="C14" s="194"/>
      <c r="D14" s="65"/>
      <c r="E14" s="159"/>
      <c r="F14" s="159"/>
      <c r="G14" s="81"/>
      <c r="H14" s="81"/>
      <c r="I14" s="81"/>
      <c r="J14" s="81"/>
      <c r="K14" s="81"/>
      <c r="L14" s="81"/>
      <c r="M14" s="81"/>
      <c r="N14" s="81"/>
      <c r="O14" s="66"/>
      <c r="P14" s="66"/>
      <c r="Q14" s="66"/>
      <c r="R14" s="66"/>
    </row>
    <row r="15" spans="1:18">
      <c r="A15" s="144" t="s">
        <v>85</v>
      </c>
      <c r="B15" s="35"/>
      <c r="C15" s="194"/>
      <c r="D15" s="65"/>
      <c r="E15" s="159"/>
      <c r="F15" s="159"/>
      <c r="G15" s="81"/>
      <c r="H15" s="81"/>
      <c r="I15" s="81"/>
      <c r="J15" s="81"/>
      <c r="K15" s="81"/>
      <c r="L15" s="81"/>
      <c r="M15" s="81"/>
      <c r="N15" s="81"/>
      <c r="O15" s="66"/>
      <c r="P15" s="66"/>
      <c r="Q15" s="66"/>
      <c r="R15" s="66"/>
    </row>
    <row r="16" spans="1:18">
      <c r="A16" s="144" t="s">
        <v>86</v>
      </c>
      <c r="B16" s="13"/>
      <c r="C16" s="194"/>
      <c r="D16" s="65"/>
      <c r="E16" s="158"/>
      <c r="F16" s="158"/>
      <c r="G16" s="65"/>
      <c r="H16" s="65"/>
      <c r="I16" s="65"/>
      <c r="J16" s="65"/>
      <c r="K16" s="65"/>
      <c r="L16" s="65"/>
      <c r="M16" s="65"/>
      <c r="N16" s="65"/>
      <c r="O16" s="66"/>
      <c r="P16" s="66"/>
      <c r="Q16" s="66"/>
      <c r="R16" s="66"/>
    </row>
    <row r="17" spans="1:18" s="286" customFormat="1">
      <c r="A17" s="295" t="s">
        <v>87</v>
      </c>
      <c r="B17" s="38"/>
      <c r="C17" s="194"/>
      <c r="D17" s="65"/>
      <c r="E17" s="160"/>
      <c r="F17" s="160"/>
      <c r="G17" s="84"/>
      <c r="H17" s="84"/>
      <c r="I17" s="84"/>
      <c r="J17" s="84"/>
      <c r="K17" s="84"/>
      <c r="L17" s="84"/>
      <c r="M17" s="84"/>
      <c r="N17" s="84"/>
      <c r="O17" s="85"/>
      <c r="P17" s="85"/>
      <c r="Q17" s="85"/>
      <c r="R17" s="85"/>
    </row>
    <row r="18" spans="1:18" s="286" customFormat="1">
      <c r="A18" s="295" t="s">
        <v>88</v>
      </c>
      <c r="B18" s="38"/>
      <c r="C18" s="194"/>
      <c r="D18" s="65"/>
      <c r="E18" s="160"/>
      <c r="F18" s="160"/>
      <c r="G18" s="84"/>
      <c r="H18" s="84"/>
      <c r="I18" s="84"/>
      <c r="J18" s="84"/>
      <c r="K18" s="84"/>
      <c r="L18" s="84"/>
      <c r="M18" s="84"/>
      <c r="N18" s="84"/>
      <c r="O18" s="85"/>
      <c r="P18" s="85"/>
      <c r="Q18" s="85"/>
      <c r="R18" s="85"/>
    </row>
    <row r="19" spans="1:18" s="286" customFormat="1">
      <c r="A19" s="295" t="s">
        <v>89</v>
      </c>
      <c r="B19" s="38"/>
      <c r="C19" s="194"/>
      <c r="D19" s="65"/>
      <c r="E19" s="160"/>
      <c r="F19" s="160"/>
      <c r="G19" s="84"/>
      <c r="H19" s="84"/>
      <c r="I19" s="84"/>
      <c r="J19" s="84"/>
      <c r="K19" s="84"/>
      <c r="L19" s="84"/>
      <c r="M19" s="84"/>
      <c r="N19" s="84"/>
      <c r="O19" s="85"/>
      <c r="P19" s="85"/>
      <c r="Q19" s="85"/>
      <c r="R19" s="85"/>
    </row>
    <row r="20" spans="1:18">
      <c r="A20" s="144"/>
      <c r="B20" s="42"/>
      <c r="C20" s="11"/>
      <c r="D20" s="20"/>
      <c r="E20" s="97"/>
      <c r="F20" s="98"/>
      <c r="G20" s="98"/>
      <c r="H20" s="98"/>
      <c r="I20" s="98"/>
      <c r="J20" s="98"/>
      <c r="K20" s="98"/>
      <c r="L20" s="98"/>
      <c r="M20" s="98"/>
      <c r="N20" s="98"/>
      <c r="O20" s="99"/>
      <c r="P20" s="99"/>
      <c r="Q20" s="99"/>
      <c r="R20" s="100"/>
    </row>
    <row r="21" spans="1:18">
      <c r="A21" s="144"/>
      <c r="B21" s="26" t="s">
        <v>269</v>
      </c>
      <c r="C21" s="32"/>
      <c r="D21" s="26"/>
      <c r="E21" s="105"/>
      <c r="F21" s="106"/>
      <c r="G21" s="106"/>
      <c r="H21" s="106"/>
      <c r="I21" s="106"/>
      <c r="J21" s="106"/>
      <c r="K21" s="106"/>
      <c r="L21" s="106"/>
      <c r="M21" s="106"/>
      <c r="N21" s="106"/>
      <c r="O21" s="103"/>
      <c r="P21" s="103"/>
      <c r="Q21" s="103"/>
      <c r="R21" s="104"/>
    </row>
    <row r="22" spans="1:18">
      <c r="A22" s="144"/>
      <c r="B22" s="33" t="s">
        <v>35</v>
      </c>
      <c r="C22" s="74"/>
      <c r="D22" s="79" t="s">
        <v>98</v>
      </c>
      <c r="E22" s="292" t="s">
        <v>137</v>
      </c>
      <c r="F22" s="292" t="s">
        <v>80</v>
      </c>
      <c r="G22" s="292" t="s">
        <v>1</v>
      </c>
      <c r="H22" s="292" t="s">
        <v>2</v>
      </c>
      <c r="I22" s="292" t="s">
        <v>17</v>
      </c>
      <c r="J22" s="292" t="s">
        <v>18</v>
      </c>
      <c r="K22" s="292" t="s">
        <v>20</v>
      </c>
      <c r="L22" s="292" t="s">
        <v>21</v>
      </c>
      <c r="M22" s="292" t="s">
        <v>24</v>
      </c>
      <c r="N22" s="292" t="s">
        <v>25</v>
      </c>
      <c r="O22" s="292" t="s">
        <v>27</v>
      </c>
      <c r="P22" s="292" t="s">
        <v>28</v>
      </c>
      <c r="Q22" s="292" t="s">
        <v>29</v>
      </c>
      <c r="R22" s="292" t="s">
        <v>30</v>
      </c>
    </row>
    <row r="23" spans="1:18">
      <c r="A23" s="295" t="s">
        <v>90</v>
      </c>
      <c r="B23" s="388" t="str">
        <f>[5]EBT!B40</f>
        <v>Western - Large</v>
      </c>
      <c r="C23" s="425"/>
      <c r="D23" s="428">
        <v>0</v>
      </c>
      <c r="E23" s="161">
        <v>0</v>
      </c>
      <c r="F23" s="161">
        <v>0</v>
      </c>
      <c r="G23" s="88">
        <v>0</v>
      </c>
      <c r="H23" s="88">
        <v>0</v>
      </c>
      <c r="I23" s="88">
        <v>0</v>
      </c>
      <c r="J23" s="88">
        <v>0</v>
      </c>
      <c r="K23" s="88">
        <v>0</v>
      </c>
      <c r="L23" s="88">
        <v>0</v>
      </c>
      <c r="M23" s="88">
        <v>0</v>
      </c>
      <c r="N23" s="88">
        <v>0</v>
      </c>
      <c r="O23" s="88">
        <v>0</v>
      </c>
      <c r="P23" s="88">
        <v>0</v>
      </c>
      <c r="Q23" s="88">
        <v>0</v>
      </c>
      <c r="R23" s="88">
        <v>0</v>
      </c>
    </row>
    <row r="24" spans="1:18" s="286" customFormat="1">
      <c r="A24" s="295" t="s">
        <v>79</v>
      </c>
      <c r="B24" s="13"/>
      <c r="C24" s="194"/>
      <c r="D24" s="65"/>
      <c r="E24" s="161"/>
      <c r="F24" s="161"/>
      <c r="G24" s="88"/>
      <c r="H24" s="88"/>
      <c r="I24" s="88"/>
      <c r="J24" s="88"/>
      <c r="K24" s="88"/>
      <c r="L24" s="88"/>
      <c r="M24" s="88"/>
      <c r="N24" s="88"/>
      <c r="O24" s="89"/>
      <c r="P24" s="89"/>
      <c r="Q24" s="89"/>
      <c r="R24" s="89"/>
    </row>
    <row r="25" spans="1:18">
      <c r="A25" s="144" t="s">
        <v>91</v>
      </c>
      <c r="B25" s="35"/>
      <c r="C25" s="194"/>
      <c r="D25" s="65"/>
      <c r="E25" s="159"/>
      <c r="F25" s="159"/>
      <c r="G25" s="81"/>
      <c r="H25" s="81"/>
      <c r="I25" s="81"/>
      <c r="J25" s="81"/>
      <c r="K25" s="81"/>
      <c r="L25" s="81"/>
      <c r="M25" s="81"/>
      <c r="N25" s="81"/>
      <c r="O25" s="66"/>
      <c r="P25" s="66"/>
      <c r="Q25" s="66"/>
      <c r="R25" s="66"/>
    </row>
    <row r="26" spans="1:18">
      <c r="A26" s="144" t="s">
        <v>228</v>
      </c>
      <c r="B26" s="13"/>
      <c r="C26" s="194"/>
      <c r="D26" s="65"/>
      <c r="E26" s="158"/>
      <c r="F26" s="158"/>
      <c r="G26" s="65"/>
      <c r="H26" s="65"/>
      <c r="I26" s="65"/>
      <c r="J26" s="65"/>
      <c r="K26" s="65"/>
      <c r="L26" s="65"/>
      <c r="M26" s="65"/>
      <c r="N26" s="65"/>
      <c r="O26" s="66"/>
      <c r="P26" s="66"/>
      <c r="Q26" s="66"/>
      <c r="R26" s="66"/>
    </row>
    <row r="27" spans="1:18">
      <c r="A27" s="295" t="s">
        <v>229</v>
      </c>
      <c r="B27" s="13"/>
      <c r="C27" s="194"/>
      <c r="D27" s="65"/>
      <c r="E27" s="158"/>
      <c r="F27" s="158"/>
      <c r="G27" s="65"/>
      <c r="H27" s="65"/>
      <c r="I27" s="65"/>
      <c r="J27" s="65"/>
      <c r="K27" s="65"/>
      <c r="L27" s="65"/>
      <c r="M27" s="65"/>
      <c r="N27" s="65"/>
      <c r="O27" s="66"/>
      <c r="P27" s="66"/>
      <c r="Q27" s="66"/>
      <c r="R27" s="66"/>
    </row>
    <row r="28" spans="1:18" s="286" customFormat="1">
      <c r="A28" s="295" t="s">
        <v>230</v>
      </c>
      <c r="B28" s="38"/>
      <c r="C28" s="225"/>
      <c r="D28" s="84"/>
      <c r="E28" s="160"/>
      <c r="F28" s="160"/>
      <c r="G28" s="84"/>
      <c r="H28" s="84"/>
      <c r="I28" s="84"/>
      <c r="J28" s="84"/>
      <c r="K28" s="84"/>
      <c r="L28" s="84"/>
      <c r="M28" s="84"/>
      <c r="N28" s="84"/>
      <c r="O28" s="85"/>
      <c r="P28" s="85"/>
      <c r="Q28" s="85"/>
      <c r="R28" s="85"/>
    </row>
    <row r="29" spans="1:18" s="286" customFormat="1">
      <c r="A29" s="295" t="s">
        <v>231</v>
      </c>
      <c r="B29" s="38"/>
      <c r="C29" s="225"/>
      <c r="D29" s="84"/>
      <c r="E29" s="160"/>
      <c r="F29" s="160"/>
      <c r="G29" s="84"/>
      <c r="H29" s="84"/>
      <c r="I29" s="84"/>
      <c r="J29" s="84"/>
      <c r="K29" s="84"/>
      <c r="L29" s="84"/>
      <c r="M29" s="84"/>
      <c r="N29" s="84"/>
      <c r="O29" s="85"/>
      <c r="P29" s="85"/>
      <c r="Q29" s="85"/>
      <c r="R29" s="85"/>
    </row>
    <row r="30" spans="1:18" s="286" customFormat="1">
      <c r="B30" s="195"/>
      <c r="C30" s="357"/>
      <c r="D30" s="335"/>
      <c r="E30" s="336"/>
      <c r="F30" s="336"/>
      <c r="G30" s="336"/>
      <c r="H30" s="336"/>
      <c r="I30" s="336"/>
      <c r="J30" s="336"/>
      <c r="K30" s="336"/>
      <c r="L30" s="336"/>
      <c r="M30" s="336"/>
      <c r="N30" s="336"/>
      <c r="O30" s="337"/>
      <c r="P30" s="337"/>
      <c r="Q30" s="337"/>
      <c r="R30" s="337"/>
    </row>
    <row r="31" spans="1:18" ht="31.5">
      <c r="A31" s="144">
        <v>1</v>
      </c>
      <c r="B31" s="226" t="s">
        <v>115</v>
      </c>
      <c r="C31" s="326"/>
      <c r="D31" s="328"/>
      <c r="E31" s="324">
        <f t="shared" ref="E31:R31" si="0">SUM(E13:E19,E23:E30)</f>
        <v>89617</v>
      </c>
      <c r="F31" s="327">
        <f t="shared" si="0"/>
        <v>88376.034650647649</v>
      </c>
      <c r="G31" s="327">
        <f t="shared" si="0"/>
        <v>58543.251010519321</v>
      </c>
      <c r="H31" s="324">
        <f t="shared" si="0"/>
        <v>71985.682812613697</v>
      </c>
      <c r="I31" s="324">
        <f t="shared" si="0"/>
        <v>87001.074868087759</v>
      </c>
      <c r="J31" s="324">
        <f t="shared" si="0"/>
        <v>103418.94545277083</v>
      </c>
      <c r="K31" s="324">
        <f t="shared" si="0"/>
        <v>105506.89765994072</v>
      </c>
      <c r="L31" s="324">
        <f t="shared" si="0"/>
        <v>106446.08029505453</v>
      </c>
      <c r="M31" s="324">
        <f t="shared" si="0"/>
        <v>105093.02979318723</v>
      </c>
      <c r="N31" s="324">
        <f t="shared" si="0"/>
        <v>98674.104558758758</v>
      </c>
      <c r="O31" s="324">
        <f t="shared" si="0"/>
        <v>98560.938817361151</v>
      </c>
      <c r="P31" s="324">
        <f t="shared" si="0"/>
        <v>97233.792948695802</v>
      </c>
      <c r="Q31" s="324">
        <f t="shared" si="0"/>
        <v>97915.578328147007</v>
      </c>
      <c r="R31" s="324">
        <f t="shared" si="0"/>
        <v>99334.661558826876</v>
      </c>
    </row>
    <row r="32" spans="1:18">
      <c r="A32" s="144"/>
      <c r="B32" s="32"/>
      <c r="C32" s="32"/>
      <c r="D32" s="26"/>
      <c r="E32" s="107"/>
      <c r="F32" s="108"/>
      <c r="G32" s="108"/>
      <c r="H32" s="108"/>
      <c r="I32" s="108"/>
      <c r="J32" s="108"/>
      <c r="K32" s="108"/>
      <c r="L32" s="108"/>
      <c r="M32" s="108"/>
      <c r="N32" s="108"/>
      <c r="O32" s="108"/>
      <c r="P32" s="108"/>
      <c r="Q32" s="108"/>
      <c r="R32" s="125"/>
    </row>
    <row r="33" spans="1:18">
      <c r="A33" s="144"/>
      <c r="B33" s="26" t="s">
        <v>273</v>
      </c>
      <c r="C33" s="32"/>
      <c r="D33" s="20"/>
      <c r="E33" s="101"/>
      <c r="F33" s="102"/>
      <c r="G33" s="102"/>
      <c r="H33" s="102"/>
      <c r="I33" s="102"/>
      <c r="J33" s="102"/>
      <c r="K33" s="102"/>
      <c r="L33" s="102"/>
      <c r="M33" s="102"/>
      <c r="N33" s="102"/>
      <c r="O33" s="103"/>
      <c r="P33" s="103"/>
      <c r="Q33" s="103"/>
      <c r="R33" s="104"/>
    </row>
    <row r="34" spans="1:18">
      <c r="A34" s="144"/>
      <c r="B34" s="20" t="s">
        <v>34</v>
      </c>
      <c r="C34" s="11"/>
      <c r="D34" s="79" t="s">
        <v>98</v>
      </c>
      <c r="E34" s="292" t="s">
        <v>137</v>
      </c>
      <c r="F34" s="292" t="s">
        <v>80</v>
      </c>
      <c r="G34" s="292" t="s">
        <v>1</v>
      </c>
      <c r="H34" s="292" t="s">
        <v>2</v>
      </c>
      <c r="I34" s="292" t="s">
        <v>17</v>
      </c>
      <c r="J34" s="292" t="s">
        <v>18</v>
      </c>
      <c r="K34" s="292" t="s">
        <v>20</v>
      </c>
      <c r="L34" s="292" t="s">
        <v>21</v>
      </c>
      <c r="M34" s="292" t="s">
        <v>24</v>
      </c>
      <c r="N34" s="292" t="s">
        <v>25</v>
      </c>
      <c r="O34" s="292" t="s">
        <v>27</v>
      </c>
      <c r="P34" s="292" t="s">
        <v>28</v>
      </c>
      <c r="Q34" s="292" t="s">
        <v>29</v>
      </c>
      <c r="R34" s="292" t="s">
        <v>30</v>
      </c>
    </row>
    <row r="35" spans="1:18">
      <c r="A35" s="295" t="s">
        <v>105</v>
      </c>
      <c r="B35" s="388" t="str">
        <f>[5]EBT!B51</f>
        <v>Whiskeytown</v>
      </c>
      <c r="C35" s="426"/>
      <c r="D35" s="427">
        <v>0</v>
      </c>
      <c r="E35" s="161">
        <v>0</v>
      </c>
      <c r="F35" s="161">
        <v>0</v>
      </c>
      <c r="G35" s="88">
        <v>0</v>
      </c>
      <c r="H35" s="88">
        <v>0</v>
      </c>
      <c r="I35" s="88">
        <v>0</v>
      </c>
      <c r="J35" s="88">
        <v>0</v>
      </c>
      <c r="K35" s="88">
        <v>0</v>
      </c>
      <c r="L35" s="88">
        <v>0</v>
      </c>
      <c r="M35" s="88">
        <v>0</v>
      </c>
      <c r="N35" s="88">
        <v>0</v>
      </c>
      <c r="O35" s="88">
        <v>0</v>
      </c>
      <c r="P35" s="88">
        <v>0</v>
      </c>
      <c r="Q35" s="88">
        <v>0</v>
      </c>
      <c r="R35" s="88">
        <v>0</v>
      </c>
    </row>
    <row r="36" spans="1:18">
      <c r="A36" s="295" t="s">
        <v>106</v>
      </c>
      <c r="B36" s="13"/>
      <c r="C36" s="39"/>
      <c r="D36" s="96"/>
      <c r="E36" s="179"/>
      <c r="F36" s="179"/>
      <c r="G36" s="110"/>
      <c r="H36" s="110"/>
      <c r="I36" s="110"/>
      <c r="J36" s="110"/>
      <c r="K36" s="110"/>
      <c r="L36" s="110"/>
      <c r="M36" s="110"/>
      <c r="N36" s="120"/>
      <c r="O36" s="111"/>
      <c r="P36" s="111"/>
      <c r="Q36" s="111"/>
      <c r="R36" s="111"/>
    </row>
    <row r="37" spans="1:18">
      <c r="A37" s="295" t="s">
        <v>107</v>
      </c>
      <c r="B37" s="13"/>
      <c r="C37" s="39"/>
      <c r="D37" s="96"/>
      <c r="E37" s="179"/>
      <c r="F37" s="179"/>
      <c r="G37" s="110"/>
      <c r="H37" s="110"/>
      <c r="I37" s="110"/>
      <c r="J37" s="110"/>
      <c r="K37" s="110"/>
      <c r="L37" s="110"/>
      <c r="M37" s="110"/>
      <c r="N37" s="120"/>
      <c r="O37" s="111"/>
      <c r="P37" s="111"/>
      <c r="Q37" s="111"/>
      <c r="R37" s="111"/>
    </row>
    <row r="38" spans="1:18" s="286" customFormat="1">
      <c r="A38" s="295" t="s">
        <v>108</v>
      </c>
      <c r="B38" s="13"/>
      <c r="C38" s="332"/>
      <c r="D38" s="331"/>
      <c r="E38" s="329"/>
      <c r="F38" s="187"/>
      <c r="G38" s="333"/>
      <c r="H38" s="333"/>
      <c r="I38" s="333"/>
      <c r="J38" s="333"/>
      <c r="K38" s="333"/>
      <c r="L38" s="333"/>
      <c r="M38" s="333"/>
      <c r="N38" s="120"/>
      <c r="O38" s="334"/>
      <c r="P38" s="334"/>
      <c r="Q38" s="334"/>
      <c r="R38" s="334"/>
    </row>
    <row r="39" spans="1:18" s="286" customFormat="1">
      <c r="A39" s="295" t="s">
        <v>232</v>
      </c>
      <c r="B39" s="13"/>
      <c r="C39" s="332"/>
      <c r="D39" s="331"/>
      <c r="E39" s="329"/>
      <c r="F39" s="187"/>
      <c r="G39" s="333"/>
      <c r="H39" s="333"/>
      <c r="I39" s="333"/>
      <c r="J39" s="333"/>
      <c r="K39" s="333"/>
      <c r="L39" s="333"/>
      <c r="M39" s="333"/>
      <c r="N39" s="120"/>
      <c r="O39" s="334"/>
      <c r="P39" s="334"/>
      <c r="Q39" s="334"/>
      <c r="R39" s="334"/>
    </row>
    <row r="40" spans="1:18" s="286" customFormat="1">
      <c r="A40" s="295" t="s">
        <v>233</v>
      </c>
      <c r="B40" s="13"/>
      <c r="C40" s="332"/>
      <c r="D40" s="331"/>
      <c r="E40" s="329"/>
      <c r="F40" s="187"/>
      <c r="G40" s="333"/>
      <c r="H40" s="333"/>
      <c r="I40" s="333"/>
      <c r="J40" s="333"/>
      <c r="K40" s="333"/>
      <c r="L40" s="333"/>
      <c r="M40" s="333"/>
      <c r="N40" s="120"/>
      <c r="O40" s="334"/>
      <c r="P40" s="334"/>
      <c r="Q40" s="334"/>
      <c r="R40" s="334"/>
    </row>
    <row r="41" spans="1:18" s="286" customFormat="1">
      <c r="A41" s="295" t="s">
        <v>234</v>
      </c>
      <c r="B41" s="13"/>
      <c r="C41" s="332"/>
      <c r="D41" s="331"/>
      <c r="E41" s="329"/>
      <c r="F41" s="187"/>
      <c r="G41" s="333"/>
      <c r="H41" s="333"/>
      <c r="I41" s="333"/>
      <c r="J41" s="333"/>
      <c r="K41" s="333"/>
      <c r="L41" s="333"/>
      <c r="M41" s="333"/>
      <c r="N41" s="120"/>
      <c r="O41" s="334"/>
      <c r="P41" s="334"/>
      <c r="Q41" s="334"/>
      <c r="R41" s="334"/>
    </row>
    <row r="42" spans="1:18" s="286" customFormat="1">
      <c r="A42" s="295" t="s">
        <v>235</v>
      </c>
      <c r="B42" s="13"/>
      <c r="C42" s="332"/>
      <c r="D42" s="331"/>
      <c r="E42" s="329"/>
      <c r="F42" s="187"/>
      <c r="G42" s="333"/>
      <c r="H42" s="333"/>
      <c r="I42" s="333"/>
      <c r="J42" s="333"/>
      <c r="K42" s="333"/>
      <c r="L42" s="333"/>
      <c r="M42" s="333"/>
      <c r="N42" s="120"/>
      <c r="O42" s="334"/>
      <c r="P42" s="334"/>
      <c r="Q42" s="334"/>
      <c r="R42" s="334"/>
    </row>
    <row r="43" spans="1:18" s="286" customFormat="1">
      <c r="A43" s="295" t="s">
        <v>109</v>
      </c>
      <c r="B43" s="13"/>
      <c r="C43" s="332"/>
      <c r="D43" s="331"/>
      <c r="E43" s="329"/>
      <c r="F43" s="187"/>
      <c r="G43" s="333"/>
      <c r="H43" s="333"/>
      <c r="I43" s="333"/>
      <c r="J43" s="333"/>
      <c r="K43" s="333"/>
      <c r="L43" s="333"/>
      <c r="M43" s="333"/>
      <c r="N43" s="120"/>
      <c r="O43" s="334"/>
      <c r="P43" s="334"/>
      <c r="Q43" s="334"/>
      <c r="R43" s="334"/>
    </row>
    <row r="44" spans="1:18" s="286" customFormat="1">
      <c r="A44" s="295" t="s">
        <v>110</v>
      </c>
      <c r="B44" s="13"/>
      <c r="C44" s="290"/>
      <c r="D44" s="96"/>
      <c r="E44" s="179"/>
      <c r="F44" s="187"/>
      <c r="G44" s="110"/>
      <c r="H44" s="110"/>
      <c r="I44" s="110"/>
      <c r="J44" s="110"/>
      <c r="K44" s="110"/>
      <c r="L44" s="110"/>
      <c r="M44" s="110"/>
      <c r="N44" s="120"/>
      <c r="O44" s="111"/>
      <c r="P44" s="111"/>
      <c r="Q44" s="111"/>
      <c r="R44" s="111"/>
    </row>
    <row r="45" spans="1:18" s="286" customFormat="1">
      <c r="A45" s="295" t="s">
        <v>111</v>
      </c>
      <c r="B45" s="13"/>
      <c r="C45" s="290"/>
      <c r="D45" s="96"/>
      <c r="E45" s="179"/>
      <c r="F45" s="187"/>
      <c r="G45" s="110"/>
      <c r="H45" s="110"/>
      <c r="I45" s="110"/>
      <c r="J45" s="110"/>
      <c r="K45" s="110"/>
      <c r="L45" s="110"/>
      <c r="M45" s="110"/>
      <c r="N45" s="120"/>
      <c r="O45" s="111"/>
      <c r="P45" s="111"/>
      <c r="Q45" s="111"/>
      <c r="R45" s="111"/>
    </row>
    <row r="46" spans="1:18" s="286" customFormat="1">
      <c r="A46" s="295" t="s">
        <v>112</v>
      </c>
      <c r="B46" s="13"/>
      <c r="C46" s="332"/>
      <c r="D46" s="331"/>
      <c r="E46" s="329"/>
      <c r="F46" s="187"/>
      <c r="G46" s="333"/>
      <c r="H46" s="333"/>
      <c r="I46" s="333"/>
      <c r="J46" s="333"/>
      <c r="K46" s="333"/>
      <c r="L46" s="333"/>
      <c r="M46" s="333"/>
      <c r="N46" s="120"/>
      <c r="O46" s="334"/>
      <c r="P46" s="334"/>
      <c r="Q46" s="334"/>
      <c r="R46" s="334"/>
    </row>
    <row r="47" spans="1:18" s="286" customFormat="1">
      <c r="A47" s="295" t="s">
        <v>236</v>
      </c>
      <c r="B47" s="13"/>
      <c r="C47" s="290"/>
      <c r="D47" s="96"/>
      <c r="E47" s="179"/>
      <c r="F47" s="187"/>
      <c r="G47" s="110"/>
      <c r="H47" s="110"/>
      <c r="I47" s="110"/>
      <c r="J47" s="110"/>
      <c r="K47" s="110"/>
      <c r="L47" s="110"/>
      <c r="M47" s="110"/>
      <c r="N47" s="120"/>
      <c r="O47" s="111"/>
      <c r="P47" s="111"/>
      <c r="Q47" s="111"/>
      <c r="R47" s="111"/>
    </row>
    <row r="48" spans="1:18" s="286" customFormat="1">
      <c r="A48" s="303" t="s">
        <v>237</v>
      </c>
      <c r="B48" s="13"/>
      <c r="C48" s="290"/>
      <c r="D48" s="96"/>
      <c r="E48" s="179"/>
      <c r="F48" s="187"/>
      <c r="G48" s="110"/>
      <c r="H48" s="110"/>
      <c r="I48" s="110"/>
      <c r="J48" s="110"/>
      <c r="K48" s="110"/>
      <c r="L48" s="110"/>
      <c r="M48" s="110"/>
      <c r="N48" s="120"/>
      <c r="O48" s="111"/>
      <c r="P48" s="111"/>
      <c r="Q48" s="111"/>
      <c r="R48" s="111"/>
    </row>
    <row r="49" spans="1:18">
      <c r="A49" s="358"/>
      <c r="B49" s="42"/>
      <c r="C49" s="42"/>
      <c r="D49" s="86"/>
      <c r="E49" s="97"/>
      <c r="F49" s="98"/>
      <c r="G49" s="98"/>
      <c r="H49" s="98"/>
      <c r="I49" s="98"/>
      <c r="J49" s="98"/>
      <c r="K49" s="98"/>
      <c r="L49" s="98"/>
      <c r="M49" s="98"/>
      <c r="N49" s="98"/>
      <c r="O49" s="99"/>
      <c r="P49" s="99"/>
      <c r="Q49" s="99"/>
      <c r="R49" s="100"/>
    </row>
    <row r="50" spans="1:18">
      <c r="A50" s="144"/>
      <c r="B50" s="26" t="s">
        <v>275</v>
      </c>
      <c r="C50" s="11"/>
      <c r="D50" s="26"/>
      <c r="E50" s="105"/>
      <c r="F50" s="106"/>
      <c r="G50" s="106"/>
      <c r="H50" s="106"/>
      <c r="I50" s="106"/>
      <c r="J50" s="106"/>
      <c r="K50" s="106"/>
      <c r="L50" s="106"/>
      <c r="M50" s="106"/>
      <c r="N50" s="106"/>
      <c r="O50" s="103"/>
      <c r="P50" s="103"/>
      <c r="Q50" s="103"/>
      <c r="R50" s="104"/>
    </row>
    <row r="51" spans="1:18">
      <c r="A51" s="144"/>
      <c r="B51" s="20" t="s">
        <v>35</v>
      </c>
      <c r="C51" s="11"/>
      <c r="D51" s="79" t="s">
        <v>98</v>
      </c>
      <c r="E51" s="292" t="s">
        <v>137</v>
      </c>
      <c r="F51" s="292" t="s">
        <v>80</v>
      </c>
      <c r="G51" s="292" t="s">
        <v>1</v>
      </c>
      <c r="H51" s="292" t="s">
        <v>2</v>
      </c>
      <c r="I51" s="292" t="s">
        <v>17</v>
      </c>
      <c r="J51" s="292" t="s">
        <v>18</v>
      </c>
      <c r="K51" s="292" t="s">
        <v>20</v>
      </c>
      <c r="L51" s="292" t="s">
        <v>21</v>
      </c>
      <c r="M51" s="292" t="s">
        <v>24</v>
      </c>
      <c r="N51" s="292" t="s">
        <v>25</v>
      </c>
      <c r="O51" s="292" t="s">
        <v>27</v>
      </c>
      <c r="P51" s="292" t="s">
        <v>28</v>
      </c>
      <c r="Q51" s="292" t="s">
        <v>29</v>
      </c>
      <c r="R51" s="292" t="s">
        <v>30</v>
      </c>
    </row>
    <row r="52" spans="1:18">
      <c r="A52" s="295" t="s">
        <v>347</v>
      </c>
      <c r="B52" s="395" t="str">
        <f>[5]EBT!B70</f>
        <v>Big Horn</v>
      </c>
      <c r="C52" s="426"/>
      <c r="D52" s="453">
        <v>0</v>
      </c>
      <c r="E52" s="161">
        <v>0</v>
      </c>
      <c r="F52" s="161">
        <v>0</v>
      </c>
      <c r="G52" s="88">
        <v>0</v>
      </c>
      <c r="H52" s="88">
        <v>0</v>
      </c>
      <c r="I52" s="88">
        <v>0</v>
      </c>
      <c r="J52" s="88">
        <v>0</v>
      </c>
      <c r="K52" s="88">
        <v>0</v>
      </c>
      <c r="L52" s="88">
        <v>0</v>
      </c>
      <c r="M52" s="88">
        <v>0</v>
      </c>
      <c r="N52" s="88">
        <v>0</v>
      </c>
      <c r="O52" s="88">
        <v>0</v>
      </c>
      <c r="P52" s="88">
        <v>0</v>
      </c>
      <c r="Q52" s="88">
        <v>0</v>
      </c>
      <c r="R52" s="88">
        <v>0</v>
      </c>
    </row>
    <row r="53" spans="1:18" s="286" customFormat="1">
      <c r="A53" s="295" t="s">
        <v>348</v>
      </c>
      <c r="B53" s="395" t="str">
        <f>[5]EBT!B71</f>
        <v>Western - Small</v>
      </c>
      <c r="C53" s="426"/>
      <c r="D53" s="453">
        <v>0</v>
      </c>
      <c r="E53" s="161">
        <v>0</v>
      </c>
      <c r="F53" s="161">
        <v>0</v>
      </c>
      <c r="G53" s="88">
        <v>0</v>
      </c>
      <c r="H53" s="88">
        <v>0</v>
      </c>
      <c r="I53" s="88">
        <v>0</v>
      </c>
      <c r="J53" s="88">
        <v>0</v>
      </c>
      <c r="K53" s="88">
        <v>0</v>
      </c>
      <c r="L53" s="88">
        <v>0</v>
      </c>
      <c r="M53" s="88">
        <v>0</v>
      </c>
      <c r="N53" s="88">
        <v>0</v>
      </c>
      <c r="O53" s="88">
        <v>0</v>
      </c>
      <c r="P53" s="88">
        <v>0</v>
      </c>
      <c r="Q53" s="88">
        <v>0</v>
      </c>
      <c r="R53" s="88">
        <v>0</v>
      </c>
    </row>
    <row r="54" spans="1:18" s="286" customFormat="1">
      <c r="A54" s="295" t="s">
        <v>349</v>
      </c>
      <c r="B54" s="43"/>
      <c r="C54" s="290"/>
      <c r="D54" s="230"/>
      <c r="E54" s="180"/>
      <c r="F54" s="180"/>
      <c r="G54" s="117"/>
      <c r="H54" s="117"/>
      <c r="I54" s="117"/>
      <c r="J54" s="117"/>
      <c r="K54" s="117"/>
      <c r="L54" s="117"/>
      <c r="M54" s="117"/>
      <c r="N54" s="119"/>
      <c r="O54" s="118"/>
      <c r="P54" s="118"/>
      <c r="Q54" s="118"/>
      <c r="R54" s="118"/>
    </row>
    <row r="55" spans="1:18" s="286" customFormat="1">
      <c r="A55" s="295" t="s">
        <v>351</v>
      </c>
      <c r="B55" s="43"/>
      <c r="C55" s="290"/>
      <c r="D55" s="230"/>
      <c r="E55" s="180"/>
      <c r="F55" s="180"/>
      <c r="G55" s="117"/>
      <c r="H55" s="117"/>
      <c r="I55" s="117"/>
      <c r="J55" s="117"/>
      <c r="K55" s="117"/>
      <c r="L55" s="117"/>
      <c r="M55" s="117"/>
      <c r="N55" s="119"/>
      <c r="O55" s="118"/>
      <c r="P55" s="118"/>
      <c r="Q55" s="118"/>
      <c r="R55" s="118"/>
    </row>
    <row r="56" spans="1:18" s="286" customFormat="1">
      <c r="A56" s="295" t="s">
        <v>352</v>
      </c>
      <c r="B56" s="43"/>
      <c r="C56" s="290"/>
      <c r="D56" s="230"/>
      <c r="E56" s="180"/>
      <c r="F56" s="180"/>
      <c r="G56" s="117"/>
      <c r="H56" s="117"/>
      <c r="I56" s="117"/>
      <c r="J56" s="117"/>
      <c r="K56" s="117"/>
      <c r="L56" s="117"/>
      <c r="M56" s="117"/>
      <c r="N56" s="119"/>
      <c r="O56" s="118"/>
      <c r="P56" s="118"/>
      <c r="Q56" s="118"/>
      <c r="R56" s="118"/>
    </row>
    <row r="57" spans="1:18">
      <c r="A57" s="295" t="s">
        <v>350</v>
      </c>
      <c r="B57" s="43"/>
      <c r="C57" s="39"/>
      <c r="D57" s="230"/>
      <c r="E57" s="179"/>
      <c r="F57" s="179"/>
      <c r="G57" s="110"/>
      <c r="H57" s="110"/>
      <c r="I57" s="110"/>
      <c r="J57" s="110"/>
      <c r="K57" s="110"/>
      <c r="L57" s="110"/>
      <c r="M57" s="110"/>
      <c r="N57" s="120"/>
      <c r="O57" s="111"/>
      <c r="P57" s="111"/>
      <c r="Q57" s="111"/>
      <c r="R57" s="111"/>
    </row>
    <row r="58" spans="1:18">
      <c r="A58" s="144"/>
      <c r="B58" s="201"/>
      <c r="C58" s="202"/>
      <c r="D58" s="203"/>
      <c r="E58" s="204"/>
      <c r="F58" s="204"/>
      <c r="G58" s="204"/>
      <c r="H58" s="204"/>
      <c r="I58" s="204"/>
      <c r="J58" s="204"/>
      <c r="K58" s="204"/>
      <c r="L58" s="204"/>
      <c r="M58" s="204"/>
      <c r="N58" s="198"/>
      <c r="O58" s="200"/>
      <c r="P58" s="200"/>
      <c r="Q58" s="200"/>
      <c r="R58" s="200"/>
    </row>
    <row r="59" spans="1:18">
      <c r="A59" s="144">
        <v>2</v>
      </c>
      <c r="B59" s="227" t="s">
        <v>353</v>
      </c>
      <c r="C59" s="228"/>
      <c r="D59" s="229"/>
      <c r="E59" s="369">
        <f t="shared" ref="E59:R59" si="1">SUM(E35:E48,E52:E57)</f>
        <v>0</v>
      </c>
      <c r="F59" s="369">
        <f t="shared" si="1"/>
        <v>0</v>
      </c>
      <c r="G59" s="69">
        <f t="shared" si="1"/>
        <v>0</v>
      </c>
      <c r="H59" s="69">
        <f t="shared" si="1"/>
        <v>0</v>
      </c>
      <c r="I59" s="69">
        <f t="shared" si="1"/>
        <v>0</v>
      </c>
      <c r="J59" s="69">
        <f t="shared" si="1"/>
        <v>0</v>
      </c>
      <c r="K59" s="69">
        <f t="shared" si="1"/>
        <v>0</v>
      </c>
      <c r="L59" s="69">
        <f t="shared" si="1"/>
        <v>0</v>
      </c>
      <c r="M59" s="69">
        <f t="shared" si="1"/>
        <v>0</v>
      </c>
      <c r="N59" s="69">
        <f t="shared" si="1"/>
        <v>0</v>
      </c>
      <c r="O59" s="69">
        <f t="shared" si="1"/>
        <v>0</v>
      </c>
      <c r="P59" s="69">
        <f t="shared" si="1"/>
        <v>0</v>
      </c>
      <c r="Q59" s="69">
        <f t="shared" si="1"/>
        <v>0</v>
      </c>
      <c r="R59" s="69">
        <f t="shared" si="1"/>
        <v>0</v>
      </c>
    </row>
    <row r="60" spans="1:18">
      <c r="A60" s="144"/>
      <c r="B60" s="209"/>
      <c r="C60" s="210"/>
      <c r="D60" s="218"/>
      <c r="E60" s="219"/>
      <c r="F60" s="219"/>
      <c r="G60" s="219"/>
      <c r="H60" s="219"/>
      <c r="I60" s="219"/>
      <c r="J60" s="219"/>
      <c r="K60" s="219"/>
      <c r="L60" s="219"/>
      <c r="M60" s="219"/>
      <c r="N60" s="219"/>
      <c r="O60" s="219"/>
      <c r="P60" s="219"/>
      <c r="Q60" s="219"/>
      <c r="R60" s="211"/>
    </row>
    <row r="61" spans="1:18" ht="15" customHeight="1">
      <c r="A61" s="144">
        <v>3</v>
      </c>
      <c r="B61" s="214" t="s">
        <v>116</v>
      </c>
      <c r="C61" s="215"/>
      <c r="D61" s="216"/>
      <c r="E61" s="366">
        <f t="shared" ref="E61:R61" si="2">E31+E59</f>
        <v>89617</v>
      </c>
      <c r="F61" s="366">
        <f t="shared" si="2"/>
        <v>88376.034650647649</v>
      </c>
      <c r="G61" s="217">
        <f t="shared" si="2"/>
        <v>58543.251010519321</v>
      </c>
      <c r="H61" s="217">
        <f t="shared" si="2"/>
        <v>71985.682812613697</v>
      </c>
      <c r="I61" s="217">
        <f t="shared" si="2"/>
        <v>87001.074868087759</v>
      </c>
      <c r="J61" s="217">
        <f t="shared" si="2"/>
        <v>103418.94545277083</v>
      </c>
      <c r="K61" s="217">
        <f t="shared" si="2"/>
        <v>105506.89765994072</v>
      </c>
      <c r="L61" s="217">
        <f t="shared" si="2"/>
        <v>106446.08029505453</v>
      </c>
      <c r="M61" s="217">
        <f t="shared" si="2"/>
        <v>105093.02979318723</v>
      </c>
      <c r="N61" s="217">
        <f t="shared" si="2"/>
        <v>98674.104558758758</v>
      </c>
      <c r="O61" s="217">
        <f t="shared" si="2"/>
        <v>98560.938817361151</v>
      </c>
      <c r="P61" s="217">
        <f t="shared" si="2"/>
        <v>97233.792948695802</v>
      </c>
      <c r="Q61" s="217">
        <f t="shared" si="2"/>
        <v>97915.578328147007</v>
      </c>
      <c r="R61" s="217">
        <f t="shared" si="2"/>
        <v>99334.661558826876</v>
      </c>
    </row>
    <row r="62" spans="1:18">
      <c r="A62" s="144"/>
      <c r="B62" s="26"/>
      <c r="C62" s="32"/>
      <c r="D62" s="26"/>
      <c r="E62" s="77"/>
      <c r="F62" s="77"/>
      <c r="G62" s="77"/>
      <c r="H62" s="77"/>
      <c r="I62" s="77"/>
      <c r="J62" s="77"/>
      <c r="K62" s="77"/>
      <c r="L62" s="77"/>
      <c r="M62" s="77"/>
      <c r="N62" s="77"/>
      <c r="O62" s="77"/>
      <c r="P62" s="77"/>
      <c r="Q62" s="77"/>
      <c r="R62" s="77"/>
    </row>
    <row r="63" spans="1:18" ht="15" customHeight="1">
      <c r="A63" s="144"/>
      <c r="B63" s="121"/>
      <c r="C63" s="122"/>
      <c r="D63" s="91"/>
      <c r="E63" s="77"/>
      <c r="F63" s="77"/>
      <c r="G63" s="77"/>
      <c r="H63" s="77"/>
      <c r="I63" s="77"/>
      <c r="J63" s="77"/>
      <c r="K63" s="77"/>
      <c r="L63" s="77"/>
      <c r="M63" s="77"/>
      <c r="N63" s="77"/>
      <c r="O63" s="77"/>
      <c r="P63" s="77"/>
      <c r="Q63" s="77"/>
      <c r="R63" s="77"/>
    </row>
    <row r="64" spans="1:18" s="47" customFormat="1" ht="15" customHeight="1">
      <c r="A64" s="145"/>
      <c r="B64" s="305" t="s">
        <v>132</v>
      </c>
      <c r="C64" s="44"/>
      <c r="D64" s="91"/>
      <c r="E64" s="91"/>
      <c r="F64" s="91"/>
      <c r="G64" s="92"/>
      <c r="H64" s="92"/>
      <c r="I64" s="92"/>
      <c r="J64" s="92"/>
      <c r="K64" s="92"/>
      <c r="L64" s="92"/>
      <c r="M64" s="92"/>
      <c r="N64" s="92"/>
      <c r="O64" s="78"/>
      <c r="P64" s="78"/>
      <c r="Q64" s="78"/>
      <c r="R64" s="78"/>
    </row>
    <row r="65" spans="1:18" ht="15" customHeight="1">
      <c r="A65" s="144"/>
      <c r="B65" s="26" t="s">
        <v>276</v>
      </c>
      <c r="C65" s="32"/>
      <c r="D65" s="91"/>
      <c r="E65" s="91"/>
      <c r="F65" s="91"/>
      <c r="G65" s="92"/>
      <c r="H65" s="92"/>
      <c r="I65" s="92"/>
      <c r="J65" s="92"/>
      <c r="K65" s="92"/>
      <c r="L65" s="92"/>
      <c r="M65" s="92"/>
      <c r="N65" s="92"/>
      <c r="O65" s="78"/>
      <c r="P65" s="78"/>
      <c r="Q65" s="78"/>
      <c r="R65" s="78"/>
    </row>
    <row r="66" spans="1:18">
      <c r="A66" s="144"/>
      <c r="B66" s="20" t="s">
        <v>39</v>
      </c>
      <c r="C66" s="31"/>
      <c r="D66" s="79" t="s">
        <v>98</v>
      </c>
      <c r="E66" s="292" t="s">
        <v>137</v>
      </c>
      <c r="F66" s="292" t="s">
        <v>80</v>
      </c>
      <c r="G66" s="63" t="s">
        <v>1</v>
      </c>
      <c r="H66" s="63" t="s">
        <v>2</v>
      </c>
      <c r="I66" s="63" t="s">
        <v>17</v>
      </c>
      <c r="J66" s="63" t="s">
        <v>18</v>
      </c>
      <c r="K66" s="63" t="s">
        <v>20</v>
      </c>
      <c r="L66" s="63" t="s">
        <v>21</v>
      </c>
      <c r="M66" s="63" t="s">
        <v>24</v>
      </c>
      <c r="N66" s="63" t="s">
        <v>25</v>
      </c>
      <c r="O66" s="63" t="s">
        <v>27</v>
      </c>
      <c r="P66" s="63" t="s">
        <v>28</v>
      </c>
      <c r="Q66" s="63" t="s">
        <v>29</v>
      </c>
      <c r="R66" s="63" t="s">
        <v>30</v>
      </c>
    </row>
    <row r="67" spans="1:18" s="2" customFormat="1">
      <c r="A67" s="296" t="s">
        <v>117</v>
      </c>
      <c r="B67" s="123"/>
      <c r="C67" s="189"/>
      <c r="D67" s="231"/>
      <c r="E67" s="177"/>
      <c r="F67" s="177"/>
      <c r="G67" s="110"/>
      <c r="H67" s="110"/>
      <c r="I67" s="110"/>
      <c r="J67" s="110"/>
      <c r="K67" s="110"/>
      <c r="L67" s="110"/>
      <c r="M67" s="110"/>
      <c r="N67" s="120"/>
      <c r="O67" s="111"/>
      <c r="P67" s="111"/>
      <c r="Q67" s="111"/>
      <c r="R67" s="111"/>
    </row>
    <row r="68" spans="1:18" s="2" customFormat="1">
      <c r="A68" s="296" t="s">
        <v>118</v>
      </c>
      <c r="B68" s="52"/>
      <c r="C68" s="189"/>
      <c r="D68" s="231"/>
      <c r="E68" s="177"/>
      <c r="F68" s="177"/>
      <c r="G68" s="110"/>
      <c r="H68" s="110"/>
      <c r="I68" s="110"/>
      <c r="J68" s="110"/>
      <c r="K68" s="110"/>
      <c r="L68" s="110"/>
      <c r="M68" s="110"/>
      <c r="N68" s="120"/>
      <c r="O68" s="111"/>
      <c r="P68" s="111"/>
      <c r="Q68" s="111"/>
      <c r="R68" s="111"/>
    </row>
    <row r="69" spans="1:18" s="2" customFormat="1">
      <c r="A69" s="296" t="s">
        <v>119</v>
      </c>
      <c r="B69" s="52"/>
      <c r="C69" s="189"/>
      <c r="D69" s="231"/>
      <c r="E69" s="177"/>
      <c r="F69" s="177"/>
      <c r="G69" s="110"/>
      <c r="H69" s="110"/>
      <c r="I69" s="110"/>
      <c r="J69" s="110"/>
      <c r="K69" s="110"/>
      <c r="L69" s="110"/>
      <c r="M69" s="110"/>
      <c r="N69" s="120"/>
      <c r="O69" s="111"/>
      <c r="P69" s="111"/>
      <c r="Q69" s="111"/>
      <c r="R69" s="111"/>
    </row>
    <row r="70" spans="1:18" s="2" customFormat="1">
      <c r="A70" s="296" t="s">
        <v>120</v>
      </c>
      <c r="B70" s="52"/>
      <c r="C70" s="189"/>
      <c r="D70" s="231"/>
      <c r="E70" s="177"/>
      <c r="F70" s="177"/>
      <c r="G70" s="110"/>
      <c r="H70" s="110"/>
      <c r="I70" s="110"/>
      <c r="J70" s="110"/>
      <c r="K70" s="110"/>
      <c r="L70" s="110"/>
      <c r="M70" s="110"/>
      <c r="N70" s="120"/>
      <c r="O70" s="111"/>
      <c r="P70" s="111"/>
      <c r="Q70" s="111"/>
      <c r="R70" s="111"/>
    </row>
    <row r="71" spans="1:18" s="2" customFormat="1">
      <c r="A71" s="295" t="s">
        <v>121</v>
      </c>
      <c r="B71" s="52"/>
      <c r="C71" s="189"/>
      <c r="D71" s="231"/>
      <c r="E71" s="177"/>
      <c r="F71" s="177"/>
      <c r="G71" s="110"/>
      <c r="H71" s="110"/>
      <c r="I71" s="110"/>
      <c r="J71" s="110"/>
      <c r="K71" s="110"/>
      <c r="L71" s="110"/>
      <c r="M71" s="110"/>
      <c r="N71" s="120"/>
      <c r="O71" s="111"/>
      <c r="P71" s="111"/>
      <c r="Q71" s="111"/>
      <c r="R71" s="111"/>
    </row>
    <row r="72" spans="1:18" s="2" customFormat="1">
      <c r="A72" s="296" t="s">
        <v>238</v>
      </c>
      <c r="B72" s="52"/>
      <c r="C72" s="189"/>
      <c r="D72" s="231"/>
      <c r="E72" s="177"/>
      <c r="F72" s="177"/>
      <c r="G72" s="110"/>
      <c r="H72" s="110"/>
      <c r="I72" s="110"/>
      <c r="J72" s="110"/>
      <c r="K72" s="110"/>
      <c r="L72" s="110"/>
      <c r="M72" s="110"/>
      <c r="N72" s="120"/>
      <c r="O72" s="111"/>
      <c r="P72" s="111"/>
      <c r="Q72" s="111"/>
      <c r="R72" s="111"/>
    </row>
    <row r="73" spans="1:18" s="2" customFormat="1">
      <c r="A73" s="296" t="s">
        <v>239</v>
      </c>
      <c r="B73" s="52"/>
      <c r="C73" s="189"/>
      <c r="D73" s="231"/>
      <c r="E73" s="177"/>
      <c r="F73" s="177"/>
      <c r="G73" s="110"/>
      <c r="H73" s="110"/>
      <c r="I73" s="110"/>
      <c r="J73" s="110"/>
      <c r="K73" s="110"/>
      <c r="L73" s="110"/>
      <c r="M73" s="110"/>
      <c r="N73" s="120"/>
      <c r="O73" s="111"/>
      <c r="P73" s="111"/>
      <c r="Q73" s="111"/>
      <c r="R73" s="111"/>
    </row>
    <row r="74" spans="1:18" s="2" customFormat="1">
      <c r="A74" s="296" t="s">
        <v>240</v>
      </c>
      <c r="B74" s="52"/>
      <c r="C74" s="189"/>
      <c r="D74" s="231"/>
      <c r="E74" s="177"/>
      <c r="F74" s="177"/>
      <c r="G74" s="110"/>
      <c r="H74" s="110"/>
      <c r="I74" s="110"/>
      <c r="J74" s="110"/>
      <c r="K74" s="110"/>
      <c r="L74" s="110"/>
      <c r="M74" s="110"/>
      <c r="N74" s="120"/>
      <c r="O74" s="111"/>
      <c r="P74" s="111"/>
      <c r="Q74" s="111"/>
      <c r="R74" s="111"/>
    </row>
    <row r="75" spans="1:18" s="2" customFormat="1">
      <c r="A75" s="296" t="s">
        <v>241</v>
      </c>
      <c r="B75" s="52"/>
      <c r="C75" s="189"/>
      <c r="D75" s="231"/>
      <c r="E75" s="177"/>
      <c r="F75" s="177"/>
      <c r="G75" s="110"/>
      <c r="H75" s="110"/>
      <c r="I75" s="110"/>
      <c r="J75" s="110"/>
      <c r="K75" s="110"/>
      <c r="L75" s="110"/>
      <c r="M75" s="110"/>
      <c r="N75" s="120"/>
      <c r="O75" s="111"/>
      <c r="P75" s="111"/>
      <c r="Q75" s="111"/>
      <c r="R75" s="111"/>
    </row>
    <row r="76" spans="1:18" s="2" customFormat="1">
      <c r="A76" s="296" t="s">
        <v>242</v>
      </c>
      <c r="B76" s="52"/>
      <c r="C76" s="189"/>
      <c r="D76" s="231"/>
      <c r="E76" s="177"/>
      <c r="F76" s="177"/>
      <c r="G76" s="110"/>
      <c r="H76" s="110"/>
      <c r="I76" s="110"/>
      <c r="J76" s="110"/>
      <c r="K76" s="110"/>
      <c r="L76" s="110"/>
      <c r="M76" s="110"/>
      <c r="N76" s="120"/>
      <c r="O76" s="111"/>
      <c r="P76" s="111"/>
      <c r="Q76" s="111"/>
      <c r="R76" s="111"/>
    </row>
    <row r="77" spans="1:18" s="2" customFormat="1">
      <c r="A77" s="296" t="s">
        <v>243</v>
      </c>
      <c r="B77" s="52"/>
      <c r="C77" s="189"/>
      <c r="D77" s="231"/>
      <c r="E77" s="177"/>
      <c r="F77" s="177"/>
      <c r="G77" s="110"/>
      <c r="H77" s="110"/>
      <c r="I77" s="110"/>
      <c r="J77" s="110"/>
      <c r="K77" s="110"/>
      <c r="L77" s="110"/>
      <c r="M77" s="110"/>
      <c r="N77" s="120"/>
      <c r="O77" s="111"/>
      <c r="P77" s="111"/>
      <c r="Q77" s="111"/>
      <c r="R77" s="111"/>
    </row>
    <row r="78" spans="1:18" s="2" customFormat="1">
      <c r="A78" s="296" t="s">
        <v>244</v>
      </c>
      <c r="B78" s="52"/>
      <c r="C78" s="189"/>
      <c r="D78" s="231"/>
      <c r="E78" s="177"/>
      <c r="F78" s="177"/>
      <c r="G78" s="110"/>
      <c r="H78" s="110"/>
      <c r="I78" s="110"/>
      <c r="J78" s="110"/>
      <c r="K78" s="110"/>
      <c r="L78" s="110"/>
      <c r="M78" s="110"/>
      <c r="N78" s="120"/>
      <c r="O78" s="111"/>
      <c r="P78" s="111"/>
      <c r="Q78" s="111"/>
      <c r="R78" s="111"/>
    </row>
    <row r="79" spans="1:18" s="2" customFormat="1">
      <c r="A79" s="296" t="s">
        <v>245</v>
      </c>
      <c r="B79" s="52"/>
      <c r="C79" s="189"/>
      <c r="D79" s="231"/>
      <c r="E79" s="177"/>
      <c r="F79" s="177"/>
      <c r="G79" s="110"/>
      <c r="H79" s="110"/>
      <c r="I79" s="110"/>
      <c r="J79" s="110"/>
      <c r="K79" s="110"/>
      <c r="L79" s="110"/>
      <c r="M79" s="110"/>
      <c r="N79" s="120"/>
      <c r="O79" s="111"/>
      <c r="P79" s="111"/>
      <c r="Q79" s="111"/>
      <c r="R79" s="111"/>
    </row>
    <row r="80" spans="1:18" s="2" customFormat="1">
      <c r="A80" s="303" t="s">
        <v>246</v>
      </c>
      <c r="B80" s="52"/>
      <c r="C80" s="189"/>
      <c r="D80" s="231"/>
      <c r="E80" s="177"/>
      <c r="F80" s="177"/>
      <c r="G80" s="110"/>
      <c r="H80" s="110"/>
      <c r="I80" s="110"/>
      <c r="J80" s="110"/>
      <c r="K80" s="110"/>
      <c r="L80" s="110"/>
      <c r="M80" s="110"/>
      <c r="N80" s="110"/>
      <c r="O80" s="111"/>
      <c r="P80" s="111"/>
      <c r="Q80" s="111"/>
      <c r="R80" s="111"/>
    </row>
    <row r="81" spans="1:18">
      <c r="A81" s="144">
        <v>4</v>
      </c>
      <c r="B81" s="51" t="s">
        <v>113</v>
      </c>
      <c r="C81" s="46"/>
      <c r="D81" s="190"/>
      <c r="E81" s="365">
        <f>SUM(E67:E80)</f>
        <v>0</v>
      </c>
      <c r="F81" s="365">
        <f>SUM(F67:F80)</f>
        <v>0</v>
      </c>
      <c r="G81" s="68">
        <f t="shared" ref="G81:R81" si="3">SUM(G67:G80)</f>
        <v>0</v>
      </c>
      <c r="H81" s="68">
        <f t="shared" si="3"/>
        <v>0</v>
      </c>
      <c r="I81" s="68">
        <f t="shared" si="3"/>
        <v>0</v>
      </c>
      <c r="J81" s="68">
        <f t="shared" si="3"/>
        <v>0</v>
      </c>
      <c r="K81" s="68">
        <f t="shared" si="3"/>
        <v>0</v>
      </c>
      <c r="L81" s="68">
        <f t="shared" si="3"/>
        <v>0</v>
      </c>
      <c r="M81" s="68">
        <f t="shared" si="3"/>
        <v>0</v>
      </c>
      <c r="N81" s="68">
        <f t="shared" si="3"/>
        <v>0</v>
      </c>
      <c r="O81" s="68">
        <f t="shared" si="3"/>
        <v>0</v>
      </c>
      <c r="P81" s="68">
        <f t="shared" si="3"/>
        <v>0</v>
      </c>
      <c r="Q81" s="68">
        <f t="shared" si="3"/>
        <v>0</v>
      </c>
      <c r="R81" s="68">
        <f t="shared" si="3"/>
        <v>0</v>
      </c>
    </row>
    <row r="82" spans="1:18">
      <c r="A82" s="144"/>
      <c r="B82" s="11"/>
      <c r="C82" s="31"/>
      <c r="D82" s="162"/>
      <c r="E82" s="167"/>
      <c r="F82" s="252"/>
      <c r="G82" s="168"/>
      <c r="H82" s="168"/>
      <c r="I82" s="168"/>
      <c r="J82" s="168"/>
      <c r="K82" s="168"/>
      <c r="L82" s="168"/>
      <c r="M82" s="168"/>
      <c r="N82" s="168"/>
      <c r="O82" s="169"/>
      <c r="P82" s="169"/>
      <c r="Q82" s="169"/>
      <c r="R82" s="170"/>
    </row>
    <row r="83" spans="1:18">
      <c r="A83" s="144"/>
      <c r="B83" s="26" t="s">
        <v>277</v>
      </c>
      <c r="C83" s="11"/>
      <c r="D83" s="20"/>
      <c r="E83" s="105"/>
      <c r="F83" s="106"/>
      <c r="G83" s="106"/>
      <c r="H83" s="106"/>
      <c r="I83" s="106"/>
      <c r="J83" s="106"/>
      <c r="K83" s="106"/>
      <c r="L83" s="106"/>
      <c r="M83" s="106"/>
      <c r="N83" s="106"/>
      <c r="O83" s="103"/>
      <c r="P83" s="103"/>
      <c r="Q83" s="103"/>
      <c r="R83" s="104"/>
    </row>
    <row r="84" spans="1:18">
      <c r="A84" s="144"/>
      <c r="B84" s="20" t="s">
        <v>39</v>
      </c>
      <c r="C84" s="130"/>
      <c r="D84" s="79" t="s">
        <v>98</v>
      </c>
      <c r="E84" s="292" t="s">
        <v>137</v>
      </c>
      <c r="F84" s="292" t="s">
        <v>80</v>
      </c>
      <c r="G84" s="292" t="s">
        <v>1</v>
      </c>
      <c r="H84" s="292" t="s">
        <v>2</v>
      </c>
      <c r="I84" s="292" t="s">
        <v>17</v>
      </c>
      <c r="J84" s="292" t="s">
        <v>18</v>
      </c>
      <c r="K84" s="292" t="s">
        <v>20</v>
      </c>
      <c r="L84" s="292" t="s">
        <v>21</v>
      </c>
      <c r="M84" s="292" t="s">
        <v>24</v>
      </c>
      <c r="N84" s="292" t="s">
        <v>25</v>
      </c>
      <c r="O84" s="292" t="s">
        <v>27</v>
      </c>
      <c r="P84" s="292" t="s">
        <v>28</v>
      </c>
      <c r="Q84" s="292" t="s">
        <v>29</v>
      </c>
      <c r="R84" s="292" t="s">
        <v>30</v>
      </c>
    </row>
    <row r="85" spans="1:18">
      <c r="A85" s="296" t="s">
        <v>122</v>
      </c>
      <c r="B85" s="447" t="str">
        <f>[5]EBT!B109</f>
        <v>Local PV</v>
      </c>
      <c r="C85" s="426"/>
      <c r="D85" s="454">
        <v>0</v>
      </c>
      <c r="E85" s="455"/>
      <c r="F85" s="456"/>
      <c r="G85" s="425"/>
      <c r="H85" s="428"/>
      <c r="I85" s="428">
        <v>0</v>
      </c>
      <c r="J85" s="428">
        <v>0</v>
      </c>
      <c r="K85" s="428">
        <v>0</v>
      </c>
      <c r="L85" s="428">
        <v>0</v>
      </c>
      <c r="M85" s="428">
        <v>0</v>
      </c>
      <c r="N85" s="428">
        <v>0</v>
      </c>
      <c r="O85" s="457">
        <v>0</v>
      </c>
      <c r="P85" s="457">
        <v>0</v>
      </c>
      <c r="Q85" s="457">
        <v>0</v>
      </c>
      <c r="R85" s="457">
        <v>0</v>
      </c>
    </row>
    <row r="86" spans="1:18" s="286" customFormat="1">
      <c r="A86" s="296" t="s">
        <v>123</v>
      </c>
      <c r="B86" s="447" t="str">
        <f>[5]EBT!B110</f>
        <v>CV PV</v>
      </c>
      <c r="C86" s="426"/>
      <c r="D86" s="454">
        <v>0</v>
      </c>
      <c r="E86" s="456"/>
      <c r="F86" s="456"/>
      <c r="G86" s="425"/>
      <c r="H86" s="428"/>
      <c r="I86" s="428"/>
      <c r="J86" s="428"/>
      <c r="K86" s="428"/>
      <c r="L86" s="428"/>
      <c r="M86" s="428"/>
      <c r="N86" s="428">
        <v>0</v>
      </c>
      <c r="O86" s="457">
        <v>0</v>
      </c>
      <c r="P86" s="457">
        <v>0</v>
      </c>
      <c r="Q86" s="457">
        <v>0</v>
      </c>
      <c r="R86" s="457">
        <v>0</v>
      </c>
    </row>
    <row r="87" spans="1:18" s="286" customFormat="1">
      <c r="A87" s="296" t="s">
        <v>124</v>
      </c>
      <c r="B87" s="52"/>
      <c r="C87" s="290"/>
      <c r="D87" s="96"/>
      <c r="E87" s="184"/>
      <c r="F87" s="184"/>
      <c r="G87" s="109"/>
      <c r="H87" s="110"/>
      <c r="I87" s="110"/>
      <c r="J87" s="110"/>
      <c r="K87" s="110"/>
      <c r="L87" s="110"/>
      <c r="M87" s="110"/>
      <c r="N87" s="110"/>
      <c r="O87" s="111"/>
      <c r="P87" s="111"/>
      <c r="Q87" s="111"/>
      <c r="R87" s="111"/>
    </row>
    <row r="88" spans="1:18" s="286" customFormat="1">
      <c r="A88" s="296" t="s">
        <v>125</v>
      </c>
      <c r="B88" s="52"/>
      <c r="C88" s="290"/>
      <c r="D88" s="96"/>
      <c r="E88" s="184"/>
      <c r="F88" s="184"/>
      <c r="G88" s="109"/>
      <c r="H88" s="110"/>
      <c r="I88" s="110"/>
      <c r="J88" s="110"/>
      <c r="K88" s="110"/>
      <c r="L88" s="110"/>
      <c r="M88" s="110"/>
      <c r="N88" s="110"/>
      <c r="O88" s="111"/>
      <c r="P88" s="111"/>
      <c r="Q88" s="111"/>
      <c r="R88" s="111"/>
    </row>
    <row r="89" spans="1:18" s="286" customFormat="1">
      <c r="A89" s="295" t="s">
        <v>126</v>
      </c>
      <c r="B89" s="52"/>
      <c r="C89" s="290"/>
      <c r="D89" s="96"/>
      <c r="E89" s="184"/>
      <c r="F89" s="184"/>
      <c r="G89" s="109"/>
      <c r="H89" s="110"/>
      <c r="I89" s="110"/>
      <c r="J89" s="110"/>
      <c r="K89" s="110"/>
      <c r="L89" s="110"/>
      <c r="M89" s="110"/>
      <c r="N89" s="110"/>
      <c r="O89" s="111"/>
      <c r="P89" s="111"/>
      <c r="Q89" s="111"/>
      <c r="R89" s="111"/>
    </row>
    <row r="90" spans="1:18" s="286" customFormat="1">
      <c r="A90" s="296" t="s">
        <v>247</v>
      </c>
      <c r="B90" s="52"/>
      <c r="C90" s="290"/>
      <c r="D90" s="96"/>
      <c r="E90" s="184"/>
      <c r="F90" s="184"/>
      <c r="G90" s="109"/>
      <c r="H90" s="110"/>
      <c r="I90" s="110"/>
      <c r="J90" s="110"/>
      <c r="K90" s="110"/>
      <c r="L90" s="110"/>
      <c r="M90" s="110"/>
      <c r="N90" s="110"/>
      <c r="O90" s="111"/>
      <c r="P90" s="111"/>
      <c r="Q90" s="111"/>
      <c r="R90" s="111"/>
    </row>
    <row r="91" spans="1:18" s="286" customFormat="1">
      <c r="A91" s="296" t="s">
        <v>248</v>
      </c>
      <c r="B91" s="52"/>
      <c r="C91" s="290"/>
      <c r="D91" s="96"/>
      <c r="E91" s="184"/>
      <c r="F91" s="184"/>
      <c r="G91" s="109"/>
      <c r="H91" s="110"/>
      <c r="I91" s="110"/>
      <c r="J91" s="110"/>
      <c r="K91" s="110"/>
      <c r="L91" s="110"/>
      <c r="M91" s="110"/>
      <c r="N91" s="110"/>
      <c r="O91" s="111"/>
      <c r="P91" s="111"/>
      <c r="Q91" s="111"/>
      <c r="R91" s="111"/>
    </row>
    <row r="92" spans="1:18" s="286" customFormat="1">
      <c r="A92" s="296" t="s">
        <v>249</v>
      </c>
      <c r="B92" s="52"/>
      <c r="C92" s="290"/>
      <c r="D92" s="96"/>
      <c r="E92" s="184"/>
      <c r="F92" s="184"/>
      <c r="G92" s="109"/>
      <c r="H92" s="110"/>
      <c r="I92" s="110"/>
      <c r="J92" s="110"/>
      <c r="K92" s="110"/>
      <c r="L92" s="110"/>
      <c r="M92" s="110"/>
      <c r="N92" s="110"/>
      <c r="O92" s="111"/>
      <c r="P92" s="111"/>
      <c r="Q92" s="111"/>
      <c r="R92" s="111"/>
    </row>
    <row r="93" spans="1:18" s="286" customFormat="1">
      <c r="A93" s="296" t="s">
        <v>250</v>
      </c>
      <c r="B93" s="52"/>
      <c r="C93" s="290"/>
      <c r="D93" s="96"/>
      <c r="E93" s="184"/>
      <c r="F93" s="184"/>
      <c r="G93" s="109"/>
      <c r="H93" s="110"/>
      <c r="I93" s="110"/>
      <c r="J93" s="110"/>
      <c r="K93" s="110"/>
      <c r="L93" s="110"/>
      <c r="M93" s="110"/>
      <c r="N93" s="110"/>
      <c r="O93" s="111"/>
      <c r="P93" s="111"/>
      <c r="Q93" s="111"/>
      <c r="R93" s="111"/>
    </row>
    <row r="94" spans="1:18" s="286" customFormat="1">
      <c r="A94" s="296" t="s">
        <v>251</v>
      </c>
      <c r="B94" s="52"/>
      <c r="C94" s="290"/>
      <c r="D94" s="96"/>
      <c r="E94" s="184"/>
      <c r="F94" s="184"/>
      <c r="G94" s="109"/>
      <c r="H94" s="110"/>
      <c r="I94" s="110"/>
      <c r="J94" s="110"/>
      <c r="K94" s="110"/>
      <c r="L94" s="110"/>
      <c r="M94" s="110"/>
      <c r="N94" s="110"/>
      <c r="O94" s="111"/>
      <c r="P94" s="111"/>
      <c r="Q94" s="111"/>
      <c r="R94" s="111"/>
    </row>
    <row r="95" spans="1:18">
      <c r="A95" s="296" t="s">
        <v>252</v>
      </c>
      <c r="B95" s="52"/>
      <c r="C95" s="39"/>
      <c r="D95" s="96"/>
      <c r="E95" s="184"/>
      <c r="F95" s="184"/>
      <c r="G95" s="110"/>
      <c r="H95" s="110"/>
      <c r="I95" s="110"/>
      <c r="J95" s="110"/>
      <c r="K95" s="110"/>
      <c r="L95" s="110"/>
      <c r="M95" s="110"/>
      <c r="N95" s="110"/>
      <c r="O95" s="111"/>
      <c r="P95" s="111"/>
      <c r="Q95" s="111"/>
      <c r="R95" s="111"/>
    </row>
    <row r="96" spans="1:18">
      <c r="A96" s="296" t="s">
        <v>253</v>
      </c>
      <c r="B96" s="52"/>
      <c r="C96" s="39"/>
      <c r="D96" s="96"/>
      <c r="E96" s="367"/>
      <c r="F96" s="367"/>
      <c r="G96" s="110"/>
      <c r="H96" s="110"/>
      <c r="I96" s="110"/>
      <c r="J96" s="110"/>
      <c r="K96" s="110"/>
      <c r="L96" s="110"/>
      <c r="M96" s="110"/>
      <c r="N96" s="110"/>
      <c r="O96" s="111"/>
      <c r="P96" s="111"/>
      <c r="Q96" s="111"/>
      <c r="R96" s="111"/>
    </row>
    <row r="97" spans="1:18">
      <c r="A97" s="296" t="s">
        <v>254</v>
      </c>
      <c r="B97" s="52"/>
      <c r="C97" s="39"/>
      <c r="D97" s="96"/>
      <c r="E97" s="367"/>
      <c r="F97" s="367"/>
      <c r="G97" s="110"/>
      <c r="H97" s="110"/>
      <c r="I97" s="110"/>
      <c r="J97" s="110"/>
      <c r="K97" s="110"/>
      <c r="L97" s="110"/>
      <c r="M97" s="110"/>
      <c r="N97" s="110"/>
      <c r="O97" s="111"/>
      <c r="P97" s="111"/>
      <c r="Q97" s="111"/>
      <c r="R97" s="111"/>
    </row>
    <row r="98" spans="1:18">
      <c r="A98" s="303" t="s">
        <v>255</v>
      </c>
      <c r="B98" s="52"/>
      <c r="C98" s="39"/>
      <c r="D98" s="96"/>
      <c r="E98" s="367"/>
      <c r="F98" s="367"/>
      <c r="G98" s="110"/>
      <c r="H98" s="110"/>
      <c r="I98" s="110"/>
      <c r="J98" s="110"/>
      <c r="K98" s="110"/>
      <c r="L98" s="110"/>
      <c r="M98" s="110"/>
      <c r="N98" s="110"/>
      <c r="O98" s="111"/>
      <c r="P98" s="111"/>
      <c r="Q98" s="111"/>
      <c r="R98" s="111"/>
    </row>
    <row r="99" spans="1:18">
      <c r="A99" s="144">
        <v>5</v>
      </c>
      <c r="B99" s="48" t="s">
        <v>114</v>
      </c>
      <c r="C99" s="46"/>
      <c r="D99" s="232"/>
      <c r="E99" s="365">
        <f>SUM(E85:E98)</f>
        <v>0</v>
      </c>
      <c r="F99" s="365">
        <f>SUM(F85:F98)</f>
        <v>0</v>
      </c>
      <c r="G99" s="68">
        <f t="shared" ref="G99:R99" si="4">SUM(G85:G98)</f>
        <v>0</v>
      </c>
      <c r="H99" s="68">
        <f t="shared" si="4"/>
        <v>0</v>
      </c>
      <c r="I99" s="68">
        <f t="shared" si="4"/>
        <v>0</v>
      </c>
      <c r="J99" s="68">
        <f t="shared" si="4"/>
        <v>0</v>
      </c>
      <c r="K99" s="68">
        <f t="shared" si="4"/>
        <v>0</v>
      </c>
      <c r="L99" s="68">
        <f t="shared" si="4"/>
        <v>0</v>
      </c>
      <c r="M99" s="68">
        <f t="shared" si="4"/>
        <v>0</v>
      </c>
      <c r="N99" s="68">
        <f t="shared" si="4"/>
        <v>0</v>
      </c>
      <c r="O99" s="68">
        <f t="shared" si="4"/>
        <v>0</v>
      </c>
      <c r="P99" s="68">
        <f t="shared" si="4"/>
        <v>0</v>
      </c>
      <c r="Q99" s="68">
        <f t="shared" si="4"/>
        <v>0</v>
      </c>
      <c r="R99" s="68">
        <f t="shared" si="4"/>
        <v>0</v>
      </c>
    </row>
    <row r="100" spans="1:18">
      <c r="A100" s="144"/>
      <c r="B100" s="175"/>
      <c r="C100" s="173"/>
      <c r="D100" s="174"/>
      <c r="E100" s="106"/>
      <c r="F100" s="106"/>
      <c r="G100" s="106"/>
      <c r="H100" s="106"/>
      <c r="I100" s="106"/>
      <c r="J100" s="106"/>
      <c r="K100" s="106"/>
      <c r="L100" s="106"/>
      <c r="M100" s="106"/>
      <c r="N100" s="106"/>
      <c r="O100" s="106"/>
      <c r="P100" s="106"/>
      <c r="Q100" s="106"/>
      <c r="R100" s="176"/>
    </row>
    <row r="101" spans="1:18" ht="15" customHeight="1">
      <c r="A101" s="144">
        <v>6</v>
      </c>
      <c r="B101" s="49" t="s">
        <v>171</v>
      </c>
      <c r="C101" s="50"/>
      <c r="D101" s="87"/>
      <c r="E101" s="297">
        <f>E99+E81</f>
        <v>0</v>
      </c>
      <c r="F101" s="297">
        <f>F99+F81</f>
        <v>0</v>
      </c>
      <c r="G101" s="81">
        <f t="shared" ref="G101:R101" si="5">G99+G81</f>
        <v>0</v>
      </c>
      <c r="H101" s="81">
        <f t="shared" si="5"/>
        <v>0</v>
      </c>
      <c r="I101" s="81">
        <f t="shared" si="5"/>
        <v>0</v>
      </c>
      <c r="J101" s="81">
        <f t="shared" si="5"/>
        <v>0</v>
      </c>
      <c r="K101" s="81">
        <f t="shared" si="5"/>
        <v>0</v>
      </c>
      <c r="L101" s="81">
        <f t="shared" si="5"/>
        <v>0</v>
      </c>
      <c r="M101" s="81">
        <f t="shared" si="5"/>
        <v>0</v>
      </c>
      <c r="N101" s="81">
        <f t="shared" si="5"/>
        <v>0</v>
      </c>
      <c r="O101" s="81">
        <f t="shared" si="5"/>
        <v>0</v>
      </c>
      <c r="P101" s="81">
        <f t="shared" si="5"/>
        <v>0</v>
      </c>
      <c r="Q101" s="81">
        <f t="shared" si="5"/>
        <v>0</v>
      </c>
      <c r="R101" s="81">
        <f t="shared" si="5"/>
        <v>0</v>
      </c>
    </row>
    <row r="102" spans="1:18">
      <c r="A102" s="144"/>
      <c r="B102" s="32"/>
      <c r="C102" s="32"/>
      <c r="D102" s="26"/>
      <c r="E102" s="77"/>
      <c r="F102" s="77"/>
      <c r="G102" s="77"/>
      <c r="H102" s="77"/>
      <c r="I102" s="77"/>
      <c r="J102" s="77"/>
      <c r="K102" s="77"/>
      <c r="L102" s="77"/>
      <c r="M102" s="77"/>
      <c r="N102" s="77"/>
      <c r="O102" s="77"/>
      <c r="P102" s="77"/>
      <c r="Q102" s="77"/>
      <c r="R102" s="77"/>
    </row>
    <row r="103" spans="1:18" ht="18.75">
      <c r="A103" s="144"/>
      <c r="B103" s="305" t="s">
        <v>44</v>
      </c>
      <c r="C103" s="44"/>
      <c r="D103" s="91"/>
      <c r="E103" s="92"/>
      <c r="F103" s="92"/>
      <c r="G103" s="92"/>
      <c r="H103" s="92"/>
      <c r="I103" s="92"/>
      <c r="J103" s="92"/>
      <c r="K103" s="92"/>
      <c r="L103" s="92"/>
      <c r="M103" s="92"/>
      <c r="N103" s="92"/>
      <c r="O103" s="78"/>
      <c r="P103" s="78"/>
      <c r="Q103" s="78"/>
      <c r="R103" s="78"/>
    </row>
    <row r="104" spans="1:18">
      <c r="A104" s="144"/>
      <c r="B104" s="26"/>
      <c r="C104" s="32"/>
      <c r="D104" s="26"/>
    </row>
    <row r="105" spans="1:18">
      <c r="A105" s="144"/>
      <c r="B105" s="33"/>
      <c r="C105" s="74"/>
      <c r="D105" s="79" t="s">
        <v>97</v>
      </c>
      <c r="E105" s="63" t="s">
        <v>137</v>
      </c>
      <c r="F105" s="63" t="s">
        <v>80</v>
      </c>
      <c r="G105" s="63" t="s">
        <v>1</v>
      </c>
      <c r="H105" s="63" t="s">
        <v>2</v>
      </c>
      <c r="I105" s="63" t="s">
        <v>17</v>
      </c>
      <c r="J105" s="63" t="s">
        <v>18</v>
      </c>
      <c r="K105" s="63" t="s">
        <v>20</v>
      </c>
      <c r="L105" s="63" t="s">
        <v>21</v>
      </c>
      <c r="M105" s="63" t="s">
        <v>24</v>
      </c>
      <c r="N105" s="63" t="s">
        <v>25</v>
      </c>
      <c r="O105" s="63" t="s">
        <v>27</v>
      </c>
      <c r="P105" s="63" t="s">
        <v>28</v>
      </c>
      <c r="Q105" s="63" t="s">
        <v>29</v>
      </c>
      <c r="R105" s="63" t="s">
        <v>30</v>
      </c>
    </row>
    <row r="106" spans="1:18">
      <c r="A106" s="144">
        <v>7</v>
      </c>
      <c r="B106" s="51" t="s">
        <v>374</v>
      </c>
      <c r="C106" s="285"/>
      <c r="D106" s="478">
        <v>0.42799999999999999</v>
      </c>
      <c r="E106" s="297">
        <f>EBT!E140*$D$106</f>
        <v>20522.171999999999</v>
      </c>
      <c r="F106" s="297">
        <f>EBT!F140*$D$106</f>
        <v>54446.735999999997</v>
      </c>
      <c r="G106" s="321">
        <f>EBT!G140*$D$106</f>
        <v>72704.050586815982</v>
      </c>
      <c r="H106" s="321">
        <f>EBT!H140*$D$106</f>
        <v>57965.930509384001</v>
      </c>
      <c r="I106" s="321">
        <f>EBT!I140*$D$106</f>
        <v>30217.490945224021</v>
      </c>
      <c r="J106" s="321">
        <f>EBT!J140*$D$106</f>
        <v>13613.244905728008</v>
      </c>
      <c r="K106" s="321">
        <f>EBT!K140*$D$106</f>
        <v>10980.597520751991</v>
      </c>
      <c r="L106" s="321">
        <f>EBT!L140*$D$106</f>
        <v>12322.055766188007</v>
      </c>
      <c r="M106" s="321">
        <f>EBT!M140*$D$106</f>
        <v>16905.121326271998</v>
      </c>
      <c r="N106" s="321">
        <f>EBT!N140*$D$106</f>
        <v>-42353.921726403998</v>
      </c>
      <c r="O106" s="321">
        <f>EBT!O140*$D$106</f>
        <v>-40228.030666367973</v>
      </c>
      <c r="P106" s="321">
        <f>EBT!P140*$D$106</f>
        <v>-35981.971641172</v>
      </c>
      <c r="Q106" s="321">
        <f>EBT!Q140*$D$106</f>
        <v>-36014.665387167996</v>
      </c>
      <c r="R106" s="321">
        <f>EBT!R140*$D$106</f>
        <v>-35194.881258155998</v>
      </c>
    </row>
    <row r="107" spans="1:18" ht="18.75">
      <c r="A107" s="144"/>
      <c r="B107" s="305" t="s">
        <v>99</v>
      </c>
      <c r="C107" s="11"/>
      <c r="D107" s="20"/>
      <c r="E107" s="77"/>
      <c r="F107" s="77"/>
      <c r="G107" s="77"/>
      <c r="H107" s="77"/>
      <c r="I107" s="77"/>
      <c r="J107" s="77"/>
      <c r="K107" s="77"/>
      <c r="L107" s="77"/>
      <c r="M107" s="77"/>
      <c r="N107" s="77"/>
      <c r="O107" s="82"/>
      <c r="P107" s="82"/>
      <c r="Q107" s="82"/>
      <c r="R107" s="82"/>
    </row>
    <row r="108" spans="1:18" s="2" customFormat="1">
      <c r="A108" s="146"/>
      <c r="B108" s="20"/>
      <c r="C108" s="11"/>
      <c r="D108" s="20"/>
      <c r="E108" s="63" t="s">
        <v>137</v>
      </c>
      <c r="F108" s="63" t="s">
        <v>80</v>
      </c>
      <c r="G108" s="63" t="s">
        <v>1</v>
      </c>
      <c r="H108" s="63" t="s">
        <v>2</v>
      </c>
      <c r="I108" s="63" t="s">
        <v>17</v>
      </c>
      <c r="J108" s="63" t="s">
        <v>18</v>
      </c>
      <c r="K108" s="63" t="s">
        <v>20</v>
      </c>
      <c r="L108" s="63" t="s">
        <v>21</v>
      </c>
      <c r="M108" s="63" t="s">
        <v>24</v>
      </c>
      <c r="N108" s="63" t="s">
        <v>25</v>
      </c>
      <c r="O108" s="63" t="s">
        <v>27</v>
      </c>
      <c r="P108" s="63" t="s">
        <v>28</v>
      </c>
      <c r="Q108" s="63" t="s">
        <v>29</v>
      </c>
      <c r="R108" s="63" t="s">
        <v>30</v>
      </c>
    </row>
    <row r="109" spans="1:18">
      <c r="A109" s="144">
        <v>8</v>
      </c>
      <c r="B109" s="51" t="s">
        <v>311</v>
      </c>
      <c r="C109" s="39"/>
      <c r="D109" s="93"/>
      <c r="E109" s="297">
        <f>E61+E106+E101</f>
        <v>110139.17199999999</v>
      </c>
      <c r="F109" s="297">
        <f t="shared" ref="F109:R109" si="6">F61+F106+F101</f>
        <v>142822.77065064764</v>
      </c>
      <c r="G109" s="293">
        <f t="shared" si="6"/>
        <v>131247.30159733532</v>
      </c>
      <c r="H109" s="293">
        <f t="shared" si="6"/>
        <v>129951.61332199769</v>
      </c>
      <c r="I109" s="293">
        <f t="shared" si="6"/>
        <v>117218.56581331178</v>
      </c>
      <c r="J109" s="293">
        <f t="shared" si="6"/>
        <v>117032.19035849883</v>
      </c>
      <c r="K109" s="293">
        <f t="shared" si="6"/>
        <v>116487.49518069271</v>
      </c>
      <c r="L109" s="293">
        <f t="shared" si="6"/>
        <v>118768.13606124253</v>
      </c>
      <c r="M109" s="293">
        <f t="shared" si="6"/>
        <v>121998.15111945923</v>
      </c>
      <c r="N109" s="293">
        <f t="shared" si="6"/>
        <v>56320.18283235476</v>
      </c>
      <c r="O109" s="293">
        <f t="shared" si="6"/>
        <v>58332.908150993178</v>
      </c>
      <c r="P109" s="293">
        <f t="shared" si="6"/>
        <v>61251.821307523802</v>
      </c>
      <c r="Q109" s="293">
        <f t="shared" si="6"/>
        <v>61900.912940979011</v>
      </c>
      <c r="R109" s="293">
        <f t="shared" si="6"/>
        <v>64139.780300670878</v>
      </c>
    </row>
    <row r="110" spans="1:18" ht="15" customHeight="1">
      <c r="A110" s="144"/>
      <c r="B110" s="11"/>
      <c r="C110" s="11"/>
      <c r="D110" s="11"/>
      <c r="E110" s="474"/>
      <c r="F110" s="474"/>
      <c r="G110" s="474"/>
      <c r="H110" s="474"/>
      <c r="I110" s="474"/>
      <c r="J110" s="474"/>
      <c r="K110" s="474"/>
      <c r="L110" s="474"/>
      <c r="M110" s="474"/>
      <c r="N110" s="82"/>
      <c r="O110" s="82"/>
      <c r="P110" s="82"/>
      <c r="Q110" s="82"/>
      <c r="R110" s="82"/>
    </row>
    <row r="111" spans="1:18" ht="18.75">
      <c r="A111" s="144"/>
      <c r="B111" s="305" t="s">
        <v>306</v>
      </c>
      <c r="E111" s="475"/>
      <c r="F111" s="475"/>
      <c r="G111" s="475"/>
      <c r="H111" s="475"/>
      <c r="I111" s="475"/>
      <c r="J111" s="475"/>
      <c r="K111" s="475"/>
      <c r="L111" s="475"/>
      <c r="M111" s="475"/>
      <c r="N111" s="475"/>
      <c r="O111" s="475"/>
      <c r="P111" s="94"/>
      <c r="Q111" s="94"/>
      <c r="R111" s="94"/>
    </row>
    <row r="112" spans="1:18" s="286" customFormat="1">
      <c r="A112" s="295"/>
      <c r="B112" s="287"/>
      <c r="C112" s="287"/>
      <c r="D112" s="287"/>
      <c r="E112" s="475"/>
      <c r="F112" s="475"/>
      <c r="G112" s="475"/>
      <c r="H112" s="475"/>
      <c r="I112" s="475"/>
      <c r="J112" s="475"/>
      <c r="K112" s="475"/>
      <c r="L112" s="475"/>
      <c r="M112" s="475"/>
      <c r="N112" s="475"/>
      <c r="O112" s="475"/>
      <c r="P112" s="94"/>
      <c r="Q112" s="94"/>
      <c r="R112" s="94"/>
    </row>
    <row r="113" spans="1:18" s="286" customFormat="1">
      <c r="A113" s="295" t="s">
        <v>295</v>
      </c>
      <c r="B113" s="316" t="s">
        <v>316</v>
      </c>
      <c r="C113" s="287"/>
      <c r="D113" s="287"/>
      <c r="E113" s="476">
        <f>EBT!E79</f>
        <v>0</v>
      </c>
      <c r="F113" s="476">
        <f>EBT!F79</f>
        <v>0</v>
      </c>
      <c r="G113" s="477">
        <f>EBT!G79</f>
        <v>0</v>
      </c>
      <c r="H113" s="477">
        <f>EBT!H79</f>
        <v>0</v>
      </c>
      <c r="I113" s="477">
        <f>EBT!I79</f>
        <v>0</v>
      </c>
      <c r="J113" s="477">
        <f>EBT!J79</f>
        <v>0</v>
      </c>
      <c r="K113" s="477">
        <f>EBT!K79</f>
        <v>0</v>
      </c>
      <c r="L113" s="477">
        <f>EBT!L79</f>
        <v>0</v>
      </c>
      <c r="M113" s="477">
        <f>EBT!M79</f>
        <v>0</v>
      </c>
      <c r="N113" s="477">
        <f>EBT!N79</f>
        <v>0</v>
      </c>
      <c r="O113" s="477">
        <f>EBT!O79</f>
        <v>0</v>
      </c>
      <c r="P113" s="477">
        <f>EBT!P79</f>
        <v>0</v>
      </c>
      <c r="Q113" s="477">
        <f>EBT!Q79</f>
        <v>0</v>
      </c>
      <c r="R113" s="477">
        <f>EBT!R79</f>
        <v>0</v>
      </c>
    </row>
    <row r="114" spans="1:18" s="286" customFormat="1">
      <c r="A114" s="295" t="s">
        <v>296</v>
      </c>
      <c r="B114" s="316" t="s">
        <v>300</v>
      </c>
      <c r="C114" s="287"/>
      <c r="D114" s="287"/>
      <c r="E114" s="476">
        <f>EBT!E16</f>
        <v>0</v>
      </c>
      <c r="F114" s="476">
        <f>EBT!F16</f>
        <v>0</v>
      </c>
      <c r="G114" s="477">
        <f>EBT!G16</f>
        <v>0</v>
      </c>
      <c r="H114" s="477">
        <f>EBT!H16</f>
        <v>0</v>
      </c>
      <c r="I114" s="477">
        <f>EBT!I16</f>
        <v>0</v>
      </c>
      <c r="J114" s="477">
        <f>EBT!J16</f>
        <v>0</v>
      </c>
      <c r="K114" s="477">
        <f>EBT!K16</f>
        <v>0</v>
      </c>
      <c r="L114" s="477">
        <f>EBT!L16</f>
        <v>0</v>
      </c>
      <c r="M114" s="477">
        <f>EBT!M16</f>
        <v>0</v>
      </c>
      <c r="N114" s="477">
        <f>EBT!N16</f>
        <v>0</v>
      </c>
      <c r="O114" s="477">
        <f>EBT!O16</f>
        <v>0</v>
      </c>
      <c r="P114" s="477">
        <f>EBT!P16</f>
        <v>0</v>
      </c>
      <c r="Q114" s="477">
        <f>EBT!Q16</f>
        <v>0</v>
      </c>
      <c r="R114" s="477">
        <f>EBT!R16</f>
        <v>0</v>
      </c>
    </row>
    <row r="115" spans="1:18" s="286" customFormat="1">
      <c r="A115" s="295" t="s">
        <v>297</v>
      </c>
      <c r="B115" s="316" t="s">
        <v>307</v>
      </c>
      <c r="C115" s="287"/>
      <c r="D115" s="287"/>
      <c r="E115" s="476">
        <f>E113+E114</f>
        <v>0</v>
      </c>
      <c r="F115" s="476">
        <f t="shared" ref="F115:R115" si="7">F113+F114</f>
        <v>0</v>
      </c>
      <c r="G115" s="477">
        <f t="shared" si="7"/>
        <v>0</v>
      </c>
      <c r="H115" s="477">
        <f t="shared" si="7"/>
        <v>0</v>
      </c>
      <c r="I115" s="477">
        <f t="shared" si="7"/>
        <v>0</v>
      </c>
      <c r="J115" s="477">
        <f t="shared" si="7"/>
        <v>0</v>
      </c>
      <c r="K115" s="477">
        <f t="shared" si="7"/>
        <v>0</v>
      </c>
      <c r="L115" s="477">
        <f t="shared" si="7"/>
        <v>0</v>
      </c>
      <c r="M115" s="477">
        <f t="shared" si="7"/>
        <v>0</v>
      </c>
      <c r="N115" s="477">
        <f t="shared" si="7"/>
        <v>0</v>
      </c>
      <c r="O115" s="477">
        <f t="shared" si="7"/>
        <v>0</v>
      </c>
      <c r="P115" s="477">
        <f t="shared" si="7"/>
        <v>0</v>
      </c>
      <c r="Q115" s="477">
        <f t="shared" si="7"/>
        <v>0</v>
      </c>
      <c r="R115" s="477">
        <f t="shared" si="7"/>
        <v>0</v>
      </c>
    </row>
    <row r="116" spans="1:18" s="286" customFormat="1">
      <c r="A116" s="303" t="s">
        <v>298</v>
      </c>
      <c r="B116" s="316" t="s">
        <v>294</v>
      </c>
      <c r="C116" s="287"/>
      <c r="D116" s="287"/>
      <c r="E116" s="476"/>
      <c r="F116" s="476"/>
      <c r="G116" s="477"/>
      <c r="H116" s="477"/>
      <c r="I116" s="477"/>
      <c r="J116" s="477"/>
      <c r="K116" s="477"/>
      <c r="L116" s="477"/>
      <c r="M116" s="477"/>
      <c r="N116" s="477"/>
      <c r="O116" s="477"/>
      <c r="P116" s="66"/>
      <c r="Q116" s="66"/>
      <c r="R116" s="66"/>
    </row>
    <row r="117" spans="1:18" s="286" customFormat="1">
      <c r="A117" s="295" t="s">
        <v>301</v>
      </c>
      <c r="B117" s="316" t="s">
        <v>302</v>
      </c>
      <c r="C117" s="287"/>
      <c r="D117" s="287"/>
      <c r="E117" s="479">
        <f>E115*E116</f>
        <v>0</v>
      </c>
      <c r="F117" s="479">
        <f t="shared" ref="F117:R117" si="8">F115*F116</f>
        <v>0</v>
      </c>
      <c r="G117" s="480">
        <f t="shared" si="8"/>
        <v>0</v>
      </c>
      <c r="H117" s="480">
        <f t="shared" si="8"/>
        <v>0</v>
      </c>
      <c r="I117" s="480">
        <f t="shared" si="8"/>
        <v>0</v>
      </c>
      <c r="J117" s="480">
        <f t="shared" si="8"/>
        <v>0</v>
      </c>
      <c r="K117" s="480">
        <f t="shared" si="8"/>
        <v>0</v>
      </c>
      <c r="L117" s="480">
        <f t="shared" si="8"/>
        <v>0</v>
      </c>
      <c r="M117" s="480">
        <f t="shared" si="8"/>
        <v>0</v>
      </c>
      <c r="N117" s="480">
        <f t="shared" si="8"/>
        <v>0</v>
      </c>
      <c r="O117" s="480">
        <f t="shared" si="8"/>
        <v>0</v>
      </c>
      <c r="P117" s="480">
        <f t="shared" si="8"/>
        <v>0</v>
      </c>
      <c r="Q117" s="480">
        <f t="shared" si="8"/>
        <v>0</v>
      </c>
      <c r="R117" s="480">
        <f t="shared" si="8"/>
        <v>0</v>
      </c>
    </row>
    <row r="118" spans="1:18" s="286" customFormat="1">
      <c r="A118" s="295"/>
      <c r="B118" s="287"/>
      <c r="C118" s="287"/>
      <c r="D118" s="287"/>
      <c r="E118" s="475"/>
      <c r="F118" s="475"/>
      <c r="G118" s="475"/>
      <c r="H118" s="475"/>
      <c r="I118" s="475"/>
      <c r="J118" s="475"/>
      <c r="K118" s="475"/>
      <c r="L118" s="475"/>
      <c r="M118" s="475"/>
      <c r="N118" s="475"/>
      <c r="O118" s="475"/>
      <c r="P118" s="94"/>
      <c r="Q118" s="94"/>
      <c r="R118" s="94"/>
    </row>
    <row r="119" spans="1:18" s="286" customFormat="1" ht="18.75">
      <c r="A119" s="295"/>
      <c r="B119" s="305" t="s">
        <v>299</v>
      </c>
      <c r="C119" s="287"/>
      <c r="D119" s="287"/>
      <c r="E119" s="475"/>
      <c r="F119" s="475"/>
      <c r="G119" s="475"/>
      <c r="H119" s="475"/>
      <c r="I119" s="475"/>
      <c r="J119" s="475"/>
      <c r="K119" s="475"/>
      <c r="L119" s="475"/>
      <c r="M119" s="475"/>
      <c r="N119" s="475"/>
      <c r="O119" s="475"/>
      <c r="P119" s="94"/>
      <c r="Q119" s="94"/>
      <c r="R119" s="94"/>
    </row>
    <row r="120" spans="1:18" s="286" customFormat="1">
      <c r="A120" s="295"/>
      <c r="B120" s="287"/>
      <c r="C120" s="287"/>
      <c r="D120" s="287"/>
      <c r="E120" s="475"/>
      <c r="F120" s="475"/>
      <c r="G120" s="475"/>
      <c r="H120" s="475"/>
      <c r="I120" s="475"/>
      <c r="J120" s="475"/>
      <c r="K120" s="475"/>
      <c r="L120" s="475"/>
      <c r="M120" s="475"/>
      <c r="N120" s="475"/>
      <c r="O120" s="475"/>
      <c r="P120" s="94"/>
      <c r="Q120" s="94"/>
      <c r="R120" s="94"/>
    </row>
    <row r="121" spans="1:18" s="286" customFormat="1">
      <c r="A121" s="295" t="s">
        <v>303</v>
      </c>
      <c r="B121" s="316" t="s">
        <v>356</v>
      </c>
      <c r="C121" s="287"/>
      <c r="D121" s="287"/>
      <c r="E121" s="479">
        <f>E109-E117</f>
        <v>110139.17199999999</v>
      </c>
      <c r="F121" s="479">
        <f t="shared" ref="F121:R121" si="9">F109-F117</f>
        <v>142822.77065064764</v>
      </c>
      <c r="G121" s="480">
        <f t="shared" si="9"/>
        <v>131247.30159733532</v>
      </c>
      <c r="H121" s="480">
        <f t="shared" si="9"/>
        <v>129951.61332199769</v>
      </c>
      <c r="I121" s="480">
        <f t="shared" si="9"/>
        <v>117218.56581331178</v>
      </c>
      <c r="J121" s="480">
        <f t="shared" si="9"/>
        <v>117032.19035849883</v>
      </c>
      <c r="K121" s="480">
        <f t="shared" si="9"/>
        <v>116487.49518069271</v>
      </c>
      <c r="L121" s="480">
        <f t="shared" si="9"/>
        <v>118768.13606124253</v>
      </c>
      <c r="M121" s="480">
        <f t="shared" si="9"/>
        <v>121998.15111945923</v>
      </c>
      <c r="N121" s="480">
        <f t="shared" si="9"/>
        <v>56320.18283235476</v>
      </c>
      <c r="O121" s="480">
        <f t="shared" si="9"/>
        <v>58332.908150993178</v>
      </c>
      <c r="P121" s="480">
        <f t="shared" si="9"/>
        <v>61251.821307523802</v>
      </c>
      <c r="Q121" s="480">
        <f t="shared" si="9"/>
        <v>61900.912940979011</v>
      </c>
      <c r="R121" s="480">
        <f t="shared" si="9"/>
        <v>64139.780300670878</v>
      </c>
    </row>
    <row r="122" spans="1:18" s="286" customFormat="1">
      <c r="A122" s="295"/>
      <c r="B122" s="287"/>
      <c r="C122" s="287"/>
      <c r="D122" s="287"/>
      <c r="E122" s="475"/>
      <c r="F122" s="475"/>
      <c r="G122" s="475"/>
      <c r="H122" s="475"/>
      <c r="I122" s="475"/>
      <c r="J122" s="475"/>
      <c r="K122" s="475"/>
      <c r="L122" s="475"/>
      <c r="M122" s="475"/>
      <c r="N122" s="475"/>
      <c r="O122" s="475"/>
      <c r="P122" s="94"/>
      <c r="Q122" s="94"/>
      <c r="R122" s="94"/>
    </row>
    <row r="123" spans="1:18" s="2" customFormat="1" ht="37.5">
      <c r="A123" s="296"/>
      <c r="B123" s="305" t="s">
        <v>176</v>
      </c>
      <c r="C123" s="287"/>
      <c r="D123" s="287"/>
      <c r="E123" s="503" t="s">
        <v>419</v>
      </c>
      <c r="F123" s="504"/>
      <c r="G123" s="504"/>
      <c r="H123" s="504"/>
      <c r="I123" s="504"/>
      <c r="J123" s="504"/>
      <c r="K123" s="505"/>
      <c r="L123" s="475"/>
      <c r="M123" s="475"/>
      <c r="N123" s="475"/>
      <c r="O123" s="475"/>
      <c r="P123" s="94"/>
      <c r="Q123" s="94"/>
      <c r="R123" s="94"/>
    </row>
    <row r="124" spans="1:18" s="2" customFormat="1">
      <c r="A124" s="296"/>
      <c r="B124" s="287"/>
      <c r="C124" s="287"/>
      <c r="D124" s="287"/>
      <c r="E124" s="506"/>
      <c r="F124" s="507"/>
      <c r="G124" s="507"/>
      <c r="H124" s="507"/>
      <c r="I124" s="507"/>
      <c r="J124" s="507"/>
      <c r="K124" s="508"/>
      <c r="L124" s="475"/>
      <c r="M124" s="475"/>
      <c r="N124" s="475"/>
      <c r="O124" s="475"/>
      <c r="P124" s="94"/>
      <c r="Q124" s="94"/>
      <c r="R124" s="94"/>
    </row>
    <row r="125" spans="1:18" s="2" customFormat="1">
      <c r="A125" s="296"/>
      <c r="B125" s="289"/>
      <c r="C125" s="288"/>
      <c r="D125" s="289"/>
      <c r="E125" s="292" t="s">
        <v>137</v>
      </c>
      <c r="F125" s="292" t="s">
        <v>80</v>
      </c>
      <c r="G125" s="292" t="s">
        <v>1</v>
      </c>
      <c r="H125" s="292" t="s">
        <v>2</v>
      </c>
      <c r="I125" s="292" t="s">
        <v>17</v>
      </c>
      <c r="J125" s="292" t="s">
        <v>18</v>
      </c>
      <c r="K125" s="292" t="s">
        <v>20</v>
      </c>
      <c r="L125" s="292" t="s">
        <v>21</v>
      </c>
      <c r="M125" s="292" t="s">
        <v>24</v>
      </c>
      <c r="N125" s="292" t="s">
        <v>25</v>
      </c>
      <c r="O125" s="292" t="s">
        <v>27</v>
      </c>
      <c r="P125" s="292" t="s">
        <v>28</v>
      </c>
      <c r="Q125" s="292" t="s">
        <v>29</v>
      </c>
      <c r="R125" s="292" t="s">
        <v>30</v>
      </c>
    </row>
    <row r="126" spans="1:18" s="2" customFormat="1" ht="15.75" customHeight="1">
      <c r="A126" s="296">
        <v>9</v>
      </c>
      <c r="B126" s="291" t="s">
        <v>266</v>
      </c>
      <c r="C126" s="290"/>
      <c r="D126" s="294"/>
      <c r="E126" s="481">
        <v>1220.7465680072009</v>
      </c>
      <c r="F126" s="481">
        <v>1647.6099676482281</v>
      </c>
      <c r="G126" s="420">
        <v>2143.9841402555317</v>
      </c>
      <c r="H126" s="420">
        <v>2703.4098312160509</v>
      </c>
      <c r="I126" s="420">
        <v>3312.2673279083633</v>
      </c>
      <c r="J126" s="420">
        <v>3961.718275687545</v>
      </c>
      <c r="K126" s="420">
        <v>4642.1251372103816</v>
      </c>
      <c r="L126" s="420">
        <v>5342.8174785630736</v>
      </c>
      <c r="M126" s="420">
        <v>6057.1364427307381</v>
      </c>
      <c r="N126" s="420">
        <v>6776.9594363079386</v>
      </c>
      <c r="O126" s="420">
        <v>7497.7575930533958</v>
      </c>
      <c r="P126" s="420">
        <v>8214.9030410787745</v>
      </c>
      <c r="Q126" s="420">
        <v>8925.903600440186</v>
      </c>
      <c r="R126" s="420">
        <v>9628.8579667715876</v>
      </c>
    </row>
    <row r="127" spans="1:18">
      <c r="A127" s="295">
        <v>10</v>
      </c>
      <c r="B127" s="291" t="s">
        <v>267</v>
      </c>
      <c r="C127" s="290"/>
      <c r="D127" s="294"/>
      <c r="E127" s="481">
        <v>609.94436797708704</v>
      </c>
      <c r="F127" s="481">
        <v>841.96025729415464</v>
      </c>
      <c r="G127" s="420">
        <v>1113.7470406537295</v>
      </c>
      <c r="H127" s="420">
        <v>1421.7053891466453</v>
      </c>
      <c r="I127" s="420">
        <v>1759.6669694227244</v>
      </c>
      <c r="J127" s="420">
        <v>2122.733524038998</v>
      </c>
      <c r="K127" s="420">
        <v>2505.6755406187372</v>
      </c>
      <c r="L127" s="420">
        <v>2903.2489692743643</v>
      </c>
      <c r="M127" s="420">
        <v>3311.9458249650106</v>
      </c>
      <c r="N127" s="420">
        <v>3727.6188575017022</v>
      </c>
      <c r="O127" s="420">
        <v>4147.9324401250678</v>
      </c>
      <c r="P127" s="420">
        <v>4570.4358575552842</v>
      </c>
      <c r="Q127" s="420">
        <v>4993.9112091179559</v>
      </c>
      <c r="R127" s="420">
        <v>5417.3547322625955</v>
      </c>
    </row>
    <row r="128" spans="1:18">
      <c r="A128" s="295"/>
      <c r="B128" s="359"/>
      <c r="C128" s="359"/>
      <c r="D128" s="359"/>
      <c r="E128" s="359"/>
      <c r="F128" s="359"/>
      <c r="G128" s="359"/>
      <c r="H128" s="359"/>
      <c r="I128" s="359"/>
      <c r="J128" s="359"/>
      <c r="K128" s="359"/>
      <c r="L128" s="359"/>
      <c r="M128" s="359"/>
      <c r="N128" s="359"/>
      <c r="O128" s="359"/>
      <c r="P128" s="359"/>
      <c r="Q128" s="359"/>
      <c r="R128" s="359"/>
    </row>
    <row r="129" spans="1:18">
      <c r="A129" s="295">
        <v>11</v>
      </c>
      <c r="B129" s="500" t="s">
        <v>314</v>
      </c>
      <c r="C129" s="501"/>
      <c r="D129" s="502"/>
      <c r="E129" s="297"/>
      <c r="F129" s="297"/>
      <c r="G129" s="293"/>
      <c r="H129" s="293"/>
      <c r="I129" s="293"/>
      <c r="J129" s="293"/>
      <c r="K129" s="293"/>
      <c r="L129" s="293"/>
      <c r="M129" s="293"/>
      <c r="N129" s="293"/>
      <c r="O129" s="293"/>
      <c r="P129" s="293"/>
      <c r="Q129" s="293"/>
      <c r="R129" s="293"/>
    </row>
    <row r="130" spans="1:18">
      <c r="A130" s="295">
        <v>12</v>
      </c>
      <c r="B130" s="500" t="s">
        <v>315</v>
      </c>
      <c r="C130" s="501"/>
      <c r="D130" s="502"/>
      <c r="E130" s="297"/>
      <c r="F130" s="297"/>
      <c r="G130" s="293"/>
      <c r="H130" s="293"/>
      <c r="I130" s="293"/>
      <c r="J130" s="293"/>
      <c r="K130" s="293"/>
      <c r="L130" s="293"/>
      <c r="M130" s="293"/>
      <c r="N130" s="293"/>
      <c r="O130" s="293"/>
      <c r="P130" s="293"/>
      <c r="Q130" s="293"/>
      <c r="R130" s="293"/>
    </row>
    <row r="131" spans="1:18">
      <c r="A131" s="144"/>
    </row>
    <row r="132" spans="1:18">
      <c r="A132" s="144"/>
    </row>
    <row r="133" spans="1:18">
      <c r="A133" s="144"/>
    </row>
    <row r="134" spans="1:18">
      <c r="A134" s="144"/>
    </row>
    <row r="135" spans="1:18">
      <c r="A135" s="144"/>
    </row>
    <row r="136" spans="1:18">
      <c r="A136" s="144"/>
    </row>
    <row r="137" spans="1:18">
      <c r="A137" s="144"/>
    </row>
    <row r="138" spans="1:18">
      <c r="A138" s="144"/>
    </row>
    <row r="139" spans="1:18">
      <c r="A139" s="144"/>
    </row>
    <row r="140" spans="1:18">
      <c r="A140" s="144"/>
    </row>
    <row r="141" spans="1:18" s="2" customFormat="1">
      <c r="A141" s="146"/>
      <c r="B141" s="34"/>
      <c r="C141" s="34"/>
      <c r="D141" s="34"/>
      <c r="E141" s="5"/>
      <c r="F141" s="5"/>
      <c r="G141" s="5"/>
      <c r="H141" s="5"/>
      <c r="I141" s="5"/>
      <c r="J141" s="5"/>
      <c r="K141" s="5"/>
      <c r="L141" s="5"/>
      <c r="M141" s="5"/>
      <c r="N141" s="5"/>
      <c r="O141" s="5"/>
      <c r="P141" s="1"/>
      <c r="Q141" s="1"/>
      <c r="R141" s="1"/>
    </row>
    <row r="142" spans="1:18">
      <c r="A142" s="144"/>
    </row>
    <row r="143" spans="1:18">
      <c r="A143" s="144"/>
    </row>
    <row r="144" spans="1:18">
      <c r="A144" s="144"/>
    </row>
    <row r="145" spans="1:1">
      <c r="A145" s="144"/>
    </row>
    <row r="146" spans="1:1">
      <c r="A146" s="144"/>
    </row>
    <row r="147" spans="1:1">
      <c r="A147" s="144"/>
    </row>
    <row r="148" spans="1:1">
      <c r="A148" s="144"/>
    </row>
    <row r="149" spans="1:1">
      <c r="A149" s="144"/>
    </row>
    <row r="150" spans="1:1">
      <c r="A150" s="144"/>
    </row>
    <row r="151" spans="1:1">
      <c r="A151" s="144"/>
    </row>
    <row r="152" spans="1:1">
      <c r="A152" s="144"/>
    </row>
    <row r="153" spans="1:1">
      <c r="A153" s="144"/>
    </row>
    <row r="154" spans="1:1">
      <c r="A154" s="144"/>
    </row>
    <row r="155" spans="1:1">
      <c r="A155" s="144"/>
    </row>
    <row r="156" spans="1:1">
      <c r="A156" s="144"/>
    </row>
    <row r="157" spans="1:1">
      <c r="A157" s="144"/>
    </row>
    <row r="158" spans="1:1">
      <c r="A158" s="144"/>
    </row>
    <row r="159" spans="1:1">
      <c r="A159" s="144"/>
    </row>
    <row r="160" spans="1:1">
      <c r="A160" s="144"/>
    </row>
    <row r="161" spans="1:1">
      <c r="A161" s="144"/>
    </row>
    <row r="162" spans="1:1">
      <c r="A162" s="144"/>
    </row>
    <row r="163" spans="1:1">
      <c r="A163" s="144"/>
    </row>
    <row r="164" spans="1:1">
      <c r="A164" s="144"/>
    </row>
    <row r="165" spans="1:1">
      <c r="A165" s="144"/>
    </row>
    <row r="166" spans="1:1">
      <c r="A166" s="144"/>
    </row>
    <row r="167" spans="1:1">
      <c r="A167" s="144"/>
    </row>
    <row r="168" spans="1:1">
      <c r="A168" s="144"/>
    </row>
  </sheetData>
  <dataConsolidate/>
  <mergeCells count="4">
    <mergeCell ref="B129:D129"/>
    <mergeCell ref="B130:D130"/>
    <mergeCell ref="J8:P9"/>
    <mergeCell ref="E123:K124"/>
  </mergeCells>
  <printOptions horizontalCentered="1"/>
  <pageMargins left="0.25" right="0.25" top="0.75" bottom="0.75" header="0.3" footer="0.3"/>
  <pageSetup scale="3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U36"/>
  <sheetViews>
    <sheetView showGridLines="0" view="pageBreakPreview" zoomScale="75" zoomScaleNormal="55" zoomScaleSheetLayoutView="75" workbookViewId="0">
      <selection activeCell="G7" sqref="G7"/>
    </sheetView>
  </sheetViews>
  <sheetFormatPr defaultColWidth="9" defaultRowHeight="15.75"/>
  <cols>
    <col min="1" max="1" width="9" style="153"/>
    <col min="2" max="2" width="80.5" style="130" customWidth="1"/>
    <col min="3" max="3" width="19.125" style="130" customWidth="1"/>
    <col min="4" max="4" width="10.625" style="130" customWidth="1"/>
    <col min="5" max="5" width="10.125" style="130" customWidth="1"/>
    <col min="6" max="7" width="10.125" style="5" customWidth="1"/>
    <col min="8" max="8" width="9.625" style="5" customWidth="1"/>
    <col min="9" max="12" width="10.125" style="5" customWidth="1"/>
    <col min="13" max="13" width="9.625" style="5" customWidth="1"/>
    <col min="14" max="16" width="10.125" style="5" customWidth="1"/>
    <col min="17" max="17" width="9.625" style="5" customWidth="1"/>
    <col min="18" max="20" width="10.125" style="1" customWidth="1"/>
    <col min="21" max="21" width="9.75" style="1" customWidth="1"/>
    <col min="22" max="133" width="7.125" style="1" customWidth="1"/>
    <col min="134" max="16384" width="9" style="1"/>
  </cols>
  <sheetData>
    <row r="1" spans="1:20" s="2" customFormat="1">
      <c r="A1" s="150"/>
      <c r="B1" s="20" t="s">
        <v>22</v>
      </c>
      <c r="C1" s="11"/>
      <c r="D1" s="11"/>
      <c r="E1" s="11"/>
      <c r="F1" s="4"/>
      <c r="G1" s="4"/>
      <c r="H1" s="4"/>
      <c r="I1" s="4"/>
      <c r="J1" s="4"/>
      <c r="K1" s="4"/>
      <c r="L1" s="4"/>
      <c r="M1" s="4"/>
      <c r="N1" s="4"/>
      <c r="O1" s="4"/>
    </row>
    <row r="2" spans="1:20" s="2" customFormat="1">
      <c r="A2" s="150"/>
      <c r="B2" s="20" t="s">
        <v>23</v>
      </c>
      <c r="C2" s="11"/>
      <c r="D2" s="11"/>
      <c r="E2" s="11"/>
      <c r="F2" s="4"/>
      <c r="G2" s="4"/>
      <c r="H2" s="4"/>
      <c r="I2" s="4"/>
      <c r="J2" s="4"/>
      <c r="K2" s="4"/>
      <c r="L2" s="4"/>
      <c r="M2" s="4"/>
      <c r="N2" s="4"/>
      <c r="O2" s="4"/>
    </row>
    <row r="3" spans="1:20" s="3" customFormat="1">
      <c r="A3" s="150"/>
      <c r="B3" s="134" t="s">
        <v>259</v>
      </c>
      <c r="C3" s="16"/>
      <c r="D3" s="16"/>
      <c r="E3" s="16"/>
    </row>
    <row r="4" spans="1:20" s="3" customFormat="1">
      <c r="A4" s="150"/>
      <c r="B4" s="25" t="s">
        <v>186</v>
      </c>
      <c r="C4" s="15"/>
      <c r="D4" s="15"/>
      <c r="E4" s="15"/>
    </row>
    <row r="5" spans="1:20" s="3" customFormat="1">
      <c r="A5" s="150"/>
      <c r="B5" s="298" t="s">
        <v>185</v>
      </c>
      <c r="C5" s="15"/>
      <c r="D5" s="15"/>
      <c r="E5" s="15"/>
      <c r="G5" s="491"/>
      <c r="H5" s="491"/>
      <c r="I5" s="491"/>
      <c r="J5" s="491"/>
      <c r="K5" s="491"/>
      <c r="L5" s="491"/>
      <c r="M5" s="491"/>
    </row>
    <row r="6" spans="1:20" s="3" customFormat="1">
      <c r="A6" s="150"/>
      <c r="B6" s="15"/>
      <c r="C6" s="15"/>
      <c r="D6" s="15"/>
      <c r="E6" s="15"/>
      <c r="G6" s="491"/>
      <c r="H6" s="491"/>
      <c r="I6" s="491"/>
      <c r="J6" s="491"/>
      <c r="K6" s="491"/>
      <c r="L6" s="491"/>
      <c r="M6" s="491"/>
    </row>
    <row r="7" spans="1:20" s="3" customFormat="1" ht="15.75" customHeight="1">
      <c r="A7" s="150"/>
      <c r="B7" s="149" t="s">
        <v>100</v>
      </c>
      <c r="C7" s="11"/>
      <c r="D7" s="11"/>
      <c r="E7" s="11"/>
      <c r="F7" s="10"/>
      <c r="G7" s="61" t="s">
        <v>26</v>
      </c>
      <c r="H7" s="77"/>
      <c r="I7" s="77"/>
      <c r="J7" s="77"/>
      <c r="K7" s="77"/>
      <c r="L7" s="78"/>
      <c r="M7" s="78"/>
      <c r="N7" s="6"/>
      <c r="O7" s="6"/>
      <c r="P7" s="6"/>
      <c r="Q7" s="6"/>
    </row>
    <row r="8" spans="1:20" s="3" customFormat="1">
      <c r="A8" s="150"/>
      <c r="B8" s="20"/>
      <c r="C8" s="26" t="s">
        <v>135</v>
      </c>
      <c r="D8" s="134" t="s">
        <v>82</v>
      </c>
      <c r="E8" s="20"/>
      <c r="F8" s="54"/>
      <c r="G8" s="54"/>
      <c r="H8" s="54"/>
      <c r="I8" s="54"/>
      <c r="J8" s="233"/>
      <c r="K8" s="62"/>
      <c r="L8" s="62"/>
      <c r="M8" s="62"/>
      <c r="N8" s="62"/>
      <c r="O8" s="62"/>
      <c r="P8" s="57"/>
      <c r="Q8" s="57"/>
      <c r="R8" s="58"/>
      <c r="S8" s="58"/>
      <c r="T8" s="58"/>
    </row>
    <row r="9" spans="1:20" s="3" customFormat="1">
      <c r="A9" s="150"/>
      <c r="B9" s="12"/>
      <c r="C9" s="26" t="s">
        <v>136</v>
      </c>
      <c r="D9" s="514" t="s">
        <v>127</v>
      </c>
      <c r="E9" s="514"/>
      <c r="F9" s="515"/>
      <c r="G9" s="515"/>
      <c r="H9" s="21"/>
      <c r="I9" s="516" t="s">
        <v>128</v>
      </c>
      <c r="J9" s="516"/>
      <c r="K9" s="516"/>
      <c r="L9" s="516"/>
      <c r="M9" s="234"/>
      <c r="N9" s="517" t="s">
        <v>129</v>
      </c>
      <c r="O9" s="518"/>
      <c r="P9" s="518"/>
      <c r="Q9" s="57"/>
      <c r="R9" s="489" t="s">
        <v>130</v>
      </c>
      <c r="S9" s="519"/>
      <c r="T9" s="519"/>
    </row>
    <row r="10" spans="1:20" s="7" customFormat="1" ht="18.75">
      <c r="A10" s="151"/>
      <c r="B10" s="305" t="s">
        <v>92</v>
      </c>
      <c r="C10" s="22"/>
      <c r="D10" s="63" t="s">
        <v>137</v>
      </c>
      <c r="E10" s="63" t="s">
        <v>80</v>
      </c>
      <c r="F10" s="63">
        <v>2019</v>
      </c>
      <c r="G10" s="235" t="s">
        <v>2</v>
      </c>
      <c r="H10" s="236"/>
      <c r="I10" s="191" t="s">
        <v>17</v>
      </c>
      <c r="J10" s="63" t="s">
        <v>18</v>
      </c>
      <c r="K10" s="63" t="s">
        <v>20</v>
      </c>
      <c r="L10" s="235" t="s">
        <v>21</v>
      </c>
      <c r="M10" s="236"/>
      <c r="N10" s="191" t="s">
        <v>24</v>
      </c>
      <c r="O10" s="63" t="s">
        <v>25</v>
      </c>
      <c r="P10" s="235" t="s">
        <v>27</v>
      </c>
      <c r="Q10" s="236"/>
      <c r="R10" s="191" t="s">
        <v>28</v>
      </c>
      <c r="S10" s="63" t="s">
        <v>29</v>
      </c>
      <c r="T10" s="63" t="s">
        <v>30</v>
      </c>
    </row>
    <row r="11" spans="1:20" ht="15" customHeight="1">
      <c r="A11" s="21">
        <v>1</v>
      </c>
      <c r="B11" s="20" t="s">
        <v>368</v>
      </c>
      <c r="C11" s="26"/>
      <c r="D11" s="250">
        <f>EBT!E14</f>
        <v>728806.29500000004</v>
      </c>
      <c r="E11" s="250">
        <f>EBT!F14</f>
        <v>689157.57400000014</v>
      </c>
      <c r="F11" s="250">
        <f>EBT!G14</f>
        <v>696625.52356018894</v>
      </c>
      <c r="G11" s="250">
        <f>EBT!H14</f>
        <v>694442.61528311577</v>
      </c>
      <c r="H11" s="238"/>
      <c r="I11" s="250">
        <f>EBT!I14</f>
        <v>694400.5710149135</v>
      </c>
      <c r="J11" s="250">
        <f>EBT!J14</f>
        <v>694010.14649569697</v>
      </c>
      <c r="K11" s="250">
        <f>EBT!K14</f>
        <v>694758.5338341489</v>
      </c>
      <c r="L11" s="250">
        <f>EBT!L14</f>
        <v>697847.94314896106</v>
      </c>
      <c r="M11" s="238"/>
      <c r="N11" s="265">
        <f>EBT!M14</f>
        <v>701978.17801477213</v>
      </c>
      <c r="O11" s="265">
        <f>EBT!N14</f>
        <v>704346.85207470902</v>
      </c>
      <c r="P11" s="265">
        <f>EBT!O14</f>
        <v>707296.99163593445</v>
      </c>
      <c r="Q11" s="268"/>
      <c r="R11" s="265">
        <f>EBT!P14</f>
        <v>710692.65404008678</v>
      </c>
      <c r="S11" s="265">
        <f>EBT!Q14</f>
        <v>715915.46601543878</v>
      </c>
      <c r="T11" s="265">
        <f>EBT!R14</f>
        <v>717462.28598710638</v>
      </c>
    </row>
    <row r="12" spans="1:20" ht="15" customHeight="1">
      <c r="A12" s="21">
        <v>2</v>
      </c>
      <c r="B12" s="20" t="s">
        <v>369</v>
      </c>
      <c r="C12" s="20"/>
      <c r="D12" s="96"/>
      <c r="E12" s="96"/>
      <c r="F12" s="110"/>
      <c r="G12" s="120"/>
      <c r="H12" s="238"/>
      <c r="I12" s="109"/>
      <c r="J12" s="110"/>
      <c r="K12" s="110"/>
      <c r="L12" s="120"/>
      <c r="M12" s="238"/>
      <c r="N12" s="109"/>
      <c r="O12" s="110"/>
      <c r="P12" s="120"/>
      <c r="Q12" s="268"/>
      <c r="R12" s="266"/>
      <c r="S12" s="110"/>
      <c r="T12" s="110"/>
    </row>
    <row r="13" spans="1:20">
      <c r="A13" s="21">
        <v>3</v>
      </c>
      <c r="B13" s="20" t="s">
        <v>138</v>
      </c>
      <c r="C13" s="20"/>
      <c r="D13" s="269">
        <v>0.27</v>
      </c>
      <c r="E13" s="269">
        <v>0.28999999999999998</v>
      </c>
      <c r="F13" s="270">
        <v>0.31</v>
      </c>
      <c r="G13" s="271">
        <v>0.33</v>
      </c>
      <c r="H13" s="237"/>
      <c r="I13" s="273">
        <v>0.34749999999999998</v>
      </c>
      <c r="J13" s="270">
        <v>0.36499999999999999</v>
      </c>
      <c r="K13" s="270">
        <v>0.38250000000000001</v>
      </c>
      <c r="L13" s="271">
        <v>0.4</v>
      </c>
      <c r="M13" s="237"/>
      <c r="N13" s="273">
        <v>0.41670000000000001</v>
      </c>
      <c r="O13" s="270">
        <v>0.43330000000000002</v>
      </c>
      <c r="P13" s="271">
        <v>0.45</v>
      </c>
      <c r="Q13" s="237"/>
      <c r="R13" s="273">
        <v>0.4667</v>
      </c>
      <c r="S13" s="270">
        <v>0.48330000000000001</v>
      </c>
      <c r="T13" s="270">
        <v>0.5</v>
      </c>
    </row>
    <row r="14" spans="1:20">
      <c r="A14" s="21">
        <v>4</v>
      </c>
      <c r="B14" s="20" t="s">
        <v>139</v>
      </c>
      <c r="C14" s="20"/>
      <c r="D14" s="520">
        <f>((D11-D12)*D13)+((E11-E12)*E13)+((F11-F12)*F13)+((G11-G12)*G13)</f>
        <v>841753.37145708688</v>
      </c>
      <c r="E14" s="521"/>
      <c r="F14" s="521"/>
      <c r="G14" s="521"/>
      <c r="H14" s="465"/>
      <c r="I14" s="520">
        <f>((I11-I12)*I13)+((J11-J12)*J13)+((K11-K12)*K13)+((L11-L12)*L13)</f>
        <v>1039502.2183497582</v>
      </c>
      <c r="J14" s="521"/>
      <c r="K14" s="521"/>
      <c r="L14" s="521"/>
      <c r="M14" s="239"/>
      <c r="N14" s="524">
        <f>(((N11-N12)*N13)+((O11-O12)*O13)+((P11-P12)*P13))</f>
        <v>915991.4440188976</v>
      </c>
      <c r="O14" s="525"/>
      <c r="P14" s="525"/>
      <c r="Q14" s="239"/>
      <c r="R14" s="525">
        <f>(((R11-R12)*R13)+((S11-S12)*S13)+((T11-T12)*T13))</f>
        <v>1036413.3493593233</v>
      </c>
      <c r="S14" s="525"/>
      <c r="T14" s="526"/>
    </row>
    <row r="15" spans="1:20">
      <c r="A15" s="21"/>
      <c r="B15" s="20"/>
      <c r="C15" s="20"/>
      <c r="D15" s="240"/>
      <c r="E15" s="241"/>
      <c r="F15" s="71"/>
      <c r="G15" s="71"/>
      <c r="H15" s="245"/>
      <c r="I15" s="71"/>
      <c r="J15" s="71"/>
      <c r="K15" s="71"/>
      <c r="L15" s="71"/>
      <c r="M15" s="245"/>
      <c r="N15" s="71"/>
      <c r="O15" s="71"/>
      <c r="P15" s="71"/>
      <c r="Q15" s="245"/>
      <c r="R15" s="71"/>
      <c r="S15" s="71"/>
      <c r="T15" s="259"/>
    </row>
    <row r="16" spans="1:20" ht="16.5" thickBot="1">
      <c r="A16" s="21"/>
      <c r="B16" s="306" t="s">
        <v>357</v>
      </c>
      <c r="C16" s="20"/>
      <c r="D16" s="243"/>
      <c r="E16" s="244"/>
      <c r="F16" s="245"/>
      <c r="G16" s="245"/>
      <c r="H16" s="248"/>
      <c r="I16" s="245"/>
      <c r="J16" s="245"/>
      <c r="K16" s="245"/>
      <c r="L16" s="245"/>
      <c r="M16" s="245"/>
      <c r="N16" s="245"/>
      <c r="O16" s="245"/>
      <c r="P16" s="245"/>
      <c r="Q16" s="245"/>
      <c r="R16" s="245"/>
      <c r="S16" s="245"/>
      <c r="T16" s="242"/>
    </row>
    <row r="17" spans="1:21" ht="32.25" customHeight="1" thickBot="1">
      <c r="A17" s="21">
        <v>5</v>
      </c>
      <c r="B17" s="20" t="s">
        <v>360</v>
      </c>
      <c r="C17" s="458">
        <v>198401</v>
      </c>
      <c r="D17" s="247"/>
      <c r="E17" s="247"/>
      <c r="F17" s="248"/>
      <c r="G17" s="246"/>
      <c r="H17" s="272">
        <f>C17+SUM(D22:G22)</f>
        <v>181140.29069041592</v>
      </c>
      <c r="I17" s="264"/>
      <c r="J17" s="248"/>
      <c r="K17" s="248"/>
      <c r="L17" s="248"/>
      <c r="M17" s="463">
        <f>H17+SUM(I22:L22)</f>
        <v>88277.638538557745</v>
      </c>
      <c r="N17" s="248"/>
      <c r="O17" s="248"/>
      <c r="P17" s="248"/>
      <c r="Q17" s="463">
        <f>M17+SUM(N22:P22)</f>
        <v>189572.48315351029</v>
      </c>
      <c r="R17" s="248"/>
      <c r="S17" s="248"/>
      <c r="T17" s="248"/>
      <c r="U17" s="463">
        <f>Q17+SUM(R22:T22)</f>
        <v>317268.08173768711</v>
      </c>
    </row>
    <row r="18" spans="1:21">
      <c r="A18" s="21">
        <v>6</v>
      </c>
      <c r="B18" s="20" t="s">
        <v>285</v>
      </c>
      <c r="C18" s="20"/>
      <c r="D18" s="249">
        <f>EBT!E77+EBT!E124+EBT!E128</f>
        <v>198393</v>
      </c>
      <c r="E18" s="249">
        <f>EBT!F77+EBT!F124+EBT!F128</f>
        <v>200753.49902112782</v>
      </c>
      <c r="F18" s="249">
        <f>EBT!G77+EBT!G124+EBT!G128</f>
        <v>212442.29326839998</v>
      </c>
      <c r="G18" s="249">
        <f>EBT!H77+EBT!H124+EBT!H128</f>
        <v>212903.86985797499</v>
      </c>
      <c r="H18" s="260"/>
      <c r="I18" s="258">
        <f>EBT!I77+EBT!I124+EBT!I128</f>
        <v>236755.92553204999</v>
      </c>
      <c r="J18" s="258">
        <f>EBT!J77+EBT!J124+EBT!J128</f>
        <v>236596.25469252502</v>
      </c>
      <c r="K18" s="258">
        <f>EBT!K77+EBT!K124+EBT!K128</f>
        <v>236493.20208992501</v>
      </c>
      <c r="L18" s="258">
        <f>EBT!L77+EBT!L124+EBT!L128</f>
        <v>236794.18388339999</v>
      </c>
      <c r="M18" s="239"/>
      <c r="N18" s="364">
        <f>EBT!M77+EBT!M124+EBT!M128</f>
        <v>235948.44305425</v>
      </c>
      <c r="O18" s="364">
        <f>EBT!N77+EBT!N124+EBT!N128</f>
        <v>391289.01023990003</v>
      </c>
      <c r="P18" s="364">
        <f>EBT!O77+EBT!O124+EBT!O128</f>
        <v>390048.83533969999</v>
      </c>
      <c r="Q18" s="239"/>
      <c r="R18" s="364">
        <f>EBT!P77+EBT!P124+EBT!P128</f>
        <v>389958.81756550004</v>
      </c>
      <c r="S18" s="364">
        <f>EBT!Q77+EBT!Q124+EBT!Q128</f>
        <v>387586.13079572504</v>
      </c>
      <c r="T18" s="364">
        <f>EBT!R77+EBT!R124+EBT!R128</f>
        <v>386563.99958227499</v>
      </c>
    </row>
    <row r="19" spans="1:21" s="286" customFormat="1">
      <c r="A19" s="21" t="s">
        <v>282</v>
      </c>
      <c r="B19" s="289" t="s">
        <v>287</v>
      </c>
      <c r="C19" s="289"/>
      <c r="D19" s="460">
        <v>365128</v>
      </c>
      <c r="E19" s="460">
        <v>0</v>
      </c>
      <c r="F19" s="460">
        <v>215953.91230365858</v>
      </c>
      <c r="G19" s="460">
        <v>260671.4591534283</v>
      </c>
      <c r="H19" s="461"/>
      <c r="I19" s="460">
        <v>241304.19842768242</v>
      </c>
      <c r="J19" s="460">
        <v>253313.70347092938</v>
      </c>
      <c r="K19" s="460">
        <v>265745.13919156196</v>
      </c>
      <c r="L19" s="460">
        <v>279139.17725958442</v>
      </c>
      <c r="M19" s="461"/>
      <c r="N19" s="460">
        <v>292514.30677875556</v>
      </c>
      <c r="O19" s="460">
        <v>305193.49100397143</v>
      </c>
      <c r="P19" s="460">
        <v>318283.64623617049</v>
      </c>
      <c r="Q19" s="461"/>
      <c r="R19" s="460">
        <v>331680.26164050848</v>
      </c>
      <c r="S19" s="460">
        <v>346001.94472526159</v>
      </c>
      <c r="T19" s="460">
        <v>358731.14299355319</v>
      </c>
    </row>
    <row r="20" spans="1:21" s="286" customFormat="1">
      <c r="A20" s="21">
        <v>7</v>
      </c>
      <c r="B20" s="289" t="s">
        <v>284</v>
      </c>
      <c r="C20" s="289"/>
      <c r="D20" s="460">
        <v>0</v>
      </c>
      <c r="E20" s="460">
        <v>0</v>
      </c>
      <c r="F20" s="460">
        <v>0</v>
      </c>
      <c r="G20" s="460">
        <v>0</v>
      </c>
      <c r="H20" s="239"/>
      <c r="I20" s="460">
        <v>0</v>
      </c>
      <c r="J20" s="460">
        <v>0</v>
      </c>
      <c r="K20" s="460">
        <v>0</v>
      </c>
      <c r="L20" s="460">
        <v>0</v>
      </c>
      <c r="M20" s="239"/>
      <c r="N20" s="460">
        <v>0</v>
      </c>
      <c r="O20" s="460">
        <v>0</v>
      </c>
      <c r="P20" s="460">
        <v>0</v>
      </c>
      <c r="Q20" s="239"/>
      <c r="R20" s="460">
        <v>0</v>
      </c>
      <c r="S20" s="460">
        <v>0</v>
      </c>
      <c r="T20" s="460">
        <v>0</v>
      </c>
    </row>
    <row r="21" spans="1:21" s="286" customFormat="1">
      <c r="A21" s="21" t="s">
        <v>288</v>
      </c>
      <c r="B21" s="289" t="s">
        <v>371</v>
      </c>
      <c r="C21" s="289"/>
      <c r="D21" s="460">
        <v>0</v>
      </c>
      <c r="E21" s="460">
        <v>0</v>
      </c>
      <c r="F21" s="460">
        <v>0</v>
      </c>
      <c r="G21" s="460">
        <v>0</v>
      </c>
      <c r="H21" s="239"/>
      <c r="I21" s="460">
        <v>0</v>
      </c>
      <c r="J21" s="460">
        <v>0</v>
      </c>
      <c r="K21" s="460">
        <v>0</v>
      </c>
      <c r="L21" s="460">
        <v>0</v>
      </c>
      <c r="M21" s="239"/>
      <c r="N21" s="460">
        <v>0</v>
      </c>
      <c r="O21" s="460">
        <v>0</v>
      </c>
      <c r="P21" s="460">
        <v>0</v>
      </c>
      <c r="Q21" s="239"/>
      <c r="R21" s="460">
        <v>0</v>
      </c>
      <c r="S21" s="460">
        <v>0</v>
      </c>
      <c r="T21" s="460">
        <v>0</v>
      </c>
    </row>
    <row r="22" spans="1:21">
      <c r="A22" s="21">
        <v>8</v>
      </c>
      <c r="B22" s="20" t="s">
        <v>370</v>
      </c>
      <c r="C22" s="20"/>
      <c r="D22" s="258">
        <f>D20-D21+D18-D19</f>
        <v>-166735</v>
      </c>
      <c r="E22" s="258">
        <f t="shared" ref="E22:I22" si="0">E20-E21+E18-E19</f>
        <v>200753.49902112782</v>
      </c>
      <c r="F22" s="258">
        <f t="shared" si="0"/>
        <v>-3511.6190352585982</v>
      </c>
      <c r="G22" s="258">
        <f t="shared" si="0"/>
        <v>-47767.589295453305</v>
      </c>
      <c r="H22" s="239"/>
      <c r="I22" s="258">
        <f t="shared" si="0"/>
        <v>-4548.2728956324281</v>
      </c>
      <c r="J22" s="258">
        <f t="shared" ref="J22" si="1">J20-J21+J18-J19</f>
        <v>-16717.448778404359</v>
      </c>
      <c r="K22" s="258">
        <f t="shared" ref="K22" si="2">K20-K21+K18-K19</f>
        <v>-29251.937101636955</v>
      </c>
      <c r="L22" s="258">
        <f t="shared" ref="L22:N22" si="3">L20-L21+L18-L19</f>
        <v>-42344.99337618443</v>
      </c>
      <c r="M22" s="239"/>
      <c r="N22" s="258">
        <f t="shared" si="3"/>
        <v>-56565.863724505558</v>
      </c>
      <c r="O22" s="258">
        <f t="shared" ref="O22" si="4">O20-O21+O18-O19</f>
        <v>86095.519235928601</v>
      </c>
      <c r="P22" s="258">
        <f t="shared" ref="P22:R22" si="5">P20-P21+P18-P19</f>
        <v>71765.189103529498</v>
      </c>
      <c r="Q22" s="239"/>
      <c r="R22" s="258">
        <f t="shared" si="5"/>
        <v>58278.555924991553</v>
      </c>
      <c r="S22" s="258">
        <f t="shared" ref="S22" si="6">S20-S21+S18-S19</f>
        <v>41584.186070463446</v>
      </c>
      <c r="T22" s="364">
        <f t="shared" ref="T22" si="7">T20-T21+T18-T19</f>
        <v>27832.856588721799</v>
      </c>
    </row>
    <row r="23" spans="1:21">
      <c r="A23" s="21"/>
      <c r="B23" s="20"/>
      <c r="C23" s="20"/>
      <c r="D23" s="240"/>
      <c r="E23" s="241"/>
      <c r="F23" s="71"/>
      <c r="G23" s="71"/>
      <c r="H23" s="245"/>
      <c r="I23" s="71"/>
      <c r="J23" s="71"/>
      <c r="K23" s="71"/>
      <c r="L23" s="71"/>
      <c r="M23" s="245"/>
      <c r="N23" s="71"/>
      <c r="O23" s="71"/>
      <c r="P23" s="71"/>
      <c r="Q23" s="245"/>
      <c r="R23" s="71"/>
      <c r="S23" s="71"/>
      <c r="T23" s="259"/>
    </row>
    <row r="24" spans="1:21" ht="16.5" thickBot="1">
      <c r="A24" s="21"/>
      <c r="B24" s="306" t="s">
        <v>358</v>
      </c>
      <c r="C24" s="20"/>
      <c r="D24" s="243"/>
      <c r="E24" s="244"/>
      <c r="F24" s="245"/>
      <c r="G24" s="245"/>
      <c r="H24" s="248"/>
      <c r="I24" s="245"/>
      <c r="J24" s="245"/>
      <c r="K24" s="245"/>
      <c r="L24" s="245"/>
      <c r="M24" s="245"/>
      <c r="N24" s="245"/>
      <c r="O24" s="245"/>
      <c r="P24" s="245"/>
      <c r="Q24" s="245"/>
      <c r="R24" s="245"/>
      <c r="S24" s="245"/>
      <c r="T24" s="242"/>
    </row>
    <row r="25" spans="1:21" ht="16.5" thickBot="1">
      <c r="A25" s="21">
        <v>9</v>
      </c>
      <c r="B25" s="20" t="s">
        <v>360</v>
      </c>
      <c r="C25" s="459">
        <v>0</v>
      </c>
      <c r="D25" s="247"/>
      <c r="E25" s="247"/>
      <c r="F25" s="248"/>
      <c r="G25" s="246"/>
      <c r="H25" s="272">
        <f>C25+SUM(D28:G28)</f>
        <v>0</v>
      </c>
      <c r="I25" s="264"/>
      <c r="J25" s="248"/>
      <c r="K25" s="248"/>
      <c r="L25" s="248"/>
      <c r="M25" s="463">
        <f>H25+SUM(I28:L28)</f>
        <v>0</v>
      </c>
      <c r="N25" s="248"/>
      <c r="O25" s="248"/>
      <c r="P25" s="248"/>
      <c r="Q25" s="463">
        <f>M25+SUM(N28:P28)</f>
        <v>0</v>
      </c>
      <c r="R25" s="248"/>
      <c r="S25" s="248"/>
      <c r="T25" s="248"/>
      <c r="U25" s="463">
        <f>Q25+SUM(R28:T28)</f>
        <v>0</v>
      </c>
    </row>
    <row r="26" spans="1:21">
      <c r="A26" s="21">
        <v>10</v>
      </c>
      <c r="B26" s="20" t="s">
        <v>283</v>
      </c>
      <c r="C26" s="20"/>
      <c r="D26" s="256"/>
      <c r="E26" s="256"/>
      <c r="F26" s="275"/>
      <c r="G26" s="276"/>
      <c r="H26" s="260"/>
      <c r="I26" s="274"/>
      <c r="J26" s="275"/>
      <c r="K26" s="275"/>
      <c r="L26" s="276"/>
      <c r="M26" s="239"/>
      <c r="N26" s="208"/>
      <c r="O26" s="217"/>
      <c r="P26" s="261"/>
      <c r="Q26" s="239"/>
      <c r="R26" s="208"/>
      <c r="S26" s="217"/>
      <c r="T26" s="217"/>
    </row>
    <row r="27" spans="1:21">
      <c r="A27" s="21">
        <v>11</v>
      </c>
      <c r="B27" s="20" t="s">
        <v>361</v>
      </c>
      <c r="C27" s="20"/>
      <c r="D27" s="256"/>
      <c r="E27" s="256"/>
      <c r="F27" s="275"/>
      <c r="G27" s="276"/>
      <c r="H27" s="239"/>
      <c r="I27" s="256"/>
      <c r="J27" s="256"/>
      <c r="K27" s="256"/>
      <c r="L27" s="256"/>
      <c r="M27" s="239"/>
      <c r="N27" s="256"/>
      <c r="O27" s="256"/>
      <c r="P27" s="256"/>
      <c r="Q27" s="239"/>
      <c r="R27" s="256"/>
      <c r="S27" s="256"/>
      <c r="T27" s="256"/>
    </row>
    <row r="28" spans="1:21" s="286" customFormat="1">
      <c r="A28" s="21">
        <v>12</v>
      </c>
      <c r="B28" s="289" t="s">
        <v>362</v>
      </c>
      <c r="C28" s="289"/>
      <c r="D28" s="258">
        <f>D26-D27</f>
        <v>0</v>
      </c>
      <c r="E28" s="258">
        <f t="shared" ref="E28:I28" si="8">E26-E27</f>
        <v>0</v>
      </c>
      <c r="F28" s="258">
        <f t="shared" si="8"/>
        <v>0</v>
      </c>
      <c r="G28" s="364">
        <f t="shared" si="8"/>
        <v>0</v>
      </c>
      <c r="H28" s="245"/>
      <c r="I28" s="258">
        <f t="shared" si="8"/>
        <v>0</v>
      </c>
      <c r="J28" s="258">
        <f t="shared" ref="J28" si="9">J26-J27</f>
        <v>0</v>
      </c>
      <c r="K28" s="258">
        <f t="shared" ref="K28" si="10">K26-K27</f>
        <v>0</v>
      </c>
      <c r="L28" s="364">
        <f t="shared" ref="L28:N28" si="11">L26-L27</f>
        <v>0</v>
      </c>
      <c r="M28" s="245"/>
      <c r="N28" s="258">
        <f t="shared" si="11"/>
        <v>0</v>
      </c>
      <c r="O28" s="258">
        <f t="shared" ref="O28" si="12">O26-O27</f>
        <v>0</v>
      </c>
      <c r="P28" s="364">
        <f t="shared" ref="P28" si="13">P26-P27</f>
        <v>0</v>
      </c>
      <c r="Q28" s="245"/>
      <c r="R28" s="258">
        <f t="shared" ref="R28" si="14">R26-R27</f>
        <v>0</v>
      </c>
      <c r="S28" s="258">
        <f t="shared" ref="S28" si="15">S26-S27</f>
        <v>0</v>
      </c>
      <c r="T28" s="364">
        <f t="shared" ref="T28" si="16">T26-T27</f>
        <v>0</v>
      </c>
    </row>
    <row r="29" spans="1:21">
      <c r="A29" s="21"/>
      <c r="B29" s="20"/>
      <c r="C29" s="20"/>
      <c r="D29" s="263"/>
      <c r="E29" s="262"/>
      <c r="F29" s="155"/>
      <c r="G29" s="155"/>
      <c r="H29" s="245"/>
      <c r="I29" s="155"/>
      <c r="J29" s="155"/>
      <c r="K29" s="155"/>
      <c r="L29" s="155"/>
      <c r="M29" s="245"/>
      <c r="N29" s="155"/>
      <c r="O29" s="155"/>
      <c r="P29" s="155"/>
      <c r="Q29" s="245"/>
      <c r="R29" s="155"/>
      <c r="S29" s="155"/>
      <c r="T29" s="257"/>
    </row>
    <row r="30" spans="1:21" ht="31.5">
      <c r="A30" s="21">
        <v>13</v>
      </c>
      <c r="B30" s="20" t="s">
        <v>308</v>
      </c>
      <c r="C30" s="20"/>
      <c r="D30" s="522">
        <f>SUM(D19:G19)+SUM(D21:G21)+SUM(D27:G27)</f>
        <v>841753.37145708688</v>
      </c>
      <c r="E30" s="523"/>
      <c r="F30" s="523"/>
      <c r="G30" s="523"/>
      <c r="H30" s="239"/>
      <c r="I30" s="522">
        <f>SUM(I19:L19)+SUM(I21:L21)+SUM(I27:L27)</f>
        <v>1039502.2183497582</v>
      </c>
      <c r="J30" s="523"/>
      <c r="K30" s="523"/>
      <c r="L30" s="523"/>
      <c r="M30" s="239"/>
      <c r="N30" s="529">
        <f>SUM(N19:P19)+SUM(N21:P21)+SUM(N27:P27)</f>
        <v>915991.4440188976</v>
      </c>
      <c r="O30" s="529"/>
      <c r="P30" s="529"/>
      <c r="Q30" s="239"/>
      <c r="R30" s="509">
        <f>SUM(R19:T19)+SUM(R21:T21)+SUM(R27:T27)</f>
        <v>1036413.3493593233</v>
      </c>
      <c r="S30" s="510"/>
      <c r="T30" s="511"/>
    </row>
    <row r="31" spans="1:21">
      <c r="A31" s="21"/>
      <c r="B31" s="20"/>
      <c r="C31" s="20"/>
      <c r="D31" s="263"/>
      <c r="E31" s="262"/>
      <c r="F31" s="155"/>
      <c r="G31" s="155"/>
      <c r="H31" s="245"/>
      <c r="I31" s="155"/>
      <c r="J31" s="155"/>
      <c r="K31" s="155"/>
      <c r="L31" s="155"/>
      <c r="M31" s="245"/>
      <c r="N31" s="155"/>
      <c r="O31" s="155"/>
      <c r="P31" s="155"/>
      <c r="Q31" s="245"/>
      <c r="R31" s="155"/>
      <c r="S31" s="155"/>
      <c r="T31" s="257"/>
    </row>
    <row r="32" spans="1:21">
      <c r="A32" s="21">
        <v>14</v>
      </c>
      <c r="B32" s="20" t="s">
        <v>359</v>
      </c>
      <c r="C32" s="20"/>
      <c r="D32" s="527">
        <f>D30-D14</f>
        <v>0</v>
      </c>
      <c r="E32" s="528"/>
      <c r="F32" s="528"/>
      <c r="G32" s="528"/>
      <c r="H32" s="239"/>
      <c r="I32" s="527">
        <f>I30-I14</f>
        <v>0</v>
      </c>
      <c r="J32" s="528"/>
      <c r="K32" s="528"/>
      <c r="L32" s="528"/>
      <c r="M32" s="239"/>
      <c r="N32" s="530">
        <f>N30-N14</f>
        <v>0</v>
      </c>
      <c r="O32" s="530"/>
      <c r="P32" s="530"/>
      <c r="Q32" s="239"/>
      <c r="R32" s="509">
        <f>R30-R14</f>
        <v>0</v>
      </c>
      <c r="S32" s="512"/>
      <c r="T32" s="513"/>
    </row>
    <row r="33" spans="1:20">
      <c r="A33" s="152"/>
      <c r="B33" s="28"/>
      <c r="C33" s="154"/>
      <c r="D33" s="154"/>
      <c r="E33" s="154"/>
      <c r="F33" s="155"/>
      <c r="G33" s="155"/>
      <c r="H33" s="248"/>
      <c r="I33" s="155"/>
      <c r="J33" s="155"/>
      <c r="K33" s="155"/>
      <c r="L33" s="155"/>
      <c r="M33" s="248"/>
      <c r="N33" s="155"/>
      <c r="O33" s="155"/>
      <c r="P33" s="156"/>
      <c r="Q33" s="267"/>
      <c r="R33" s="156"/>
      <c r="S33" s="156"/>
      <c r="T33" s="157"/>
    </row>
    <row r="34" spans="1:20" s="130" customFormat="1">
      <c r="A34" s="144"/>
      <c r="F34" s="5"/>
      <c r="G34" s="5"/>
      <c r="H34" s="5"/>
      <c r="I34" s="5"/>
      <c r="J34" s="5"/>
      <c r="K34" s="5"/>
      <c r="L34" s="5"/>
      <c r="M34" s="5"/>
      <c r="N34" s="5"/>
      <c r="O34" s="5"/>
      <c r="P34" s="5"/>
      <c r="Q34" s="5"/>
      <c r="R34" s="1"/>
      <c r="S34" s="1"/>
      <c r="T34" s="1"/>
    </row>
    <row r="35" spans="1:20" s="130" customFormat="1">
      <c r="A35" s="144"/>
      <c r="F35" s="5"/>
      <c r="G35" s="5"/>
      <c r="H35" s="5"/>
      <c r="I35" s="5"/>
      <c r="J35" s="5"/>
      <c r="K35" s="5"/>
      <c r="L35" s="5"/>
      <c r="M35" s="5"/>
      <c r="N35" s="5"/>
      <c r="O35" s="5"/>
      <c r="P35" s="5"/>
      <c r="Q35" s="5"/>
      <c r="R35" s="1"/>
      <c r="S35" s="1"/>
      <c r="T35" s="1"/>
    </row>
    <row r="36" spans="1:20" s="130" customFormat="1">
      <c r="A36" s="144"/>
      <c r="F36" s="5"/>
      <c r="G36" s="5"/>
      <c r="H36" s="5"/>
      <c r="I36" s="5"/>
      <c r="J36" s="5"/>
      <c r="K36" s="5"/>
      <c r="L36" s="5"/>
      <c r="M36" s="5"/>
      <c r="N36" s="5"/>
      <c r="O36" s="5"/>
      <c r="P36" s="5"/>
      <c r="Q36" s="5"/>
      <c r="R36" s="1"/>
      <c r="S36" s="1"/>
      <c r="T36" s="1"/>
    </row>
  </sheetData>
  <dataConsolidate/>
  <mergeCells count="17">
    <mergeCell ref="G5:M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paperSize="17" scale="68"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339" t="s">
        <v>319</v>
      </c>
      <c r="B1" s="339" t="s">
        <v>328</v>
      </c>
      <c r="C1" s="339" t="s">
        <v>330</v>
      </c>
      <c r="D1" s="339" t="s">
        <v>336</v>
      </c>
      <c r="E1" s="339" t="s">
        <v>337</v>
      </c>
      <c r="F1" s="339" t="s">
        <v>338</v>
      </c>
    </row>
    <row r="2" spans="1:6">
      <c r="A2" s="340" t="s">
        <v>327</v>
      </c>
      <c r="B2" s="340" t="s">
        <v>327</v>
      </c>
      <c r="C2" s="340" t="s">
        <v>331</v>
      </c>
      <c r="D2" s="340" t="s">
        <v>331</v>
      </c>
      <c r="E2" s="340" t="s">
        <v>327</v>
      </c>
      <c r="F2" s="340" t="s">
        <v>331</v>
      </c>
    </row>
    <row r="3" spans="1:6">
      <c r="A3" s="340" t="s">
        <v>325</v>
      </c>
      <c r="B3" s="340" t="s">
        <v>325</v>
      </c>
      <c r="C3" s="340" t="s">
        <v>332</v>
      </c>
      <c r="D3" s="340" t="s">
        <v>332</v>
      </c>
      <c r="E3" s="340" t="s">
        <v>325</v>
      </c>
      <c r="F3" s="340" t="s">
        <v>332</v>
      </c>
    </row>
    <row r="4" spans="1:6">
      <c r="A4" s="340" t="s">
        <v>322</v>
      </c>
      <c r="B4" s="340" t="s">
        <v>322</v>
      </c>
      <c r="C4" s="340" t="s">
        <v>333</v>
      </c>
      <c r="D4" s="340" t="s">
        <v>333</v>
      </c>
      <c r="E4" s="340" t="s">
        <v>322</v>
      </c>
      <c r="F4" s="340" t="s">
        <v>333</v>
      </c>
    </row>
    <row r="5" spans="1:6">
      <c r="A5" s="340" t="s">
        <v>323</v>
      </c>
      <c r="B5" s="340" t="s">
        <v>323</v>
      </c>
      <c r="C5" s="340" t="s">
        <v>325</v>
      </c>
      <c r="D5" s="340" t="s">
        <v>325</v>
      </c>
      <c r="E5" s="340" t="s">
        <v>323</v>
      </c>
      <c r="F5" s="340" t="s">
        <v>325</v>
      </c>
    </row>
    <row r="6" spans="1:6">
      <c r="A6" s="340" t="s">
        <v>320</v>
      </c>
      <c r="B6" s="340" t="s">
        <v>320</v>
      </c>
      <c r="C6" s="340" t="s">
        <v>334</v>
      </c>
      <c r="D6" s="340" t="s">
        <v>334</v>
      </c>
      <c r="E6" s="340" t="s">
        <v>320</v>
      </c>
      <c r="F6" s="340" t="s">
        <v>334</v>
      </c>
    </row>
    <row r="7" spans="1:6">
      <c r="A7" s="340" t="s">
        <v>324</v>
      </c>
      <c r="B7" s="340" t="s">
        <v>324</v>
      </c>
      <c r="C7" s="340" t="s">
        <v>335</v>
      </c>
      <c r="D7" s="340" t="s">
        <v>335</v>
      </c>
      <c r="E7" s="340" t="s">
        <v>324</v>
      </c>
      <c r="F7" s="340" t="s">
        <v>335</v>
      </c>
    </row>
    <row r="8" spans="1:6">
      <c r="A8" s="340" t="s">
        <v>321</v>
      </c>
      <c r="B8" s="340" t="s">
        <v>321</v>
      </c>
      <c r="D8" s="340"/>
      <c r="E8" s="340" t="s">
        <v>321</v>
      </c>
      <c r="F8" s="340"/>
    </row>
    <row r="9" spans="1:6">
      <c r="A9" s="340" t="s">
        <v>326</v>
      </c>
      <c r="B9" s="340" t="s">
        <v>326</v>
      </c>
      <c r="D9" s="340"/>
      <c r="E9" s="340" t="s">
        <v>326</v>
      </c>
      <c r="F9" s="340"/>
    </row>
    <row r="10" spans="1:6">
      <c r="B10" s="340" t="s">
        <v>329</v>
      </c>
      <c r="D10" s="340"/>
      <c r="E10" s="340" t="s">
        <v>329</v>
      </c>
      <c r="F10" s="340"/>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5CC46F0A-D228-46DD-BAB0-21CF8307FB81}">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8eef3743-c7b3-4cbe-8837-b6e805be353c"/>
    <ds:schemaRef ds:uri="http://www.w3.org/XML/1998/namespace"/>
    <ds:schemaRef ds:uri="http://purl.org/dc/dcmitype/"/>
  </ds:schemaRefs>
</ds:datastoreItem>
</file>

<file path=customXml/itemProps4.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 sheet</vt:lpstr>
      <vt:lpstr>Admin Info</vt:lpstr>
      <vt:lpstr>CRAT</vt:lpstr>
      <vt:lpstr>EBT</vt:lpstr>
      <vt:lpstr>GEAT</vt:lpstr>
      <vt:lpstr>RPT</vt:lpstr>
      <vt:lpstr>Lists</vt:lpstr>
      <vt:lpstr>'Cover sheet'!Print_Area</vt:lpstr>
      <vt:lpstr>CRAT!Print_Area</vt:lpstr>
      <vt:lpstr>GEAT!Print_Area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Watros, Lowell</cp:lastModifiedBy>
  <cp:lastPrinted>2018-11-12T22:56:45Z</cp:lastPrinted>
  <dcterms:created xsi:type="dcterms:W3CDTF">2004-11-07T17:37:25Z</dcterms:created>
  <dcterms:modified xsi:type="dcterms:W3CDTF">2019-04-11T19:47:12Z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