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na35\Desktop\BWP_9-25_2018\"/>
    </mc:Choice>
  </mc:AlternateContent>
  <xr:revisionPtr revIDLastSave="0" documentId="8_{52097CFE-7047-461E-9259-28F0947435E7}" xr6:coauthVersionLast="36" xr6:coauthVersionMax="36" xr10:uidLastSave="{00000000-0000-0000-0000-000000000000}"/>
  <bookViews>
    <workbookView xWindow="0" yWindow="0" windowWidth="16457" windowHeight="7183" activeTab="2" xr2:uid="{00000000-000D-0000-FFFF-FFFF00000000}"/>
  </bookViews>
  <sheets>
    <sheet name="Objectives" sheetId="3" r:id="rId1"/>
    <sheet name="Run_List" sheetId="75" r:id="rId2"/>
    <sheet name="Portfolio details" sheetId="84" r:id="rId3"/>
    <sheet name="Market Assumptions" sheetId="83" r:id="rId4"/>
    <sheet name="Technology Costs" sheetId="81" r:id="rId5"/>
    <sheet name="Battery Cost Forecast" sheetId="82" r:id="rId6"/>
    <sheet name="DR Cost curves" sheetId="80" r:id="rId7"/>
    <sheet name="CC replacements 30_70" sheetId="35" r:id="rId8"/>
    <sheet name="WYWind + Utah Solar" sheetId="68" r:id="rId9"/>
    <sheet name="WY Wind + (Storage or CC)" sheetId="39" r:id="rId10"/>
    <sheet name="SB350_14WY Wind + CC + CAES" sheetId="48" r:id="rId11"/>
    <sheet name="SB100_WY wind + Storage" sheetId="47" r:id="rId12"/>
    <sheet name="SB100_7WY wind + CAES + &quot;CC&quot;" sheetId="77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C1" localSheetId="7">#REF!</definedName>
    <definedName name="_DCC1" localSheetId="2">#REF!</definedName>
    <definedName name="_DCC1" localSheetId="12">#REF!</definedName>
    <definedName name="_DCC1" localSheetId="11">#REF!</definedName>
    <definedName name="_DCC1" localSheetId="10">#REF!</definedName>
    <definedName name="_DCC1" localSheetId="9">#REF!</definedName>
    <definedName name="_DCC1" localSheetId="8">#REF!</definedName>
    <definedName name="_DCC1">#REF!</definedName>
    <definedName name="_Dec971" localSheetId="7">#REF!</definedName>
    <definedName name="_Dec971" localSheetId="2">#REF!</definedName>
    <definedName name="_Dec971" localSheetId="12">#REF!</definedName>
    <definedName name="_Dec971" localSheetId="11">#REF!</definedName>
    <definedName name="_Dec971" localSheetId="10">#REF!</definedName>
    <definedName name="_Dec971" localSheetId="9">#REF!</definedName>
    <definedName name="_Dec971" localSheetId="8">#REF!</definedName>
    <definedName name="_Dec971">#REF!</definedName>
    <definedName name="_xlnm._FilterDatabase" localSheetId="1" hidden="1">Run_List!$A$1:$O$1</definedName>
    <definedName name="_PRC1" localSheetId="7">#REF!</definedName>
    <definedName name="_PRC1" localSheetId="2">#REF!</definedName>
    <definedName name="_PRC1" localSheetId="12">#REF!</definedName>
    <definedName name="_PRC1" localSheetId="11">#REF!</definedName>
    <definedName name="_PRC1" localSheetId="10">#REF!</definedName>
    <definedName name="_PRC1" localSheetId="9">#REF!</definedName>
    <definedName name="_PRC1" localSheetId="8">#REF!</definedName>
    <definedName name="_PRC1">#REF!</definedName>
    <definedName name="_Rev1" localSheetId="7">#REF!</definedName>
    <definedName name="_Rev1" localSheetId="2">#REF!</definedName>
    <definedName name="_Rev1" localSheetId="12">#REF!</definedName>
    <definedName name="_Rev1" localSheetId="11">#REF!</definedName>
    <definedName name="_Rev1" localSheetId="10">#REF!</definedName>
    <definedName name="_Rev1" localSheetId="9">#REF!</definedName>
    <definedName name="_Rev1" localSheetId="8">#REF!</definedName>
    <definedName name="_Rev1">#REF!</definedName>
    <definedName name="Apr98a" localSheetId="7">#REF!</definedName>
    <definedName name="Apr98a" localSheetId="2">#REF!</definedName>
    <definedName name="Apr98a" localSheetId="12">#REF!</definedName>
    <definedName name="Apr98a" localSheetId="11">#REF!</definedName>
    <definedName name="Apr98a" localSheetId="10">#REF!</definedName>
    <definedName name="Apr98a" localSheetId="9">#REF!</definedName>
    <definedName name="Apr98a" localSheetId="8">#REF!</definedName>
    <definedName name="Apr98a">#REF!</definedName>
    <definedName name="CAPEX" localSheetId="7">#REF!</definedName>
    <definedName name="CAPEX" localSheetId="2">#REF!</definedName>
    <definedName name="CAPEX" localSheetId="12">#REF!</definedName>
    <definedName name="CAPEX" localSheetId="11">#REF!</definedName>
    <definedName name="CAPEX" localSheetId="10">#REF!</definedName>
    <definedName name="CAPEX" localSheetId="9">#REF!</definedName>
    <definedName name="CAPEX" localSheetId="8">#REF!</definedName>
    <definedName name="CAPEX">#REF!</definedName>
    <definedName name="CAPEXPV" localSheetId="7">#REF!</definedName>
    <definedName name="CAPEXPV" localSheetId="2">#REF!</definedName>
    <definedName name="CAPEXPV" localSheetId="12">#REF!</definedName>
    <definedName name="CAPEXPV" localSheetId="11">#REF!</definedName>
    <definedName name="CAPEXPV" localSheetId="10">#REF!</definedName>
    <definedName name="CAPEXPV" localSheetId="9">#REF!</definedName>
    <definedName name="CAPEXPV" localSheetId="8">#REF!</definedName>
    <definedName name="CAPEXPV">#REF!</definedName>
    <definedName name="CAPEXrenew" localSheetId="7">#REF!</definedName>
    <definedName name="CAPEXrenew" localSheetId="2">#REF!</definedName>
    <definedName name="CAPEXrenew" localSheetId="12">#REF!</definedName>
    <definedName name="CAPEXrenew" localSheetId="11">#REF!</definedName>
    <definedName name="CAPEXrenew" localSheetId="10">#REF!</definedName>
    <definedName name="CAPEXrenew" localSheetId="9">#REF!</definedName>
    <definedName name="CAPEXrenew" localSheetId="8">#REF!</definedName>
    <definedName name="CAPEXrenew">#REF!</definedName>
    <definedName name="cash1" localSheetId="7">'[1]Renew RR'!#REF!</definedName>
    <definedName name="cash1" localSheetId="2">'[1]Renew RR'!#REF!</definedName>
    <definedName name="cash1" localSheetId="12">'[1]Renew RR'!#REF!</definedName>
    <definedName name="cash1" localSheetId="11">'[1]Renew RR'!#REF!</definedName>
    <definedName name="cash1" localSheetId="10">'[1]Renew RR'!#REF!</definedName>
    <definedName name="cash1" localSheetId="9">'[1]Renew RR'!#REF!</definedName>
    <definedName name="cash1" localSheetId="8">'[1]Renew RR'!#REF!</definedName>
    <definedName name="cash1">'[1]Renew RR'!#REF!</definedName>
    <definedName name="cod">[2]Inputs!$D$13</definedName>
    <definedName name="DCCCF1" localSheetId="7">#REF!</definedName>
    <definedName name="DCCCF1" localSheetId="6">#REF!</definedName>
    <definedName name="DCCCF1" localSheetId="2">#REF!</definedName>
    <definedName name="DCCCF1" localSheetId="12">#REF!</definedName>
    <definedName name="DCCCF1" localSheetId="11">#REF!</definedName>
    <definedName name="DCCCF1" localSheetId="10">#REF!</definedName>
    <definedName name="DCCCF1" localSheetId="9">#REF!</definedName>
    <definedName name="DCCCF1" localSheetId="8">#REF!</definedName>
    <definedName name="DCCCF1">#REF!</definedName>
    <definedName name="DF">[2]Inputs!$D$15</definedName>
    <definedName name="earn1" localSheetId="7">'[1]Renew RR'!#REF!</definedName>
    <definedName name="earn1" localSheetId="6">'[1]Renew RR'!#REF!</definedName>
    <definedName name="earn1" localSheetId="2">'[1]Renew RR'!#REF!</definedName>
    <definedName name="earn1" localSheetId="12">'[1]Renew RR'!#REF!</definedName>
    <definedName name="earn1" localSheetId="11">'[1]Renew RR'!#REF!</definedName>
    <definedName name="earn1" localSheetId="10">'[1]Renew RR'!#REF!</definedName>
    <definedName name="earn1" localSheetId="9">'[1]Renew RR'!#REF!</definedName>
    <definedName name="earn1" localSheetId="8">'[1]Renew RR'!#REF!</definedName>
    <definedName name="earn1">'[1]Renew RR'!#REF!</definedName>
    <definedName name="Feb98a" localSheetId="7">#REF!</definedName>
    <definedName name="Feb98a" localSheetId="6">#REF!</definedName>
    <definedName name="Feb98a" localSheetId="2">#REF!</definedName>
    <definedName name="Feb98a" localSheetId="12">#REF!</definedName>
    <definedName name="Feb98a" localSheetId="11">#REF!</definedName>
    <definedName name="Feb98a" localSheetId="10">#REF!</definedName>
    <definedName name="Feb98a" localSheetId="9">#REF!</definedName>
    <definedName name="Feb98a" localSheetId="8">#REF!</definedName>
    <definedName name="Feb98a">#REF!</definedName>
    <definedName name="FinInfo1" localSheetId="7">#REF!</definedName>
    <definedName name="FinInfo1" localSheetId="6">#REF!</definedName>
    <definedName name="FinInfo1" localSheetId="2">#REF!</definedName>
    <definedName name="FinInfo1" localSheetId="12">#REF!</definedName>
    <definedName name="FinInfo1" localSheetId="11">#REF!</definedName>
    <definedName name="FinInfo1" localSheetId="10">#REF!</definedName>
    <definedName name="FinInfo1" localSheetId="9">#REF!</definedName>
    <definedName name="FinInfo1" localSheetId="8">#REF!</definedName>
    <definedName name="FinInfo1">#REF!</definedName>
    <definedName name="gmesc">[2]Inputs!$D$30</definedName>
    <definedName name="GRBS1" localSheetId="7">#REF!</definedName>
    <definedName name="GRBS1" localSheetId="6">#REF!</definedName>
    <definedName name="GRBS1" localSheetId="2">#REF!</definedName>
    <definedName name="GRBS1" localSheetId="12">#REF!</definedName>
    <definedName name="GRBS1" localSheetId="11">#REF!</definedName>
    <definedName name="GRBS1" localSheetId="10">#REF!</definedName>
    <definedName name="GRBS1" localSheetId="9">#REF!</definedName>
    <definedName name="GRBS1" localSheetId="8">#REF!</definedName>
    <definedName name="GRBS1">#REF!</definedName>
    <definedName name="GRBS2" localSheetId="7">#REF!</definedName>
    <definedName name="GRBS2" localSheetId="6">#REF!</definedName>
    <definedName name="GRBS2" localSheetId="2">#REF!</definedName>
    <definedName name="GRBS2" localSheetId="12">#REF!</definedName>
    <definedName name="GRBS2" localSheetId="11">#REF!</definedName>
    <definedName name="GRBS2" localSheetId="10">#REF!</definedName>
    <definedName name="GRBS2" localSheetId="9">#REF!</definedName>
    <definedName name="GRBS2" localSheetId="8">#REF!</definedName>
    <definedName name="GRBS2">#REF!</definedName>
    <definedName name="GRIS1" localSheetId="7">#REF!</definedName>
    <definedName name="GRIS1" localSheetId="6">#REF!</definedName>
    <definedName name="GRIS1" localSheetId="2">#REF!</definedName>
    <definedName name="GRIS1" localSheetId="12">#REF!</definedName>
    <definedName name="GRIS1" localSheetId="11">#REF!</definedName>
    <definedName name="GRIS1" localSheetId="10">#REF!</definedName>
    <definedName name="GRIS1" localSheetId="9">#REF!</definedName>
    <definedName name="GRIS1" localSheetId="8">#REF!</definedName>
    <definedName name="GRIS1">#REF!</definedName>
    <definedName name="IncSt1" localSheetId="7">#REF!</definedName>
    <definedName name="IncSt1" localSheetId="2">#REF!</definedName>
    <definedName name="IncSt1" localSheetId="12">#REF!</definedName>
    <definedName name="IncSt1" localSheetId="11">#REF!</definedName>
    <definedName name="IncSt1" localSheetId="10">#REF!</definedName>
    <definedName name="IncSt1" localSheetId="9">#REF!</definedName>
    <definedName name="IncSt1" localSheetId="8">#REF!</definedName>
    <definedName name="IncSt1">#REF!</definedName>
    <definedName name="lease1" localSheetId="7">#REF!</definedName>
    <definedName name="lease1" localSheetId="2">#REF!</definedName>
    <definedName name="lease1" localSheetId="12">#REF!</definedName>
    <definedName name="lease1" localSheetId="11">#REF!</definedName>
    <definedName name="lease1" localSheetId="10">#REF!</definedName>
    <definedName name="lease1" localSheetId="9">#REF!</definedName>
    <definedName name="lease1" localSheetId="8">#REF!</definedName>
    <definedName name="lease1">#REF!</definedName>
    <definedName name="LeasOwn1" localSheetId="7">#REF!</definedName>
    <definedName name="LeasOwn1" localSheetId="2">#REF!</definedName>
    <definedName name="LeasOwn1" localSheetId="12">#REF!</definedName>
    <definedName name="LeasOwn1" localSheetId="11">#REF!</definedName>
    <definedName name="LeasOwn1" localSheetId="10">#REF!</definedName>
    <definedName name="LeasOwn1" localSheetId="9">#REF!</definedName>
    <definedName name="LeasOwn1" localSheetId="8">#REF!</definedName>
    <definedName name="LeasOwn1">#REF!</definedName>
    <definedName name="Location" localSheetId="7">'[3]Form A-Bid_Type'!#REF!</definedName>
    <definedName name="Location" localSheetId="2">'[3]Form A-Bid_Type'!#REF!</definedName>
    <definedName name="Location" localSheetId="12">'[3]Form A-Bid_Type'!#REF!</definedName>
    <definedName name="Location" localSheetId="11">'[3]Form A-Bid_Type'!#REF!</definedName>
    <definedName name="Location" localSheetId="10">'[3]Form A-Bid_Type'!#REF!</definedName>
    <definedName name="Location" localSheetId="9">'[3]Form A-Bid_Type'!#REF!</definedName>
    <definedName name="Location" localSheetId="8">'[3]Form A-Bid_Type'!#REF!</definedName>
    <definedName name="Location">'[3]Form A-Bid_Type'!#REF!</definedName>
    <definedName name="maintsense">[2]Inputs!$J$23</definedName>
    <definedName name="Mar98a" localSheetId="7">#REF!</definedName>
    <definedName name="Mar98a" localSheetId="6">#REF!</definedName>
    <definedName name="Mar98a" localSheetId="2">#REF!</definedName>
    <definedName name="Mar98a" localSheetId="12">#REF!</definedName>
    <definedName name="Mar98a" localSheetId="11">#REF!</definedName>
    <definedName name="Mar98a" localSheetId="10">#REF!</definedName>
    <definedName name="Mar98a" localSheetId="9">#REF!</definedName>
    <definedName name="Mar98a" localSheetId="8">#REF!</definedName>
    <definedName name="Mar98a">#REF!</definedName>
    <definedName name="MEMO" localSheetId="7">#REF!</definedName>
    <definedName name="MEMO" localSheetId="6">#REF!</definedName>
    <definedName name="MEMO" localSheetId="2">#REF!</definedName>
    <definedName name="MEMO" localSheetId="12">#REF!</definedName>
    <definedName name="MEMO" localSheetId="11">#REF!</definedName>
    <definedName name="MEMO" localSheetId="10">#REF!</definedName>
    <definedName name="MEMO" localSheetId="9">#REF!</definedName>
    <definedName name="MEMO" localSheetId="8">#REF!</definedName>
    <definedName name="MEMO">#REF!</definedName>
    <definedName name="memo1" localSheetId="7">#REF!</definedName>
    <definedName name="memo1" localSheetId="6">#REF!</definedName>
    <definedName name="memo1" localSheetId="2">#REF!</definedName>
    <definedName name="memo1" localSheetId="12">#REF!</definedName>
    <definedName name="memo1" localSheetId="11">#REF!</definedName>
    <definedName name="memo1" localSheetId="10">#REF!</definedName>
    <definedName name="memo1" localSheetId="9">#REF!</definedName>
    <definedName name="memo1" localSheetId="8">#REF!</definedName>
    <definedName name="memo1">#REF!</definedName>
    <definedName name="Monthly1" localSheetId="7">#REF!</definedName>
    <definedName name="Monthly1" localSheetId="2">#REF!</definedName>
    <definedName name="Monthly1" localSheetId="12">#REF!</definedName>
    <definedName name="Monthly1" localSheetId="11">#REF!</definedName>
    <definedName name="Monthly1" localSheetId="10">#REF!</definedName>
    <definedName name="Monthly1" localSheetId="9">#REF!</definedName>
    <definedName name="Monthly1" localSheetId="8">#REF!</definedName>
    <definedName name="Monthly1">#REF!</definedName>
    <definedName name="MRRD1" localSheetId="7">#REF!</definedName>
    <definedName name="MRRD1" localSheetId="2">#REF!</definedName>
    <definedName name="MRRD1" localSheetId="12">#REF!</definedName>
    <definedName name="MRRD1" localSheetId="11">#REF!</definedName>
    <definedName name="MRRD1" localSheetId="10">#REF!</definedName>
    <definedName name="MRRD1" localSheetId="9">#REF!</definedName>
    <definedName name="MRRD1" localSheetId="8">#REF!</definedName>
    <definedName name="MRRD1">#REF!</definedName>
    <definedName name="MRRDcapexfc">'[1]Renew RR'!$A$10:$O$70</definedName>
    <definedName name="MRRDrenew" localSheetId="7">#REF!</definedName>
    <definedName name="MRRDrenew" localSheetId="6">#REF!</definedName>
    <definedName name="MRRDrenew" localSheetId="2">#REF!</definedName>
    <definedName name="MRRDrenew" localSheetId="12">#REF!</definedName>
    <definedName name="MRRDrenew" localSheetId="11">#REF!</definedName>
    <definedName name="MRRDrenew" localSheetId="10">#REF!</definedName>
    <definedName name="MRRDrenew" localSheetId="9">#REF!</definedName>
    <definedName name="MRRDrenew" localSheetId="8">#REF!</definedName>
    <definedName name="MRRDrenew">#REF!</definedName>
    <definedName name="mrrdutil" localSheetId="7">#REF!</definedName>
    <definedName name="mrrdutil" localSheetId="6">#REF!</definedName>
    <definedName name="mrrdutil" localSheetId="2">#REF!</definedName>
    <definedName name="mrrdutil" localSheetId="12">#REF!</definedName>
    <definedName name="mrrdutil" localSheetId="11">#REF!</definedName>
    <definedName name="mrrdutil" localSheetId="10">#REF!</definedName>
    <definedName name="mrrdutil" localSheetId="9">#REF!</definedName>
    <definedName name="mrrdutil" localSheetId="8">#REF!</definedName>
    <definedName name="mrrdutil">#REF!</definedName>
    <definedName name="MW">[2]Inputs!$D$14</definedName>
    <definedName name="PNMcash" localSheetId="7">#REF!</definedName>
    <definedName name="PNMcash" localSheetId="6">#REF!</definedName>
    <definedName name="PNMcash" localSheetId="2">#REF!</definedName>
    <definedName name="PNMcash" localSheetId="12">#REF!</definedName>
    <definedName name="PNMcash" localSheetId="11">#REF!</definedName>
    <definedName name="PNMcash" localSheetId="10">#REF!</definedName>
    <definedName name="PNMcash" localSheetId="9">#REF!</definedName>
    <definedName name="PNMcash" localSheetId="8">#REF!</definedName>
    <definedName name="PNMcash">#REF!</definedName>
    <definedName name="PNMIS" localSheetId="7">#REF!</definedName>
    <definedName name="PNMIS" localSheetId="6">#REF!</definedName>
    <definedName name="PNMIS" localSheetId="2">#REF!</definedName>
    <definedName name="PNMIS" localSheetId="12">#REF!</definedName>
    <definedName name="PNMIS" localSheetId="11">#REF!</definedName>
    <definedName name="PNMIS" localSheetId="10">#REF!</definedName>
    <definedName name="PNMIS" localSheetId="9">#REF!</definedName>
    <definedName name="PNMIS" localSheetId="8">#REF!</definedName>
    <definedName name="PNMIS">#REF!</definedName>
    <definedName name="PNMRtax" localSheetId="7">#REF!</definedName>
    <definedName name="PNMRtax" localSheetId="6">#REF!</definedName>
    <definedName name="PNMRtax" localSheetId="2">#REF!</definedName>
    <definedName name="PNMRtax" localSheetId="12">#REF!</definedName>
    <definedName name="PNMRtax" localSheetId="11">#REF!</definedName>
    <definedName name="PNMRtax" localSheetId="10">#REF!</definedName>
    <definedName name="PNMRtax" localSheetId="9">#REF!</definedName>
    <definedName name="PNMRtax" localSheetId="8">#REF!</definedName>
    <definedName name="PNMRtax">#REF!</definedName>
    <definedName name="_xlnm.Print_Area" localSheetId="7">'CC replacements 30_70'!$A$1:$Y$95</definedName>
    <definedName name="_xlnm.Print_Area" localSheetId="12">'SB100_7WY wind + CAES + "CC"'!$A$1:$Y$94</definedName>
    <definedName name="_xlnm.Print_Area" localSheetId="11">'SB100_WY wind + Storage'!$A$1:$Y$94</definedName>
    <definedName name="_xlnm.Print_Area" localSheetId="10">'SB350_14WY Wind + CC + CAES'!$A$1:$Y$94</definedName>
    <definedName name="_xlnm.Print_Area" localSheetId="9">'WY Wind + (Storage or CC)'!$A$1:$Y$94</definedName>
    <definedName name="_xlnm.Print_Area" localSheetId="8">'WYWind + Utah Solar'!$A$1:$Y$94</definedName>
    <definedName name="Print_Area_MI" localSheetId="7">#REF!</definedName>
    <definedName name="Print_Area_MI" localSheetId="2">#REF!</definedName>
    <definedName name="Print_Area_MI" localSheetId="12">#REF!</definedName>
    <definedName name="Print_Area_MI" localSheetId="11">#REF!</definedName>
    <definedName name="Print_Area_MI" localSheetId="10">#REF!</definedName>
    <definedName name="Print_Area_MI" localSheetId="9">#REF!</definedName>
    <definedName name="Print_Area_MI" localSheetId="8">#REF!</definedName>
    <definedName name="Print_Area_MI">#REF!</definedName>
    <definedName name="print1" localSheetId="7">#REF!</definedName>
    <definedName name="print1" localSheetId="2">#REF!</definedName>
    <definedName name="print1" localSheetId="12">#REF!</definedName>
    <definedName name="print1" localSheetId="11">#REF!</definedName>
    <definedName name="print1" localSheetId="10">#REF!</definedName>
    <definedName name="print1" localSheetId="9">#REF!</definedName>
    <definedName name="print1" localSheetId="8">#REF!</definedName>
    <definedName name="print1">#REF!</definedName>
    <definedName name="ProjName">[2]Inputs!$D$8</definedName>
    <definedName name="PVprint" localSheetId="7">#REF!</definedName>
    <definedName name="PVprint" localSheetId="6">#REF!</definedName>
    <definedName name="PVprint" localSheetId="2">#REF!</definedName>
    <definedName name="PVprint" localSheetId="12">#REF!</definedName>
    <definedName name="PVprint" localSheetId="11">#REF!</definedName>
    <definedName name="PVprint" localSheetId="10">#REF!</definedName>
    <definedName name="PVprint" localSheetId="9">#REF!</definedName>
    <definedName name="PVprint" localSheetId="8">#REF!</definedName>
    <definedName name="PVprint">#REF!</definedName>
    <definedName name="pvsumm" localSheetId="7">#REF!</definedName>
    <definedName name="pvsumm" localSheetId="6">#REF!</definedName>
    <definedName name="pvsumm" localSheetId="2">#REF!</definedName>
    <definedName name="pvsumm" localSheetId="12">#REF!</definedName>
    <definedName name="pvsumm" localSheetId="11">#REF!</definedName>
    <definedName name="pvsumm" localSheetId="10">#REF!</definedName>
    <definedName name="pvsumm" localSheetId="9">#REF!</definedName>
    <definedName name="pvsumm" localSheetId="8">#REF!</definedName>
    <definedName name="pvsumm">#REF!</definedName>
    <definedName name="Renew" localSheetId="7">#REF!</definedName>
    <definedName name="Renew" localSheetId="6">#REF!</definedName>
    <definedName name="Renew" localSheetId="2">#REF!</definedName>
    <definedName name="Renew" localSheetId="12">#REF!</definedName>
    <definedName name="Renew" localSheetId="11">#REF!</definedName>
    <definedName name="Renew" localSheetId="10">#REF!</definedName>
    <definedName name="Renew" localSheetId="9">#REF!</definedName>
    <definedName name="Renew" localSheetId="8">#REF!</definedName>
    <definedName name="Renew">#REF!</definedName>
    <definedName name="Result" localSheetId="7">#REF!</definedName>
    <definedName name="Result" localSheetId="2">#REF!</definedName>
    <definedName name="Result" localSheetId="12">#REF!</definedName>
    <definedName name="Result" localSheetId="11">#REF!</definedName>
    <definedName name="Result" localSheetId="10">#REF!</definedName>
    <definedName name="Result" localSheetId="9">#REF!</definedName>
    <definedName name="Result" localSheetId="8">#REF!</definedName>
    <definedName name="Result">#REF!</definedName>
    <definedName name="Result2" localSheetId="7">#REF!</definedName>
    <definedName name="Result2" localSheetId="2">#REF!</definedName>
    <definedName name="Result2" localSheetId="12">#REF!</definedName>
    <definedName name="Result2" localSheetId="11">#REF!</definedName>
    <definedName name="Result2" localSheetId="10">#REF!</definedName>
    <definedName name="Result2" localSheetId="9">#REF!</definedName>
    <definedName name="Result2" localSheetId="8">#REF!</definedName>
    <definedName name="Result2">#REF!</definedName>
    <definedName name="Result3" localSheetId="7">#REF!</definedName>
    <definedName name="Result3" localSheetId="2">#REF!</definedName>
    <definedName name="Result3" localSheetId="12">#REF!</definedName>
    <definedName name="Result3" localSheetId="11">#REF!</definedName>
    <definedName name="Result3" localSheetId="10">#REF!</definedName>
    <definedName name="Result3" localSheetId="9">#REF!</definedName>
    <definedName name="Result3" localSheetId="8">#REF!</definedName>
    <definedName name="Result3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hares">'[4]Energy Services Totals'!$C$41</definedName>
    <definedName name="Tariffs1" localSheetId="7">#REF!</definedName>
    <definedName name="Tariffs1" localSheetId="6">#REF!</definedName>
    <definedName name="Tariffs1" localSheetId="2">#REF!</definedName>
    <definedName name="Tariffs1" localSheetId="12">#REF!</definedName>
    <definedName name="Tariffs1" localSheetId="11">#REF!</definedName>
    <definedName name="Tariffs1" localSheetId="10">#REF!</definedName>
    <definedName name="Tariffs1" localSheetId="9">#REF!</definedName>
    <definedName name="Tariffs1" localSheetId="8">#REF!</definedName>
    <definedName name="Tariffs1">#REF!</definedName>
    <definedName name="Taxrate">'[4]Energy Services Totals'!$C$40</definedName>
    <definedName name="thou">1000</definedName>
    <definedName name="Units" localSheetId="7">'[3]Form A-Bid_Type'!#REF!</definedName>
    <definedName name="Units" localSheetId="6">'[3]Form A-Bid_Type'!#REF!</definedName>
    <definedName name="Units" localSheetId="2">'[3]Form A-Bid_Type'!#REF!</definedName>
    <definedName name="Units" localSheetId="12">'[3]Form A-Bid_Type'!#REF!</definedName>
    <definedName name="Units" localSheetId="11">'[3]Form A-Bid_Type'!#REF!</definedName>
    <definedName name="Units" localSheetId="10">'[3]Form A-Bid_Type'!#REF!</definedName>
    <definedName name="Units" localSheetId="9">'[3]Form A-Bid_Type'!#REF!</definedName>
    <definedName name="Units" localSheetId="8">'[3]Form A-Bid_Type'!#REF!</definedName>
    <definedName name="Units">'[3]Form A-Bid_Type'!#REF!</definedName>
    <definedName name="vsPNM1" localSheetId="7">#REF!</definedName>
    <definedName name="vsPNM1" localSheetId="6">#REF!</definedName>
    <definedName name="vsPNM1" localSheetId="2">#REF!</definedName>
    <definedName name="vsPNM1" localSheetId="12">#REF!</definedName>
    <definedName name="vsPNM1" localSheetId="11">#REF!</definedName>
    <definedName name="vsPNM1" localSheetId="10">#REF!</definedName>
    <definedName name="vsPNM1" localSheetId="9">#REF!</definedName>
    <definedName name="vsPNM1" localSheetId="8">#REF!</definedName>
    <definedName name="vsPNM1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49" i="84" l="1"/>
  <c r="AF49" i="84"/>
  <c r="AE49" i="84"/>
  <c r="AC49" i="84"/>
  <c r="AB49" i="84"/>
  <c r="AA49" i="84"/>
  <c r="Z49" i="84"/>
  <c r="Y49" i="84"/>
  <c r="X49" i="84"/>
  <c r="W49" i="84"/>
  <c r="V49" i="84"/>
  <c r="U49" i="84"/>
  <c r="T49" i="84"/>
  <c r="S49" i="84"/>
  <c r="R49" i="84"/>
  <c r="Q49" i="84"/>
  <c r="P49" i="84"/>
  <c r="O49" i="84"/>
  <c r="N49" i="84"/>
  <c r="M49" i="84"/>
  <c r="L49" i="84"/>
  <c r="K49" i="84"/>
  <c r="J49" i="84"/>
  <c r="I49" i="84"/>
  <c r="H49" i="84"/>
  <c r="G49" i="84"/>
  <c r="F49" i="84"/>
  <c r="E49" i="84"/>
  <c r="AC48" i="84"/>
  <c r="AA48" i="84"/>
  <c r="N48" i="84"/>
  <c r="L48" i="84"/>
  <c r="J48" i="84"/>
  <c r="I48" i="84"/>
  <c r="H48" i="84"/>
  <c r="Z45" i="84"/>
  <c r="L45" i="84"/>
  <c r="K45" i="84"/>
  <c r="G45" i="84"/>
  <c r="F45" i="84"/>
  <c r="E45" i="84"/>
  <c r="N43" i="84"/>
  <c r="L43" i="84"/>
  <c r="J43" i="84"/>
  <c r="I43" i="84"/>
  <c r="AC37" i="84"/>
  <c r="S37" i="84"/>
  <c r="P37" i="84"/>
  <c r="O37" i="84"/>
  <c r="N37" i="84"/>
  <c r="I37" i="84"/>
  <c r="H37" i="84"/>
  <c r="G37" i="84"/>
  <c r="F37" i="84"/>
  <c r="E37" i="84"/>
  <c r="D8" i="81" l="1"/>
  <c r="D9" i="81" s="1"/>
  <c r="D10" i="81" s="1"/>
  <c r="D11" i="81" s="1"/>
  <c r="D12" i="81" s="1"/>
  <c r="D13" i="81" s="1"/>
  <c r="D14" i="81" s="1"/>
  <c r="L8" i="80"/>
  <c r="L7" i="80"/>
  <c r="L6" i="80"/>
  <c r="L5" i="80"/>
  <c r="L4" i="80"/>
  <c r="L3" i="80"/>
  <c r="L2" i="80"/>
  <c r="J17" i="77" l="1"/>
  <c r="I17" i="77"/>
  <c r="I17" i="39"/>
  <c r="I17" i="48"/>
  <c r="J17" i="68"/>
  <c r="I17" i="68"/>
  <c r="L17" i="77" l="1"/>
  <c r="M17" i="77"/>
  <c r="N17" i="77"/>
  <c r="N10" i="77" s="1"/>
  <c r="O17" i="77"/>
  <c r="O10" i="77" s="1"/>
  <c r="P17" i="77"/>
  <c r="Q17" i="77"/>
  <c r="Q10" i="77" s="1"/>
  <c r="R17" i="77"/>
  <c r="S17" i="77"/>
  <c r="S10" i="77" s="1"/>
  <c r="T17" i="77"/>
  <c r="U17" i="77"/>
  <c r="U10" i="77" s="1"/>
  <c r="V17" i="77"/>
  <c r="V10" i="77" s="1"/>
  <c r="W17" i="77"/>
  <c r="W10" i="77" s="1"/>
  <c r="X17" i="77"/>
  <c r="Y17" i="77"/>
  <c r="K17" i="77"/>
  <c r="R55" i="77"/>
  <c r="S55" i="77" s="1"/>
  <c r="T55" i="77" s="1"/>
  <c r="U55" i="77" s="1"/>
  <c r="V55" i="77" s="1"/>
  <c r="W55" i="77" s="1"/>
  <c r="X55" i="77" s="1"/>
  <c r="Y55" i="77" s="1"/>
  <c r="Q55" i="77"/>
  <c r="P55" i="77"/>
  <c r="O55" i="77"/>
  <c r="N55" i="77"/>
  <c r="M55" i="77"/>
  <c r="L55" i="77"/>
  <c r="K55" i="77"/>
  <c r="J55" i="77"/>
  <c r="I55" i="77"/>
  <c r="H55" i="77"/>
  <c r="G55" i="77"/>
  <c r="F55" i="77"/>
  <c r="E55" i="77"/>
  <c r="D55" i="77"/>
  <c r="C55" i="77"/>
  <c r="O54" i="77"/>
  <c r="P54" i="77" s="1"/>
  <c r="Q54" i="77" s="1"/>
  <c r="R54" i="77" s="1"/>
  <c r="S54" i="77" s="1"/>
  <c r="T54" i="77" s="1"/>
  <c r="U54" i="77" s="1"/>
  <c r="V54" i="77" s="1"/>
  <c r="W54" i="77" s="1"/>
  <c r="X54" i="77" s="1"/>
  <c r="Y54" i="77" s="1"/>
  <c r="N54" i="77"/>
  <c r="M54" i="77"/>
  <c r="L54" i="77"/>
  <c r="K54" i="77"/>
  <c r="J54" i="77"/>
  <c r="I54" i="77"/>
  <c r="H54" i="77"/>
  <c r="G54" i="77"/>
  <c r="F54" i="77"/>
  <c r="E54" i="77"/>
  <c r="D54" i="77"/>
  <c r="C54" i="77"/>
  <c r="P53" i="77"/>
  <c r="Q53" i="77" s="1"/>
  <c r="R53" i="77" s="1"/>
  <c r="S53" i="77" s="1"/>
  <c r="T53" i="77" s="1"/>
  <c r="U53" i="77" s="1"/>
  <c r="V53" i="77" s="1"/>
  <c r="W53" i="77" s="1"/>
  <c r="X53" i="77" s="1"/>
  <c r="Y53" i="77" s="1"/>
  <c r="L53" i="77"/>
  <c r="M53" i="77" s="1"/>
  <c r="N53" i="77" s="1"/>
  <c r="O53" i="77" s="1"/>
  <c r="K53" i="77"/>
  <c r="J53" i="77"/>
  <c r="I53" i="77"/>
  <c r="H53" i="77"/>
  <c r="G53" i="77"/>
  <c r="F53" i="77"/>
  <c r="E53" i="77"/>
  <c r="D53" i="77"/>
  <c r="C53" i="77"/>
  <c r="I52" i="77"/>
  <c r="J52" i="77" s="1"/>
  <c r="K52" i="77" s="1"/>
  <c r="L52" i="77" s="1"/>
  <c r="M52" i="77" s="1"/>
  <c r="N52" i="77" s="1"/>
  <c r="O52" i="77" s="1"/>
  <c r="P52" i="77" s="1"/>
  <c r="Q52" i="77" s="1"/>
  <c r="R52" i="77" s="1"/>
  <c r="S52" i="77" s="1"/>
  <c r="T52" i="77" s="1"/>
  <c r="U52" i="77" s="1"/>
  <c r="V52" i="77" s="1"/>
  <c r="W52" i="77" s="1"/>
  <c r="X52" i="77" s="1"/>
  <c r="Y52" i="77" s="1"/>
  <c r="H52" i="77"/>
  <c r="G52" i="77"/>
  <c r="F52" i="77"/>
  <c r="E52" i="77"/>
  <c r="D52" i="77"/>
  <c r="C52" i="77"/>
  <c r="G51" i="77"/>
  <c r="H51" i="77" s="1"/>
  <c r="I51" i="77" s="1"/>
  <c r="J51" i="77" s="1"/>
  <c r="K51" i="77" s="1"/>
  <c r="L51" i="77" s="1"/>
  <c r="M51" i="77" s="1"/>
  <c r="N51" i="77" s="1"/>
  <c r="O51" i="77" s="1"/>
  <c r="P51" i="77" s="1"/>
  <c r="Q51" i="77" s="1"/>
  <c r="R51" i="77" s="1"/>
  <c r="S51" i="77" s="1"/>
  <c r="T51" i="77" s="1"/>
  <c r="U51" i="77" s="1"/>
  <c r="V51" i="77" s="1"/>
  <c r="W51" i="77" s="1"/>
  <c r="X51" i="77" s="1"/>
  <c r="Y51" i="77" s="1"/>
  <c r="F51" i="77"/>
  <c r="E51" i="77"/>
  <c r="D51" i="77"/>
  <c r="C51" i="77"/>
  <c r="D50" i="77"/>
  <c r="C50" i="77"/>
  <c r="S49" i="77"/>
  <c r="T49" i="77" s="1"/>
  <c r="U49" i="77" s="1"/>
  <c r="V49" i="77" s="1"/>
  <c r="W49" i="77" s="1"/>
  <c r="X49" i="77" s="1"/>
  <c r="Y49" i="77" s="1"/>
  <c r="R49" i="77"/>
  <c r="Q49" i="77"/>
  <c r="P49" i="77"/>
  <c r="O49" i="77"/>
  <c r="N49" i="77"/>
  <c r="M49" i="77"/>
  <c r="L49" i="77"/>
  <c r="K49" i="77"/>
  <c r="J49" i="77"/>
  <c r="I49" i="77"/>
  <c r="H49" i="77"/>
  <c r="G49" i="77"/>
  <c r="F49" i="77"/>
  <c r="E49" i="77"/>
  <c r="D49" i="77"/>
  <c r="C49" i="77"/>
  <c r="O48" i="77"/>
  <c r="P48" i="77" s="1"/>
  <c r="Q48" i="77" s="1"/>
  <c r="R48" i="77" s="1"/>
  <c r="S48" i="77" s="1"/>
  <c r="T48" i="77" s="1"/>
  <c r="U48" i="77" s="1"/>
  <c r="V48" i="77" s="1"/>
  <c r="W48" i="77" s="1"/>
  <c r="X48" i="77" s="1"/>
  <c r="Y48" i="77" s="1"/>
  <c r="N48" i="77"/>
  <c r="M48" i="77"/>
  <c r="L48" i="77"/>
  <c r="K48" i="77"/>
  <c r="J48" i="77"/>
  <c r="I48" i="77"/>
  <c r="H48" i="77"/>
  <c r="G48" i="77"/>
  <c r="F48" i="77"/>
  <c r="E48" i="77"/>
  <c r="D48" i="77"/>
  <c r="C48" i="77"/>
  <c r="N47" i="77"/>
  <c r="O47" i="77" s="1"/>
  <c r="P47" i="77" s="1"/>
  <c r="Q47" i="77" s="1"/>
  <c r="R47" i="77" s="1"/>
  <c r="S47" i="77" s="1"/>
  <c r="T47" i="77" s="1"/>
  <c r="U47" i="77" s="1"/>
  <c r="V47" i="77" s="1"/>
  <c r="W47" i="77" s="1"/>
  <c r="X47" i="77" s="1"/>
  <c r="Y47" i="77" s="1"/>
  <c r="L47" i="77"/>
  <c r="M47" i="77" s="1"/>
  <c r="K47" i="77"/>
  <c r="J47" i="77"/>
  <c r="I47" i="77"/>
  <c r="H47" i="77"/>
  <c r="G47" i="77"/>
  <c r="F47" i="77"/>
  <c r="E47" i="77"/>
  <c r="D47" i="77"/>
  <c r="C47" i="77"/>
  <c r="I46" i="77"/>
  <c r="J46" i="77" s="1"/>
  <c r="K46" i="77" s="1"/>
  <c r="L46" i="77" s="1"/>
  <c r="M46" i="77" s="1"/>
  <c r="N46" i="77" s="1"/>
  <c r="O46" i="77" s="1"/>
  <c r="P46" i="77" s="1"/>
  <c r="Q46" i="77" s="1"/>
  <c r="R46" i="77" s="1"/>
  <c r="S46" i="77" s="1"/>
  <c r="T46" i="77" s="1"/>
  <c r="U46" i="77" s="1"/>
  <c r="V46" i="77" s="1"/>
  <c r="W46" i="77" s="1"/>
  <c r="X46" i="77" s="1"/>
  <c r="Y46" i="77" s="1"/>
  <c r="H46" i="77"/>
  <c r="G46" i="77"/>
  <c r="F46" i="77"/>
  <c r="E46" i="77"/>
  <c r="D46" i="77"/>
  <c r="C46" i="77"/>
  <c r="G45" i="77"/>
  <c r="H45" i="77" s="1"/>
  <c r="I45" i="77" s="1"/>
  <c r="J45" i="77" s="1"/>
  <c r="K45" i="77" s="1"/>
  <c r="L45" i="77" s="1"/>
  <c r="M45" i="77" s="1"/>
  <c r="N45" i="77" s="1"/>
  <c r="O45" i="77" s="1"/>
  <c r="P45" i="77" s="1"/>
  <c r="Q45" i="77" s="1"/>
  <c r="R45" i="77" s="1"/>
  <c r="S45" i="77" s="1"/>
  <c r="T45" i="77" s="1"/>
  <c r="U45" i="77" s="1"/>
  <c r="V45" i="77" s="1"/>
  <c r="W45" i="77" s="1"/>
  <c r="X45" i="77" s="1"/>
  <c r="Y45" i="77" s="1"/>
  <c r="F45" i="77"/>
  <c r="E45" i="77"/>
  <c r="D45" i="77"/>
  <c r="C45" i="77"/>
  <c r="G44" i="77"/>
  <c r="E44" i="77"/>
  <c r="F44" i="77" s="1"/>
  <c r="D44" i="77"/>
  <c r="C44" i="77"/>
  <c r="Y42" i="77"/>
  <c r="X42" i="77"/>
  <c r="W42" i="77"/>
  <c r="V42" i="77"/>
  <c r="U42" i="77"/>
  <c r="T42" i="77"/>
  <c r="S42" i="77"/>
  <c r="R42" i="77"/>
  <c r="Q42" i="77"/>
  <c r="P42" i="77"/>
  <c r="O42" i="77"/>
  <c r="N42" i="77"/>
  <c r="M42" i="77"/>
  <c r="L42" i="77"/>
  <c r="K42" i="77"/>
  <c r="J42" i="77"/>
  <c r="I42" i="77"/>
  <c r="H42" i="77"/>
  <c r="G42" i="77"/>
  <c r="F42" i="77"/>
  <c r="D42" i="77"/>
  <c r="Y35" i="77"/>
  <c r="W35" i="77"/>
  <c r="V35" i="77"/>
  <c r="U35" i="77"/>
  <c r="T35" i="77"/>
  <c r="S35" i="77"/>
  <c r="R35" i="77"/>
  <c r="Q35" i="77"/>
  <c r="P35" i="77"/>
  <c r="O35" i="77"/>
  <c r="M35" i="77"/>
  <c r="L35" i="77"/>
  <c r="K35" i="77"/>
  <c r="I35" i="77"/>
  <c r="H35" i="77"/>
  <c r="F35" i="77"/>
  <c r="E35" i="77"/>
  <c r="D35" i="77"/>
  <c r="Z20" i="77"/>
  <c r="Y10" i="77"/>
  <c r="M10" i="77"/>
  <c r="K10" i="77"/>
  <c r="I10" i="77"/>
  <c r="R16" i="77"/>
  <c r="L15" i="77"/>
  <c r="R14" i="77"/>
  <c r="R10" i="77" s="1"/>
  <c r="N12" i="77"/>
  <c r="X10" i="77"/>
  <c r="T10" i="77"/>
  <c r="P10" i="77"/>
  <c r="L10" i="77"/>
  <c r="J10" i="77"/>
  <c r="H10" i="77"/>
  <c r="G10" i="77"/>
  <c r="F10" i="77"/>
  <c r="E10" i="77"/>
  <c r="D10" i="77"/>
  <c r="C10" i="77"/>
  <c r="Y9" i="77"/>
  <c r="Y5" i="77" s="1"/>
  <c r="X9" i="77"/>
  <c r="W9" i="77"/>
  <c r="W5" i="77" s="1"/>
  <c r="V9" i="77"/>
  <c r="V5" i="77" s="1"/>
  <c r="U9" i="77"/>
  <c r="U5" i="77" s="1"/>
  <c r="U18" i="77" s="1"/>
  <c r="T9" i="77"/>
  <c r="S9" i="77"/>
  <c r="S5" i="77" s="1"/>
  <c r="R9" i="77"/>
  <c r="R5" i="77" s="1"/>
  <c r="Q9" i="77"/>
  <c r="Q5" i="77" s="1"/>
  <c r="P9" i="77"/>
  <c r="O9" i="77"/>
  <c r="O5" i="77" s="1"/>
  <c r="N9" i="77"/>
  <c r="N5" i="77" s="1"/>
  <c r="M9" i="77"/>
  <c r="M5" i="77" s="1"/>
  <c r="L9" i="77"/>
  <c r="K9" i="77"/>
  <c r="K5" i="77" s="1"/>
  <c r="J9" i="77"/>
  <c r="J5" i="77" s="1"/>
  <c r="J18" i="77" s="1"/>
  <c r="I9" i="77"/>
  <c r="H9" i="77"/>
  <c r="G9" i="77"/>
  <c r="G5" i="77" s="1"/>
  <c r="F9" i="77"/>
  <c r="F5" i="77" s="1"/>
  <c r="E9" i="77"/>
  <c r="E5" i="77" s="1"/>
  <c r="E18" i="77" s="1"/>
  <c r="E19" i="77" s="1"/>
  <c r="E23" i="77" s="1"/>
  <c r="E27" i="77" s="1"/>
  <c r="D9" i="77"/>
  <c r="C9" i="77"/>
  <c r="C5" i="77" s="1"/>
  <c r="X5" i="77"/>
  <c r="X18" i="77" s="1"/>
  <c r="T5" i="77"/>
  <c r="P5" i="77"/>
  <c r="P18" i="77" s="1"/>
  <c r="L5" i="77"/>
  <c r="I5" i="77"/>
  <c r="H5" i="77"/>
  <c r="D5" i="77"/>
  <c r="D18" i="77" s="1"/>
  <c r="N18" i="77" l="1"/>
  <c r="F18" i="77"/>
  <c r="V18" i="77"/>
  <c r="C18" i="77"/>
  <c r="C19" i="77" s="1"/>
  <c r="G18" i="77"/>
  <c r="K18" i="77"/>
  <c r="D20" i="77"/>
  <c r="D21" i="77" s="1"/>
  <c r="H18" i="77"/>
  <c r="O18" i="77"/>
  <c r="I18" i="77"/>
  <c r="L18" i="77"/>
  <c r="Q18" i="77"/>
  <c r="Y18" i="77"/>
  <c r="R18" i="77"/>
  <c r="T18" i="77"/>
  <c r="S18" i="77"/>
  <c r="W18" i="77"/>
  <c r="D22" i="77"/>
  <c r="D23" i="77"/>
  <c r="D19" i="77"/>
  <c r="E22" i="77"/>
  <c r="H44" i="77"/>
  <c r="E25" i="77"/>
  <c r="M18" i="77"/>
  <c r="D27" i="77" l="1"/>
  <c r="D25" i="77"/>
  <c r="D26" i="77"/>
  <c r="D24" i="77"/>
  <c r="E26" i="77"/>
  <c r="E36" i="77" s="1"/>
  <c r="E24" i="77"/>
  <c r="I44" i="77"/>
  <c r="J44" i="77" l="1"/>
  <c r="E42" i="77"/>
  <c r="E50" i="77"/>
  <c r="F50" i="77" l="1"/>
  <c r="E20" i="77"/>
  <c r="E21" i="77" s="1"/>
  <c r="F19" i="77"/>
  <c r="K44" i="77"/>
  <c r="F23" i="77" l="1"/>
  <c r="F22" i="77"/>
  <c r="L44" i="77"/>
  <c r="G50" i="77"/>
  <c r="G19" i="77"/>
  <c r="F20" i="77"/>
  <c r="F21" i="77" s="1"/>
  <c r="G23" i="77" l="1"/>
  <c r="G22" i="77"/>
  <c r="M44" i="77"/>
  <c r="H50" i="77"/>
  <c r="H19" i="77"/>
  <c r="G20" i="77"/>
  <c r="G21" i="77" s="1"/>
  <c r="F26" i="77"/>
  <c r="F24" i="77"/>
  <c r="F27" i="77"/>
  <c r="F25" i="77"/>
  <c r="N44" i="77" l="1"/>
  <c r="I50" i="77"/>
  <c r="H20" i="77"/>
  <c r="H21" i="77" s="1"/>
  <c r="I19" i="77"/>
  <c r="G26" i="77"/>
  <c r="G24" i="77"/>
  <c r="H22" i="77"/>
  <c r="H23" i="77"/>
  <c r="G25" i="77"/>
  <c r="G27" i="77"/>
  <c r="J50" i="77" l="1"/>
  <c r="I20" i="77"/>
  <c r="I21" i="77" s="1"/>
  <c r="J19" i="77"/>
  <c r="H27" i="77"/>
  <c r="H25" i="77"/>
  <c r="I22" i="77"/>
  <c r="I23" i="77"/>
  <c r="H26" i="77"/>
  <c r="H24" i="77"/>
  <c r="O44" i="77"/>
  <c r="I27" i="77" l="1"/>
  <c r="I25" i="77"/>
  <c r="J23" i="77"/>
  <c r="J22" i="77"/>
  <c r="P44" i="77"/>
  <c r="I26" i="77"/>
  <c r="I24" i="77"/>
  <c r="J21" i="77"/>
  <c r="K50" i="77"/>
  <c r="K19" i="77"/>
  <c r="J20" i="77"/>
  <c r="K22" i="77" l="1"/>
  <c r="K23" i="77"/>
  <c r="J26" i="77"/>
  <c r="J24" i="77"/>
  <c r="L50" i="77"/>
  <c r="L19" i="77"/>
  <c r="K20" i="77"/>
  <c r="K21" i="77" s="1"/>
  <c r="J27" i="77"/>
  <c r="J25" i="77"/>
  <c r="Q44" i="77"/>
  <c r="R44" i="77" l="1"/>
  <c r="L22" i="77"/>
  <c r="L23" i="77"/>
  <c r="M50" i="77"/>
  <c r="M19" i="77"/>
  <c r="L20" i="77"/>
  <c r="L21" i="77" s="1"/>
  <c r="K25" i="77"/>
  <c r="K27" i="77"/>
  <c r="K26" i="77"/>
  <c r="K24" i="77"/>
  <c r="M23" i="77" l="1"/>
  <c r="M22" i="77"/>
  <c r="L26" i="77"/>
  <c r="L24" i="77"/>
  <c r="N50" i="77"/>
  <c r="M20" i="77"/>
  <c r="M21" i="77" s="1"/>
  <c r="N19" i="77"/>
  <c r="L27" i="77"/>
  <c r="L25" i="77"/>
  <c r="S44" i="77"/>
  <c r="M24" i="77" l="1"/>
  <c r="M26" i="77"/>
  <c r="N23" i="77"/>
  <c r="N22" i="77"/>
  <c r="T44" i="77"/>
  <c r="O50" i="77"/>
  <c r="N20" i="77"/>
  <c r="N21" i="77" s="1"/>
  <c r="O19" i="77"/>
  <c r="M27" i="77"/>
  <c r="M25" i="77"/>
  <c r="N27" i="77" l="1"/>
  <c r="N25" i="77"/>
  <c r="O23" i="77"/>
  <c r="O22" i="77"/>
  <c r="U44" i="77"/>
  <c r="P50" i="77"/>
  <c r="O20" i="77"/>
  <c r="O21" i="77" s="1"/>
  <c r="P19" i="77"/>
  <c r="N26" i="77"/>
  <c r="N24" i="77"/>
  <c r="Q50" i="77" l="1"/>
  <c r="Q19" i="77"/>
  <c r="P20" i="77"/>
  <c r="P21" i="77" s="1"/>
  <c r="O27" i="77"/>
  <c r="O25" i="77"/>
  <c r="O26" i="77"/>
  <c r="O24" i="77"/>
  <c r="P22" i="77"/>
  <c r="P23" i="77"/>
  <c r="V44" i="77"/>
  <c r="P26" i="77" l="1"/>
  <c r="P24" i="77"/>
  <c r="W44" i="77"/>
  <c r="Q22" i="77"/>
  <c r="Q23" i="77"/>
  <c r="P27" i="77"/>
  <c r="P25" i="77"/>
  <c r="R50" i="77"/>
  <c r="Q20" i="77"/>
  <c r="Q21" i="77" s="1"/>
  <c r="R19" i="77"/>
  <c r="Q27" i="77" l="1"/>
  <c r="Q25" i="77"/>
  <c r="X44" i="77"/>
  <c r="S50" i="77"/>
  <c r="S19" i="77"/>
  <c r="R20" i="77"/>
  <c r="R21" i="77" s="1"/>
  <c r="Q26" i="77"/>
  <c r="Q24" i="77"/>
  <c r="R23" i="77"/>
  <c r="R22" i="77"/>
  <c r="S22" i="77" l="1"/>
  <c r="S23" i="77"/>
  <c r="R26" i="77"/>
  <c r="R24" i="77"/>
  <c r="R27" i="77"/>
  <c r="R25" i="77"/>
  <c r="Y44" i="77"/>
  <c r="T50" i="77"/>
  <c r="T19" i="77"/>
  <c r="S20" i="77"/>
  <c r="S21" i="77" s="1"/>
  <c r="T22" i="77" l="1"/>
  <c r="T23" i="77"/>
  <c r="S27" i="77"/>
  <c r="S25" i="77"/>
  <c r="U50" i="77"/>
  <c r="T20" i="77"/>
  <c r="T21" i="77" s="1"/>
  <c r="U19" i="77"/>
  <c r="S26" i="77"/>
  <c r="S24" i="77"/>
  <c r="V50" i="77" l="1"/>
  <c r="V19" i="77"/>
  <c r="U20" i="77"/>
  <c r="U21" i="77" s="1"/>
  <c r="T27" i="77"/>
  <c r="T25" i="77"/>
  <c r="T26" i="77"/>
  <c r="T24" i="77"/>
  <c r="U23" i="77"/>
  <c r="U22" i="77"/>
  <c r="U27" i="77" l="1"/>
  <c r="U25" i="77"/>
  <c r="V21" i="77"/>
  <c r="V23" i="77"/>
  <c r="V22" i="77"/>
  <c r="U26" i="77"/>
  <c r="U24" i="77"/>
  <c r="W50" i="77"/>
  <c r="V20" i="77"/>
  <c r="W19" i="77"/>
  <c r="X50" i="77" l="1"/>
  <c r="X19" i="77"/>
  <c r="W20" i="77"/>
  <c r="W21" i="77" s="1"/>
  <c r="V27" i="77"/>
  <c r="V25" i="77"/>
  <c r="W23" i="77"/>
  <c r="W22" i="77"/>
  <c r="V26" i="77"/>
  <c r="V24" i="77"/>
  <c r="W25" i="77" l="1"/>
  <c r="W27" i="77"/>
  <c r="W26" i="77"/>
  <c r="W24" i="77"/>
  <c r="X22" i="77"/>
  <c r="X23" i="77"/>
  <c r="Y50" i="77"/>
  <c r="Y20" i="77" s="1"/>
  <c r="X20" i="77"/>
  <c r="X21" i="77" s="1"/>
  <c r="Y21" i="77" s="1"/>
  <c r="Z21" i="77" s="1"/>
  <c r="Y19" i="77"/>
  <c r="X27" i="77" l="1"/>
  <c r="X25" i="77"/>
  <c r="Y22" i="77"/>
  <c r="Y23" i="77"/>
  <c r="X26" i="77"/>
  <c r="X24" i="77"/>
  <c r="Y27" i="77" l="1"/>
  <c r="Y25" i="77"/>
  <c r="Y26" i="77"/>
  <c r="Y24" i="77"/>
  <c r="J17" i="48" l="1"/>
  <c r="J17" i="39" l="1"/>
  <c r="K17" i="39"/>
  <c r="L17" i="39"/>
  <c r="M17" i="39"/>
  <c r="N17" i="39"/>
  <c r="O17" i="39"/>
  <c r="P17" i="39"/>
  <c r="Q17" i="39"/>
  <c r="R17" i="39"/>
  <c r="S17" i="39"/>
  <c r="T17" i="39"/>
  <c r="U17" i="39"/>
  <c r="V17" i="39"/>
  <c r="W17" i="39"/>
  <c r="X17" i="39"/>
  <c r="Y17" i="39"/>
  <c r="K17" i="68"/>
  <c r="L17" i="68"/>
  <c r="M17" i="68"/>
  <c r="N17" i="68"/>
  <c r="O17" i="68"/>
  <c r="P17" i="68"/>
  <c r="Q17" i="68"/>
  <c r="R17" i="68"/>
  <c r="S17" i="68"/>
  <c r="T17" i="68"/>
  <c r="U17" i="68"/>
  <c r="V17" i="68"/>
  <c r="W17" i="68"/>
  <c r="X17" i="68"/>
  <c r="Y17" i="68"/>
  <c r="Q48" i="39" l="1"/>
  <c r="R48" i="39"/>
  <c r="S48" i="39"/>
  <c r="T48" i="39"/>
  <c r="U48" i="39"/>
  <c r="V48" i="39"/>
  <c r="W48" i="39"/>
  <c r="X48" i="39"/>
  <c r="Y48" i="39"/>
  <c r="D48" i="39"/>
  <c r="E48" i="39"/>
  <c r="F48" i="39"/>
  <c r="G48" i="39"/>
  <c r="H48" i="39"/>
  <c r="I48" i="39"/>
  <c r="J48" i="39"/>
  <c r="K48" i="39"/>
  <c r="L48" i="39"/>
  <c r="M48" i="39"/>
  <c r="N48" i="39"/>
  <c r="O48" i="39"/>
  <c r="P48" i="39"/>
  <c r="D47" i="39"/>
  <c r="E47" i="39"/>
  <c r="F47" i="39"/>
  <c r="G47" i="39"/>
  <c r="H47" i="39"/>
  <c r="I47" i="39"/>
  <c r="J47" i="39"/>
  <c r="K47" i="39"/>
  <c r="L47" i="39"/>
  <c r="M47" i="39"/>
  <c r="N47" i="39"/>
  <c r="O47" i="39"/>
  <c r="P47" i="39"/>
  <c r="Q47" i="39"/>
  <c r="R47" i="39"/>
  <c r="S47" i="39"/>
  <c r="T47" i="39"/>
  <c r="U47" i="39"/>
  <c r="V47" i="39"/>
  <c r="W47" i="39"/>
  <c r="X47" i="39"/>
  <c r="Y47" i="39"/>
  <c r="C45" i="39"/>
  <c r="C46" i="39"/>
  <c r="C47" i="39"/>
  <c r="C48" i="39"/>
  <c r="C49" i="39"/>
  <c r="C50" i="39"/>
  <c r="C51" i="39"/>
  <c r="C52" i="39"/>
  <c r="C53" i="39"/>
  <c r="C54" i="39"/>
  <c r="C55" i="39"/>
  <c r="D48" i="68" l="1"/>
  <c r="E48" i="68"/>
  <c r="F48" i="68"/>
  <c r="G48" i="68"/>
  <c r="H48" i="68"/>
  <c r="I48" i="68"/>
  <c r="J48" i="68"/>
  <c r="K48" i="68"/>
  <c r="L48" i="68"/>
  <c r="M48" i="68"/>
  <c r="N48" i="68"/>
  <c r="O48" i="68"/>
  <c r="P48" i="68"/>
  <c r="Q48" i="68"/>
  <c r="R48" i="68"/>
  <c r="S48" i="68"/>
  <c r="T48" i="68"/>
  <c r="U48" i="68"/>
  <c r="V48" i="68"/>
  <c r="W48" i="68"/>
  <c r="X48" i="68"/>
  <c r="Y48" i="68"/>
  <c r="C48" i="68"/>
  <c r="Q55" i="68"/>
  <c r="P55" i="68"/>
  <c r="O55" i="68"/>
  <c r="N55" i="68"/>
  <c r="M55" i="68"/>
  <c r="L55" i="68"/>
  <c r="K55" i="68"/>
  <c r="J55" i="68"/>
  <c r="I55" i="68"/>
  <c r="H55" i="68"/>
  <c r="G55" i="68"/>
  <c r="F55" i="68"/>
  <c r="E55" i="68"/>
  <c r="D55" i="68"/>
  <c r="C55" i="68"/>
  <c r="N54" i="68"/>
  <c r="M54" i="68"/>
  <c r="L54" i="68"/>
  <c r="K54" i="68"/>
  <c r="J54" i="68"/>
  <c r="I54" i="68"/>
  <c r="H54" i="68"/>
  <c r="G54" i="68"/>
  <c r="F54" i="68"/>
  <c r="E54" i="68"/>
  <c r="D54" i="68"/>
  <c r="C54" i="68"/>
  <c r="M53" i="68"/>
  <c r="N53" i="68" s="1"/>
  <c r="O53" i="68" s="1"/>
  <c r="P53" i="68" s="1"/>
  <c r="Q53" i="68" s="1"/>
  <c r="R53" i="68" s="1"/>
  <c r="S53" i="68" s="1"/>
  <c r="T53" i="68" s="1"/>
  <c r="U53" i="68" s="1"/>
  <c r="V53" i="68" s="1"/>
  <c r="W53" i="68" s="1"/>
  <c r="X53" i="68" s="1"/>
  <c r="Y53" i="68" s="1"/>
  <c r="K53" i="68"/>
  <c r="J53" i="68"/>
  <c r="I53" i="68"/>
  <c r="H53" i="68"/>
  <c r="G53" i="68"/>
  <c r="F53" i="68"/>
  <c r="E53" i="68"/>
  <c r="D53" i="68"/>
  <c r="C53" i="68"/>
  <c r="J52" i="68"/>
  <c r="K52" i="68" s="1"/>
  <c r="L52" i="68" s="1"/>
  <c r="M52" i="68" s="1"/>
  <c r="N52" i="68" s="1"/>
  <c r="O52" i="68" s="1"/>
  <c r="P52" i="68" s="1"/>
  <c r="Q52" i="68" s="1"/>
  <c r="R52" i="68" s="1"/>
  <c r="S52" i="68" s="1"/>
  <c r="T52" i="68" s="1"/>
  <c r="U52" i="68" s="1"/>
  <c r="V52" i="68" s="1"/>
  <c r="W52" i="68" s="1"/>
  <c r="X52" i="68" s="1"/>
  <c r="Y52" i="68" s="1"/>
  <c r="H52" i="68"/>
  <c r="G52" i="68"/>
  <c r="F52" i="68"/>
  <c r="E52" i="68"/>
  <c r="D52" i="68"/>
  <c r="C52" i="68"/>
  <c r="H51" i="68"/>
  <c r="I51" i="68" s="1"/>
  <c r="J51" i="68" s="1"/>
  <c r="K51" i="68" s="1"/>
  <c r="L51" i="68" s="1"/>
  <c r="M51" i="68" s="1"/>
  <c r="N51" i="68" s="1"/>
  <c r="O51" i="68" s="1"/>
  <c r="P51" i="68" s="1"/>
  <c r="Q51" i="68" s="1"/>
  <c r="R51" i="68" s="1"/>
  <c r="S51" i="68" s="1"/>
  <c r="T51" i="68" s="1"/>
  <c r="U51" i="68" s="1"/>
  <c r="V51" i="68" s="1"/>
  <c r="W51" i="68" s="1"/>
  <c r="X51" i="68" s="1"/>
  <c r="Y51" i="68" s="1"/>
  <c r="E51" i="68"/>
  <c r="D51" i="68"/>
  <c r="C51" i="68"/>
  <c r="D50" i="68"/>
  <c r="C50" i="68"/>
  <c r="S49" i="68"/>
  <c r="T49" i="68" s="1"/>
  <c r="U49" i="68" s="1"/>
  <c r="V49" i="68" s="1"/>
  <c r="W49" i="68" s="1"/>
  <c r="X49" i="68" s="1"/>
  <c r="Y49" i="68" s="1"/>
  <c r="R49" i="68"/>
  <c r="Q49" i="68"/>
  <c r="P49" i="68"/>
  <c r="O49" i="68"/>
  <c r="N49" i="68"/>
  <c r="M49" i="68"/>
  <c r="L49" i="68"/>
  <c r="K49" i="68"/>
  <c r="J49" i="68"/>
  <c r="I49" i="68"/>
  <c r="H49" i="68"/>
  <c r="G49" i="68"/>
  <c r="F49" i="68"/>
  <c r="E49" i="68"/>
  <c r="D49" i="68"/>
  <c r="C49" i="68"/>
  <c r="M47" i="68"/>
  <c r="N47" i="68" s="1"/>
  <c r="O47" i="68" s="1"/>
  <c r="P47" i="68" s="1"/>
  <c r="Q47" i="68" s="1"/>
  <c r="R47" i="68" s="1"/>
  <c r="S47" i="68" s="1"/>
  <c r="T47" i="68" s="1"/>
  <c r="U47" i="68" s="1"/>
  <c r="V47" i="68" s="1"/>
  <c r="W47" i="68" s="1"/>
  <c r="X47" i="68" s="1"/>
  <c r="Y47" i="68" s="1"/>
  <c r="K47" i="68"/>
  <c r="J47" i="68"/>
  <c r="I47" i="68"/>
  <c r="H47" i="68"/>
  <c r="G47" i="68"/>
  <c r="F47" i="68"/>
  <c r="E47" i="68"/>
  <c r="D47" i="68"/>
  <c r="C47" i="68"/>
  <c r="J46" i="68"/>
  <c r="K46" i="68" s="1"/>
  <c r="L46" i="68" s="1"/>
  <c r="M46" i="68" s="1"/>
  <c r="N46" i="68" s="1"/>
  <c r="O46" i="68" s="1"/>
  <c r="P46" i="68" s="1"/>
  <c r="Q46" i="68" s="1"/>
  <c r="R46" i="68" s="1"/>
  <c r="S46" i="68" s="1"/>
  <c r="T46" i="68" s="1"/>
  <c r="U46" i="68" s="1"/>
  <c r="V46" i="68" s="1"/>
  <c r="W46" i="68" s="1"/>
  <c r="X46" i="68" s="1"/>
  <c r="Y46" i="68" s="1"/>
  <c r="H46" i="68"/>
  <c r="G46" i="68"/>
  <c r="F46" i="68"/>
  <c r="E46" i="68"/>
  <c r="D46" i="68"/>
  <c r="C46" i="68"/>
  <c r="I45" i="68"/>
  <c r="J45" i="68" s="1"/>
  <c r="K45" i="68" s="1"/>
  <c r="L45" i="68" s="1"/>
  <c r="M45" i="68" s="1"/>
  <c r="N45" i="68" s="1"/>
  <c r="O45" i="68" s="1"/>
  <c r="P45" i="68" s="1"/>
  <c r="Q45" i="68" s="1"/>
  <c r="R45" i="68" s="1"/>
  <c r="S45" i="68" s="1"/>
  <c r="T45" i="68" s="1"/>
  <c r="U45" i="68" s="1"/>
  <c r="V45" i="68" s="1"/>
  <c r="W45" i="68" s="1"/>
  <c r="X45" i="68" s="1"/>
  <c r="Y45" i="68" s="1"/>
  <c r="G45" i="68"/>
  <c r="H45" i="68" s="1"/>
  <c r="F45" i="68"/>
  <c r="E45" i="68"/>
  <c r="D45" i="68"/>
  <c r="C45" i="68"/>
  <c r="E44" i="68"/>
  <c r="F44" i="68" s="1"/>
  <c r="D44" i="68"/>
  <c r="D20" i="68" s="1"/>
  <c r="D21" i="68" s="1"/>
  <c r="C44" i="68"/>
  <c r="Y42" i="68"/>
  <c r="X42" i="68"/>
  <c r="W42" i="68"/>
  <c r="V42" i="68"/>
  <c r="U42" i="68"/>
  <c r="T42" i="68"/>
  <c r="S42" i="68"/>
  <c r="R42" i="68"/>
  <c r="Q42" i="68"/>
  <c r="P42" i="68"/>
  <c r="O42" i="68"/>
  <c r="N42" i="68"/>
  <c r="M42" i="68"/>
  <c r="L42" i="68"/>
  <c r="K42" i="68"/>
  <c r="J42" i="68"/>
  <c r="I42" i="68"/>
  <c r="H42" i="68"/>
  <c r="G42" i="68"/>
  <c r="F42" i="68"/>
  <c r="D42" i="68"/>
  <c r="Y35" i="68"/>
  <c r="W35" i="68"/>
  <c r="V35" i="68"/>
  <c r="U35" i="68"/>
  <c r="T35" i="68"/>
  <c r="S35" i="68"/>
  <c r="R35" i="68"/>
  <c r="Q35" i="68"/>
  <c r="P35" i="68"/>
  <c r="O35" i="68"/>
  <c r="M35" i="68"/>
  <c r="L35" i="68"/>
  <c r="K35" i="68"/>
  <c r="I35" i="68"/>
  <c r="H35" i="68"/>
  <c r="F35" i="68"/>
  <c r="E35" i="68"/>
  <c r="D35" i="68"/>
  <c r="Z20" i="68"/>
  <c r="R16" i="68"/>
  <c r="L15" i="68"/>
  <c r="R14" i="68"/>
  <c r="R10" i="68" s="1"/>
  <c r="N12" i="68"/>
  <c r="Y10" i="68"/>
  <c r="X10" i="68"/>
  <c r="W10" i="68"/>
  <c r="V10" i="68"/>
  <c r="U10" i="68"/>
  <c r="T10" i="68"/>
  <c r="S10" i="68"/>
  <c r="Q10" i="68"/>
  <c r="P10" i="68"/>
  <c r="O10" i="68"/>
  <c r="N10" i="68"/>
  <c r="M10" i="68"/>
  <c r="L10" i="68"/>
  <c r="K10" i="68"/>
  <c r="J10" i="68"/>
  <c r="I10" i="68"/>
  <c r="H10" i="68"/>
  <c r="G10" i="68"/>
  <c r="G18" i="68" s="1"/>
  <c r="F10" i="68"/>
  <c r="E10" i="68"/>
  <c r="D10" i="68"/>
  <c r="C10" i="68"/>
  <c r="Y9" i="68"/>
  <c r="Y5" i="68" s="1"/>
  <c r="X9" i="68"/>
  <c r="W9" i="68"/>
  <c r="W5" i="68" s="1"/>
  <c r="V9" i="68"/>
  <c r="V5" i="68" s="1"/>
  <c r="U9" i="68"/>
  <c r="U5" i="68" s="1"/>
  <c r="T9" i="68"/>
  <c r="S9" i="68"/>
  <c r="R9" i="68"/>
  <c r="R5" i="68" s="1"/>
  <c r="Q9" i="68"/>
  <c r="Q5" i="68" s="1"/>
  <c r="P9" i="68"/>
  <c r="O9" i="68"/>
  <c r="N9" i="68"/>
  <c r="M9" i="68"/>
  <c r="M5" i="68" s="1"/>
  <c r="L9" i="68"/>
  <c r="L5" i="68" s="1"/>
  <c r="K9" i="68"/>
  <c r="K5" i="68" s="1"/>
  <c r="J9" i="68"/>
  <c r="J5" i="68" s="1"/>
  <c r="I9" i="68"/>
  <c r="I5" i="68" s="1"/>
  <c r="H9" i="68"/>
  <c r="G9" i="68"/>
  <c r="G5" i="68" s="1"/>
  <c r="F9" i="68"/>
  <c r="E9" i="68"/>
  <c r="E5" i="68" s="1"/>
  <c r="D9" i="68"/>
  <c r="D5" i="68" s="1"/>
  <c r="D18" i="68" s="1"/>
  <c r="D23" i="68" s="1"/>
  <c r="C9" i="68"/>
  <c r="C5" i="68" s="1"/>
  <c r="C18" i="68" s="1"/>
  <c r="C19" i="68" s="1"/>
  <c r="X5" i="68"/>
  <c r="T5" i="68"/>
  <c r="T18" i="68" s="1"/>
  <c r="S5" i="68"/>
  <c r="S18" i="68" s="1"/>
  <c r="P5" i="68"/>
  <c r="O5" i="68"/>
  <c r="O18" i="68" s="1"/>
  <c r="N5" i="68"/>
  <c r="H5" i="68"/>
  <c r="H18" i="68" s="1"/>
  <c r="F5" i="68"/>
  <c r="R18" i="68" l="1"/>
  <c r="W18" i="68"/>
  <c r="K18" i="68"/>
  <c r="E18" i="68"/>
  <c r="E19" i="68" s="1"/>
  <c r="M18" i="68"/>
  <c r="Q18" i="68"/>
  <c r="U18" i="68"/>
  <c r="Y18" i="68"/>
  <c r="P18" i="68"/>
  <c r="L18" i="68"/>
  <c r="X18" i="68"/>
  <c r="I18" i="68"/>
  <c r="D22" i="68"/>
  <c r="D25" i="68"/>
  <c r="D27" i="68"/>
  <c r="F18" i="68"/>
  <c r="N18" i="68"/>
  <c r="D19" i="68"/>
  <c r="J18" i="68"/>
  <c r="V18" i="68"/>
  <c r="E58" i="68"/>
  <c r="F58" i="68"/>
  <c r="G44" i="68"/>
  <c r="E23" i="68" l="1"/>
  <c r="E22" i="68"/>
  <c r="E26" i="68" s="1"/>
  <c r="E36" i="68" s="1"/>
  <c r="D24" i="68"/>
  <c r="D26" i="68"/>
  <c r="E24" i="68"/>
  <c r="G58" i="68"/>
  <c r="H44" i="68"/>
  <c r="E27" i="68"/>
  <c r="E25" i="68"/>
  <c r="H58" i="68" l="1"/>
  <c r="I44" i="68"/>
  <c r="E42" i="68"/>
  <c r="E50" i="68"/>
  <c r="E59" i="68" l="1"/>
  <c r="F50" i="68"/>
  <c r="E20" i="68"/>
  <c r="E21" i="68" s="1"/>
  <c r="F19" i="68"/>
  <c r="J44" i="68"/>
  <c r="I58" i="68"/>
  <c r="F59" i="68" l="1"/>
  <c r="G50" i="68"/>
  <c r="F20" i="68"/>
  <c r="F21" i="68" s="1"/>
  <c r="G19" i="68"/>
  <c r="F22" i="68"/>
  <c r="F23" i="68"/>
  <c r="J58" i="68"/>
  <c r="K44" i="68"/>
  <c r="E60" i="68"/>
  <c r="E61" i="68" s="1"/>
  <c r="S35" i="35"/>
  <c r="P35" i="35"/>
  <c r="I35" i="35"/>
  <c r="E35" i="35"/>
  <c r="E45" i="35"/>
  <c r="G22" i="68" l="1"/>
  <c r="G23" i="68"/>
  <c r="F27" i="68"/>
  <c r="F25" i="68"/>
  <c r="G59" i="68"/>
  <c r="H50" i="68"/>
  <c r="H19" i="68"/>
  <c r="G20" i="68"/>
  <c r="G21" i="68" s="1"/>
  <c r="K58" i="68"/>
  <c r="L44" i="68"/>
  <c r="E62" i="68"/>
  <c r="F24" i="68"/>
  <c r="F26" i="68"/>
  <c r="F60" i="68"/>
  <c r="F61" i="68" s="1"/>
  <c r="D9" i="35"/>
  <c r="D5" i="35" s="1"/>
  <c r="E9" i="35"/>
  <c r="E5" i="35" s="1"/>
  <c r="F9" i="35"/>
  <c r="F5" i="35" s="1"/>
  <c r="G9" i="35"/>
  <c r="G5" i="35" s="1"/>
  <c r="H9" i="35"/>
  <c r="H5" i="35" s="1"/>
  <c r="I9" i="35"/>
  <c r="I5" i="35" s="1"/>
  <c r="J9" i="35"/>
  <c r="J5" i="35" s="1"/>
  <c r="K9" i="35"/>
  <c r="K5" i="35" s="1"/>
  <c r="L9" i="35"/>
  <c r="L5" i="35" s="1"/>
  <c r="M9" i="35"/>
  <c r="M5" i="35" s="1"/>
  <c r="N9" i="35"/>
  <c r="N5" i="35" s="1"/>
  <c r="O9" i="35"/>
  <c r="O5" i="35" s="1"/>
  <c r="P9" i="35"/>
  <c r="P5" i="35" s="1"/>
  <c r="Q9" i="35"/>
  <c r="Q5" i="35" s="1"/>
  <c r="R9" i="35"/>
  <c r="R5" i="35" s="1"/>
  <c r="S9" i="35"/>
  <c r="S5" i="35" s="1"/>
  <c r="T9" i="35"/>
  <c r="T5" i="35" s="1"/>
  <c r="U9" i="35"/>
  <c r="U5" i="35" s="1"/>
  <c r="V9" i="35"/>
  <c r="V5" i="35" s="1"/>
  <c r="W9" i="35"/>
  <c r="W5" i="35" s="1"/>
  <c r="X9" i="35"/>
  <c r="X5" i="35" s="1"/>
  <c r="Y9" i="35"/>
  <c r="Y5" i="35" s="1"/>
  <c r="C9" i="35"/>
  <c r="H23" i="68" l="1"/>
  <c r="H22" i="68"/>
  <c r="F62" i="68"/>
  <c r="L58" i="68"/>
  <c r="M44" i="68"/>
  <c r="H59" i="68"/>
  <c r="I50" i="68"/>
  <c r="I19" i="68"/>
  <c r="H20" i="68"/>
  <c r="H21" i="68" s="1"/>
  <c r="G60" i="68"/>
  <c r="G61" i="68" s="1"/>
  <c r="G27" i="68"/>
  <c r="G25" i="68"/>
  <c r="G24" i="68"/>
  <c r="G26" i="68"/>
  <c r="K17" i="48"/>
  <c r="K10" i="48" s="1"/>
  <c r="L17" i="48"/>
  <c r="M17" i="48"/>
  <c r="M10" i="48" s="1"/>
  <c r="N17" i="48"/>
  <c r="O17" i="48"/>
  <c r="O10" i="48" s="1"/>
  <c r="P17" i="48"/>
  <c r="Q17" i="48"/>
  <c r="Q10" i="48" s="1"/>
  <c r="R17" i="48"/>
  <c r="S17" i="48"/>
  <c r="T17" i="48"/>
  <c r="T10" i="48" s="1"/>
  <c r="U17" i="48"/>
  <c r="U10" i="48" s="1"/>
  <c r="V17" i="48"/>
  <c r="W17" i="48"/>
  <c r="W10" i="48" s="1"/>
  <c r="X17" i="48"/>
  <c r="X10" i="48" s="1"/>
  <c r="Y17" i="48"/>
  <c r="Y10" i="48" s="1"/>
  <c r="I10" i="48"/>
  <c r="R55" i="48"/>
  <c r="S55" i="48" s="1"/>
  <c r="T55" i="48" s="1"/>
  <c r="U55" i="48" s="1"/>
  <c r="V55" i="48" s="1"/>
  <c r="W55" i="48" s="1"/>
  <c r="X55" i="48" s="1"/>
  <c r="Y55" i="48" s="1"/>
  <c r="Q55" i="48"/>
  <c r="P55" i="48"/>
  <c r="O55" i="48"/>
  <c r="N55" i="48"/>
  <c r="M55" i="48"/>
  <c r="L55" i="48"/>
  <c r="K55" i="48"/>
  <c r="J55" i="48"/>
  <c r="I55" i="48"/>
  <c r="H55" i="48"/>
  <c r="G55" i="48"/>
  <c r="F55" i="48"/>
  <c r="E55" i="48"/>
  <c r="D55" i="48"/>
  <c r="C55" i="48"/>
  <c r="O54" i="48"/>
  <c r="P54" i="48" s="1"/>
  <c r="Q54" i="48" s="1"/>
  <c r="R54" i="48" s="1"/>
  <c r="S54" i="48" s="1"/>
  <c r="T54" i="48" s="1"/>
  <c r="U54" i="48" s="1"/>
  <c r="V54" i="48" s="1"/>
  <c r="W54" i="48" s="1"/>
  <c r="X54" i="48" s="1"/>
  <c r="Y54" i="48" s="1"/>
  <c r="N54" i="48"/>
  <c r="M54" i="48"/>
  <c r="L54" i="48"/>
  <c r="K54" i="48"/>
  <c r="J54" i="48"/>
  <c r="I54" i="48"/>
  <c r="H54" i="48"/>
  <c r="G54" i="48"/>
  <c r="F54" i="48"/>
  <c r="E54" i="48"/>
  <c r="D54" i="48"/>
  <c r="C54" i="48"/>
  <c r="L53" i="48"/>
  <c r="M53" i="48" s="1"/>
  <c r="N53" i="48" s="1"/>
  <c r="O53" i="48" s="1"/>
  <c r="P53" i="48" s="1"/>
  <c r="Q53" i="48" s="1"/>
  <c r="R53" i="48" s="1"/>
  <c r="S53" i="48" s="1"/>
  <c r="T53" i="48" s="1"/>
  <c r="U53" i="48" s="1"/>
  <c r="V53" i="48" s="1"/>
  <c r="W53" i="48" s="1"/>
  <c r="X53" i="48" s="1"/>
  <c r="Y53" i="48" s="1"/>
  <c r="K53" i="48"/>
  <c r="J53" i="48"/>
  <c r="I53" i="48"/>
  <c r="H53" i="48"/>
  <c r="G53" i="48"/>
  <c r="F53" i="48"/>
  <c r="E53" i="48"/>
  <c r="D53" i="48"/>
  <c r="C53" i="48"/>
  <c r="I52" i="48"/>
  <c r="J52" i="48" s="1"/>
  <c r="K52" i="48" s="1"/>
  <c r="L52" i="48" s="1"/>
  <c r="M52" i="48" s="1"/>
  <c r="N52" i="48" s="1"/>
  <c r="O52" i="48" s="1"/>
  <c r="P52" i="48" s="1"/>
  <c r="Q52" i="48" s="1"/>
  <c r="R52" i="48" s="1"/>
  <c r="S52" i="48" s="1"/>
  <c r="T52" i="48" s="1"/>
  <c r="U52" i="48" s="1"/>
  <c r="V52" i="48" s="1"/>
  <c r="W52" i="48" s="1"/>
  <c r="X52" i="48" s="1"/>
  <c r="Y52" i="48" s="1"/>
  <c r="H52" i="48"/>
  <c r="G52" i="48"/>
  <c r="F52" i="48"/>
  <c r="E52" i="48"/>
  <c r="D52" i="48"/>
  <c r="C52" i="48"/>
  <c r="G51" i="48"/>
  <c r="H51" i="48"/>
  <c r="I51" i="48" s="1"/>
  <c r="J51" i="48" s="1"/>
  <c r="K51" i="48" s="1"/>
  <c r="L51" i="48" s="1"/>
  <c r="M51" i="48" s="1"/>
  <c r="N51" i="48" s="1"/>
  <c r="O51" i="48" s="1"/>
  <c r="P51" i="48" s="1"/>
  <c r="Q51" i="48" s="1"/>
  <c r="R51" i="48" s="1"/>
  <c r="S51" i="48" s="1"/>
  <c r="T51" i="48" s="1"/>
  <c r="U51" i="48" s="1"/>
  <c r="V51" i="48" s="1"/>
  <c r="W51" i="48" s="1"/>
  <c r="X51" i="48" s="1"/>
  <c r="Y51" i="48" s="1"/>
  <c r="F51" i="48"/>
  <c r="E51" i="48"/>
  <c r="D51" i="48"/>
  <c r="C51" i="48"/>
  <c r="D50" i="48"/>
  <c r="C50" i="48"/>
  <c r="S49" i="48"/>
  <c r="T49" i="48" s="1"/>
  <c r="U49" i="48" s="1"/>
  <c r="V49" i="48" s="1"/>
  <c r="W49" i="48" s="1"/>
  <c r="X49" i="48" s="1"/>
  <c r="Y49" i="48" s="1"/>
  <c r="R49" i="48"/>
  <c r="Q49" i="48"/>
  <c r="P49" i="48"/>
  <c r="O49" i="48"/>
  <c r="N49" i="48"/>
  <c r="M49" i="48"/>
  <c r="L49" i="48"/>
  <c r="K49" i="48"/>
  <c r="J49" i="48"/>
  <c r="I49" i="48"/>
  <c r="H49" i="48"/>
  <c r="G49" i="48"/>
  <c r="F49" i="48"/>
  <c r="E49" i="48"/>
  <c r="D49" i="48"/>
  <c r="C49" i="48"/>
  <c r="P48" i="48"/>
  <c r="Q48" i="48" s="1"/>
  <c r="R48" i="48" s="1"/>
  <c r="S48" i="48" s="1"/>
  <c r="T48" i="48" s="1"/>
  <c r="U48" i="48" s="1"/>
  <c r="V48" i="48" s="1"/>
  <c r="W48" i="48" s="1"/>
  <c r="X48" i="48" s="1"/>
  <c r="Y48" i="48" s="1"/>
  <c r="O48" i="48"/>
  <c r="N48" i="48"/>
  <c r="M48" i="48"/>
  <c r="L48" i="48"/>
  <c r="K48" i="48"/>
  <c r="J48" i="48"/>
  <c r="I48" i="48"/>
  <c r="H48" i="48"/>
  <c r="G48" i="48"/>
  <c r="F48" i="48"/>
  <c r="E48" i="48"/>
  <c r="D48" i="48"/>
  <c r="C48" i="48"/>
  <c r="L47" i="48"/>
  <c r="M47" i="48" s="1"/>
  <c r="N47" i="48" s="1"/>
  <c r="O47" i="48" s="1"/>
  <c r="P47" i="48" s="1"/>
  <c r="Q47" i="48" s="1"/>
  <c r="R47" i="48" s="1"/>
  <c r="S47" i="48" s="1"/>
  <c r="T47" i="48" s="1"/>
  <c r="U47" i="48" s="1"/>
  <c r="V47" i="48" s="1"/>
  <c r="W47" i="48" s="1"/>
  <c r="X47" i="48" s="1"/>
  <c r="Y47" i="48" s="1"/>
  <c r="K47" i="48"/>
  <c r="J47" i="48"/>
  <c r="I47" i="48"/>
  <c r="H47" i="48"/>
  <c r="G47" i="48"/>
  <c r="F47" i="48"/>
  <c r="E47" i="48"/>
  <c r="D47" i="48"/>
  <c r="C47" i="48"/>
  <c r="I46" i="48"/>
  <c r="J46" i="48" s="1"/>
  <c r="K46" i="48" s="1"/>
  <c r="L46" i="48" s="1"/>
  <c r="M46" i="48" s="1"/>
  <c r="N46" i="48" s="1"/>
  <c r="O46" i="48" s="1"/>
  <c r="P46" i="48" s="1"/>
  <c r="Q46" i="48" s="1"/>
  <c r="R46" i="48" s="1"/>
  <c r="S46" i="48" s="1"/>
  <c r="T46" i="48" s="1"/>
  <c r="U46" i="48" s="1"/>
  <c r="V46" i="48" s="1"/>
  <c r="W46" i="48" s="1"/>
  <c r="X46" i="48" s="1"/>
  <c r="Y46" i="48" s="1"/>
  <c r="H46" i="48"/>
  <c r="G46" i="48"/>
  <c r="F46" i="48"/>
  <c r="E46" i="48"/>
  <c r="D46" i="48"/>
  <c r="C46" i="48"/>
  <c r="G45" i="48"/>
  <c r="H45" i="48" s="1"/>
  <c r="I45" i="48" s="1"/>
  <c r="J45" i="48" s="1"/>
  <c r="K45" i="48" s="1"/>
  <c r="L45" i="48" s="1"/>
  <c r="M45" i="48" s="1"/>
  <c r="N45" i="48" s="1"/>
  <c r="O45" i="48" s="1"/>
  <c r="P45" i="48" s="1"/>
  <c r="Q45" i="48" s="1"/>
  <c r="R45" i="48" s="1"/>
  <c r="S45" i="48" s="1"/>
  <c r="T45" i="48" s="1"/>
  <c r="U45" i="48" s="1"/>
  <c r="V45" i="48" s="1"/>
  <c r="W45" i="48" s="1"/>
  <c r="X45" i="48" s="1"/>
  <c r="Y45" i="48" s="1"/>
  <c r="F45" i="48"/>
  <c r="E45" i="48"/>
  <c r="D45" i="48"/>
  <c r="C45" i="48"/>
  <c r="E44" i="48"/>
  <c r="D44" i="48"/>
  <c r="C44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M42" i="48"/>
  <c r="L42" i="48"/>
  <c r="K42" i="48"/>
  <c r="J42" i="48"/>
  <c r="I42" i="48"/>
  <c r="H42" i="48"/>
  <c r="G42" i="48"/>
  <c r="F42" i="48"/>
  <c r="D42" i="48"/>
  <c r="Y35" i="48"/>
  <c r="W35" i="48"/>
  <c r="V35" i="48"/>
  <c r="U35" i="48"/>
  <c r="T35" i="48"/>
  <c r="S35" i="48"/>
  <c r="R35" i="48"/>
  <c r="Q35" i="48"/>
  <c r="P35" i="48"/>
  <c r="O35" i="48"/>
  <c r="M35" i="48"/>
  <c r="L35" i="48"/>
  <c r="K35" i="48"/>
  <c r="I35" i="48"/>
  <c r="H35" i="48"/>
  <c r="F35" i="48"/>
  <c r="E35" i="48"/>
  <c r="D35" i="48"/>
  <c r="Z20" i="48"/>
  <c r="V10" i="48"/>
  <c r="J10" i="48"/>
  <c r="R16" i="48"/>
  <c r="L15" i="48"/>
  <c r="R14" i="48"/>
  <c r="N12" i="48"/>
  <c r="N10" i="48" s="1"/>
  <c r="S10" i="48"/>
  <c r="P10" i="48"/>
  <c r="H10" i="48"/>
  <c r="G10" i="48"/>
  <c r="F10" i="48"/>
  <c r="E10" i="48"/>
  <c r="D10" i="48"/>
  <c r="C10" i="48"/>
  <c r="Y9" i="48"/>
  <c r="Y5" i="48" s="1"/>
  <c r="Y18" i="48" s="1"/>
  <c r="X9" i="48"/>
  <c r="X5" i="48" s="1"/>
  <c r="W9" i="48"/>
  <c r="W5" i="48" s="1"/>
  <c r="V9" i="48"/>
  <c r="V5" i="48" s="1"/>
  <c r="V18" i="48" s="1"/>
  <c r="U9" i="48"/>
  <c r="U5" i="48" s="1"/>
  <c r="T9" i="48"/>
  <c r="T5" i="48" s="1"/>
  <c r="S9" i="48"/>
  <c r="S5" i="48" s="1"/>
  <c r="R9" i="48"/>
  <c r="R5" i="48" s="1"/>
  <c r="Q9" i="48"/>
  <c r="Q5" i="48" s="1"/>
  <c r="Q18" i="48" s="1"/>
  <c r="P9" i="48"/>
  <c r="P5" i="48" s="1"/>
  <c r="O9" i="48"/>
  <c r="O5" i="48" s="1"/>
  <c r="N9" i="48"/>
  <c r="N5" i="48"/>
  <c r="M9" i="48"/>
  <c r="M5" i="48" s="1"/>
  <c r="M18" i="48" s="1"/>
  <c r="L9" i="48"/>
  <c r="L5" i="48" s="1"/>
  <c r="K9" i="48"/>
  <c r="K5" i="48" s="1"/>
  <c r="J9" i="48"/>
  <c r="J5" i="48" s="1"/>
  <c r="I9" i="48"/>
  <c r="H9" i="48"/>
  <c r="H5" i="48" s="1"/>
  <c r="G9" i="48"/>
  <c r="G5" i="48" s="1"/>
  <c r="F9" i="48"/>
  <c r="F5" i="48" s="1"/>
  <c r="E9" i="48"/>
  <c r="E5" i="48" s="1"/>
  <c r="D9" i="48"/>
  <c r="D5" i="48" s="1"/>
  <c r="C9" i="48"/>
  <c r="C5" i="48" s="1"/>
  <c r="C18" i="48" s="1"/>
  <c r="C19" i="48" s="1"/>
  <c r="I5" i="48"/>
  <c r="J17" i="47"/>
  <c r="J10" i="47" s="1"/>
  <c r="K17" i="47"/>
  <c r="L17" i="47"/>
  <c r="M17" i="47"/>
  <c r="M10" i="47" s="1"/>
  <c r="N17" i="47"/>
  <c r="O17" i="47"/>
  <c r="P17" i="47"/>
  <c r="P10" i="47" s="1"/>
  <c r="Q17" i="47"/>
  <c r="Q10" i="47" s="1"/>
  <c r="R17" i="47"/>
  <c r="S17" i="47"/>
  <c r="T17" i="47"/>
  <c r="T10" i="47" s="1"/>
  <c r="T18" i="47" s="1"/>
  <c r="U17" i="47"/>
  <c r="U10" i="47" s="1"/>
  <c r="V17" i="47"/>
  <c r="W17" i="47"/>
  <c r="X17" i="47"/>
  <c r="X10" i="47" s="1"/>
  <c r="Y17" i="47"/>
  <c r="Y10" i="47" s="1"/>
  <c r="I17" i="47"/>
  <c r="I10" i="47" s="1"/>
  <c r="F46" i="35"/>
  <c r="G46" i="35" s="1"/>
  <c r="H46" i="35" s="1"/>
  <c r="I46" i="35" s="1"/>
  <c r="J46" i="35" s="1"/>
  <c r="K46" i="35" s="1"/>
  <c r="L46" i="35" s="1"/>
  <c r="M46" i="35" s="1"/>
  <c r="N46" i="35" s="1"/>
  <c r="O46" i="35" s="1"/>
  <c r="P46" i="35" s="1"/>
  <c r="Q46" i="35" s="1"/>
  <c r="R46" i="35" s="1"/>
  <c r="S46" i="35" s="1"/>
  <c r="T46" i="35" s="1"/>
  <c r="U46" i="35" s="1"/>
  <c r="V46" i="35" s="1"/>
  <c r="W46" i="35" s="1"/>
  <c r="X46" i="35" s="1"/>
  <c r="Y46" i="35" s="1"/>
  <c r="R55" i="47"/>
  <c r="S55" i="47" s="1"/>
  <c r="T55" i="47" s="1"/>
  <c r="U55" i="47" s="1"/>
  <c r="V55" i="47" s="1"/>
  <c r="W55" i="47" s="1"/>
  <c r="X55" i="47" s="1"/>
  <c r="Y55" i="47" s="1"/>
  <c r="Q55" i="47"/>
  <c r="P55" i="47"/>
  <c r="O55" i="47"/>
  <c r="N55" i="47"/>
  <c r="M55" i="47"/>
  <c r="L55" i="47"/>
  <c r="K55" i="47"/>
  <c r="J55" i="47"/>
  <c r="I55" i="47"/>
  <c r="H55" i="47"/>
  <c r="G55" i="47"/>
  <c r="F55" i="47"/>
  <c r="E55" i="47"/>
  <c r="D55" i="47"/>
  <c r="C55" i="47"/>
  <c r="O54" i="47"/>
  <c r="P54" i="47" s="1"/>
  <c r="Q54" i="47" s="1"/>
  <c r="R54" i="47" s="1"/>
  <c r="S54" i="47" s="1"/>
  <c r="T54" i="47" s="1"/>
  <c r="U54" i="47" s="1"/>
  <c r="V54" i="47" s="1"/>
  <c r="W54" i="47" s="1"/>
  <c r="X54" i="47" s="1"/>
  <c r="Y54" i="47" s="1"/>
  <c r="N54" i="47"/>
  <c r="M54" i="47"/>
  <c r="L54" i="47"/>
  <c r="K54" i="47"/>
  <c r="J54" i="47"/>
  <c r="I54" i="47"/>
  <c r="H54" i="47"/>
  <c r="G54" i="47"/>
  <c r="F54" i="47"/>
  <c r="E54" i="47"/>
  <c r="D54" i="47"/>
  <c r="C54" i="47"/>
  <c r="L53" i="47"/>
  <c r="M53" i="47" s="1"/>
  <c r="N53" i="47" s="1"/>
  <c r="O53" i="47" s="1"/>
  <c r="P53" i="47" s="1"/>
  <c r="Q53" i="47" s="1"/>
  <c r="R53" i="47" s="1"/>
  <c r="S53" i="47" s="1"/>
  <c r="T53" i="47" s="1"/>
  <c r="U53" i="47" s="1"/>
  <c r="V53" i="47" s="1"/>
  <c r="W53" i="47" s="1"/>
  <c r="X53" i="47" s="1"/>
  <c r="Y53" i="47" s="1"/>
  <c r="K53" i="47"/>
  <c r="J53" i="47"/>
  <c r="I53" i="47"/>
  <c r="H53" i="47"/>
  <c r="G53" i="47"/>
  <c r="F53" i="47"/>
  <c r="E53" i="47"/>
  <c r="D53" i="47"/>
  <c r="C53" i="47"/>
  <c r="I52" i="47"/>
  <c r="J52" i="47" s="1"/>
  <c r="K52" i="47" s="1"/>
  <c r="L52" i="47" s="1"/>
  <c r="M52" i="47" s="1"/>
  <c r="N52" i="47" s="1"/>
  <c r="O52" i="47" s="1"/>
  <c r="P52" i="47" s="1"/>
  <c r="Q52" i="47" s="1"/>
  <c r="R52" i="47" s="1"/>
  <c r="S52" i="47" s="1"/>
  <c r="T52" i="47" s="1"/>
  <c r="U52" i="47" s="1"/>
  <c r="V52" i="47" s="1"/>
  <c r="W52" i="47" s="1"/>
  <c r="X52" i="47" s="1"/>
  <c r="Y52" i="47" s="1"/>
  <c r="H52" i="47"/>
  <c r="G52" i="47"/>
  <c r="F52" i="47"/>
  <c r="E52" i="47"/>
  <c r="D52" i="47"/>
  <c r="C52" i="47"/>
  <c r="G51" i="47"/>
  <c r="H51" i="47" s="1"/>
  <c r="I51" i="47" s="1"/>
  <c r="J51" i="47" s="1"/>
  <c r="K51" i="47" s="1"/>
  <c r="L51" i="47" s="1"/>
  <c r="M51" i="47" s="1"/>
  <c r="N51" i="47" s="1"/>
  <c r="O51" i="47" s="1"/>
  <c r="P51" i="47" s="1"/>
  <c r="Q51" i="47" s="1"/>
  <c r="R51" i="47" s="1"/>
  <c r="S51" i="47" s="1"/>
  <c r="T51" i="47" s="1"/>
  <c r="U51" i="47" s="1"/>
  <c r="V51" i="47" s="1"/>
  <c r="W51" i="47" s="1"/>
  <c r="X51" i="47" s="1"/>
  <c r="Y51" i="47" s="1"/>
  <c r="F51" i="47"/>
  <c r="E51" i="47"/>
  <c r="D51" i="47"/>
  <c r="C51" i="47"/>
  <c r="D50" i="47"/>
  <c r="C50" i="47"/>
  <c r="S49" i="47"/>
  <c r="T49" i="47" s="1"/>
  <c r="U49" i="47" s="1"/>
  <c r="V49" i="47" s="1"/>
  <c r="W49" i="47" s="1"/>
  <c r="X49" i="47" s="1"/>
  <c r="Y49" i="47" s="1"/>
  <c r="R49" i="47"/>
  <c r="Q49" i="47"/>
  <c r="P49" i="47"/>
  <c r="O49" i="47"/>
  <c r="N49" i="47"/>
  <c r="M49" i="47"/>
  <c r="L49" i="47"/>
  <c r="K49" i="47"/>
  <c r="J49" i="47"/>
  <c r="I49" i="47"/>
  <c r="H49" i="47"/>
  <c r="G49" i="47"/>
  <c r="F49" i="47"/>
  <c r="E49" i="47"/>
  <c r="D49" i="47"/>
  <c r="C49" i="47"/>
  <c r="O48" i="47"/>
  <c r="P48" i="47" s="1"/>
  <c r="Q48" i="47" s="1"/>
  <c r="R48" i="47" s="1"/>
  <c r="S48" i="47" s="1"/>
  <c r="T48" i="47" s="1"/>
  <c r="U48" i="47" s="1"/>
  <c r="V48" i="47" s="1"/>
  <c r="W48" i="47" s="1"/>
  <c r="X48" i="47" s="1"/>
  <c r="Y48" i="47" s="1"/>
  <c r="N48" i="47"/>
  <c r="M48" i="47"/>
  <c r="L48" i="47"/>
  <c r="K48" i="47"/>
  <c r="J48" i="47"/>
  <c r="I48" i="47"/>
  <c r="H48" i="47"/>
  <c r="G48" i="47"/>
  <c r="F48" i="47"/>
  <c r="E48" i="47"/>
  <c r="D48" i="47"/>
  <c r="C48" i="47"/>
  <c r="L47" i="47"/>
  <c r="M47" i="47" s="1"/>
  <c r="N47" i="47" s="1"/>
  <c r="O47" i="47" s="1"/>
  <c r="P47" i="47" s="1"/>
  <c r="Q47" i="47" s="1"/>
  <c r="R47" i="47" s="1"/>
  <c r="S47" i="47" s="1"/>
  <c r="T47" i="47" s="1"/>
  <c r="U47" i="47" s="1"/>
  <c r="V47" i="47" s="1"/>
  <c r="W47" i="47" s="1"/>
  <c r="X47" i="47" s="1"/>
  <c r="Y47" i="47" s="1"/>
  <c r="K47" i="47"/>
  <c r="J47" i="47"/>
  <c r="I47" i="47"/>
  <c r="H47" i="47"/>
  <c r="G47" i="47"/>
  <c r="F47" i="47"/>
  <c r="E47" i="47"/>
  <c r="D47" i="47"/>
  <c r="C47" i="47"/>
  <c r="I46" i="47"/>
  <c r="J46" i="47" s="1"/>
  <c r="K46" i="47" s="1"/>
  <c r="L46" i="47" s="1"/>
  <c r="M46" i="47" s="1"/>
  <c r="N46" i="47" s="1"/>
  <c r="O46" i="47" s="1"/>
  <c r="P46" i="47" s="1"/>
  <c r="Q46" i="47" s="1"/>
  <c r="R46" i="47" s="1"/>
  <c r="S46" i="47" s="1"/>
  <c r="T46" i="47" s="1"/>
  <c r="U46" i="47" s="1"/>
  <c r="V46" i="47" s="1"/>
  <c r="W46" i="47" s="1"/>
  <c r="X46" i="47" s="1"/>
  <c r="Y46" i="47" s="1"/>
  <c r="H46" i="47"/>
  <c r="G46" i="47"/>
  <c r="F46" i="47"/>
  <c r="E46" i="47"/>
  <c r="D46" i="47"/>
  <c r="C46" i="47"/>
  <c r="G45" i="47"/>
  <c r="H45" i="47" s="1"/>
  <c r="I45" i="47" s="1"/>
  <c r="J45" i="47" s="1"/>
  <c r="K45" i="47" s="1"/>
  <c r="L45" i="47" s="1"/>
  <c r="M45" i="47" s="1"/>
  <c r="N45" i="47" s="1"/>
  <c r="O45" i="47" s="1"/>
  <c r="P45" i="47" s="1"/>
  <c r="Q45" i="47" s="1"/>
  <c r="R45" i="47" s="1"/>
  <c r="S45" i="47" s="1"/>
  <c r="T45" i="47" s="1"/>
  <c r="U45" i="47" s="1"/>
  <c r="V45" i="47" s="1"/>
  <c r="W45" i="47" s="1"/>
  <c r="X45" i="47" s="1"/>
  <c r="Y45" i="47" s="1"/>
  <c r="F45" i="47"/>
  <c r="E45" i="47"/>
  <c r="D45" i="47"/>
  <c r="C45" i="47"/>
  <c r="D44" i="47"/>
  <c r="C44" i="47"/>
  <c r="Y42" i="47"/>
  <c r="X42" i="47"/>
  <c r="W42" i="47"/>
  <c r="V42" i="47"/>
  <c r="U42" i="47"/>
  <c r="T42" i="47"/>
  <c r="S42" i="47"/>
  <c r="R42" i="47"/>
  <c r="Q42" i="47"/>
  <c r="P42" i="47"/>
  <c r="O42" i="47"/>
  <c r="N42" i="47"/>
  <c r="M42" i="47"/>
  <c r="L42" i="47"/>
  <c r="K42" i="47"/>
  <c r="J42" i="47"/>
  <c r="I42" i="47"/>
  <c r="H42" i="47"/>
  <c r="G42" i="47"/>
  <c r="F42" i="47"/>
  <c r="D42" i="47"/>
  <c r="Y35" i="47"/>
  <c r="W35" i="47"/>
  <c r="V35" i="47"/>
  <c r="U35" i="47"/>
  <c r="T35" i="47"/>
  <c r="S35" i="47"/>
  <c r="R35" i="47"/>
  <c r="Q35" i="47"/>
  <c r="P35" i="47"/>
  <c r="O35" i="47"/>
  <c r="M35" i="47"/>
  <c r="L35" i="47"/>
  <c r="K35" i="47"/>
  <c r="I35" i="47"/>
  <c r="H35" i="47"/>
  <c r="F35" i="47"/>
  <c r="D35" i="47"/>
  <c r="Z20" i="47"/>
  <c r="R16" i="47"/>
  <c r="L15" i="47"/>
  <c r="R14" i="47"/>
  <c r="N12" i="47"/>
  <c r="W10" i="47"/>
  <c r="V10" i="47"/>
  <c r="S10" i="47"/>
  <c r="O10" i="47"/>
  <c r="L10" i="47"/>
  <c r="K10" i="47"/>
  <c r="H10" i="47"/>
  <c r="G10" i="47"/>
  <c r="F10" i="47"/>
  <c r="E10" i="47"/>
  <c r="D10" i="47"/>
  <c r="C10" i="47"/>
  <c r="Y9" i="47"/>
  <c r="Y5" i="47" s="1"/>
  <c r="X9" i="47"/>
  <c r="X5" i="47" s="1"/>
  <c r="W9" i="47"/>
  <c r="W5" i="47" s="1"/>
  <c r="V9" i="47"/>
  <c r="V5" i="47" s="1"/>
  <c r="U9" i="47"/>
  <c r="U5" i="47" s="1"/>
  <c r="T9" i="47"/>
  <c r="T5" i="47" s="1"/>
  <c r="S9" i="47"/>
  <c r="S5" i="47" s="1"/>
  <c r="R9" i="47"/>
  <c r="R5" i="47" s="1"/>
  <c r="Q9" i="47"/>
  <c r="Q5" i="47" s="1"/>
  <c r="P9" i="47"/>
  <c r="P5" i="47" s="1"/>
  <c r="O9" i="47"/>
  <c r="O5" i="47" s="1"/>
  <c r="O18" i="47" s="1"/>
  <c r="N9" i="47"/>
  <c r="N5" i="47" s="1"/>
  <c r="M9" i="47"/>
  <c r="M5" i="47" s="1"/>
  <c r="L9" i="47"/>
  <c r="L5" i="47" s="1"/>
  <c r="K9" i="47"/>
  <c r="K5" i="47" s="1"/>
  <c r="J9" i="47"/>
  <c r="J5" i="47" s="1"/>
  <c r="I9" i="47"/>
  <c r="I5" i="47" s="1"/>
  <c r="I18" i="47" s="1"/>
  <c r="H9" i="47"/>
  <c r="H5" i="47" s="1"/>
  <c r="G9" i="47"/>
  <c r="G5" i="47" s="1"/>
  <c r="F9" i="47"/>
  <c r="F5" i="47" s="1"/>
  <c r="E9" i="47"/>
  <c r="E5" i="47" s="1"/>
  <c r="E18" i="47" s="1"/>
  <c r="D9" i="47"/>
  <c r="D5" i="47" s="1"/>
  <c r="C9" i="47"/>
  <c r="C5" i="47"/>
  <c r="C18" i="47" s="1"/>
  <c r="C19" i="47" s="1"/>
  <c r="E44" i="47"/>
  <c r="E35" i="47"/>
  <c r="R55" i="39"/>
  <c r="S55" i="39" s="1"/>
  <c r="T55" i="39" s="1"/>
  <c r="U55" i="39" s="1"/>
  <c r="V55" i="39" s="1"/>
  <c r="W55" i="39" s="1"/>
  <c r="X55" i="39" s="1"/>
  <c r="Y55" i="39" s="1"/>
  <c r="Q55" i="39"/>
  <c r="P55" i="39"/>
  <c r="O55" i="39"/>
  <c r="N55" i="39"/>
  <c r="M55" i="39"/>
  <c r="L55" i="39"/>
  <c r="K55" i="39"/>
  <c r="J55" i="39"/>
  <c r="I55" i="39"/>
  <c r="H55" i="39"/>
  <c r="G55" i="39"/>
  <c r="F55" i="39"/>
  <c r="E55" i="39"/>
  <c r="D55" i="39"/>
  <c r="O54" i="39"/>
  <c r="P54" i="39" s="1"/>
  <c r="Q54" i="39" s="1"/>
  <c r="R54" i="39" s="1"/>
  <c r="S54" i="39" s="1"/>
  <c r="T54" i="39" s="1"/>
  <c r="U54" i="39" s="1"/>
  <c r="V54" i="39" s="1"/>
  <c r="W54" i="39" s="1"/>
  <c r="X54" i="39" s="1"/>
  <c r="Y54" i="39" s="1"/>
  <c r="N54" i="39"/>
  <c r="M54" i="39"/>
  <c r="L54" i="39"/>
  <c r="K54" i="39"/>
  <c r="J54" i="39"/>
  <c r="I54" i="39"/>
  <c r="H54" i="39"/>
  <c r="G54" i="39"/>
  <c r="F54" i="39"/>
  <c r="E54" i="39"/>
  <c r="D54" i="39"/>
  <c r="M53" i="39"/>
  <c r="N53" i="39" s="1"/>
  <c r="O53" i="39" s="1"/>
  <c r="P53" i="39" s="1"/>
  <c r="Q53" i="39" s="1"/>
  <c r="R53" i="39" s="1"/>
  <c r="S53" i="39" s="1"/>
  <c r="T53" i="39" s="1"/>
  <c r="U53" i="39" s="1"/>
  <c r="V53" i="39" s="1"/>
  <c r="W53" i="39" s="1"/>
  <c r="X53" i="39" s="1"/>
  <c r="Y53" i="39" s="1"/>
  <c r="K53" i="39"/>
  <c r="J53" i="39"/>
  <c r="I53" i="39"/>
  <c r="H53" i="39"/>
  <c r="G53" i="39"/>
  <c r="F53" i="39"/>
  <c r="E53" i="39"/>
  <c r="D53" i="39"/>
  <c r="J52" i="39"/>
  <c r="K52" i="39" s="1"/>
  <c r="L52" i="39" s="1"/>
  <c r="M52" i="39" s="1"/>
  <c r="N52" i="39" s="1"/>
  <c r="O52" i="39" s="1"/>
  <c r="P52" i="39" s="1"/>
  <c r="Q52" i="39" s="1"/>
  <c r="R52" i="39" s="1"/>
  <c r="S52" i="39" s="1"/>
  <c r="T52" i="39" s="1"/>
  <c r="U52" i="39" s="1"/>
  <c r="V52" i="39" s="1"/>
  <c r="W52" i="39" s="1"/>
  <c r="X52" i="39" s="1"/>
  <c r="Y52" i="39" s="1"/>
  <c r="H52" i="39"/>
  <c r="G52" i="39"/>
  <c r="F52" i="39"/>
  <c r="E52" i="39"/>
  <c r="D52" i="39"/>
  <c r="H51" i="39"/>
  <c r="E51" i="39"/>
  <c r="D51" i="39"/>
  <c r="D50" i="39"/>
  <c r="S49" i="39"/>
  <c r="T49" i="39" s="1"/>
  <c r="U49" i="39" s="1"/>
  <c r="V49" i="39" s="1"/>
  <c r="W49" i="39" s="1"/>
  <c r="X49" i="39" s="1"/>
  <c r="Y49" i="39" s="1"/>
  <c r="R49" i="39"/>
  <c r="Q49" i="39"/>
  <c r="P49" i="39"/>
  <c r="O49" i="39"/>
  <c r="N49" i="39"/>
  <c r="M49" i="39"/>
  <c r="L49" i="39"/>
  <c r="K49" i="39"/>
  <c r="J49" i="39"/>
  <c r="I49" i="39"/>
  <c r="H49" i="39"/>
  <c r="G49" i="39"/>
  <c r="F49" i="39"/>
  <c r="E49" i="39"/>
  <c r="D49" i="39"/>
  <c r="J46" i="39"/>
  <c r="H46" i="39"/>
  <c r="G46" i="39"/>
  <c r="F46" i="39"/>
  <c r="E46" i="39"/>
  <c r="D46" i="39"/>
  <c r="G45" i="39"/>
  <c r="H45" i="39" s="1"/>
  <c r="I45" i="39" s="1"/>
  <c r="J45" i="39" s="1"/>
  <c r="K45" i="39" s="1"/>
  <c r="L45" i="39" s="1"/>
  <c r="M45" i="39" s="1"/>
  <c r="N45" i="39" s="1"/>
  <c r="O45" i="39" s="1"/>
  <c r="P45" i="39" s="1"/>
  <c r="Q45" i="39" s="1"/>
  <c r="R45" i="39" s="1"/>
  <c r="S45" i="39" s="1"/>
  <c r="T45" i="39" s="1"/>
  <c r="U45" i="39" s="1"/>
  <c r="V45" i="39" s="1"/>
  <c r="W45" i="39" s="1"/>
  <c r="X45" i="39" s="1"/>
  <c r="Y45" i="39" s="1"/>
  <c r="F45" i="39"/>
  <c r="E45" i="39"/>
  <c r="D45" i="39"/>
  <c r="D44" i="39"/>
  <c r="C44" i="39"/>
  <c r="Y42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K42" i="39"/>
  <c r="J42" i="39"/>
  <c r="I42" i="39"/>
  <c r="H42" i="39"/>
  <c r="G42" i="39"/>
  <c r="F42" i="39"/>
  <c r="D42" i="39"/>
  <c r="Y35" i="39"/>
  <c r="W35" i="39"/>
  <c r="V35" i="39"/>
  <c r="U35" i="39"/>
  <c r="T35" i="39"/>
  <c r="S35" i="39"/>
  <c r="R35" i="39"/>
  <c r="Q35" i="39"/>
  <c r="P35" i="39"/>
  <c r="O35" i="39"/>
  <c r="M35" i="39"/>
  <c r="L35" i="39"/>
  <c r="K35" i="39"/>
  <c r="I35" i="39"/>
  <c r="H35" i="39"/>
  <c r="F35" i="39"/>
  <c r="D35" i="39"/>
  <c r="Z20" i="39"/>
  <c r="Y10" i="39"/>
  <c r="U10" i="39"/>
  <c r="Q10" i="39"/>
  <c r="M10" i="39"/>
  <c r="I10" i="39"/>
  <c r="R16" i="39"/>
  <c r="L15" i="39"/>
  <c r="L10" i="39" s="1"/>
  <c r="R14" i="39"/>
  <c r="N12" i="39"/>
  <c r="X10" i="39"/>
  <c r="W10" i="39"/>
  <c r="V10" i="39"/>
  <c r="T10" i="39"/>
  <c r="S10" i="39"/>
  <c r="P10" i="39"/>
  <c r="O10" i="39"/>
  <c r="N10" i="39"/>
  <c r="K10" i="39"/>
  <c r="J10" i="39"/>
  <c r="H10" i="39"/>
  <c r="G10" i="39"/>
  <c r="F10" i="39"/>
  <c r="E10" i="39"/>
  <c r="D10" i="39"/>
  <c r="C10" i="39"/>
  <c r="Y9" i="39"/>
  <c r="Y5" i="39" s="1"/>
  <c r="X9" i="39"/>
  <c r="X5" i="39" s="1"/>
  <c r="W9" i="39"/>
  <c r="W5" i="39" s="1"/>
  <c r="V9" i="39"/>
  <c r="V5" i="39" s="1"/>
  <c r="U9" i="39"/>
  <c r="U5" i="39" s="1"/>
  <c r="T9" i="39"/>
  <c r="T5" i="39" s="1"/>
  <c r="S9" i="39"/>
  <c r="S5" i="39" s="1"/>
  <c r="R9" i="39"/>
  <c r="R5" i="39" s="1"/>
  <c r="Q9" i="39"/>
  <c r="Q5" i="39" s="1"/>
  <c r="Q18" i="39" s="1"/>
  <c r="P9" i="39"/>
  <c r="P5" i="39" s="1"/>
  <c r="O9" i="39"/>
  <c r="N9" i="39"/>
  <c r="N5" i="39" s="1"/>
  <c r="M9" i="39"/>
  <c r="M5" i="39" s="1"/>
  <c r="L9" i="39"/>
  <c r="L5" i="39" s="1"/>
  <c r="K9" i="39"/>
  <c r="K5" i="39" s="1"/>
  <c r="J9" i="39"/>
  <c r="J5" i="39" s="1"/>
  <c r="I9" i="39"/>
  <c r="I5" i="39" s="1"/>
  <c r="H9" i="39"/>
  <c r="H5" i="39" s="1"/>
  <c r="H18" i="39" s="1"/>
  <c r="G9" i="39"/>
  <c r="G5" i="39" s="1"/>
  <c r="F9" i="39"/>
  <c r="F5" i="39" s="1"/>
  <c r="E9" i="39"/>
  <c r="E5" i="39" s="1"/>
  <c r="D9" i="39"/>
  <c r="D5" i="39" s="1"/>
  <c r="C9" i="39"/>
  <c r="O5" i="39"/>
  <c r="C5" i="39"/>
  <c r="C18" i="39" s="1"/>
  <c r="C19" i="39" s="1"/>
  <c r="E44" i="39"/>
  <c r="E35" i="39"/>
  <c r="L50" i="35"/>
  <c r="M50" i="35"/>
  <c r="N50" i="35"/>
  <c r="O50" i="35"/>
  <c r="P50" i="35"/>
  <c r="Q50" i="35"/>
  <c r="R50" i="35"/>
  <c r="S50" i="35"/>
  <c r="T50" i="35" s="1"/>
  <c r="U50" i="35" s="1"/>
  <c r="V50" i="35" s="1"/>
  <c r="W50" i="35" s="1"/>
  <c r="X50" i="35" s="1"/>
  <c r="Y50" i="35" s="1"/>
  <c r="G53" i="35"/>
  <c r="H53" i="35"/>
  <c r="I53" i="35"/>
  <c r="J53" i="35" s="1"/>
  <c r="K53" i="35" s="1"/>
  <c r="L53" i="35" s="1"/>
  <c r="M53" i="35" s="1"/>
  <c r="N53" i="35" s="1"/>
  <c r="O53" i="35" s="1"/>
  <c r="P53" i="35" s="1"/>
  <c r="Q53" i="35" s="1"/>
  <c r="R53" i="35" s="1"/>
  <c r="S53" i="35" s="1"/>
  <c r="T53" i="35" s="1"/>
  <c r="U53" i="35" s="1"/>
  <c r="V53" i="35" s="1"/>
  <c r="W53" i="35" s="1"/>
  <c r="X53" i="35" s="1"/>
  <c r="Y53" i="35" s="1"/>
  <c r="G54" i="35"/>
  <c r="H54" i="35"/>
  <c r="I54" i="35"/>
  <c r="J54" i="35"/>
  <c r="K54" i="35"/>
  <c r="L54" i="35"/>
  <c r="M54" i="35" s="1"/>
  <c r="N54" i="35" s="1"/>
  <c r="O54" i="35" s="1"/>
  <c r="P54" i="35" s="1"/>
  <c r="Q54" i="35" s="1"/>
  <c r="R54" i="35" s="1"/>
  <c r="S54" i="35" s="1"/>
  <c r="T54" i="35" s="1"/>
  <c r="U54" i="35" s="1"/>
  <c r="V54" i="35" s="1"/>
  <c r="W54" i="35" s="1"/>
  <c r="X54" i="35" s="1"/>
  <c r="Y54" i="35" s="1"/>
  <c r="G55" i="35"/>
  <c r="H55" i="35"/>
  <c r="I55" i="35"/>
  <c r="J55" i="35"/>
  <c r="K55" i="35"/>
  <c r="L55" i="35"/>
  <c r="M55" i="35"/>
  <c r="N55" i="35"/>
  <c r="O55" i="35"/>
  <c r="P55" i="35" s="1"/>
  <c r="Q55" i="35" s="1"/>
  <c r="R55" i="35" s="1"/>
  <c r="S55" i="35" s="1"/>
  <c r="T55" i="35" s="1"/>
  <c r="U55" i="35" s="1"/>
  <c r="V55" i="35" s="1"/>
  <c r="W55" i="35" s="1"/>
  <c r="X55" i="35" s="1"/>
  <c r="Y55" i="35" s="1"/>
  <c r="G56" i="35"/>
  <c r="H56" i="35"/>
  <c r="I56" i="35"/>
  <c r="J56" i="35"/>
  <c r="K56" i="35"/>
  <c r="L56" i="35"/>
  <c r="M56" i="35"/>
  <c r="N56" i="35"/>
  <c r="O56" i="35"/>
  <c r="P56" i="35"/>
  <c r="Q56" i="35"/>
  <c r="R56" i="35"/>
  <c r="S56" i="35" s="1"/>
  <c r="T56" i="35" s="1"/>
  <c r="U56" i="35" s="1"/>
  <c r="V56" i="35" s="1"/>
  <c r="W56" i="35" s="1"/>
  <c r="X56" i="35" s="1"/>
  <c r="Y56" i="35" s="1"/>
  <c r="G47" i="35"/>
  <c r="H47" i="35"/>
  <c r="J47" i="35"/>
  <c r="K47" i="35" s="1"/>
  <c r="L47" i="35" s="1"/>
  <c r="M47" i="35" s="1"/>
  <c r="N47" i="35" s="1"/>
  <c r="O47" i="35" s="1"/>
  <c r="P47" i="35" s="1"/>
  <c r="Q47" i="35" s="1"/>
  <c r="R47" i="35" s="1"/>
  <c r="S47" i="35" s="1"/>
  <c r="T47" i="35" s="1"/>
  <c r="U47" i="35" s="1"/>
  <c r="V47" i="35" s="1"/>
  <c r="W47" i="35" s="1"/>
  <c r="X47" i="35" s="1"/>
  <c r="Y47" i="35" s="1"/>
  <c r="G48" i="35"/>
  <c r="H48" i="35"/>
  <c r="I48" i="35"/>
  <c r="J48" i="35"/>
  <c r="K48" i="35"/>
  <c r="L48" i="35"/>
  <c r="M48" i="35" s="1"/>
  <c r="N48" i="35" s="1"/>
  <c r="O48" i="35" s="1"/>
  <c r="P48" i="35" s="1"/>
  <c r="Q48" i="35" s="1"/>
  <c r="R48" i="35" s="1"/>
  <c r="S48" i="35" s="1"/>
  <c r="T48" i="35" s="1"/>
  <c r="U48" i="35" s="1"/>
  <c r="V48" i="35" s="1"/>
  <c r="W48" i="35" s="1"/>
  <c r="X48" i="35" s="1"/>
  <c r="Y48" i="35" s="1"/>
  <c r="G49" i="35"/>
  <c r="H49" i="35"/>
  <c r="I49" i="35"/>
  <c r="J49" i="35"/>
  <c r="K49" i="35"/>
  <c r="L49" i="35"/>
  <c r="M49" i="35"/>
  <c r="N49" i="35"/>
  <c r="O49" i="35"/>
  <c r="P49" i="35" s="1"/>
  <c r="Q49" i="35" s="1"/>
  <c r="R49" i="35" s="1"/>
  <c r="S49" i="35" s="1"/>
  <c r="T49" i="35" s="1"/>
  <c r="U49" i="35" s="1"/>
  <c r="V49" i="35" s="1"/>
  <c r="W49" i="35" s="1"/>
  <c r="X49" i="35" s="1"/>
  <c r="Y49" i="35" s="1"/>
  <c r="G50" i="35"/>
  <c r="H50" i="35"/>
  <c r="I50" i="35"/>
  <c r="J50" i="35"/>
  <c r="K50" i="35"/>
  <c r="Z20" i="35"/>
  <c r="F54" i="35"/>
  <c r="F55" i="35"/>
  <c r="F56" i="35"/>
  <c r="D56" i="35"/>
  <c r="E56" i="35"/>
  <c r="D50" i="35"/>
  <c r="E50" i="35"/>
  <c r="F50" i="35"/>
  <c r="C56" i="35"/>
  <c r="C50" i="35"/>
  <c r="P42" i="35"/>
  <c r="Q42" i="35"/>
  <c r="R42" i="35"/>
  <c r="S42" i="35"/>
  <c r="T42" i="35"/>
  <c r="U42" i="35"/>
  <c r="V42" i="35"/>
  <c r="W42" i="35"/>
  <c r="X42" i="35"/>
  <c r="Y42" i="35"/>
  <c r="Q35" i="35"/>
  <c r="R35" i="35"/>
  <c r="T35" i="35"/>
  <c r="U35" i="35"/>
  <c r="V35" i="35"/>
  <c r="W35" i="35"/>
  <c r="Y35" i="35"/>
  <c r="E55" i="35"/>
  <c r="D55" i="35"/>
  <c r="C55" i="35"/>
  <c r="E54" i="35"/>
  <c r="D54" i="35"/>
  <c r="C54" i="35"/>
  <c r="F53" i="35"/>
  <c r="E53" i="35"/>
  <c r="D53" i="35"/>
  <c r="C53" i="35"/>
  <c r="E52" i="35"/>
  <c r="D52" i="35"/>
  <c r="C52" i="35"/>
  <c r="D51" i="35"/>
  <c r="C51" i="35"/>
  <c r="F49" i="35"/>
  <c r="E49" i="35"/>
  <c r="D49" i="35"/>
  <c r="C49" i="35"/>
  <c r="F48" i="35"/>
  <c r="E48" i="35"/>
  <c r="D48" i="35"/>
  <c r="C48" i="35"/>
  <c r="F47" i="35"/>
  <c r="E47" i="35"/>
  <c r="D47" i="35"/>
  <c r="C47" i="35"/>
  <c r="E46" i="35"/>
  <c r="D46" i="35"/>
  <c r="C46" i="35"/>
  <c r="D45" i="35"/>
  <c r="C45" i="35"/>
  <c r="N42" i="35"/>
  <c r="M42" i="35"/>
  <c r="K42" i="35"/>
  <c r="J42" i="35"/>
  <c r="D42" i="35"/>
  <c r="M35" i="35"/>
  <c r="K35" i="35"/>
  <c r="D35" i="35"/>
  <c r="R16" i="35"/>
  <c r="L15" i="35"/>
  <c r="L10" i="35" s="1"/>
  <c r="L18" i="35" s="1"/>
  <c r="R14" i="35"/>
  <c r="N12" i="35"/>
  <c r="N10" i="35" s="1"/>
  <c r="Y10" i="35"/>
  <c r="Y18" i="35" s="1"/>
  <c r="X10" i="35"/>
  <c r="W10" i="35"/>
  <c r="W18" i="35" s="1"/>
  <c r="V10" i="35"/>
  <c r="V18" i="35" s="1"/>
  <c r="U10" i="35"/>
  <c r="U18" i="35" s="1"/>
  <c r="T10" i="35"/>
  <c r="S10" i="35"/>
  <c r="Q10" i="35"/>
  <c r="Q18" i="35" s="1"/>
  <c r="P10" i="35"/>
  <c r="O10" i="35"/>
  <c r="M10" i="35"/>
  <c r="M18" i="35" s="1"/>
  <c r="K10" i="35"/>
  <c r="J10" i="35"/>
  <c r="I10" i="35"/>
  <c r="H10" i="35"/>
  <c r="H18" i="35" s="1"/>
  <c r="G10" i="35"/>
  <c r="F10" i="35"/>
  <c r="F18" i="35" s="1"/>
  <c r="E10" i="35"/>
  <c r="D10" i="35"/>
  <c r="D18" i="35" s="1"/>
  <c r="C10" i="35"/>
  <c r="X18" i="35"/>
  <c r="I18" i="35"/>
  <c r="E18" i="35"/>
  <c r="C5" i="35"/>
  <c r="T18" i="35"/>
  <c r="O35" i="35"/>
  <c r="G42" i="35"/>
  <c r="O42" i="35"/>
  <c r="F45" i="35"/>
  <c r="F42" i="35"/>
  <c r="F35" i="35"/>
  <c r="H42" i="35"/>
  <c r="H35" i="35"/>
  <c r="I42" i="35"/>
  <c r="L35" i="35"/>
  <c r="L42" i="35"/>
  <c r="F18" i="39" l="1"/>
  <c r="G18" i="47"/>
  <c r="S18" i="48"/>
  <c r="G18" i="39"/>
  <c r="K18" i="39"/>
  <c r="W18" i="39"/>
  <c r="D18" i="47"/>
  <c r="H18" i="47"/>
  <c r="E18" i="48"/>
  <c r="P18" i="39"/>
  <c r="G62" i="68"/>
  <c r="I23" i="68"/>
  <c r="I22" i="68"/>
  <c r="H26" i="68"/>
  <c r="H24" i="68"/>
  <c r="I59" i="68"/>
  <c r="J50" i="68"/>
  <c r="I20" i="68"/>
  <c r="I21" i="68" s="1"/>
  <c r="J19" i="68"/>
  <c r="N44" i="68"/>
  <c r="M58" i="68"/>
  <c r="H27" i="68"/>
  <c r="H25" i="68"/>
  <c r="H60" i="68"/>
  <c r="H61" i="68" s="1"/>
  <c r="I18" i="39"/>
  <c r="X18" i="39"/>
  <c r="D18" i="48"/>
  <c r="D19" i="48" s="1"/>
  <c r="K18" i="48"/>
  <c r="N18" i="39"/>
  <c r="W18" i="47"/>
  <c r="E19" i="48"/>
  <c r="E23" i="48" s="1"/>
  <c r="H18" i="48"/>
  <c r="O18" i="48"/>
  <c r="E58" i="39"/>
  <c r="P18" i="47"/>
  <c r="X18" i="47"/>
  <c r="W18" i="48"/>
  <c r="J18" i="39"/>
  <c r="U18" i="39"/>
  <c r="O18" i="39"/>
  <c r="L18" i="39"/>
  <c r="S18" i="39"/>
  <c r="D19" i="47"/>
  <c r="I18" i="48"/>
  <c r="R10" i="35"/>
  <c r="R18" i="35" s="1"/>
  <c r="E58" i="35"/>
  <c r="V18" i="39"/>
  <c r="D20" i="47"/>
  <c r="D21" i="47" s="1"/>
  <c r="R10" i="48"/>
  <c r="K18" i="47"/>
  <c r="U18" i="48"/>
  <c r="I51" i="39"/>
  <c r="K46" i="39"/>
  <c r="D22" i="35"/>
  <c r="D24" i="35" s="1"/>
  <c r="D23" i="35"/>
  <c r="D25" i="35" s="1"/>
  <c r="C18" i="35"/>
  <c r="C19" i="35" s="1"/>
  <c r="G18" i="35"/>
  <c r="K18" i="35"/>
  <c r="S18" i="35"/>
  <c r="Y18" i="39"/>
  <c r="J18" i="35"/>
  <c r="D18" i="39"/>
  <c r="D22" i="39" s="1"/>
  <c r="M18" i="39"/>
  <c r="R10" i="39"/>
  <c r="R18" i="39" s="1"/>
  <c r="D20" i="39"/>
  <c r="D21" i="39" s="1"/>
  <c r="D20" i="48"/>
  <c r="D21" i="48" s="1"/>
  <c r="F58" i="35"/>
  <c r="N18" i="35"/>
  <c r="E18" i="39"/>
  <c r="E19" i="39" s="1"/>
  <c r="E19" i="47"/>
  <c r="L18" i="47"/>
  <c r="N10" i="47"/>
  <c r="N18" i="47" s="1"/>
  <c r="F18" i="48"/>
  <c r="N18" i="48"/>
  <c r="M18" i="47"/>
  <c r="Q18" i="47"/>
  <c r="U18" i="47"/>
  <c r="Y18" i="47"/>
  <c r="R10" i="47"/>
  <c r="R18" i="47" s="1"/>
  <c r="T18" i="48"/>
  <c r="X18" i="48"/>
  <c r="L10" i="48"/>
  <c r="L18" i="48" s="1"/>
  <c r="V18" i="47"/>
  <c r="G18" i="48"/>
  <c r="J18" i="48"/>
  <c r="O18" i="35"/>
  <c r="F44" i="47"/>
  <c r="F44" i="39"/>
  <c r="F58" i="39" s="1"/>
  <c r="P18" i="35"/>
  <c r="T18" i="39"/>
  <c r="F18" i="47"/>
  <c r="J18" i="47"/>
  <c r="S18" i="47"/>
  <c r="E22" i="48"/>
  <c r="D23" i="48"/>
  <c r="R18" i="48"/>
  <c r="F44" i="48"/>
  <c r="P18" i="48"/>
  <c r="D19" i="35"/>
  <c r="E19" i="35"/>
  <c r="E23" i="35" s="1"/>
  <c r="E27" i="35" s="1"/>
  <c r="G45" i="35"/>
  <c r="G58" i="35" s="1"/>
  <c r="D20" i="35"/>
  <c r="D21" i="35" s="1"/>
  <c r="D23" i="47" l="1"/>
  <c r="D22" i="47"/>
  <c r="D22" i="48"/>
  <c r="D27" i="35"/>
  <c r="H62" i="68"/>
  <c r="J59" i="68"/>
  <c r="K50" i="68"/>
  <c r="K19" i="68"/>
  <c r="J20" i="68"/>
  <c r="J21" i="68" s="1"/>
  <c r="I26" i="68"/>
  <c r="I24" i="68"/>
  <c r="N58" i="68"/>
  <c r="O44" i="68"/>
  <c r="I60" i="68"/>
  <c r="I61" i="68" s="1"/>
  <c r="I25" i="68"/>
  <c r="I27" i="68"/>
  <c r="J22" i="68"/>
  <c r="J23" i="68"/>
  <c r="D19" i="39"/>
  <c r="D26" i="35"/>
  <c r="J51" i="39"/>
  <c r="L46" i="39"/>
  <c r="D23" i="39"/>
  <c r="D25" i="39" s="1"/>
  <c r="E22" i="47"/>
  <c r="E23" i="47"/>
  <c r="E22" i="39"/>
  <c r="E23" i="39"/>
  <c r="E26" i="48"/>
  <c r="E36" i="48" s="1"/>
  <c r="E24" i="48"/>
  <c r="G44" i="39"/>
  <c r="G58" i="39" s="1"/>
  <c r="D26" i="48"/>
  <c r="D24" i="48"/>
  <c r="D26" i="39"/>
  <c r="D24" i="39"/>
  <c r="D27" i="48"/>
  <c r="D25" i="48"/>
  <c r="G44" i="47"/>
  <c r="G44" i="48"/>
  <c r="E27" i="48"/>
  <c r="E25" i="48"/>
  <c r="E25" i="35"/>
  <c r="E22" i="35"/>
  <c r="E24" i="35" s="1"/>
  <c r="H45" i="35"/>
  <c r="H58" i="35" s="1"/>
  <c r="D24" i="47" l="1"/>
  <c r="D26" i="47"/>
  <c r="D27" i="39"/>
  <c r="D27" i="47"/>
  <c r="D25" i="47"/>
  <c r="J60" i="68"/>
  <c r="J61" i="68" s="1"/>
  <c r="J27" i="68"/>
  <c r="J25" i="68"/>
  <c r="O58" i="68"/>
  <c r="P44" i="68"/>
  <c r="J26" i="68"/>
  <c r="J24" i="68"/>
  <c r="I62" i="68"/>
  <c r="K22" i="68"/>
  <c r="K23" i="68"/>
  <c r="K59" i="68"/>
  <c r="L50" i="68"/>
  <c r="L19" i="68"/>
  <c r="K20" i="68"/>
  <c r="K21" i="68" s="1"/>
  <c r="K51" i="39"/>
  <c r="M46" i="39"/>
  <c r="E26" i="47"/>
  <c r="E36" i="47" s="1"/>
  <c r="E24" i="47"/>
  <c r="E27" i="39"/>
  <c r="E25" i="39"/>
  <c r="E24" i="39"/>
  <c r="E26" i="39"/>
  <c r="E36" i="39" s="1"/>
  <c r="E27" i="47"/>
  <c r="E25" i="47"/>
  <c r="E42" i="48"/>
  <c r="E50" i="48"/>
  <c r="H44" i="48"/>
  <c r="H44" i="39"/>
  <c r="H58" i="39" s="1"/>
  <c r="H44" i="47"/>
  <c r="E26" i="35"/>
  <c r="E51" i="35"/>
  <c r="E59" i="35" s="1"/>
  <c r="E42" i="35"/>
  <c r="I45" i="35"/>
  <c r="I58" i="35" s="1"/>
  <c r="K27" i="68" l="1"/>
  <c r="K25" i="68"/>
  <c r="L23" i="68"/>
  <c r="L22" i="68"/>
  <c r="K24" i="68"/>
  <c r="K26" i="68"/>
  <c r="P58" i="68"/>
  <c r="Q44" i="68"/>
  <c r="M50" i="68"/>
  <c r="L59" i="68"/>
  <c r="L20" i="68"/>
  <c r="L21" i="68" s="1"/>
  <c r="M19" i="68"/>
  <c r="J62" i="68"/>
  <c r="K60" i="68"/>
  <c r="K61" i="68" s="1"/>
  <c r="L51" i="39"/>
  <c r="N46" i="39"/>
  <c r="E42" i="47"/>
  <c r="E50" i="47"/>
  <c r="E42" i="39"/>
  <c r="E50" i="39"/>
  <c r="E59" i="39" s="1"/>
  <c r="I44" i="48"/>
  <c r="I44" i="47"/>
  <c r="I44" i="39"/>
  <c r="I58" i="39" s="1"/>
  <c r="F50" i="48"/>
  <c r="F19" i="48"/>
  <c r="E20" i="48"/>
  <c r="E21" i="48" s="1"/>
  <c r="E60" i="35"/>
  <c r="E61" i="35" s="1"/>
  <c r="J45" i="35"/>
  <c r="J58" i="35" s="1"/>
  <c r="F51" i="35"/>
  <c r="F59" i="35" s="1"/>
  <c r="F19" i="35"/>
  <c r="E20" i="35"/>
  <c r="E21" i="35" s="1"/>
  <c r="L60" i="68" l="1"/>
  <c r="L61" i="68" s="1"/>
  <c r="L26" i="68"/>
  <c r="L24" i="68"/>
  <c r="M59" i="68"/>
  <c r="N50" i="68"/>
  <c r="N19" i="68"/>
  <c r="M20" i="68"/>
  <c r="M21" i="68" s="1"/>
  <c r="L27" i="68"/>
  <c r="L25" i="68"/>
  <c r="K62" i="68"/>
  <c r="M23" i="68"/>
  <c r="M22" i="68"/>
  <c r="R44" i="68"/>
  <c r="Q58" i="68"/>
  <c r="E60" i="39"/>
  <c r="E61" i="39" s="1"/>
  <c r="M51" i="39"/>
  <c r="O46" i="39"/>
  <c r="E20" i="39"/>
  <c r="E21" i="39" s="1"/>
  <c r="F19" i="39"/>
  <c r="F50" i="39"/>
  <c r="F59" i="39" s="1"/>
  <c r="F60" i="39" s="1"/>
  <c r="F50" i="47"/>
  <c r="E20" i="47"/>
  <c r="E21" i="47" s="1"/>
  <c r="F19" i="47"/>
  <c r="J44" i="39"/>
  <c r="J58" i="39" s="1"/>
  <c r="F23" i="48"/>
  <c r="F22" i="48"/>
  <c r="J44" i="47"/>
  <c r="J44" i="48"/>
  <c r="G50" i="48"/>
  <c r="F20" i="48"/>
  <c r="F21" i="48" s="1"/>
  <c r="G19" i="48"/>
  <c r="F60" i="35"/>
  <c r="F61" i="35" s="1"/>
  <c r="E62" i="35"/>
  <c r="G51" i="35"/>
  <c r="G59" i="35" s="1"/>
  <c r="G19" i="35"/>
  <c r="F20" i="35"/>
  <c r="F21" i="35" s="1"/>
  <c r="F23" i="35"/>
  <c r="F22" i="35"/>
  <c r="K45" i="35"/>
  <c r="K58" i="35" s="1"/>
  <c r="M26" i="68" l="1"/>
  <c r="M24" i="68"/>
  <c r="N22" i="68"/>
  <c r="N23" i="68"/>
  <c r="M27" i="68"/>
  <c r="M25" i="68"/>
  <c r="N59" i="68"/>
  <c r="O50" i="68"/>
  <c r="O19" i="68"/>
  <c r="N20" i="68"/>
  <c r="N21" i="68" s="1"/>
  <c r="R58" i="68"/>
  <c r="S44" i="68"/>
  <c r="M60" i="68"/>
  <c r="M61" i="68" s="1"/>
  <c r="L62" i="68"/>
  <c r="F62" i="39"/>
  <c r="F61" i="39"/>
  <c r="E62" i="39"/>
  <c r="N51" i="39"/>
  <c r="P46" i="39"/>
  <c r="G50" i="47"/>
  <c r="G19" i="47"/>
  <c r="F20" i="47"/>
  <c r="F21" i="47" s="1"/>
  <c r="F20" i="39"/>
  <c r="F21" i="39" s="1"/>
  <c r="G50" i="39"/>
  <c r="G59" i="39" s="1"/>
  <c r="G19" i="39"/>
  <c r="F23" i="47"/>
  <c r="F22" i="47"/>
  <c r="F23" i="39"/>
  <c r="F22" i="39"/>
  <c r="H50" i="48"/>
  <c r="G20" i="48"/>
  <c r="G21" i="48" s="1"/>
  <c r="H19" i="48"/>
  <c r="F25" i="48"/>
  <c r="F27" i="48"/>
  <c r="K44" i="47"/>
  <c r="G22" i="48"/>
  <c r="G23" i="48"/>
  <c r="K44" i="48"/>
  <c r="F26" i="48"/>
  <c r="F24" i="48"/>
  <c r="K44" i="39"/>
  <c r="K58" i="39" s="1"/>
  <c r="G60" i="35"/>
  <c r="G61" i="35" s="1"/>
  <c r="F62" i="35"/>
  <c r="F27" i="35"/>
  <c r="F25" i="35"/>
  <c r="L45" i="35"/>
  <c r="L58" i="35" s="1"/>
  <c r="G23" i="35"/>
  <c r="G22" i="35"/>
  <c r="F26" i="35"/>
  <c r="F24" i="35"/>
  <c r="H51" i="35"/>
  <c r="H59" i="35" s="1"/>
  <c r="G20" i="35"/>
  <c r="G21" i="35" s="1"/>
  <c r="H19" i="35"/>
  <c r="O22" i="68" l="1"/>
  <c r="O23" i="68"/>
  <c r="S58" i="68"/>
  <c r="T44" i="68"/>
  <c r="O59" i="68"/>
  <c r="P50" i="68"/>
  <c r="P19" i="68"/>
  <c r="O20" i="68"/>
  <c r="O21" i="68" s="1"/>
  <c r="N25" i="68"/>
  <c r="N27" i="68"/>
  <c r="M62" i="68"/>
  <c r="N60" i="68"/>
  <c r="N61" i="68" s="1"/>
  <c r="N26" i="68"/>
  <c r="N24" i="68"/>
  <c r="G60" i="39"/>
  <c r="G61" i="39" s="1"/>
  <c r="O51" i="39"/>
  <c r="Q46" i="39"/>
  <c r="F25" i="39"/>
  <c r="F27" i="39"/>
  <c r="G22" i="39"/>
  <c r="G23" i="39"/>
  <c r="F26" i="47"/>
  <c r="F24" i="47"/>
  <c r="H19" i="39"/>
  <c r="G20" i="39"/>
  <c r="G21" i="39" s="1"/>
  <c r="H50" i="39"/>
  <c r="H59" i="39" s="1"/>
  <c r="G22" i="47"/>
  <c r="G23" i="47"/>
  <c r="F24" i="39"/>
  <c r="F26" i="39"/>
  <c r="F27" i="47"/>
  <c r="F25" i="47"/>
  <c r="H50" i="47"/>
  <c r="G20" i="47"/>
  <c r="G21" i="47" s="1"/>
  <c r="H19" i="47"/>
  <c r="L44" i="48"/>
  <c r="I50" i="48"/>
  <c r="H20" i="48"/>
  <c r="H21" i="48" s="1"/>
  <c r="I19" i="48"/>
  <c r="G25" i="48"/>
  <c r="G27" i="48"/>
  <c r="L44" i="39"/>
  <c r="L58" i="39" s="1"/>
  <c r="G26" i="48"/>
  <c r="G24" i="48"/>
  <c r="L44" i="47"/>
  <c r="H22" i="48"/>
  <c r="H23" i="48"/>
  <c r="H60" i="35"/>
  <c r="H61" i="35" s="1"/>
  <c r="G62" i="35"/>
  <c r="I51" i="35"/>
  <c r="I59" i="35" s="1"/>
  <c r="I19" i="35"/>
  <c r="H20" i="35"/>
  <c r="H21" i="35" s="1"/>
  <c r="G24" i="35"/>
  <c r="G26" i="35"/>
  <c r="M45" i="35"/>
  <c r="M58" i="35" s="1"/>
  <c r="G25" i="35"/>
  <c r="G27" i="35"/>
  <c r="H22" i="35"/>
  <c r="H23" i="35"/>
  <c r="N62" i="68" l="1"/>
  <c r="Q50" i="68"/>
  <c r="P59" i="68"/>
  <c r="Q19" i="68"/>
  <c r="P20" i="68"/>
  <c r="P21" i="68" s="1"/>
  <c r="T58" i="68"/>
  <c r="U44" i="68"/>
  <c r="O60" i="68"/>
  <c r="O61" i="68" s="1"/>
  <c r="O27" i="68"/>
  <c r="O25" i="68"/>
  <c r="P23" i="68"/>
  <c r="P22" i="68"/>
  <c r="O24" i="68"/>
  <c r="O26" i="68"/>
  <c r="H60" i="39"/>
  <c r="H61" i="39" s="1"/>
  <c r="G62" i="39"/>
  <c r="P51" i="39"/>
  <c r="R46" i="39"/>
  <c r="G26" i="39"/>
  <c r="G24" i="39"/>
  <c r="I50" i="47"/>
  <c r="H20" i="47"/>
  <c r="H21" i="47" s="1"/>
  <c r="I19" i="47"/>
  <c r="G27" i="47"/>
  <c r="G25" i="47"/>
  <c r="G24" i="47"/>
  <c r="G26" i="47"/>
  <c r="I19" i="39"/>
  <c r="H20" i="39"/>
  <c r="H21" i="39" s="1"/>
  <c r="I50" i="39"/>
  <c r="I59" i="39" s="1"/>
  <c r="H23" i="47"/>
  <c r="H22" i="47"/>
  <c r="H22" i="39"/>
  <c r="H23" i="39"/>
  <c r="G27" i="39"/>
  <c r="G25" i="39"/>
  <c r="H27" i="48"/>
  <c r="H25" i="48"/>
  <c r="M44" i="39"/>
  <c r="M58" i="39" s="1"/>
  <c r="I22" i="48"/>
  <c r="I23" i="48"/>
  <c r="M44" i="47"/>
  <c r="H26" i="48"/>
  <c r="H24" i="48"/>
  <c r="J50" i="48"/>
  <c r="I20" i="48"/>
  <c r="I21" i="48" s="1"/>
  <c r="J19" i="48"/>
  <c r="M44" i="48"/>
  <c r="I60" i="35"/>
  <c r="I61" i="35" s="1"/>
  <c r="H62" i="35"/>
  <c r="H24" i="35"/>
  <c r="H26" i="35"/>
  <c r="N45" i="35"/>
  <c r="N58" i="35" s="1"/>
  <c r="I23" i="35"/>
  <c r="I22" i="35"/>
  <c r="J51" i="35"/>
  <c r="J59" i="35" s="1"/>
  <c r="I20" i="35"/>
  <c r="I21" i="35" s="1"/>
  <c r="J19" i="35"/>
  <c r="H25" i="35"/>
  <c r="H27" i="35"/>
  <c r="P27" i="68" l="1"/>
  <c r="P25" i="68"/>
  <c r="Q23" i="68"/>
  <c r="Q22" i="68"/>
  <c r="V44" i="68"/>
  <c r="U58" i="68"/>
  <c r="P60" i="68"/>
  <c r="P61" i="68" s="1"/>
  <c r="P26" i="68"/>
  <c r="P24" i="68"/>
  <c r="O62" i="68"/>
  <c r="Q59" i="68"/>
  <c r="R50" i="68"/>
  <c r="Q20" i="68"/>
  <c r="Q21" i="68" s="1"/>
  <c r="R19" i="68"/>
  <c r="I60" i="39"/>
  <c r="I61" i="39" s="1"/>
  <c r="I62" i="39"/>
  <c r="H62" i="39"/>
  <c r="Q51" i="39"/>
  <c r="S46" i="39"/>
  <c r="I22" i="47"/>
  <c r="I23" i="47"/>
  <c r="H25" i="39"/>
  <c r="H27" i="39"/>
  <c r="H24" i="47"/>
  <c r="H26" i="47"/>
  <c r="I23" i="39"/>
  <c r="I22" i="39"/>
  <c r="I20" i="39"/>
  <c r="I21" i="39" s="1"/>
  <c r="J19" i="39"/>
  <c r="J50" i="39"/>
  <c r="J59" i="39" s="1"/>
  <c r="H26" i="39"/>
  <c r="H24" i="39"/>
  <c r="H25" i="47"/>
  <c r="H27" i="47"/>
  <c r="J50" i="47"/>
  <c r="I20" i="47"/>
  <c r="I21" i="47" s="1"/>
  <c r="J19" i="47"/>
  <c r="K50" i="48"/>
  <c r="J20" i="48"/>
  <c r="J21" i="48" s="1"/>
  <c r="K19" i="48"/>
  <c r="I27" i="48"/>
  <c r="I25" i="48"/>
  <c r="I26" i="48"/>
  <c r="I24" i="48"/>
  <c r="N44" i="48"/>
  <c r="J23" i="48"/>
  <c r="J22" i="48"/>
  <c r="N44" i="47"/>
  <c r="N44" i="39"/>
  <c r="N58" i="39" s="1"/>
  <c r="J60" i="35"/>
  <c r="J61" i="35" s="1"/>
  <c r="I62" i="35"/>
  <c r="O45" i="35"/>
  <c r="O58" i="35" s="1"/>
  <c r="I27" i="35"/>
  <c r="I25" i="35"/>
  <c r="K51" i="35"/>
  <c r="K59" i="35" s="1"/>
  <c r="K19" i="35"/>
  <c r="J20" i="35"/>
  <c r="J21" i="35" s="1"/>
  <c r="I24" i="35"/>
  <c r="I26" i="35"/>
  <c r="J22" i="35"/>
  <c r="J23" i="35"/>
  <c r="P62" i="68" l="1"/>
  <c r="Q60" i="68"/>
  <c r="Q61" i="68" s="1"/>
  <c r="R22" i="68"/>
  <c r="R23" i="68"/>
  <c r="Q27" i="68"/>
  <c r="Q25" i="68"/>
  <c r="R59" i="68"/>
  <c r="S50" i="68"/>
  <c r="S19" i="68"/>
  <c r="R20" i="68"/>
  <c r="R21" i="68" s="1"/>
  <c r="V58" i="68"/>
  <c r="W44" i="68"/>
  <c r="Q26" i="68"/>
  <c r="Q24" i="68"/>
  <c r="J60" i="39"/>
  <c r="J61" i="39" s="1"/>
  <c r="R51" i="39"/>
  <c r="T46" i="39"/>
  <c r="K50" i="47"/>
  <c r="K19" i="47"/>
  <c r="J20" i="47"/>
  <c r="J21" i="47" s="1"/>
  <c r="I26" i="39"/>
  <c r="I24" i="39"/>
  <c r="I26" i="47"/>
  <c r="I24" i="47"/>
  <c r="I27" i="47"/>
  <c r="I25" i="47"/>
  <c r="I27" i="39"/>
  <c r="I25" i="39"/>
  <c r="J22" i="39"/>
  <c r="J23" i="39"/>
  <c r="J23" i="47"/>
  <c r="J22" i="47"/>
  <c r="K50" i="39"/>
  <c r="K59" i="39" s="1"/>
  <c r="J20" i="39"/>
  <c r="J21" i="39" s="1"/>
  <c r="K19" i="39"/>
  <c r="O44" i="39"/>
  <c r="O58" i="39" s="1"/>
  <c r="O44" i="47"/>
  <c r="J26" i="48"/>
  <c r="J24" i="48"/>
  <c r="K22" i="48"/>
  <c r="K23" i="48"/>
  <c r="J27" i="48"/>
  <c r="J25" i="48"/>
  <c r="O44" i="48"/>
  <c r="L50" i="48"/>
  <c r="K20" i="48"/>
  <c r="K21" i="48" s="1"/>
  <c r="L19" i="48"/>
  <c r="K60" i="35"/>
  <c r="K61" i="35" s="1"/>
  <c r="J62" i="35"/>
  <c r="J25" i="35"/>
  <c r="J27" i="35"/>
  <c r="J26" i="35"/>
  <c r="J24" i="35"/>
  <c r="K22" i="35"/>
  <c r="K23" i="35"/>
  <c r="P45" i="35"/>
  <c r="P58" i="35" s="1"/>
  <c r="L51" i="35"/>
  <c r="L59" i="35" s="1"/>
  <c r="K20" i="35"/>
  <c r="K21" i="35" s="1"/>
  <c r="L19" i="35"/>
  <c r="J62" i="39" l="1"/>
  <c r="Q62" i="68"/>
  <c r="R60" i="68"/>
  <c r="R61" i="68" s="1"/>
  <c r="R27" i="68"/>
  <c r="R25" i="68"/>
  <c r="S22" i="68"/>
  <c r="S23" i="68"/>
  <c r="R26" i="68"/>
  <c r="R24" i="68"/>
  <c r="W58" i="68"/>
  <c r="X44" i="68"/>
  <c r="S59" i="68"/>
  <c r="T50" i="68"/>
  <c r="S20" i="68"/>
  <c r="S21" i="68" s="1"/>
  <c r="T19" i="68"/>
  <c r="K60" i="39"/>
  <c r="K61" i="39" s="1"/>
  <c r="S51" i="39"/>
  <c r="U46" i="39"/>
  <c r="L50" i="47"/>
  <c r="L19" i="47"/>
  <c r="K20" i="47"/>
  <c r="K23" i="39"/>
  <c r="K22" i="39"/>
  <c r="K22" i="47"/>
  <c r="K23" i="47"/>
  <c r="L19" i="39"/>
  <c r="K20" i="39"/>
  <c r="K21" i="39" s="1"/>
  <c r="L50" i="39"/>
  <c r="L59" i="39" s="1"/>
  <c r="L60" i="39" s="1"/>
  <c r="J26" i="47"/>
  <c r="J24" i="47"/>
  <c r="J25" i="39"/>
  <c r="J27" i="39"/>
  <c r="J27" i="47"/>
  <c r="J25" i="47"/>
  <c r="J26" i="39"/>
  <c r="J24" i="39"/>
  <c r="K21" i="47"/>
  <c r="K25" i="48"/>
  <c r="K27" i="48"/>
  <c r="L23" i="48"/>
  <c r="L22" i="48"/>
  <c r="K24" i="48"/>
  <c r="K26" i="48"/>
  <c r="P44" i="48"/>
  <c r="M50" i="48"/>
  <c r="L20" i="48"/>
  <c r="L21" i="48" s="1"/>
  <c r="M19" i="48"/>
  <c r="P44" i="47"/>
  <c r="P44" i="39"/>
  <c r="P58" i="39" s="1"/>
  <c r="K62" i="35"/>
  <c r="L60" i="35"/>
  <c r="L61" i="35" s="1"/>
  <c r="Q45" i="35"/>
  <c r="Q58" i="35" s="1"/>
  <c r="M51" i="35"/>
  <c r="M59" i="35" s="1"/>
  <c r="L20" i="35"/>
  <c r="L21" i="35" s="1"/>
  <c r="M19" i="35"/>
  <c r="K25" i="35"/>
  <c r="K27" i="35"/>
  <c r="K26" i="35"/>
  <c r="K24" i="35"/>
  <c r="L22" i="35"/>
  <c r="L23" i="35"/>
  <c r="S60" i="68" l="1"/>
  <c r="S61" i="68" s="1"/>
  <c r="S26" i="68"/>
  <c r="S24" i="68"/>
  <c r="T23" i="68"/>
  <c r="T22" i="68"/>
  <c r="R62" i="68"/>
  <c r="U50" i="68"/>
  <c r="T59" i="68"/>
  <c r="T20" i="68"/>
  <c r="T21" i="68" s="1"/>
  <c r="U19" i="68"/>
  <c r="X58" i="68"/>
  <c r="Y44" i="68"/>
  <c r="S27" i="68"/>
  <c r="S25" i="68"/>
  <c r="L62" i="39"/>
  <c r="L61" i="39"/>
  <c r="K62" i="39"/>
  <c r="T51" i="39"/>
  <c r="V46" i="39"/>
  <c r="L22" i="39"/>
  <c r="L23" i="39"/>
  <c r="K25" i="47"/>
  <c r="K27" i="47"/>
  <c r="K24" i="39"/>
  <c r="K26" i="39"/>
  <c r="M50" i="47"/>
  <c r="L20" i="47"/>
  <c r="L21" i="47" s="1"/>
  <c r="M19" i="47"/>
  <c r="L22" i="47"/>
  <c r="L23" i="47"/>
  <c r="M19" i="39"/>
  <c r="M50" i="39"/>
  <c r="M59" i="39" s="1"/>
  <c r="L20" i="39"/>
  <c r="L21" i="39" s="1"/>
  <c r="K26" i="47"/>
  <c r="K24" i="47"/>
  <c r="K25" i="39"/>
  <c r="K27" i="39"/>
  <c r="L25" i="48"/>
  <c r="L27" i="48"/>
  <c r="Q44" i="39"/>
  <c r="Q58" i="39" s="1"/>
  <c r="M23" i="48"/>
  <c r="M22" i="48"/>
  <c r="Q44" i="47"/>
  <c r="Q44" i="48"/>
  <c r="N50" i="48"/>
  <c r="N19" i="48"/>
  <c r="M20" i="48"/>
  <c r="M21" i="48" s="1"/>
  <c r="L26" i="48"/>
  <c r="L24" i="48"/>
  <c r="L62" i="35"/>
  <c r="M60" i="35"/>
  <c r="M61" i="35" s="1"/>
  <c r="L27" i="35"/>
  <c r="L25" i="35"/>
  <c r="L24" i="35"/>
  <c r="L26" i="35"/>
  <c r="N51" i="35"/>
  <c r="N59" i="35" s="1"/>
  <c r="N19" i="35"/>
  <c r="M20" i="35"/>
  <c r="M21" i="35" s="1"/>
  <c r="M23" i="35"/>
  <c r="M22" i="35"/>
  <c r="R45" i="35"/>
  <c r="T60" i="68" l="1"/>
  <c r="T61" i="68" s="1"/>
  <c r="T25" i="68"/>
  <c r="T27" i="68"/>
  <c r="U59" i="68"/>
  <c r="V50" i="68"/>
  <c r="U20" i="68"/>
  <c r="U21" i="68" s="1"/>
  <c r="V19" i="68"/>
  <c r="U23" i="68"/>
  <c r="U22" i="68"/>
  <c r="S62" i="68"/>
  <c r="Y58" i="68"/>
  <c r="T24" i="68"/>
  <c r="T26" i="68"/>
  <c r="M60" i="39"/>
  <c r="M61" i="39" s="1"/>
  <c r="M62" i="39"/>
  <c r="U51" i="39"/>
  <c r="W46" i="39"/>
  <c r="N50" i="47"/>
  <c r="M20" i="47"/>
  <c r="M21" i="47" s="1"/>
  <c r="N19" i="47"/>
  <c r="M23" i="39"/>
  <c r="M22" i="39"/>
  <c r="L26" i="39"/>
  <c r="L24" i="39"/>
  <c r="M20" i="39"/>
  <c r="M21" i="39" s="1"/>
  <c r="N50" i="39"/>
  <c r="N59" i="39" s="1"/>
  <c r="N19" i="39"/>
  <c r="L25" i="47"/>
  <c r="L27" i="47"/>
  <c r="M22" i="47"/>
  <c r="M23" i="47"/>
  <c r="L27" i="39"/>
  <c r="L25" i="39"/>
  <c r="L26" i="47"/>
  <c r="L24" i="47"/>
  <c r="N23" i="48"/>
  <c r="N22" i="48"/>
  <c r="R44" i="47"/>
  <c r="M27" i="48"/>
  <c r="M25" i="48"/>
  <c r="R44" i="39"/>
  <c r="R58" i="39" s="1"/>
  <c r="R44" i="48"/>
  <c r="M26" i="48"/>
  <c r="M24" i="48"/>
  <c r="O50" i="48"/>
  <c r="N20" i="48"/>
  <c r="N21" i="48" s="1"/>
  <c r="O19" i="48"/>
  <c r="R58" i="35"/>
  <c r="S45" i="35"/>
  <c r="S58" i="35" s="1"/>
  <c r="M62" i="35"/>
  <c r="N60" i="35"/>
  <c r="N61" i="35" s="1"/>
  <c r="M25" i="35"/>
  <c r="M27" i="35"/>
  <c r="N22" i="35"/>
  <c r="N23" i="35"/>
  <c r="M24" i="35"/>
  <c r="M26" i="35"/>
  <c r="O51" i="35"/>
  <c r="O59" i="35" s="1"/>
  <c r="O19" i="35"/>
  <c r="N20" i="35"/>
  <c r="N21" i="35" s="1"/>
  <c r="V59" i="68" l="1"/>
  <c r="W50" i="68"/>
  <c r="V20" i="68"/>
  <c r="W19" i="68"/>
  <c r="U27" i="68"/>
  <c r="U25" i="68"/>
  <c r="U60" i="68"/>
  <c r="U61" i="68" s="1"/>
  <c r="U26" i="68"/>
  <c r="U24" i="68"/>
  <c r="V22" i="68"/>
  <c r="V23" i="68"/>
  <c r="V21" i="68"/>
  <c r="T62" i="68"/>
  <c r="N60" i="39"/>
  <c r="N61" i="39" s="1"/>
  <c r="N62" i="39"/>
  <c r="V51" i="39"/>
  <c r="X46" i="39"/>
  <c r="M24" i="47"/>
  <c r="M26" i="47"/>
  <c r="N22" i="47"/>
  <c r="N23" i="47"/>
  <c r="M25" i="47"/>
  <c r="M27" i="47"/>
  <c r="N23" i="39"/>
  <c r="N22" i="39"/>
  <c r="M26" i="39"/>
  <c r="M24" i="39"/>
  <c r="N20" i="39"/>
  <c r="N21" i="39" s="1"/>
  <c r="O19" i="39"/>
  <c r="O50" i="39"/>
  <c r="O59" i="39" s="1"/>
  <c r="M27" i="39"/>
  <c r="M25" i="39"/>
  <c r="O50" i="47"/>
  <c r="O19" i="47"/>
  <c r="N20" i="47"/>
  <c r="N21" i="47" s="1"/>
  <c r="S44" i="48"/>
  <c r="N24" i="48"/>
  <c r="N26" i="48"/>
  <c r="O22" i="48"/>
  <c r="O23" i="48"/>
  <c r="S44" i="47"/>
  <c r="N25" i="48"/>
  <c r="N27" i="48"/>
  <c r="P50" i="48"/>
  <c r="O20" i="48"/>
  <c r="O21" i="48" s="1"/>
  <c r="P19" i="48"/>
  <c r="S44" i="39"/>
  <c r="S58" i="39" s="1"/>
  <c r="O60" i="35"/>
  <c r="O61" i="35" s="1"/>
  <c r="N62" i="35"/>
  <c r="O22" i="35"/>
  <c r="O23" i="35"/>
  <c r="P51" i="35"/>
  <c r="P59" i="35" s="1"/>
  <c r="P19" i="35"/>
  <c r="O20" i="35"/>
  <c r="O21" i="35" s="1"/>
  <c r="N27" i="35"/>
  <c r="N25" i="35"/>
  <c r="T45" i="35"/>
  <c r="T58" i="35" s="1"/>
  <c r="N26" i="35"/>
  <c r="N24" i="35"/>
  <c r="W22" i="68" l="1"/>
  <c r="W23" i="68"/>
  <c r="U62" i="68"/>
  <c r="V27" i="68"/>
  <c r="V25" i="68"/>
  <c r="W59" i="68"/>
  <c r="X50" i="68"/>
  <c r="W20" i="68"/>
  <c r="W21" i="68" s="1"/>
  <c r="X19" i="68"/>
  <c r="V26" i="68"/>
  <c r="V24" i="68"/>
  <c r="V62" i="68"/>
  <c r="V60" i="68"/>
  <c r="V61" i="68" s="1"/>
  <c r="O60" i="39"/>
  <c r="O61" i="39" s="1"/>
  <c r="W51" i="39"/>
  <c r="Y46" i="39"/>
  <c r="O22" i="39"/>
  <c r="O23" i="39"/>
  <c r="N25" i="39"/>
  <c r="N27" i="39"/>
  <c r="N25" i="47"/>
  <c r="N27" i="47"/>
  <c r="P50" i="47"/>
  <c r="P19" i="47"/>
  <c r="O20" i="47"/>
  <c r="O21" i="47" s="1"/>
  <c r="O22" i="47"/>
  <c r="O23" i="47"/>
  <c r="P19" i="39"/>
  <c r="P50" i="39"/>
  <c r="P59" i="39" s="1"/>
  <c r="P60" i="39" s="1"/>
  <c r="O20" i="39"/>
  <c r="O21" i="39" s="1"/>
  <c r="N24" i="39"/>
  <c r="N26" i="39"/>
  <c r="N24" i="47"/>
  <c r="N26" i="47"/>
  <c r="P22" i="48"/>
  <c r="P23" i="48"/>
  <c r="T44" i="48"/>
  <c r="T44" i="39"/>
  <c r="T58" i="39" s="1"/>
  <c r="Q50" i="48"/>
  <c r="Q19" i="48"/>
  <c r="P20" i="48"/>
  <c r="P21" i="48" s="1"/>
  <c r="T44" i="47"/>
  <c r="O27" i="48"/>
  <c r="O25" i="48"/>
  <c r="O26" i="48"/>
  <c r="O24" i="48"/>
  <c r="P60" i="35"/>
  <c r="P61" i="35" s="1"/>
  <c r="O62" i="35"/>
  <c r="P23" i="35"/>
  <c r="P22" i="35"/>
  <c r="Q51" i="35"/>
  <c r="Q59" i="35" s="1"/>
  <c r="Q19" i="35"/>
  <c r="P20" i="35"/>
  <c r="P21" i="35" s="1"/>
  <c r="O25" i="35"/>
  <c r="O27" i="35"/>
  <c r="U45" i="35"/>
  <c r="U58" i="35" s="1"/>
  <c r="O26" i="35"/>
  <c r="O24" i="35"/>
  <c r="W26" i="68" l="1"/>
  <c r="W24" i="68"/>
  <c r="X59" i="68"/>
  <c r="Y50" i="68"/>
  <c r="Y19" i="68"/>
  <c r="X20" i="68"/>
  <c r="X21" i="68" s="1"/>
  <c r="W60" i="68"/>
  <c r="W61" i="68" s="1"/>
  <c r="X23" i="68"/>
  <c r="X22" i="68"/>
  <c r="W27" i="68"/>
  <c r="W25" i="68"/>
  <c r="P62" i="39"/>
  <c r="P61" i="39"/>
  <c r="O62" i="39"/>
  <c r="X51" i="39"/>
  <c r="Q50" i="39"/>
  <c r="Q59" i="39" s="1"/>
  <c r="Q19" i="39"/>
  <c r="P20" i="39"/>
  <c r="P21" i="39" s="1"/>
  <c r="Q50" i="47"/>
  <c r="Q19" i="47"/>
  <c r="P20" i="47"/>
  <c r="P21" i="47" s="1"/>
  <c r="O25" i="39"/>
  <c r="O27" i="39"/>
  <c r="O26" i="47"/>
  <c r="O24" i="47"/>
  <c r="P23" i="39"/>
  <c r="P22" i="39"/>
  <c r="O26" i="39"/>
  <c r="O24" i="39"/>
  <c r="P23" i="47"/>
  <c r="P22" i="47"/>
  <c r="O25" i="47"/>
  <c r="O27" i="47"/>
  <c r="Q22" i="48"/>
  <c r="Q23" i="48"/>
  <c r="U44" i="39"/>
  <c r="U58" i="39" s="1"/>
  <c r="U44" i="48"/>
  <c r="R50" i="48"/>
  <c r="R19" i="48"/>
  <c r="Q20" i="48"/>
  <c r="Q21" i="48" s="1"/>
  <c r="P27" i="48"/>
  <c r="P25" i="48"/>
  <c r="U44" i="47"/>
  <c r="P26" i="48"/>
  <c r="P24" i="48"/>
  <c r="Q60" i="35"/>
  <c r="Q61" i="35" s="1"/>
  <c r="P62" i="35"/>
  <c r="Q23" i="35"/>
  <c r="Q22" i="35"/>
  <c r="R51" i="35"/>
  <c r="R59" i="35" s="1"/>
  <c r="R19" i="35"/>
  <c r="Q20" i="35"/>
  <c r="Q21" i="35" s="1"/>
  <c r="V45" i="35"/>
  <c r="V58" i="35" s="1"/>
  <c r="P24" i="35"/>
  <c r="P26" i="35"/>
  <c r="P27" i="35"/>
  <c r="P25" i="35"/>
  <c r="Y59" i="68" l="1"/>
  <c r="Y20" i="68"/>
  <c r="W62" i="68"/>
  <c r="X62" i="68"/>
  <c r="X60" i="68"/>
  <c r="X61" i="68" s="1"/>
  <c r="X26" i="68"/>
  <c r="X24" i="68"/>
  <c r="Y21" i="68"/>
  <c r="Z21" i="68" s="1"/>
  <c r="X27" i="68"/>
  <c r="X25" i="68"/>
  <c r="Y23" i="68"/>
  <c r="Y22" i="68"/>
  <c r="Q60" i="39"/>
  <c r="Q61" i="39" s="1"/>
  <c r="Y51" i="39"/>
  <c r="Q22" i="47"/>
  <c r="Q23" i="47"/>
  <c r="Q20" i="39"/>
  <c r="Q21" i="39" s="1"/>
  <c r="R19" i="39"/>
  <c r="R50" i="39"/>
  <c r="R59" i="39" s="1"/>
  <c r="R60" i="39" s="1"/>
  <c r="Q22" i="39"/>
  <c r="Q23" i="39"/>
  <c r="P26" i="47"/>
  <c r="P24" i="47"/>
  <c r="R50" i="47"/>
  <c r="Q20" i="47"/>
  <c r="Q21" i="47" s="1"/>
  <c r="R19" i="47"/>
  <c r="P25" i="39"/>
  <c r="P27" i="39"/>
  <c r="P25" i="47"/>
  <c r="P27" i="47"/>
  <c r="P26" i="39"/>
  <c r="P24" i="39"/>
  <c r="Q24" i="48"/>
  <c r="Q26" i="48"/>
  <c r="V44" i="47"/>
  <c r="R23" i="48"/>
  <c r="R22" i="48"/>
  <c r="V44" i="48"/>
  <c r="S50" i="48"/>
  <c r="S19" i="48"/>
  <c r="R20" i="48"/>
  <c r="R21" i="48" s="1"/>
  <c r="V44" i="39"/>
  <c r="V58" i="39" s="1"/>
  <c r="Q27" i="48"/>
  <c r="Q25" i="48"/>
  <c r="R60" i="35"/>
  <c r="R61" i="35" s="1"/>
  <c r="Q62" i="35"/>
  <c r="W45" i="35"/>
  <c r="W58" i="35" s="1"/>
  <c r="S51" i="35"/>
  <c r="S59" i="35" s="1"/>
  <c r="S19" i="35"/>
  <c r="R20" i="35"/>
  <c r="R21" i="35" s="1"/>
  <c r="Q24" i="35"/>
  <c r="Q26" i="35"/>
  <c r="Q27" i="35"/>
  <c r="Q25" i="35"/>
  <c r="R22" i="35"/>
  <c r="R23" i="35"/>
  <c r="Y26" i="68" l="1"/>
  <c r="Y24" i="68"/>
  <c r="Y25" i="68"/>
  <c r="Y27" i="68"/>
  <c r="Y60" i="68"/>
  <c r="Y61" i="68" s="1"/>
  <c r="Q62" i="39"/>
  <c r="R62" i="39"/>
  <c r="R61" i="39"/>
  <c r="R22" i="47"/>
  <c r="R23" i="47"/>
  <c r="Q27" i="39"/>
  <c r="Q25" i="39"/>
  <c r="Q25" i="47"/>
  <c r="Q27" i="47"/>
  <c r="S50" i="47"/>
  <c r="S19" i="47"/>
  <c r="R20" i="47"/>
  <c r="R21" i="47" s="1"/>
  <c r="Q24" i="39"/>
  <c r="Q26" i="39"/>
  <c r="S19" i="39"/>
  <c r="R20" i="39"/>
  <c r="R21" i="39" s="1"/>
  <c r="S50" i="39"/>
  <c r="S59" i="39" s="1"/>
  <c r="Q24" i="47"/>
  <c r="Q26" i="47"/>
  <c r="R22" i="39"/>
  <c r="R23" i="39"/>
  <c r="W44" i="39"/>
  <c r="W58" i="39" s="1"/>
  <c r="S22" i="48"/>
  <c r="S23" i="48"/>
  <c r="R26" i="48"/>
  <c r="R24" i="48"/>
  <c r="T50" i="48"/>
  <c r="T19" i="48"/>
  <c r="S20" i="48"/>
  <c r="S21" i="48" s="1"/>
  <c r="R25" i="48"/>
  <c r="R27" i="48"/>
  <c r="W44" i="47"/>
  <c r="W44" i="48"/>
  <c r="S60" i="35"/>
  <c r="S61" i="35" s="1"/>
  <c r="R62" i="35"/>
  <c r="T51" i="35"/>
  <c r="T59" i="35" s="1"/>
  <c r="S20" i="35"/>
  <c r="S21" i="35" s="1"/>
  <c r="T19" i="35"/>
  <c r="R27" i="35"/>
  <c r="R25" i="35"/>
  <c r="R24" i="35"/>
  <c r="R26" i="35"/>
  <c r="X45" i="35"/>
  <c r="X58" i="35" s="1"/>
  <c r="S22" i="35"/>
  <c r="S23" i="35"/>
  <c r="Y62" i="68" l="1"/>
  <c r="S60" i="39"/>
  <c r="S61" i="39" s="1"/>
  <c r="R27" i="39"/>
  <c r="R25" i="39"/>
  <c r="T19" i="39"/>
  <c r="S20" i="39"/>
  <c r="S21" i="39" s="1"/>
  <c r="T50" i="39"/>
  <c r="T59" i="39" s="1"/>
  <c r="T60" i="39" s="1"/>
  <c r="T50" i="47"/>
  <c r="T19" i="47"/>
  <c r="S20" i="47"/>
  <c r="S21" i="47" s="1"/>
  <c r="R26" i="39"/>
  <c r="R24" i="39"/>
  <c r="R25" i="47"/>
  <c r="R27" i="47"/>
  <c r="S23" i="39"/>
  <c r="S22" i="39"/>
  <c r="S22" i="47"/>
  <c r="S23" i="47"/>
  <c r="R26" i="47"/>
  <c r="R24" i="47"/>
  <c r="U50" i="48"/>
  <c r="T20" i="48"/>
  <c r="T21" i="48" s="1"/>
  <c r="U19" i="48"/>
  <c r="X44" i="47"/>
  <c r="X44" i="39"/>
  <c r="X58" i="39" s="1"/>
  <c r="X44" i="48"/>
  <c r="S25" i="48"/>
  <c r="S27" i="48"/>
  <c r="T22" i="48"/>
  <c r="T23" i="48"/>
  <c r="S24" i="48"/>
  <c r="S26" i="48"/>
  <c r="T60" i="35"/>
  <c r="T61" i="35" s="1"/>
  <c r="S62" i="35"/>
  <c r="S26" i="35"/>
  <c r="S24" i="35"/>
  <c r="T23" i="35"/>
  <c r="T22" i="35"/>
  <c r="Y45" i="35"/>
  <c r="Y58" i="35" s="1"/>
  <c r="S25" i="35"/>
  <c r="S27" i="35"/>
  <c r="U51" i="35"/>
  <c r="U59" i="35" s="1"/>
  <c r="U19" i="35"/>
  <c r="T20" i="35"/>
  <c r="T21" i="35" s="1"/>
  <c r="S62" i="39" l="1"/>
  <c r="T62" i="39"/>
  <c r="T61" i="39"/>
  <c r="S27" i="47"/>
  <c r="S25" i="47"/>
  <c r="T23" i="39"/>
  <c r="T22" i="39"/>
  <c r="S24" i="47"/>
  <c r="S26" i="47"/>
  <c r="T22" i="47"/>
  <c r="T23" i="47"/>
  <c r="S25" i="39"/>
  <c r="S27" i="39"/>
  <c r="S26" i="39"/>
  <c r="S24" i="39"/>
  <c r="U50" i="47"/>
  <c r="T20" i="47"/>
  <c r="T21" i="47" s="1"/>
  <c r="U19" i="47"/>
  <c r="T20" i="39"/>
  <c r="T21" i="39" s="1"/>
  <c r="U50" i="39"/>
  <c r="U59" i="39" s="1"/>
  <c r="U19" i="39"/>
  <c r="T27" i="48"/>
  <c r="T25" i="48"/>
  <c r="V50" i="48"/>
  <c r="U20" i="48"/>
  <c r="U21" i="48" s="1"/>
  <c r="V19" i="48"/>
  <c r="T26" i="48"/>
  <c r="T24" i="48"/>
  <c r="Y44" i="48"/>
  <c r="Y44" i="39"/>
  <c r="Y58" i="39" s="1"/>
  <c r="U22" i="48"/>
  <c r="U23" i="48"/>
  <c r="Y44" i="47"/>
  <c r="T62" i="35"/>
  <c r="U60" i="35"/>
  <c r="U61" i="35" s="1"/>
  <c r="T25" i="35"/>
  <c r="T27" i="35"/>
  <c r="U23" i="35"/>
  <c r="U22" i="35"/>
  <c r="V51" i="35"/>
  <c r="V59" i="35" s="1"/>
  <c r="V19" i="35"/>
  <c r="U20" i="35"/>
  <c r="U21" i="35" s="1"/>
  <c r="T24" i="35"/>
  <c r="T26" i="35"/>
  <c r="U60" i="39" l="1"/>
  <c r="U61" i="39" s="1"/>
  <c r="T25" i="47"/>
  <c r="T27" i="47"/>
  <c r="U22" i="47"/>
  <c r="U23" i="47"/>
  <c r="T24" i="47"/>
  <c r="T26" i="47"/>
  <c r="U22" i="39"/>
  <c r="U23" i="39"/>
  <c r="T24" i="39"/>
  <c r="T26" i="39"/>
  <c r="V19" i="39"/>
  <c r="U20" i="39"/>
  <c r="U21" i="39" s="1"/>
  <c r="V50" i="39"/>
  <c r="V59" i="39" s="1"/>
  <c r="V60" i="39" s="1"/>
  <c r="V50" i="47"/>
  <c r="V19" i="47"/>
  <c r="U20" i="47"/>
  <c r="U21" i="47" s="1"/>
  <c r="T25" i="39"/>
  <c r="T27" i="39"/>
  <c r="U27" i="48"/>
  <c r="U25" i="48"/>
  <c r="U24" i="48"/>
  <c r="U26" i="48"/>
  <c r="V22" i="48"/>
  <c r="V23" i="48"/>
  <c r="W50" i="48"/>
  <c r="V20" i="48"/>
  <c r="V21" i="48" s="1"/>
  <c r="W19" i="48"/>
  <c r="U62" i="35"/>
  <c r="V60" i="35"/>
  <c r="V61" i="35" s="1"/>
  <c r="V22" i="35"/>
  <c r="V23" i="35"/>
  <c r="U25" i="35"/>
  <c r="U27" i="35"/>
  <c r="W51" i="35"/>
  <c r="W59" i="35" s="1"/>
  <c r="V20" i="35"/>
  <c r="V21" i="35" s="1"/>
  <c r="W19" i="35"/>
  <c r="U24" i="35"/>
  <c r="U26" i="35"/>
  <c r="V62" i="39" l="1"/>
  <c r="V61" i="39"/>
  <c r="U62" i="39"/>
  <c r="W50" i="39"/>
  <c r="W59" i="39" s="1"/>
  <c r="V20" i="39"/>
  <c r="V21" i="39" s="1"/>
  <c r="W19" i="39"/>
  <c r="U25" i="39"/>
  <c r="U27" i="39"/>
  <c r="U25" i="47"/>
  <c r="U27" i="47"/>
  <c r="V23" i="47"/>
  <c r="V22" i="47"/>
  <c r="V22" i="39"/>
  <c r="V23" i="39"/>
  <c r="U24" i="39"/>
  <c r="U26" i="39"/>
  <c r="U26" i="47"/>
  <c r="U24" i="47"/>
  <c r="W50" i="47"/>
  <c r="W19" i="47"/>
  <c r="V20" i="47"/>
  <c r="V21" i="47" s="1"/>
  <c r="X50" i="48"/>
  <c r="W20" i="48"/>
  <c r="W21" i="48" s="1"/>
  <c r="X19" i="48"/>
  <c r="V27" i="48"/>
  <c r="V25" i="48"/>
  <c r="W23" i="48"/>
  <c r="W22" i="48"/>
  <c r="V26" i="48"/>
  <c r="V24" i="48"/>
  <c r="W60" i="35"/>
  <c r="W61" i="35" s="1"/>
  <c r="V62" i="35"/>
  <c r="W22" i="35"/>
  <c r="W23" i="35"/>
  <c r="V27" i="35"/>
  <c r="V25" i="35"/>
  <c r="X51" i="35"/>
  <c r="X59" i="35" s="1"/>
  <c r="X19" i="35"/>
  <c r="W20" i="35"/>
  <c r="W21" i="35" s="1"/>
  <c r="V24" i="35"/>
  <c r="V26" i="35"/>
  <c r="W60" i="39" l="1"/>
  <c r="W61" i="39" s="1"/>
  <c r="V25" i="47"/>
  <c r="V27" i="47"/>
  <c r="X50" i="47"/>
  <c r="W20" i="47"/>
  <c r="W21" i="47" s="1"/>
  <c r="X19" i="47"/>
  <c r="V24" i="47"/>
  <c r="V26" i="47"/>
  <c r="X50" i="39"/>
  <c r="X59" i="39" s="1"/>
  <c r="X60" i="39" s="1"/>
  <c r="W20" i="39"/>
  <c r="W21" i="39" s="1"/>
  <c r="X19" i="39"/>
  <c r="V25" i="39"/>
  <c r="V27" i="39"/>
  <c r="W23" i="39"/>
  <c r="W22" i="39"/>
  <c r="W23" i="47"/>
  <c r="W22" i="47"/>
  <c r="V26" i="39"/>
  <c r="V24" i="39"/>
  <c r="W24" i="48"/>
  <c r="W26" i="48"/>
  <c r="X22" i="48"/>
  <c r="X23" i="48"/>
  <c r="W27" i="48"/>
  <c r="W25" i="48"/>
  <c r="Y50" i="48"/>
  <c r="Y20" i="48" s="1"/>
  <c r="X20" i="48"/>
  <c r="X21" i="48" s="1"/>
  <c r="Y19" i="48"/>
  <c r="X60" i="35"/>
  <c r="X61" i="35" s="1"/>
  <c r="W62" i="35"/>
  <c r="X23" i="35"/>
  <c r="X22" i="35"/>
  <c r="W27" i="35"/>
  <c r="W25" i="35"/>
  <c r="Y51" i="35"/>
  <c r="X20" i="35"/>
  <c r="X21" i="35" s="1"/>
  <c r="Y19" i="35"/>
  <c r="W26" i="35"/>
  <c r="W24" i="35"/>
  <c r="W62" i="39" l="1"/>
  <c r="X62" i="39"/>
  <c r="X61" i="39"/>
  <c r="W24" i="47"/>
  <c r="W26" i="47"/>
  <c r="W26" i="39"/>
  <c r="W24" i="39"/>
  <c r="X23" i="39"/>
  <c r="X22" i="39"/>
  <c r="Y50" i="47"/>
  <c r="Y20" i="47" s="1"/>
  <c r="X20" i="47"/>
  <c r="X21" i="47" s="1"/>
  <c r="Y21" i="47" s="1"/>
  <c r="Z21" i="47" s="1"/>
  <c r="Y19" i="47"/>
  <c r="W27" i="47"/>
  <c r="W25" i="47"/>
  <c r="W27" i="39"/>
  <c r="W25" i="39"/>
  <c r="Y19" i="39"/>
  <c r="X20" i="39"/>
  <c r="X21" i="39" s="1"/>
  <c r="Y50" i="39"/>
  <c r="X22" i="47"/>
  <c r="X23" i="47"/>
  <c r="Y23" i="48"/>
  <c r="Y22" i="48"/>
  <c r="X24" i="48"/>
  <c r="X26" i="48"/>
  <c r="Y21" i="48"/>
  <c r="Z21" i="48" s="1"/>
  <c r="X27" i="48"/>
  <c r="X25" i="48"/>
  <c r="Y20" i="35"/>
  <c r="Y21" i="35" s="1"/>
  <c r="Z21" i="35" s="1"/>
  <c r="Y59" i="35"/>
  <c r="X62" i="35"/>
  <c r="Y23" i="35"/>
  <c r="Y22" i="35"/>
  <c r="X26" i="35"/>
  <c r="X24" i="35"/>
  <c r="X27" i="35"/>
  <c r="X25" i="35"/>
  <c r="Y20" i="39" l="1"/>
  <c r="Y21" i="39" s="1"/>
  <c r="Z21" i="39" s="1"/>
  <c r="Y59" i="39"/>
  <c r="X26" i="47"/>
  <c r="X24" i="47"/>
  <c r="X26" i="39"/>
  <c r="X24" i="39"/>
  <c r="X25" i="47"/>
  <c r="X27" i="47"/>
  <c r="Y22" i="39"/>
  <c r="Y23" i="39"/>
  <c r="Y22" i="47"/>
  <c r="Y23" i="47"/>
  <c r="X27" i="39"/>
  <c r="X25" i="39"/>
  <c r="Y24" i="48"/>
  <c r="Y26" i="48"/>
  <c r="Y25" i="48"/>
  <c r="Y27" i="48"/>
  <c r="Y60" i="35"/>
  <c r="Y61" i="35" s="1"/>
  <c r="Y26" i="35"/>
  <c r="Y24" i="35"/>
  <c r="Y25" i="35"/>
  <c r="Y27" i="35"/>
  <c r="Y60" i="39" l="1"/>
  <c r="Y61" i="39" s="1"/>
  <c r="Y26" i="47"/>
  <c r="Y24" i="47"/>
  <c r="Y24" i="39"/>
  <c r="Y26" i="39"/>
  <c r="Y25" i="47"/>
  <c r="Y27" i="47"/>
  <c r="Y25" i="39"/>
  <c r="Y27" i="39"/>
  <c r="Y62" i="35"/>
  <c r="Y62" i="3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Neha Nandakumar</author>
  </authors>
  <commentList>
    <comment ref="D4" authorId="0" shapeId="0" xr:uid="{5BFF7BC6-0637-4D30-BF8B-7A3DF4174BB1}">
      <text>
        <r>
          <rPr>
            <b/>
            <sz val="9"/>
            <color indexed="81"/>
            <rFont val="Tahoma"/>
            <family val="2"/>
          </rPr>
          <t>Neha Nandakumar:</t>
        </r>
        <r>
          <rPr>
            <sz val="9"/>
            <color indexed="81"/>
            <rFont val="Tahoma"/>
            <family val="2"/>
          </rPr>
          <t xml:space="preserve">
22-25 in 2025 for high CF</t>
        </r>
      </text>
    </comment>
    <comment ref="D8" authorId="0" shapeId="0" xr:uid="{2B5BF1E2-A5AB-48BB-B57F-D40221978D54}">
      <text>
        <r>
          <rPr>
            <b/>
            <sz val="9"/>
            <color indexed="81"/>
            <rFont val="Tahoma"/>
            <family val="2"/>
          </rPr>
          <t>Neha Nandakumar:</t>
        </r>
        <r>
          <rPr>
            <sz val="9"/>
            <color indexed="81"/>
            <rFont val="Tahoma"/>
            <family val="2"/>
          </rPr>
          <t xml:space="preserve">
increase for energy difference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SCHINSTOCK</author>
  </authors>
  <commentList>
    <comment ref="P1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BH ends Oct 5, 2031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SCHINSTOCK</author>
  </authors>
  <commentList>
    <comment ref="P11" authorId="0" shapeId="0" xr:uid="{42D01F49-A24E-4E42-9CDF-0F08AAE5396B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BH ends Oct 5, 2031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SCHINSTOCK</author>
  </authors>
  <commentList>
    <comment ref="P1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BH ends Oct 5, 2031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SCHINSTOCK</author>
  </authors>
  <commentList>
    <comment ref="P1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BH ends Oct 5, 2031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SCHINSTOCK</author>
  </authors>
  <commentList>
    <comment ref="P11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BH ends Oct 5, 2031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SCHINSTOCK</author>
  </authors>
  <commentList>
    <comment ref="P11" authorId="0" shapeId="0" xr:uid="{318A8529-3AF6-45DD-BE33-422861155EF2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BH ends Oct 5, 2031</t>
        </r>
      </text>
    </comment>
  </commentList>
</comments>
</file>

<file path=xl/sharedStrings.xml><?xml version="1.0" encoding="utf-8"?>
<sst xmlns="http://schemas.openxmlformats.org/spreadsheetml/2006/main" count="1878" uniqueCount="887">
  <si>
    <t>Existing</t>
  </si>
  <si>
    <t>IPP Coal</t>
  </si>
  <si>
    <t>Wyoming Wind</t>
  </si>
  <si>
    <t>IPP Solar</t>
  </si>
  <si>
    <t>IPP CAES</t>
  </si>
  <si>
    <t>CAES Compression</t>
  </si>
  <si>
    <t>IPP Solar capcity factor (%)</t>
  </si>
  <si>
    <t>Wyoming Wind capacity factor (%)</t>
  </si>
  <si>
    <t>Assumptions</t>
  </si>
  <si>
    <t>Wyoming TX losses</t>
  </si>
  <si>
    <t>CAES Generation MW/Compression MW</t>
  </si>
  <si>
    <t>CAES Generation not operating</t>
  </si>
  <si>
    <t>STS or Wyoming TX losses at peak (%)</t>
  </si>
  <si>
    <t>IPP Scenario Number</t>
  </si>
  <si>
    <t>BWP annual retail sales (GWh)</t>
  </si>
  <si>
    <t>Scenario Description</t>
  </si>
  <si>
    <t>*BWP % share of 850 MW LADWP CCGT project.</t>
  </si>
  <si>
    <t>Magnolia</t>
  </si>
  <si>
    <t>Tieton</t>
  </si>
  <si>
    <t>Copper Mountain</t>
  </si>
  <si>
    <t>Pebble Springs</t>
  </si>
  <si>
    <t>Solar</t>
  </si>
  <si>
    <t>Wind</t>
  </si>
  <si>
    <t>Dependable capacity credit</t>
  </si>
  <si>
    <t>1.  Meet Resource Adequacy requirements for dependable installed capacity. (Ascend to determine RA requirement).</t>
  </si>
  <si>
    <t>2.  Meet Resource Adequacy requirements for flexible (ramping) capacity.  (Ascend to determine requirement).</t>
  </si>
  <si>
    <t>High-Level Assumptions</t>
  </si>
  <si>
    <t>Adjustments for:</t>
  </si>
  <si>
    <t>B.  CEC mid-range energy forecast to be used for higher forecast sensitivity.  Adjust BWP demand forecast pro rata.</t>
  </si>
  <si>
    <t>Same adjustments as for Burbank forecast.</t>
  </si>
  <si>
    <t>Changes in Burbank EE, Demand Response, or electrification programs.  (CADMUS/Ascend to develop options).</t>
  </si>
  <si>
    <t>7.  Consider the future of Olive I &amp; II.</t>
  </si>
  <si>
    <t>ICE</t>
  </si>
  <si>
    <t xml:space="preserve">Two Futures: </t>
  </si>
  <si>
    <t>Base: SB 350</t>
  </si>
  <si>
    <t>Sensitivity: SB 100</t>
  </si>
  <si>
    <t xml:space="preserve">3.  Meet RPS requirements. </t>
  </si>
  <si>
    <t>A.  BWP energy forecast, which is essentially flat over time.  For demand forecast, also assume flat MW over time.</t>
  </si>
  <si>
    <t>5.  Add transportation electrification.</t>
  </si>
  <si>
    <t>BWP Objectives</t>
  </si>
  <si>
    <t>less than 5% if Wyoming wind energy is used similar to high-RPS Scenarios IPP J and IPP L.</t>
  </si>
  <si>
    <t>C.  IPP Coal retired in 2025.</t>
  </si>
  <si>
    <r>
      <t xml:space="preserve">D.  Greenhouse gas emissions reductions will be an </t>
    </r>
    <r>
      <rPr>
        <i/>
        <u/>
        <sz val="11"/>
        <color theme="1"/>
        <rFont val="Calibri"/>
        <family val="2"/>
        <scheme val="minor"/>
      </rPr>
      <t>outcome</t>
    </r>
    <r>
      <rPr>
        <sz val="11"/>
        <color theme="1"/>
        <rFont val="Calibri"/>
        <family val="2"/>
        <scheme val="minor"/>
      </rPr>
      <t xml:space="preserve"> of our planning; not an input assumption.</t>
    </r>
  </si>
  <si>
    <t>6.  Consider potential futures for BWP share of STS capacity.</t>
  </si>
  <si>
    <t>Maintain/use full BWP share of STS capacity (108 MW), if cost-effective.</t>
  </si>
  <si>
    <t>Impacts if STS capacity is reduced (to, say, 25 MW?).  Include related impacts on underlying BWP import/export capacity.</t>
  </si>
  <si>
    <t xml:space="preserve">**RPS contribution calculated as full renewables output adjusted for tx losses to California.  Does not include storage losses, although SA analysis for BWP indicates that such losses could be </t>
  </si>
  <si>
    <t>4.  Meet SB 350/CEC requirement for "doubling" of customer energy efficiency by 2030.  (CADMUS to determine cost-effective "doubling").</t>
  </si>
  <si>
    <t>IPP CCGT (pMAX)</t>
  </si>
  <si>
    <t>IPP CCGT (pMIN)</t>
  </si>
  <si>
    <t>Pleasant Valley</t>
  </si>
  <si>
    <t>Milford I</t>
  </si>
  <si>
    <t>Don Campbell 1</t>
  </si>
  <si>
    <t>SB350</t>
  </si>
  <si>
    <t>Wind Capacity Factor</t>
  </si>
  <si>
    <t>Solar Capacity Factor</t>
  </si>
  <si>
    <t>degradation</t>
  </si>
  <si>
    <t>Solar 5</t>
  </si>
  <si>
    <t>Solar 4</t>
  </si>
  <si>
    <t>Solar 3</t>
  </si>
  <si>
    <t>Solar 2</t>
  </si>
  <si>
    <t>Solar 1</t>
  </si>
  <si>
    <t>Wind 3</t>
  </si>
  <si>
    <t>Wind 2</t>
  </si>
  <si>
    <t>Wind 1</t>
  </si>
  <si>
    <t>Candidate Resources (GWh)</t>
  </si>
  <si>
    <t>Solar (GWh)</t>
  </si>
  <si>
    <t>Wind (GWh)</t>
  </si>
  <si>
    <t>Candidate Resources (MW):</t>
  </si>
  <si>
    <t>Wind (GWh) need</t>
  </si>
  <si>
    <t>Solar (GWh) need</t>
  </si>
  <si>
    <t>Gap (GWh)</t>
  </si>
  <si>
    <t>ELIGIBLE RESOURCES</t>
  </si>
  <si>
    <t>Load (GWh)</t>
  </si>
  <si>
    <t>Energy Efficiency</t>
  </si>
  <si>
    <t>Total Load (GWh)</t>
  </si>
  <si>
    <r>
      <t>RPS Requirement/</t>
    </r>
    <r>
      <rPr>
        <sz val="12"/>
        <color theme="9" tint="-0.249977111117893"/>
        <rFont val="Segoe UI"/>
        <family val="2"/>
      </rPr>
      <t>Actuals</t>
    </r>
    <r>
      <rPr>
        <sz val="12"/>
        <color theme="1"/>
        <rFont val="Segoe UI"/>
        <family val="2"/>
      </rPr>
      <t xml:space="preserve"> (%)</t>
    </r>
  </si>
  <si>
    <t>MANDATE (REC)</t>
  </si>
  <si>
    <t>ACTUALS</t>
  </si>
  <si>
    <t>SB 350 cont.</t>
  </si>
  <si>
    <t>RPS SCENARIO - BASE CASE (SB350)</t>
  </si>
  <si>
    <t>Solar Weight 1</t>
  </si>
  <si>
    <t>Wind Weight 1</t>
  </si>
  <si>
    <t>Wind 4</t>
  </si>
  <si>
    <t>Li-Ion Battery</t>
  </si>
  <si>
    <t>Wind 5</t>
  </si>
  <si>
    <t>SB350_1</t>
  </si>
  <si>
    <t>SB350_2</t>
  </si>
  <si>
    <t>SB350_3</t>
  </si>
  <si>
    <t>SB350_4</t>
  </si>
  <si>
    <t>SB350_5</t>
  </si>
  <si>
    <t>SB350_6</t>
  </si>
  <si>
    <t>SB350_7</t>
  </si>
  <si>
    <t>SB350_8</t>
  </si>
  <si>
    <t>SB350_9</t>
  </si>
  <si>
    <t>SB350_10</t>
  </si>
  <si>
    <t>SB350_11</t>
  </si>
  <si>
    <t>SB100_1</t>
  </si>
  <si>
    <t>SB100_2</t>
  </si>
  <si>
    <t>SB100_3</t>
  </si>
  <si>
    <t>SB100_4</t>
  </si>
  <si>
    <t>SB100_5</t>
  </si>
  <si>
    <t>CAES</t>
  </si>
  <si>
    <t>Utah Solar</t>
  </si>
  <si>
    <t>SB350_12</t>
  </si>
  <si>
    <t>Notes</t>
  </si>
  <si>
    <t>CC replacement, no storage, 50/50 wind/solar split</t>
  </si>
  <si>
    <t>CC replacement, no storage, 70/30 wind/solar split</t>
  </si>
  <si>
    <t>CC + CAES replacement, 70/30 wind/solar split</t>
  </si>
  <si>
    <t>CC + Li-ion battery storage replacement, 70/30 wind/solar split</t>
  </si>
  <si>
    <t>Utah Solar + Li-ion battery storage replacement, 70/30 wind/solar split</t>
  </si>
  <si>
    <t>WY Wind + Li-ion battery storage replacement, 70/30 wind/solar split</t>
  </si>
  <si>
    <t>Utah Solar +CAES replacement, 70/30 wind/solar split</t>
  </si>
  <si>
    <t>WY Wind + CAES replacement, 70/30 wind/solar split</t>
  </si>
  <si>
    <t>ICEs replacement, 70/30 wind/solar split</t>
  </si>
  <si>
    <t>Milford 1</t>
  </si>
  <si>
    <t>Candidate Resources</t>
  </si>
  <si>
    <t>Hoover</t>
  </si>
  <si>
    <t>Lake1</t>
  </si>
  <si>
    <t>PaloVerde</t>
  </si>
  <si>
    <t>Tieton Small Hydro</t>
  </si>
  <si>
    <t>CCGT + Utah Solar replacement, batteries, 70/30 wind/solar split</t>
  </si>
  <si>
    <t>Wind1_2020</t>
  </si>
  <si>
    <t>ICE replacement, 70/30 wind/solar split</t>
  </si>
  <si>
    <t>Demand Response Programs</t>
  </si>
  <si>
    <t>New Replacement Options</t>
  </si>
  <si>
    <t>Capacity in MW</t>
  </si>
  <si>
    <t>Solar degradation</t>
  </si>
  <si>
    <t>Solar1_2020</t>
  </si>
  <si>
    <t>Generic Solar capacity factor (%)</t>
  </si>
  <si>
    <t>Generic Wind capacity factor (%)</t>
  </si>
  <si>
    <t>Net REC position</t>
  </si>
  <si>
    <t>Starting REC position</t>
  </si>
  <si>
    <t>GWh</t>
  </si>
  <si>
    <t>Wind 6</t>
  </si>
  <si>
    <t>Solar 6</t>
  </si>
  <si>
    <t>Gap to meet in currect year  (GWh)</t>
  </si>
  <si>
    <t>Solar (MW) (total for year) - contracted previous</t>
  </si>
  <si>
    <t>Wind (MW) (total for year) - contractd previous</t>
  </si>
  <si>
    <t>RECS incurred in year</t>
  </si>
  <si>
    <t>Solar annual (MW)</t>
  </si>
  <si>
    <t>Wind annual (MW)</t>
  </si>
  <si>
    <t>Wind3_2024</t>
  </si>
  <si>
    <t>Solar2_2021</t>
  </si>
  <si>
    <t>Wind6_2034</t>
  </si>
  <si>
    <t>Wind4_2027</t>
  </si>
  <si>
    <t>Wind5_2030</t>
  </si>
  <si>
    <t>Solar3_2024</t>
  </si>
  <si>
    <t>Solar4_2027</t>
  </si>
  <si>
    <t>Solar5_2030</t>
  </si>
  <si>
    <t>Solar6_2033</t>
  </si>
  <si>
    <t>Landfill</t>
  </si>
  <si>
    <t>Wind4_2027_SB100</t>
  </si>
  <si>
    <t>Wind5_2030_SB100</t>
  </si>
  <si>
    <t>Wind6_2034_SB100</t>
  </si>
  <si>
    <t>Solar3_2024_SB100</t>
  </si>
  <si>
    <t>Solar5_2030_SB100</t>
  </si>
  <si>
    <t>Solar6_2033_SB100</t>
  </si>
  <si>
    <t>Solar4_2024_SB100</t>
  </si>
  <si>
    <t>Wind6_SB100_2</t>
  </si>
  <si>
    <t>Solar6_2033_SB100_2</t>
  </si>
  <si>
    <t>There are six buckets of candidate resources that the above scenarios fit into</t>
  </si>
  <si>
    <t>WY Wind</t>
  </si>
  <si>
    <t>Wind5_2031</t>
  </si>
  <si>
    <t>SB350_13</t>
  </si>
  <si>
    <t>CCGT+ CAES + WY wind (BWP IPP H)</t>
  </si>
  <si>
    <t>SB350_14</t>
  </si>
  <si>
    <t>Available STS Capacity (MW)</t>
  </si>
  <si>
    <t>ICE @ SB100</t>
  </si>
  <si>
    <t>Corona wind</t>
  </si>
  <si>
    <t>Corona Wind</t>
  </si>
  <si>
    <t>Corona CF</t>
  </si>
  <si>
    <t>Corona</t>
  </si>
  <si>
    <t>Wind + CC + CAES</t>
  </si>
  <si>
    <t>Wind5_2034_SB350</t>
  </si>
  <si>
    <t>Corona wind_2021</t>
  </si>
  <si>
    <t>Yes</t>
  </si>
  <si>
    <t>Notes:</t>
  </si>
  <si>
    <t>--</t>
  </si>
  <si>
    <t>Transmission:</t>
  </si>
  <si>
    <t>IPP-Burbank_126</t>
  </si>
  <si>
    <t>IPP-Burbank_54</t>
  </si>
  <si>
    <t>Wyoming Wind_higher</t>
  </si>
  <si>
    <t>IPP Solar_2</t>
  </si>
  <si>
    <t>MANDATE (RPS)</t>
  </si>
  <si>
    <t>wind</t>
  </si>
  <si>
    <t>solar</t>
  </si>
  <si>
    <t>total</t>
  </si>
  <si>
    <t>wind %</t>
  </si>
  <si>
    <t>solar %</t>
  </si>
  <si>
    <t>TBD</t>
  </si>
  <si>
    <t>CC replacement, no storage, 10/90 wind/solar split</t>
  </si>
  <si>
    <t>Wind1_SB350_3_2020</t>
  </si>
  <si>
    <t>Wind6_SB350_3_2034</t>
  </si>
  <si>
    <t>Wind5_SB350_3_2030</t>
  </si>
  <si>
    <t>Solar5_SB350_3_2030</t>
  </si>
  <si>
    <t>Wind1_SB350_2_2020</t>
  </si>
  <si>
    <t>Solar2_SB350_2_2021</t>
  </si>
  <si>
    <t>Solar1_SB350_2_2020</t>
  </si>
  <si>
    <t>Solar4_SB350_2_2027</t>
  </si>
  <si>
    <t>Solar5_SB350_2_2030</t>
  </si>
  <si>
    <t>Solar6_SB350_2_2033</t>
  </si>
  <si>
    <t>Wind/Solar more a 75/25 split</t>
  </si>
  <si>
    <t>DR BehavioralDR</t>
  </si>
  <si>
    <t>DR CriticalPeakPricing</t>
  </si>
  <si>
    <t>DR Curtailment</t>
  </si>
  <si>
    <t>DR EV DLC Smart Chargers</t>
  </si>
  <si>
    <t>DR Smart Tstat DLC</t>
  </si>
  <si>
    <t>DR ToU EV</t>
  </si>
  <si>
    <t>DR ToU Opt In</t>
  </si>
  <si>
    <t>SB350_15</t>
  </si>
  <si>
    <t>ICE + WY Wind + Li-ion battery</t>
  </si>
  <si>
    <t>SP15</t>
  </si>
  <si>
    <t>Round 1</t>
  </si>
  <si>
    <t>WY wind + Utah solar + CAES</t>
  </si>
  <si>
    <t>WY wind + Utah solar + battery</t>
  </si>
  <si>
    <t>WY wind + Utah solar + ICE + battery</t>
  </si>
  <si>
    <t>Mead</t>
  </si>
  <si>
    <t>NTS_13</t>
  </si>
  <si>
    <t>NTS_53</t>
  </si>
  <si>
    <t>Marketplace- VV</t>
  </si>
  <si>
    <t>NOB-Burbank</t>
  </si>
  <si>
    <t>Lugo-VV</t>
  </si>
  <si>
    <t>Hoover-Burbank</t>
  </si>
  <si>
    <t>PV-Burbank</t>
  </si>
  <si>
    <t>SB350_16</t>
  </si>
  <si>
    <t>SB350_17</t>
  </si>
  <si>
    <t>SB350_18</t>
  </si>
  <si>
    <t>SB100_6</t>
  </si>
  <si>
    <t>Cost Inputs:</t>
  </si>
  <si>
    <t>VOM ($/MWh)</t>
  </si>
  <si>
    <t>FOM ($/kW-mo)</t>
  </si>
  <si>
    <t>Start Up Cost</t>
  </si>
  <si>
    <t>Min Up Time</t>
  </si>
  <si>
    <t>Min Down Time</t>
  </si>
  <si>
    <t>Battery</t>
  </si>
  <si>
    <t>Co2 Emissions (lb/mmbtu)</t>
  </si>
  <si>
    <t>Fuel Delivery Cost ($/mmbtu)</t>
  </si>
  <si>
    <t>FLHR (Btu/kWh)</t>
  </si>
  <si>
    <t>Forced Outage %</t>
  </si>
  <si>
    <t>Item Type</t>
  </si>
  <si>
    <t>Coal</t>
  </si>
  <si>
    <t>NG Peak</t>
  </si>
  <si>
    <t>NG Base</t>
  </si>
  <si>
    <t>na</t>
  </si>
  <si>
    <t>Hydro</t>
  </si>
  <si>
    <t>Geo</t>
  </si>
  <si>
    <t>Name</t>
  </si>
  <si>
    <t>1hr</t>
  </si>
  <si>
    <t>min=max</t>
  </si>
  <si>
    <t>Not Given</t>
  </si>
  <si>
    <t>Ramp rate (MW/hr)</t>
  </si>
  <si>
    <t>3hr</t>
  </si>
  <si>
    <t>IPP CAES_80</t>
  </si>
  <si>
    <t>IPP CAES_54</t>
  </si>
  <si>
    <t>DSM</t>
  </si>
  <si>
    <t>Nuclear</t>
  </si>
  <si>
    <t>variable ($26.76 to $18.53)</t>
  </si>
  <si>
    <t>PPA</t>
  </si>
  <si>
    <t>DR_BehavorialDR</t>
  </si>
  <si>
    <t>Date Period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</si>
  <si>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</si>
  <si>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</si>
  <si>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</si>
  <si>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</si>
  <si>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</si>
  <si>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</si>
  <si>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</si>
  <si>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</si>
  <si>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</si>
  <si>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</si>
  <si>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</si>
  <si>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</si>
  <si>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</si>
  <si>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</si>
  <si>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</si>
  <si>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</si>
  <si>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</si>
  <si>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</si>
  <si>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</si>
  <si>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</si>
  <si>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</si>
  <si>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</si>
  <si>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</si>
  <si>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</si>
  <si>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</si>
  <si>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</si>
  <si>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</si>
  <si>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</si>
  <si>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</si>
  <si>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</si>
  <si>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</si>
  <si>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</si>
  <si>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</si>
  <si>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</si>
  <si>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</si>
  <si>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</si>
  <si>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</si>
  <si>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</si>
  <si>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</si>
  <si>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</si>
  <si>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</si>
  <si>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</si>
  <si>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</si>
  <si>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</si>
  <si>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</si>
  <si>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</si>
  <si>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</si>
  <si>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</si>
  <si>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2023-1</t>
  </si>
  <si>
    <t>2023-2</t>
  </si>
  <si>
    <t>2023-3</t>
  </si>
  <si>
    <t>2023-4</t>
  </si>
  <si>
    <t>2023-5</t>
  </si>
  <si>
    <t>2023-6</t>
  </si>
  <si>
    <t>2023-7</t>
  </si>
  <si>
    <t>2023-8</t>
  </si>
  <si>
    <t>2023-9</t>
  </si>
  <si>
    <t>2023-10</t>
  </si>
  <si>
    <t>2023-11</t>
  </si>
  <si>
    <t>2023-12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</si>
  <si>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</si>
  <si>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</si>
  <si>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</si>
  <si>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</si>
  <si>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</si>
  <si>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</si>
  <si>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</si>
  <si>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</si>
  <si>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</si>
  <si>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</si>
  <si>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</si>
  <si>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</si>
  <si>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</si>
  <si>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</si>
  <si>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</si>
  <si>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</si>
  <si>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</si>
  <si>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</si>
  <si>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</si>
  <si>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</si>
  <si>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</si>
  <si>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</si>
  <si>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</si>
  <si>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</si>
  <si>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</si>
  <si>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</si>
  <si>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</si>
  <si>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</si>
  <si>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</si>
  <si>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</si>
  <si>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</si>
  <si>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</si>
  <si>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</si>
  <si>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</si>
  <si>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</si>
  <si>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</si>
  <si>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</si>
  <si>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</si>
  <si>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</si>
  <si>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</si>
  <si>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</si>
  <si>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</si>
  <si>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</si>
  <si>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</si>
  <si>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</si>
  <si>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</si>
  <si>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</si>
  <si>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</si>
  <si>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</si>
  <si>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</si>
  <si>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</si>
  <si>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</si>
  <si>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</si>
  <si>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</si>
  <si>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</si>
  <si>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</si>
  <si>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</si>
  <si>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</si>
  <si>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</si>
  <si>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</si>
  <si>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</si>
  <si>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</si>
  <si>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</si>
  <si>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</si>
  <si>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</si>
  <si>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</si>
  <si>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</si>
  <si>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</si>
  <si>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</si>
  <si>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</si>
  <si>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</si>
  <si>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</si>
  <si>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</si>
  <si>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</si>
  <si>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</si>
  <si>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</si>
  <si>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</si>
  <si>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</si>
  <si>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</si>
  <si>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</si>
  <si>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</si>
  <si>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</si>
  <si>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</si>
  <si>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</si>
  <si>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</si>
  <si>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</si>
  <si>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</si>
  <si>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</si>
  <si>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</si>
  <si>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</si>
  <si>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</si>
  <si>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</si>
  <si>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</si>
  <si>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</si>
  <si>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</si>
  <si>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</si>
  <si>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</si>
  <si>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</si>
  <si>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</si>
  <si>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</si>
  <si>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</si>
  <si>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</si>
  <si>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</si>
  <si>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</si>
  <si>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</si>
  <si>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</si>
  <si>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</si>
  <si>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</si>
  <si>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</si>
  <si>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</si>
  <si>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</si>
  <si>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</si>
  <si>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</si>
  <si>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</si>
  <si>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</si>
  <si>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</si>
  <si>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</si>
  <si>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</si>
  <si>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</si>
  <si>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</si>
  <si>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>2034-1</t>
  </si>
  <si>
    <t>2034-2</t>
  </si>
  <si>
    <t>2034-3</t>
  </si>
  <si>
    <t>2034-4</t>
  </si>
  <si>
    <t>2034-5</t>
  </si>
  <si>
    <t>2034-6</t>
  </si>
  <si>
    <t>2034-7</t>
  </si>
  <si>
    <t>2034-8</t>
  </si>
  <si>
    <t>2034-9</t>
  </si>
  <si>
    <t>2034-10</t>
  </si>
  <si>
    <t>2034-11</t>
  </si>
  <si>
    <t>2034-12</t>
  </si>
  <si>
    <t>2035-1</t>
  </si>
  <si>
    <t>2035-2</t>
  </si>
  <si>
    <t>2035-3</t>
  </si>
  <si>
    <t>2035-4</t>
  </si>
  <si>
    <t>2035-5</t>
  </si>
  <si>
    <t>2035-6</t>
  </si>
  <si>
    <t>2035-7</t>
  </si>
  <si>
    <t>2035-8</t>
  </si>
  <si>
    <t>2035-9</t>
  </si>
  <si>
    <t>2035-10</t>
  </si>
  <si>
    <t>2035-11</t>
  </si>
  <si>
    <t>2035-12</t>
  </si>
  <si>
    <t>2036-1</t>
  </si>
  <si>
    <t>2036-2</t>
  </si>
  <si>
    <t>2036-3</t>
  </si>
  <si>
    <t>2036-4</t>
  </si>
  <si>
    <t>2036-5</t>
  </si>
  <si>
    <t>2036-6</t>
  </si>
  <si>
    <t>2036-7</t>
  </si>
  <si>
    <t>2036-8</t>
  </si>
  <si>
    <t>2036-9</t>
  </si>
  <si>
    <t>2036-10</t>
  </si>
  <si>
    <t>2036-11</t>
  </si>
  <si>
    <t>2036-12</t>
  </si>
  <si>
    <t>2037-1</t>
  </si>
  <si>
    <t>2037-2</t>
  </si>
  <si>
    <t>2037-3</t>
  </si>
  <si>
    <t>2037-4</t>
  </si>
  <si>
    <t>2037-5</t>
  </si>
  <si>
    <t>2037-6</t>
  </si>
  <si>
    <t>2037-7</t>
  </si>
  <si>
    <t>2037-8</t>
  </si>
  <si>
    <t>2037-9</t>
  </si>
  <si>
    <t>2037-10</t>
  </si>
  <si>
    <t>2037-11</t>
  </si>
  <si>
    <t>2037-12</t>
  </si>
  <si>
    <t>2038-1</t>
  </si>
  <si>
    <t>2038-2</t>
  </si>
  <si>
    <t>2038-3</t>
  </si>
  <si>
    <t>2038-4</t>
  </si>
  <si>
    <t>2038-5</t>
  </si>
  <si>
    <t>2038-6</t>
  </si>
  <si>
    <t>2038-7</t>
  </si>
  <si>
    <t>2038-8</t>
  </si>
  <si>
    <t>2038-9</t>
  </si>
  <si>
    <t>2038-10</t>
  </si>
  <si>
    <t>2038-11</t>
  </si>
  <si>
    <t>2038-12</t>
  </si>
  <si>
    <t>2039-1</t>
  </si>
  <si>
    <t>2039-2</t>
  </si>
  <si>
    <t>2039-3</t>
  </si>
  <si>
    <t>2039-4</t>
  </si>
  <si>
    <t>2039-5</t>
  </si>
  <si>
    <t>2039-6</t>
  </si>
  <si>
    <t>2039-7</t>
  </si>
  <si>
    <t>2039-8</t>
  </si>
  <si>
    <t>2039-9</t>
  </si>
  <si>
    <t>2039-10</t>
  </si>
  <si>
    <t>2039-11</t>
  </si>
  <si>
    <t>2039-12</t>
  </si>
  <si>
    <t>2040-1</t>
  </si>
  <si>
    <t>2040-2</t>
  </si>
  <si>
    <t>2040-3</t>
  </si>
  <si>
    <t>2040-4</t>
  </si>
  <si>
    <t>2040-5</t>
  </si>
  <si>
    <t>2040-6</t>
  </si>
  <si>
    <t>2040-7</t>
  </si>
  <si>
    <t>2040-8</t>
  </si>
  <si>
    <t>2040-9</t>
  </si>
  <si>
    <t>2040-10</t>
  </si>
  <si>
    <t>2040-11</t>
  </si>
  <si>
    <t>2040-12</t>
  </si>
  <si>
    <t>Criticap Peak Pricing</t>
  </si>
  <si>
    <t>Curtailment</t>
  </si>
  <si>
    <t>NPV @4.5%</t>
  </si>
  <si>
    <t>Implimentation NPV $</t>
  </si>
  <si>
    <t>21hr</t>
  </si>
  <si>
    <t>WY Wind + Utah Solar</t>
  </si>
  <si>
    <t>Scenarios from July 10th</t>
  </si>
  <si>
    <t>Not rerunning - not as optimal of wind/solar split</t>
  </si>
  <si>
    <t>Will be discussed in IRP</t>
  </si>
  <si>
    <t>Ascend belives this will not be economical</t>
  </si>
  <si>
    <t>Ran the first time and believe solar+wind will be more effective than just solar due to TOU and portfolio effects</t>
  </si>
  <si>
    <t>Run once, deciding to not re-run just ICEs due to CARB limits, so combining battery + ICE replacement</t>
  </si>
  <si>
    <t>Can't have just ICEs in a 100% GHG free case, so running SB350_15 in an SB100 world</t>
  </si>
  <si>
    <t>CC replacement</t>
  </si>
  <si>
    <t>Ascend believes this may be an optimal scenario to account for wind and solar (TOU, portfolio effects) and optimal ICE/battery split for reliability and flexibility</t>
  </si>
  <si>
    <t>Utah Solar + Battery (suggested change to Utah Solar + WY Wind + Battery)</t>
  </si>
  <si>
    <t>Utah Solar + CAES (suggested change to Utah Solar + WY Wind  + CAES)</t>
  </si>
  <si>
    <t>Updated Scenarios based on initial Results:</t>
  </si>
  <si>
    <t>CC Replacement</t>
  </si>
  <si>
    <t>Scenario Suggested Change Details:</t>
  </si>
  <si>
    <t>Round 3</t>
  </si>
  <si>
    <t>Overall:</t>
  </si>
  <si>
    <t>x</t>
  </si>
  <si>
    <t>No Change</t>
  </si>
  <si>
    <t>*Scenarios in yellow have been adjusted</t>
  </si>
  <si>
    <t>*Round 2 runs pending CAES approval and WY Wind COD adjustment (coming online 2024-2026)</t>
  </si>
  <si>
    <t>*Round 3 running the SB100 scenarios and careful analysis</t>
  </si>
  <si>
    <t>Includes a curtailment penalty for WY Wind</t>
  </si>
  <si>
    <t>ICEs + WY Wind + Battery</t>
  </si>
  <si>
    <t>WY Wind + Utah Solar + ICEs + Battery</t>
  </si>
  <si>
    <t>Preferred scenario from SB350</t>
  </si>
  <si>
    <t>Scenario Legend:</t>
  </si>
  <si>
    <r>
      <t xml:space="preserve">CCGT + </t>
    </r>
    <r>
      <rPr>
        <sz val="11"/>
        <rFont val="Calibri"/>
        <family val="2"/>
        <scheme val="minor"/>
      </rPr>
      <t>WY Wind</t>
    </r>
    <r>
      <rPr>
        <sz val="11"/>
        <color theme="1"/>
        <rFont val="Calibri"/>
        <family val="2"/>
        <scheme val="minor"/>
      </rPr>
      <t xml:space="preserve"> replacement,  70/30 wind/solar split</t>
    </r>
  </si>
  <si>
    <t>CCGT+ CAES + Utah Solar (BWP IPP G) (Companion to SB350_10)</t>
  </si>
  <si>
    <t>IPP CAES_100</t>
  </si>
  <si>
    <t>*Green:  Considered, initially run, but did not make to the final round of analyses for various reasons</t>
  </si>
  <si>
    <t>*Purple: Currently being run and analyzed for IRP</t>
  </si>
  <si>
    <t>RPS SCENARIO - BASE CASE (SB100)</t>
  </si>
  <si>
    <t>SB100_7</t>
  </si>
  <si>
    <t>WY Wind + CC + CAES</t>
  </si>
  <si>
    <t xml:space="preserve">STS is still 126 MW (counterpart to SB350_14 without the CC modeled) </t>
  </si>
  <si>
    <t>Round 2</t>
  </si>
  <si>
    <t>Technology Type/TX line</t>
  </si>
  <si>
    <t>Year Installed/Procured</t>
  </si>
  <si>
    <t>Capital Cost ($/kW)</t>
  </si>
  <si>
    <t>PPA Cost ($/MWh)</t>
  </si>
  <si>
    <t>Transmission Delivery Cost ($/MWh)</t>
  </si>
  <si>
    <t>Lazard is $1,000; EIA is $978; NREL is $1,054, $1,317 from BWP</t>
  </si>
  <si>
    <t>CAES replacement</t>
  </si>
  <si>
    <t>PNNL source is $1,112, all other Schulte sources point to $1,550 to $2,400 range</t>
  </si>
  <si>
    <t>WY Wind replacement</t>
  </si>
  <si>
    <t>2024/2025</t>
  </si>
  <si>
    <t>Utah Solar replacement</t>
  </si>
  <si>
    <t xml:space="preserve">ICE </t>
  </si>
  <si>
    <t>Lazard is $875; EIA is $1342; Wartsila is $900</t>
  </si>
  <si>
    <t>BNEF: $95/kWh  for modules, $0.15 /W for invertors; GTM: $450/kW by 2025</t>
  </si>
  <si>
    <t>Generic Wind</t>
  </si>
  <si>
    <t>Generic Solar</t>
  </si>
  <si>
    <t>New transmission (WY wind -&gt; IPP)</t>
  </si>
  <si>
    <t>New transmission (generic renewables)</t>
  </si>
  <si>
    <t>Current results show no need for additional capacity to allow for added renewable flow but a more detailed transmission analysis will be necessary to assess added capacity and associated transmission costs</t>
  </si>
  <si>
    <t>Ascend Forecast**:</t>
  </si>
  <si>
    <t>4 hour batteries</t>
  </si>
  <si>
    <t>$/kW-installed</t>
  </si>
  <si>
    <t>Cells</t>
  </si>
  <si>
    <t xml:space="preserve">$       800 </t>
  </si>
  <si>
    <t xml:space="preserve"> $       750 </t>
  </si>
  <si>
    <t xml:space="preserve"> $       700 </t>
  </si>
  <si>
    <t xml:space="preserve"> $       625 </t>
  </si>
  <si>
    <t xml:space="preserve"> $       550 </t>
  </si>
  <si>
    <t xml:space="preserve"> $       475 </t>
  </si>
  <si>
    <t xml:space="preserve"> $       400 </t>
  </si>
  <si>
    <t xml:space="preserve"> $       408 </t>
  </si>
  <si>
    <t xml:space="preserve"> $       416 </t>
  </si>
  <si>
    <t xml:space="preserve"> $       424 </t>
  </si>
  <si>
    <t xml:space="preserve"> $       433 </t>
  </si>
  <si>
    <t xml:space="preserve"> $       442 </t>
  </si>
  <si>
    <t xml:space="preserve"> $       450 </t>
  </si>
  <si>
    <t xml:space="preserve"> $       459 </t>
  </si>
  <si>
    <t xml:space="preserve"> $       469 </t>
  </si>
  <si>
    <t xml:space="preserve"> $       478 </t>
  </si>
  <si>
    <t xml:space="preserve"> $       488 </t>
  </si>
  <si>
    <t>Inverter</t>
  </si>
  <si>
    <t xml:space="preserve">$       100 </t>
  </si>
  <si>
    <t xml:space="preserve"> $       102 </t>
  </si>
  <si>
    <t xml:space="preserve"> $       104 </t>
  </si>
  <si>
    <t xml:space="preserve"> $       106 </t>
  </si>
  <si>
    <t xml:space="preserve"> $       108 </t>
  </si>
  <si>
    <t xml:space="preserve"> $       110 </t>
  </si>
  <si>
    <t xml:space="preserve"> $       113 </t>
  </si>
  <si>
    <t xml:space="preserve"> $       115 </t>
  </si>
  <si>
    <t xml:space="preserve"> $       117 </t>
  </si>
  <si>
    <t xml:space="preserve"> $       120 </t>
  </si>
  <si>
    <t xml:space="preserve"> $       122 </t>
  </si>
  <si>
    <t xml:space="preserve"> $       124 </t>
  </si>
  <si>
    <t xml:space="preserve"> $       127 </t>
  </si>
  <si>
    <t xml:space="preserve"> $       129 </t>
  </si>
  <si>
    <t xml:space="preserve"> $       132 </t>
  </si>
  <si>
    <t xml:space="preserve"> $       135 </t>
  </si>
  <si>
    <t xml:space="preserve"> $       137 </t>
  </si>
  <si>
    <t>BOS</t>
  </si>
  <si>
    <t xml:space="preserve">$         60 </t>
  </si>
  <si>
    <t xml:space="preserve"> $         61 </t>
  </si>
  <si>
    <t xml:space="preserve"> $         62 </t>
  </si>
  <si>
    <t xml:space="preserve"> $         64 </t>
  </si>
  <si>
    <t xml:space="preserve"> $         65 </t>
  </si>
  <si>
    <t xml:space="preserve"> $         66 </t>
  </si>
  <si>
    <t xml:space="preserve"> $         68 </t>
  </si>
  <si>
    <t xml:space="preserve"> $         69 </t>
  </si>
  <si>
    <t xml:space="preserve"> $         70 </t>
  </si>
  <si>
    <t xml:space="preserve"> $         72 </t>
  </si>
  <si>
    <t xml:space="preserve"> $         73 </t>
  </si>
  <si>
    <t xml:space="preserve"> $         75 </t>
  </si>
  <si>
    <t xml:space="preserve"> $         76 </t>
  </si>
  <si>
    <t xml:space="preserve"> $         78 </t>
  </si>
  <si>
    <t xml:space="preserve"> $         79 </t>
  </si>
  <si>
    <t xml:space="preserve"> $         81 </t>
  </si>
  <si>
    <t xml:space="preserve"> $         82 </t>
  </si>
  <si>
    <t>TOTAL</t>
  </si>
  <si>
    <t xml:space="preserve">$       960 </t>
  </si>
  <si>
    <t xml:space="preserve"> $       913 </t>
  </si>
  <si>
    <t xml:space="preserve"> $       866 </t>
  </si>
  <si>
    <t xml:space="preserve"> $       795 </t>
  </si>
  <si>
    <t xml:space="preserve"> $       723 </t>
  </si>
  <si>
    <t xml:space="preserve"> $       652 </t>
  </si>
  <si>
    <t xml:space="preserve"> $       580 </t>
  </si>
  <si>
    <t xml:space="preserve"> $       592 </t>
  </si>
  <si>
    <t xml:space="preserve"> $       604 </t>
  </si>
  <si>
    <t xml:space="preserve"> $       616 </t>
  </si>
  <si>
    <t xml:space="preserve"> $       628 </t>
  </si>
  <si>
    <t xml:space="preserve"> $       641 </t>
  </si>
  <si>
    <t xml:space="preserve"> $       653 </t>
  </si>
  <si>
    <t xml:space="preserve"> $       666 </t>
  </si>
  <si>
    <t xml:space="preserve"> $       680 </t>
  </si>
  <si>
    <t xml:space="preserve"> $       693 </t>
  </si>
  <si>
    <t xml:space="preserve"> $       707 </t>
  </si>
  <si>
    <t>GTM article:</t>
  </si>
  <si>
    <t>What is included in these estimates</t>
  </si>
  <si>
    <t>Construction costs</t>
  </si>
  <si>
    <t>Physical components up to grid (HV transformer, etc.)</t>
  </si>
  <si>
    <r>
      <t xml:space="preserve">Interconnection study costs – </t>
    </r>
    <r>
      <rPr>
        <b/>
        <sz val="11"/>
        <color rgb="FF0070C0"/>
        <rFont val="Calibri"/>
        <family val="2"/>
        <scheme val="minor"/>
      </rPr>
      <t>no</t>
    </r>
  </si>
  <si>
    <r>
      <t xml:space="preserve">Land acquisition costs and taxes – </t>
    </r>
    <r>
      <rPr>
        <b/>
        <sz val="11"/>
        <color rgb="FF0070C0"/>
        <rFont val="Calibri"/>
        <family val="2"/>
        <scheme val="minor"/>
      </rPr>
      <t xml:space="preserve">no </t>
    </r>
  </si>
  <si>
    <r>
      <t xml:space="preserve">Development margin – </t>
    </r>
    <r>
      <rPr>
        <b/>
        <sz val="11"/>
        <color rgb="FF0070C0"/>
        <rFont val="Calibri"/>
        <family val="2"/>
        <scheme val="minor"/>
      </rPr>
      <t xml:space="preserve">no </t>
    </r>
  </si>
  <si>
    <t>**Ascend Forecast Sources:</t>
  </si>
  <si>
    <t>Ascend forecasts the above costs based on CA city and developer bids for 10-30 MW projects</t>
  </si>
  <si>
    <t>BNEF Forecast:</t>
  </si>
  <si>
    <t>This cost is just the battery modules/cells in $/kWh</t>
  </si>
  <si>
    <t>Event Dates</t>
  </si>
  <si>
    <t>Mona Export</t>
  </si>
  <si>
    <t>Mona Import</t>
  </si>
  <si>
    <t>Lugo Export</t>
  </si>
  <si>
    <t>Lugo Import</t>
  </si>
  <si>
    <t>Marketplace Export</t>
  </si>
  <si>
    <t>Marketplace Import</t>
  </si>
  <si>
    <t>Mead Export</t>
  </si>
  <si>
    <t>Mead Import</t>
  </si>
  <si>
    <t>NOB Export</t>
  </si>
  <si>
    <t>NOB Import</t>
  </si>
  <si>
    <t xml:space="preserve"> Carbon</t>
  </si>
  <si>
    <t>InBasinGas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</si>
  <si>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</si>
  <si>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</si>
  <si>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</si>
  <si>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</si>
  <si>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</si>
  <si>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</si>
  <si>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</si>
  <si>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</si>
  <si>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</si>
  <si>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</si>
  <si>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</si>
  <si>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</si>
  <si>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</si>
  <si>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</si>
  <si>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</si>
  <si>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</si>
  <si>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</si>
  <si>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</si>
  <si>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</si>
  <si>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</si>
  <si>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</si>
  <si>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</si>
  <si>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</si>
  <si>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</si>
  <si>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</si>
  <si>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</si>
  <si>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</si>
  <si>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</si>
  <si>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</si>
  <si>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</si>
  <si>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</si>
  <si>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</si>
  <si>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</si>
  <si>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</si>
  <si>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</si>
  <si>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</si>
  <si>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</si>
  <si>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</si>
  <si>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</si>
  <si>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</si>
  <si>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</si>
  <si>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</si>
  <si>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</si>
  <si>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</si>
  <si>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</si>
  <si>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</si>
  <si>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</si>
  <si>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</si>
  <si>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</si>
  <si>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</si>
  <si>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</si>
  <si>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</si>
  <si>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</si>
  <si>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</si>
  <si>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</si>
  <si>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</si>
  <si>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</si>
  <si>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</si>
  <si>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</si>
  <si>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</si>
  <si>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</si>
  <si>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</si>
  <si>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</si>
  <si>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2027-01</t>
  </si>
  <si>
    <t>2027-02</t>
  </si>
  <si>
    <t>2027-03</t>
  </si>
  <si>
    <t>2027-04</t>
  </si>
  <si>
    <t>2027-05</t>
  </si>
  <si>
    <t>2027-06</t>
  </si>
  <si>
    <t>2027-07</t>
  </si>
  <si>
    <t>2027-08</t>
  </si>
  <si>
    <t>2027-09</t>
  </si>
  <si>
    <t>2028-01</t>
  </si>
  <si>
    <t>2028-02</t>
  </si>
  <si>
    <t>2028-03</t>
  </si>
  <si>
    <t>2028-04</t>
  </si>
  <si>
    <t>2028-05</t>
  </si>
  <si>
    <t>2028-06</t>
  </si>
  <si>
    <t>2028-07</t>
  </si>
  <si>
    <t>2028-08</t>
  </si>
  <si>
    <t>2028-09</t>
  </si>
  <si>
    <t>2029-01</t>
  </si>
  <si>
    <t>2029-02</t>
  </si>
  <si>
    <t>2029-03</t>
  </si>
  <si>
    <t>2029-04</t>
  </si>
  <si>
    <t>2029-05</t>
  </si>
  <si>
    <t>2029-06</t>
  </si>
  <si>
    <t>2029-07</t>
  </si>
  <si>
    <t>2029-08</t>
  </si>
  <si>
    <t>2029-09</t>
  </si>
  <si>
    <t>2030-01</t>
  </si>
  <si>
    <t>2030-02</t>
  </si>
  <si>
    <t>2030-03</t>
  </si>
  <si>
    <t>2030-04</t>
  </si>
  <si>
    <t>2030-05</t>
  </si>
  <si>
    <t>2030-06</t>
  </si>
  <si>
    <t>2030-07</t>
  </si>
  <si>
    <t>2030-08</t>
  </si>
  <si>
    <t>2030-09</t>
  </si>
  <si>
    <t>2031-01</t>
  </si>
  <si>
    <t>2031-02</t>
  </si>
  <si>
    <t>2031-03</t>
  </si>
  <si>
    <t>2031-04</t>
  </si>
  <si>
    <t>2031-05</t>
  </si>
  <si>
    <t>2031-06</t>
  </si>
  <si>
    <t>2031-07</t>
  </si>
  <si>
    <t>2031-08</t>
  </si>
  <si>
    <t>2031-09</t>
  </si>
  <si>
    <t>2032-01</t>
  </si>
  <si>
    <t>2032-02</t>
  </si>
  <si>
    <t>2032-03</t>
  </si>
  <si>
    <t>2032-04</t>
  </si>
  <si>
    <t>2032-05</t>
  </si>
  <si>
    <t>2032-06</t>
  </si>
  <si>
    <t>2032-07</t>
  </si>
  <si>
    <t>2032-08</t>
  </si>
  <si>
    <t>2032-09</t>
  </si>
  <si>
    <t>2033-01</t>
  </si>
  <si>
    <t>2033-02</t>
  </si>
  <si>
    <t>2033-03</t>
  </si>
  <si>
    <t>2033-04</t>
  </si>
  <si>
    <t>2033-05</t>
  </si>
  <si>
    <t>2033-06</t>
  </si>
  <si>
    <t>2033-07</t>
  </si>
  <si>
    <t>2033-08</t>
  </si>
  <si>
    <t>2033-09</t>
  </si>
  <si>
    <t>2034-01</t>
  </si>
  <si>
    <t>2034-02</t>
  </si>
  <si>
    <t>2034-03</t>
  </si>
  <si>
    <t>2034-04</t>
  </si>
  <si>
    <t>2034-05</t>
  </si>
  <si>
    <t>2034-06</t>
  </si>
  <si>
    <t>2034-07</t>
  </si>
  <si>
    <t>2034-08</t>
  </si>
  <si>
    <t>2034-09</t>
  </si>
  <si>
    <t>2035-01</t>
  </si>
  <si>
    <t>2035-02</t>
  </si>
  <si>
    <t>2035-03</t>
  </si>
  <si>
    <t>2035-04</t>
  </si>
  <si>
    <t>2035-05</t>
  </si>
  <si>
    <t>2035-06</t>
  </si>
  <si>
    <t>2035-07</t>
  </si>
  <si>
    <t>2035-08</t>
  </si>
  <si>
    <t>2035-09</t>
  </si>
  <si>
    <t>2036-01</t>
  </si>
  <si>
    <t>2036-02</t>
  </si>
  <si>
    <t>2036-03</t>
  </si>
  <si>
    <t>2036-04</t>
  </si>
  <si>
    <t>2036-05</t>
  </si>
  <si>
    <t>2036-06</t>
  </si>
  <si>
    <t>2036-07</t>
  </si>
  <si>
    <t>2036-08</t>
  </si>
  <si>
    <t>2036-09</t>
  </si>
  <si>
    <t>2037-01</t>
  </si>
  <si>
    <t>2037-02</t>
  </si>
  <si>
    <t>2037-03</t>
  </si>
  <si>
    <t>2037-04</t>
  </si>
  <si>
    <t>2037-05</t>
  </si>
  <si>
    <t>2037-06</t>
  </si>
  <si>
    <t>2037-07</t>
  </si>
  <si>
    <t>2037-08</t>
  </si>
  <si>
    <t>2037-09</t>
  </si>
  <si>
    <t>2038-01</t>
  </si>
  <si>
    <t>2038-02</t>
  </si>
  <si>
    <t>2038-03</t>
  </si>
  <si>
    <t>2038-04</t>
  </si>
  <si>
    <t>2038-05</t>
  </si>
  <si>
    <t>2038-06</t>
  </si>
  <si>
    <t>2038-07</t>
  </si>
  <si>
    <t>2038-08</t>
  </si>
  <si>
    <t>2038-09</t>
  </si>
  <si>
    <t>2039-01</t>
  </si>
  <si>
    <t>2039-02</t>
  </si>
  <si>
    <t>2039-03</t>
  </si>
  <si>
    <t>2039-04</t>
  </si>
  <si>
    <t>2039-05</t>
  </si>
  <si>
    <t>2039-06</t>
  </si>
  <si>
    <t>2039-07</t>
  </si>
  <si>
    <t>2039-08</t>
  </si>
  <si>
    <t>2039-09</t>
  </si>
  <si>
    <t>2040-01</t>
  </si>
  <si>
    <t>2040-02</t>
  </si>
  <si>
    <t>2040-03</t>
  </si>
  <si>
    <t>2040-04</t>
  </si>
  <si>
    <t>2040-05</t>
  </si>
  <si>
    <t>2040-06</t>
  </si>
  <si>
    <t>2040-07</t>
  </si>
  <si>
    <t>2040-08</t>
  </si>
  <si>
    <t>2040-09</t>
  </si>
  <si>
    <t>2041-01</t>
  </si>
  <si>
    <t>SB350_16 counterpart</t>
  </si>
  <si>
    <t>SB350_19</t>
  </si>
  <si>
    <t>SB350_20</t>
  </si>
  <si>
    <t>SB100_8</t>
  </si>
  <si>
    <t>SB100_9</t>
  </si>
  <si>
    <t>CC + WY Wind + Utah Solar + CAES</t>
  </si>
  <si>
    <t>CC + WY Wind + Utah Solar + Battery</t>
  </si>
  <si>
    <t>WY Wnd + Utah Solar + Batteries + ICEs</t>
  </si>
  <si>
    <t>WY Wind + Utah Solar + CAES</t>
  </si>
  <si>
    <t>WY Wind + Utah Solar + Batteries</t>
  </si>
  <si>
    <t>*orange: Cases run to include preferred scenarios with the CC project</t>
  </si>
  <si>
    <t>SB100 WY 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</si>
</sst>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,##0"/>
    <numFmt numFmtId="168" formatCode="0.0"/>
    <numFmt numFmtId="169" formatCode="&quot;$&quot;#,##0.0_);[Red]\(&quot;$&quot;#,##0.0\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B050"/>
      <name val="Calibri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12"/>
      <color theme="1"/>
      <name val="Segoe U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Segoe UI"/>
      <family val="2"/>
    </font>
    <font>
      <i/>
      <sz val="12"/>
      <color theme="1"/>
      <name val="Segoe UI"/>
      <family val="2"/>
    </font>
    <font>
      <b/>
      <i/>
      <sz val="12"/>
      <color theme="1"/>
      <name val="Segoe UI"/>
      <family val="2"/>
    </font>
    <font>
      <i/>
      <sz val="12"/>
      <name val="Segoe UI"/>
      <family val="2"/>
    </font>
    <font>
      <sz val="12"/>
      <name val="Segoe UI"/>
      <family val="2"/>
    </font>
    <font>
      <sz val="12"/>
      <color theme="9" tint="-0.249977111117893"/>
      <name val="Segoe UI"/>
      <family val="2"/>
    </font>
    <font>
      <b/>
      <sz val="12"/>
      <name val="Segoe UI"/>
      <family val="2"/>
    </font>
    <font>
      <b/>
      <sz val="11"/>
      <color theme="9" tint="-0.249977111117893"/>
      <name val="Calibri"/>
      <family val="2"/>
      <scheme val="minor"/>
    </font>
    <font>
      <b/>
      <sz val="25"/>
      <color theme="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Segoe UI"/>
      <family val="2"/>
    </font>
    <font>
      <sz val="11"/>
      <name val="Calibri"/>
      <family val="2"/>
      <scheme val="minor"/>
    </font>
    <font>
      <sz val="11"/>
      <color theme="3"/>
      <name val="Segoe UI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9" fontId="0" fillId="0" borderId="0" xfId="0" applyNumberFormat="1"/>
    <xf numFmtId="0" fontId="3" fillId="0" borderId="0" xfId="0" applyFont="1"/>
    <xf numFmtId="0" fontId="0" fillId="0" borderId="0" xfId="0" applyBorder="1"/>
    <xf numFmtId="9" fontId="0" fillId="0" borderId="0" xfId="2" applyFont="1"/>
    <xf numFmtId="0" fontId="0" fillId="4" borderId="0" xfId="0" applyFill="1"/>
    <xf numFmtId="0" fontId="2" fillId="2" borderId="6" xfId="0" applyFont="1" applyFill="1" applyBorder="1"/>
    <xf numFmtId="0" fontId="0" fillId="2" borderId="7" xfId="0" applyFill="1" applyBorder="1"/>
    <xf numFmtId="0" fontId="2" fillId="2" borderId="8" xfId="0" applyFont="1" applyFill="1" applyBorder="1" applyAlignment="1">
      <alignment vertical="center"/>
    </xf>
    <xf numFmtId="0" fontId="0" fillId="2" borderId="9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5" xfId="0" applyFill="1" applyBorder="1"/>
    <xf numFmtId="1" fontId="0" fillId="0" borderId="1" xfId="0" applyNumberFormat="1" applyFill="1" applyBorder="1"/>
    <xf numFmtId="1" fontId="0" fillId="0" borderId="5" xfId="0" applyNumberFormat="1" applyFill="1" applyBorder="1"/>
    <xf numFmtId="9" fontId="6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8" fillId="3" borderId="0" xfId="0" applyNumberFormat="1" applyFont="1" applyFill="1" applyBorder="1" applyAlignment="1">
      <alignment horizontal="center"/>
    </xf>
    <xf numFmtId="9" fontId="8" fillId="3" borderId="0" xfId="0" applyNumberFormat="1" applyFont="1" applyFill="1" applyBorder="1" applyAlignment="1">
      <alignment horizontal="center"/>
    </xf>
    <xf numFmtId="9" fontId="6" fillId="3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3"/>
    <xf numFmtId="0" fontId="1" fillId="6" borderId="0" xfId="3" applyFill="1"/>
    <xf numFmtId="167" fontId="10" fillId="0" borderId="0" xfId="3" applyNumberFormat="1" applyFont="1"/>
    <xf numFmtId="0" fontId="11" fillId="0" borderId="0" xfId="3" applyFont="1"/>
    <xf numFmtId="10" fontId="10" fillId="0" borderId="0" xfId="3" applyNumberFormat="1" applyFont="1"/>
    <xf numFmtId="0" fontId="12" fillId="0" borderId="0" xfId="3" applyFont="1"/>
    <xf numFmtId="0" fontId="13" fillId="0" borderId="0" xfId="3" applyFont="1"/>
    <xf numFmtId="3" fontId="1" fillId="0" borderId="0" xfId="3" applyNumberFormat="1"/>
    <xf numFmtId="0" fontId="10" fillId="0" borderId="0" xfId="3" applyFont="1" applyAlignment="1">
      <alignment horizontal="right"/>
    </xf>
    <xf numFmtId="3" fontId="14" fillId="0" borderId="0" xfId="3" applyNumberFormat="1" applyFont="1" applyFill="1"/>
    <xf numFmtId="3" fontId="14" fillId="0" borderId="0" xfId="3" applyNumberFormat="1" applyFont="1"/>
    <xf numFmtId="9" fontId="10" fillId="0" borderId="0" xfId="4" applyFont="1" applyBorder="1"/>
    <xf numFmtId="0" fontId="10" fillId="0" borderId="0" xfId="3" applyFont="1" applyBorder="1" applyAlignment="1">
      <alignment horizontal="right"/>
    </xf>
    <xf numFmtId="0" fontId="10" fillId="0" borderId="0" xfId="3" applyFont="1" applyBorder="1"/>
    <xf numFmtId="10" fontId="14" fillId="0" borderId="0" xfId="3" applyNumberFormat="1" applyFont="1"/>
    <xf numFmtId="3" fontId="10" fillId="0" borderId="0" xfId="3" applyNumberFormat="1" applyFont="1" applyBorder="1"/>
    <xf numFmtId="3" fontId="10" fillId="0" borderId="0" xfId="3" applyNumberFormat="1" applyFont="1"/>
    <xf numFmtId="3" fontId="16" fillId="0" borderId="0" xfId="3" applyNumberFormat="1" applyFont="1" applyFill="1" applyBorder="1" applyAlignment="1">
      <alignment horizontal="center"/>
    </xf>
    <xf numFmtId="10" fontId="10" fillId="0" borderId="0" xfId="4" applyNumberFormat="1" applyFont="1"/>
    <xf numFmtId="0" fontId="1" fillId="0" borderId="0" xfId="3" applyFont="1"/>
    <xf numFmtId="43" fontId="1" fillId="0" borderId="0" xfId="3" applyNumberFormat="1"/>
    <xf numFmtId="43" fontId="1" fillId="0" borderId="0" xfId="5" applyFont="1"/>
    <xf numFmtId="0" fontId="17" fillId="0" borderId="0" xfId="3" applyFont="1"/>
    <xf numFmtId="10" fontId="1" fillId="0" borderId="0" xfId="3" applyNumberFormat="1"/>
    <xf numFmtId="43" fontId="10" fillId="0" borderId="0" xfId="5" applyFont="1" applyFill="1" applyBorder="1"/>
    <xf numFmtId="38" fontId="16" fillId="0" borderId="0" xfId="3" applyNumberFormat="1" applyFont="1" applyFill="1" applyBorder="1" applyAlignment="1">
      <alignment horizontal="center"/>
    </xf>
    <xf numFmtId="0" fontId="18" fillId="0" borderId="0" xfId="3" applyFont="1" applyBorder="1"/>
    <xf numFmtId="3" fontId="19" fillId="6" borderId="10" xfId="3" applyNumberFormat="1" applyFont="1" applyFill="1" applyBorder="1" applyAlignment="1">
      <alignment horizontal="center"/>
    </xf>
    <xf numFmtId="3" fontId="19" fillId="6" borderId="0" xfId="3" applyNumberFormat="1" applyFont="1" applyFill="1" applyBorder="1" applyAlignment="1">
      <alignment horizontal="center"/>
    </xf>
    <xf numFmtId="3" fontId="19" fillId="6" borderId="4" xfId="3" applyNumberFormat="1" applyFont="1" applyFill="1" applyBorder="1" applyAlignment="1">
      <alignment horizontal="center"/>
    </xf>
    <xf numFmtId="0" fontId="16" fillId="6" borderId="0" xfId="3" applyFont="1" applyFill="1" applyBorder="1" applyAlignment="1">
      <alignment horizontal="left" wrapText="1" indent="1"/>
    </xf>
    <xf numFmtId="3" fontId="20" fillId="6" borderId="7" xfId="3" applyNumberFormat="1" applyFont="1" applyFill="1" applyBorder="1" applyAlignment="1">
      <alignment horizontal="center"/>
    </xf>
    <xf numFmtId="3" fontId="20" fillId="6" borderId="11" xfId="3" applyNumberFormat="1" applyFont="1" applyFill="1" applyBorder="1" applyAlignment="1">
      <alignment horizontal="center"/>
    </xf>
    <xf numFmtId="3" fontId="20" fillId="6" borderId="6" xfId="3" applyNumberFormat="1" applyFont="1" applyFill="1" applyBorder="1" applyAlignment="1">
      <alignment horizontal="center"/>
    </xf>
    <xf numFmtId="0" fontId="18" fillId="6" borderId="11" xfId="3" applyFont="1" applyFill="1" applyBorder="1" applyAlignment="1">
      <alignment horizontal="left" wrapText="1"/>
    </xf>
    <xf numFmtId="3" fontId="21" fillId="0" borderId="0" xfId="3" applyNumberFormat="1" applyFont="1" applyFill="1" applyBorder="1" applyAlignment="1">
      <alignment horizontal="center"/>
    </xf>
    <xf numFmtId="43" fontId="22" fillId="6" borderId="0" xfId="5" applyFont="1" applyFill="1" applyBorder="1" applyAlignment="1">
      <alignment horizontal="center"/>
    </xf>
    <xf numFmtId="3" fontId="21" fillId="0" borderId="10" xfId="3" applyNumberFormat="1" applyFont="1" applyFill="1" applyBorder="1" applyAlignment="1">
      <alignment horizontal="center"/>
    </xf>
    <xf numFmtId="3" fontId="21" fillId="0" borderId="4" xfId="3" applyNumberFormat="1" applyFont="1" applyFill="1" applyBorder="1" applyAlignment="1">
      <alignment horizontal="center"/>
    </xf>
    <xf numFmtId="9" fontId="21" fillId="6" borderId="0" xfId="3" applyNumberFormat="1" applyFont="1" applyFill="1" applyBorder="1" applyAlignment="1">
      <alignment horizontal="center"/>
    </xf>
    <xf numFmtId="9" fontId="22" fillId="6" borderId="0" xfId="3" applyNumberFormat="1" applyFont="1" applyFill="1" applyBorder="1" applyAlignment="1">
      <alignment horizontal="center"/>
    </xf>
    <xf numFmtId="9" fontId="21" fillId="6" borderId="10" xfId="3" applyNumberFormat="1" applyFont="1" applyFill="1" applyBorder="1" applyAlignment="1">
      <alignment horizontal="center"/>
    </xf>
    <xf numFmtId="9" fontId="21" fillId="6" borderId="4" xfId="3" applyNumberFormat="1" applyFont="1" applyFill="1" applyBorder="1" applyAlignment="1">
      <alignment horizontal="center"/>
    </xf>
    <xf numFmtId="9" fontId="22" fillId="6" borderId="10" xfId="3" applyNumberFormat="1" applyFont="1" applyFill="1" applyBorder="1" applyAlignment="1">
      <alignment horizontal="center"/>
    </xf>
    <xf numFmtId="3" fontId="18" fillId="6" borderId="7" xfId="3" applyNumberFormat="1" applyFont="1" applyFill="1" applyBorder="1" applyAlignment="1">
      <alignment horizontal="center"/>
    </xf>
    <xf numFmtId="3" fontId="18" fillId="6" borderId="11" xfId="3" applyNumberFormat="1" applyFont="1" applyFill="1" applyBorder="1" applyAlignment="1">
      <alignment horizontal="center"/>
    </xf>
    <xf numFmtId="0" fontId="18" fillId="6" borderId="7" xfId="3" applyFont="1" applyFill="1" applyBorder="1" applyAlignment="1">
      <alignment horizontal="left" wrapText="1"/>
    </xf>
    <xf numFmtId="0" fontId="24" fillId="6" borderId="3" xfId="3" applyFont="1" applyFill="1" applyBorder="1" applyAlignment="1">
      <alignment horizontal="center"/>
    </xf>
    <xf numFmtId="0" fontId="24" fillId="6" borderId="12" xfId="3" applyFont="1" applyFill="1" applyBorder="1" applyAlignment="1">
      <alignment horizontal="center"/>
    </xf>
    <xf numFmtId="0" fontId="24" fillId="6" borderId="2" xfId="3" applyFont="1" applyFill="1" applyBorder="1" applyAlignment="1">
      <alignment horizontal="center"/>
    </xf>
    <xf numFmtId="0" fontId="24" fillId="5" borderId="3" xfId="3" applyFont="1" applyFill="1" applyBorder="1" applyAlignment="1">
      <alignment horizontal="center"/>
    </xf>
    <xf numFmtId="0" fontId="25" fillId="0" borderId="0" xfId="3" applyFont="1" applyAlignment="1">
      <alignment horizontal="right"/>
    </xf>
    <xf numFmtId="0" fontId="18" fillId="0" borderId="13" xfId="3" applyFont="1" applyBorder="1" applyAlignment="1">
      <alignment horizontal="centerContinuous"/>
    </xf>
    <xf numFmtId="0" fontId="18" fillId="0" borderId="9" xfId="3" applyFont="1" applyBorder="1" applyAlignment="1">
      <alignment horizontal="centerContinuous"/>
    </xf>
    <xf numFmtId="0" fontId="18" fillId="6" borderId="9" xfId="3" applyFont="1" applyFill="1" applyBorder="1" applyAlignment="1">
      <alignment horizontal="centerContinuous"/>
    </xf>
    <xf numFmtId="0" fontId="10" fillId="0" borderId="0" xfId="3" applyFont="1" applyAlignment="1"/>
    <xf numFmtId="0" fontId="26" fillId="7" borderId="0" xfId="3" applyFont="1" applyFill="1" applyAlignment="1">
      <alignment horizontal="left" vertical="top"/>
    </xf>
    <xf numFmtId="0" fontId="24" fillId="3" borderId="3" xfId="3" applyFont="1" applyFill="1" applyBorder="1" applyAlignment="1">
      <alignment horizontal="center"/>
    </xf>
    <xf numFmtId="0" fontId="0" fillId="0" borderId="0" xfId="3" applyFo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0" fontId="0" fillId="0" borderId="1" xfId="0" applyFont="1" applyFill="1" applyBorder="1"/>
    <xf numFmtId="0" fontId="0" fillId="0" borderId="4" xfId="0" applyFont="1" applyFill="1" applyBorder="1"/>
    <xf numFmtId="0" fontId="0" fillId="0" borderId="0" xfId="0" applyFont="1" applyFill="1" applyBorder="1"/>
    <xf numFmtId="0" fontId="0" fillId="0" borderId="0" xfId="0" applyFont="1"/>
    <xf numFmtId="168" fontId="0" fillId="0" borderId="1" xfId="0" applyNumberFormat="1" applyFill="1" applyBorder="1"/>
    <xf numFmtId="0" fontId="0" fillId="0" borderId="15" xfId="0" applyFill="1" applyBorder="1"/>
    <xf numFmtId="10" fontId="0" fillId="0" borderId="0" xfId="0" applyNumberFormat="1"/>
    <xf numFmtId="0" fontId="0" fillId="0" borderId="0" xfId="0" applyAlignment="1">
      <alignment wrapText="1"/>
    </xf>
    <xf numFmtId="0" fontId="16" fillId="0" borderId="0" xfId="3" applyFont="1" applyBorder="1"/>
    <xf numFmtId="0" fontId="24" fillId="3" borderId="12" xfId="3" applyFont="1" applyFill="1" applyBorder="1" applyAlignment="1">
      <alignment horizontal="center"/>
    </xf>
    <xf numFmtId="0" fontId="0" fillId="0" borderId="0" xfId="3" applyFont="1" applyBorder="1"/>
    <xf numFmtId="43" fontId="29" fillId="0" borderId="0" xfId="3" applyNumberFormat="1" applyFont="1"/>
    <xf numFmtId="3" fontId="30" fillId="0" borderId="0" xfId="3" applyNumberFormat="1" applyFont="1"/>
    <xf numFmtId="3" fontId="32" fillId="0" borderId="0" xfId="3" applyNumberFormat="1" applyFont="1"/>
    <xf numFmtId="43" fontId="5" fillId="0" borderId="0" xfId="3" applyNumberFormat="1" applyFont="1"/>
    <xf numFmtId="1" fontId="0" fillId="0" borderId="15" xfId="0" applyNumberFormat="1" applyFill="1" applyBorder="1"/>
    <xf numFmtId="0" fontId="7" fillId="0" borderId="0" xfId="0" applyFont="1" applyFill="1" applyAlignment="1">
      <alignment horizontal="left"/>
    </xf>
    <xf numFmtId="0" fontId="33" fillId="0" borderId="0" xfId="0" applyFont="1"/>
    <xf numFmtId="0" fontId="2" fillId="0" borderId="14" xfId="0" applyFont="1" applyBorder="1" applyAlignment="1">
      <alignment horizontal="center"/>
    </xf>
    <xf numFmtId="0" fontId="34" fillId="5" borderId="0" xfId="0" applyFont="1" applyFill="1" applyBorder="1"/>
    <xf numFmtId="0" fontId="34" fillId="5" borderId="1" xfId="0" applyFont="1" applyFill="1" applyBorder="1"/>
    <xf numFmtId="0" fontId="0" fillId="0" borderId="15" xfId="0" applyNumberFormat="1" applyFill="1" applyBorder="1" applyAlignment="1">
      <alignment horizontal="right"/>
    </xf>
    <xf numFmtId="0" fontId="0" fillId="0" borderId="15" xfId="0" applyBorder="1"/>
    <xf numFmtId="0" fontId="0" fillId="0" borderId="14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9" fontId="10" fillId="0" borderId="0" xfId="2" applyFont="1"/>
    <xf numFmtId="0" fontId="29" fillId="0" borderId="15" xfId="0" applyFont="1" applyFill="1" applyBorder="1"/>
    <xf numFmtId="0" fontId="29" fillId="0" borderId="15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2" fillId="0" borderId="0" xfId="0" applyFont="1" applyFill="1" applyBorder="1"/>
    <xf numFmtId="0" fontId="34" fillId="0" borderId="1" xfId="0" applyFont="1" applyFill="1" applyBorder="1"/>
    <xf numFmtId="0" fontId="34" fillId="0" borderId="15" xfId="0" applyFont="1" applyFill="1" applyBorder="1"/>
    <xf numFmtId="0" fontId="31" fillId="0" borderId="1" xfId="0" applyFont="1" applyFill="1" applyBorder="1" applyAlignment="1">
      <alignment horizontal="right"/>
    </xf>
    <xf numFmtId="0" fontId="31" fillId="0" borderId="1" xfId="0" applyFont="1" applyFill="1" applyBorder="1"/>
    <xf numFmtId="9" fontId="7" fillId="0" borderId="0" xfId="0" applyNumberFormat="1" applyFont="1" applyAlignment="1">
      <alignment horizontal="left"/>
    </xf>
    <xf numFmtId="9" fontId="10" fillId="0" borderId="0" xfId="2" applyFont="1" applyBorder="1"/>
    <xf numFmtId="9" fontId="14" fillId="0" borderId="0" xfId="2" applyFont="1"/>
    <xf numFmtId="0" fontId="0" fillId="0" borderId="14" xfId="0" applyFill="1" applyBorder="1" applyAlignment="1">
      <alignment wrapText="1"/>
    </xf>
    <xf numFmtId="0" fontId="0" fillId="0" borderId="14" xfId="0" applyFill="1" applyBorder="1"/>
    <xf numFmtId="8" fontId="0" fillId="0" borderId="0" xfId="0" applyNumberFormat="1"/>
    <xf numFmtId="0" fontId="2" fillId="0" borderId="14" xfId="0" applyFont="1" applyBorder="1" applyAlignment="1">
      <alignment wrapText="1"/>
    </xf>
    <xf numFmtId="0" fontId="0" fillId="0" borderId="14" xfId="0" quotePrefix="1" applyFill="1" applyBorder="1" applyAlignment="1">
      <alignment wrapText="1"/>
    </xf>
    <xf numFmtId="0" fontId="2" fillId="9" borderId="14" xfId="0" applyFont="1" applyFill="1" applyBorder="1" applyAlignment="1">
      <alignment wrapText="1"/>
    </xf>
    <xf numFmtId="0" fontId="2" fillId="9" borderId="15" xfId="0" applyFont="1" applyFill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17" xfId="0" applyFill="1" applyBorder="1" applyAlignment="1">
      <alignment wrapText="1"/>
    </xf>
    <xf numFmtId="0" fontId="0" fillId="0" borderId="14" xfId="0" quotePrefix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0" fillId="2" borderId="14" xfId="0" applyFill="1" applyBorder="1"/>
    <xf numFmtId="0" fontId="2" fillId="10" borderId="14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0" fillId="2" borderId="21" xfId="0" applyFill="1" applyBorder="1"/>
    <xf numFmtId="0" fontId="0" fillId="10" borderId="22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36" fillId="0" borderId="1" xfId="0" applyFont="1" applyFill="1" applyBorder="1"/>
    <xf numFmtId="0" fontId="31" fillId="0" borderId="15" xfId="0" applyFont="1" applyFill="1" applyBorder="1"/>
    <xf numFmtId="0" fontId="31" fillId="0" borderId="0" xfId="0" applyFont="1" applyFill="1"/>
    <xf numFmtId="0" fontId="31" fillId="0" borderId="1" xfId="0" applyNumberFormat="1" applyFont="1" applyFill="1" applyBorder="1" applyAlignment="1">
      <alignment horizontal="right"/>
    </xf>
    <xf numFmtId="0" fontId="31" fillId="0" borderId="15" xfId="0" applyFont="1" applyFill="1" applyBorder="1" applyAlignment="1">
      <alignment horizontal="right"/>
    </xf>
    <xf numFmtId="0" fontId="31" fillId="0" borderId="15" xfId="0" applyNumberFormat="1" applyFont="1" applyFill="1" applyBorder="1" applyAlignment="1">
      <alignment horizontal="right"/>
    </xf>
    <xf numFmtId="1" fontId="31" fillId="0" borderId="1" xfId="0" applyNumberFormat="1" applyFont="1" applyFill="1" applyBorder="1"/>
    <xf numFmtId="0" fontId="31" fillId="0" borderId="17" xfId="0" applyFont="1" applyFill="1" applyBorder="1"/>
    <xf numFmtId="1" fontId="31" fillId="0" borderId="17" xfId="0" applyNumberFormat="1" applyFont="1" applyFill="1" applyBorder="1"/>
    <xf numFmtId="0" fontId="31" fillId="0" borderId="15" xfId="0" applyFont="1" applyBorder="1"/>
    <xf numFmtId="168" fontId="31" fillId="0" borderId="1" xfId="0" applyNumberFormat="1" applyFont="1" applyFill="1" applyBorder="1"/>
    <xf numFmtId="1" fontId="31" fillId="0" borderId="5" xfId="0" applyNumberFormat="1" applyFont="1" applyFill="1" applyBorder="1"/>
    <xf numFmtId="1" fontId="31" fillId="0" borderId="15" xfId="0" applyNumberFormat="1" applyFont="1" applyFill="1" applyBorder="1"/>
    <xf numFmtId="0" fontId="31" fillId="0" borderId="5" xfId="0" applyFont="1" applyFill="1" applyBorder="1"/>
    <xf numFmtId="0" fontId="31" fillId="0" borderId="0" xfId="0" applyFont="1" applyFill="1" applyBorder="1"/>
    <xf numFmtId="165" fontId="31" fillId="0" borderId="0" xfId="1" applyNumberFormat="1" applyFont="1" applyFill="1"/>
    <xf numFmtId="9" fontId="31" fillId="0" borderId="0" xfId="0" applyNumberFormat="1" applyFont="1" applyFill="1"/>
    <xf numFmtId="43" fontId="31" fillId="0" borderId="0" xfId="1" applyFont="1" applyFill="1"/>
    <xf numFmtId="0" fontId="0" fillId="0" borderId="14" xfId="0" applyFont="1" applyBorder="1"/>
    <xf numFmtId="0" fontId="0" fillId="8" borderId="14" xfId="0" applyFill="1" applyBorder="1"/>
    <xf numFmtId="7" fontId="0" fillId="0" borderId="14" xfId="8" applyNumberFormat="1" applyFont="1" applyBorder="1" applyAlignment="1">
      <alignment horizontal="center"/>
    </xf>
    <xf numFmtId="6" fontId="0" fillId="0" borderId="14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6" fontId="0" fillId="11" borderId="14" xfId="0" applyNumberForma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39" fillId="12" borderId="23" xfId="0" applyFont="1" applyFill="1" applyBorder="1" applyAlignment="1">
      <alignment vertical="center"/>
    </xf>
    <xf numFmtId="0" fontId="39" fillId="12" borderId="24" xfId="0" applyFont="1" applyFill="1" applyBorder="1" applyAlignment="1">
      <alignment vertical="center"/>
    </xf>
    <xf numFmtId="0" fontId="40" fillId="13" borderId="25" xfId="0" applyFont="1" applyFill="1" applyBorder="1" applyAlignment="1">
      <alignment vertical="center"/>
    </xf>
    <xf numFmtId="0" fontId="40" fillId="13" borderId="26" xfId="0" applyFont="1" applyFill="1" applyBorder="1" applyAlignment="1">
      <alignment vertical="center"/>
    </xf>
    <xf numFmtId="0" fontId="40" fillId="14" borderId="25" xfId="0" applyFont="1" applyFill="1" applyBorder="1" applyAlignment="1">
      <alignment vertical="center"/>
    </xf>
    <xf numFmtId="0" fontId="40" fillId="14" borderId="26" xfId="0" applyFont="1" applyFill="1" applyBorder="1" applyAlignment="1">
      <alignment vertical="center"/>
    </xf>
    <xf numFmtId="0" fontId="37" fillId="14" borderId="27" xfId="0" applyFont="1" applyFill="1" applyBorder="1" applyAlignment="1">
      <alignment vertical="center"/>
    </xf>
    <xf numFmtId="0" fontId="37" fillId="1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6" fontId="29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3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3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15" borderId="28" xfId="0" applyFont="1" applyFill="1" applyBorder="1"/>
    <xf numFmtId="44" fontId="0" fillId="0" borderId="0" xfId="8" applyFont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35" fillId="8" borderId="14" xfId="0" applyFont="1" applyFill="1" applyBorder="1" applyAlignment="1">
      <alignment horizontal="left" vertical="center" wrapText="1"/>
    </xf>
    <xf numFmtId="0" fontId="35" fillId="10" borderId="14" xfId="0" applyFont="1" applyFill="1" applyBorder="1" applyAlignment="1">
      <alignment horizontal="left" vertical="center" wrapText="1"/>
    </xf>
    <xf numFmtId="0" fontId="18" fillId="6" borderId="8" xfId="3" applyFont="1" applyFill="1" applyBorder="1" applyAlignment="1">
      <alignment horizontal="center"/>
    </xf>
    <xf numFmtId="0" fontId="18" fillId="6" borderId="9" xfId="3" applyFont="1" applyFill="1" applyBorder="1" applyAlignment="1">
      <alignment horizontal="center"/>
    </xf>
    <xf numFmtId="0" fontId="18" fillId="6" borderId="13" xfId="3" applyFont="1" applyFill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9" xfId="3" applyFont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0" fillId="16" borderId="22" xfId="0" applyFont="1" applyFill="1" applyBorder="1" applyAlignment="1">
      <alignment horizontal="center" vertical="center" wrapText="1"/>
    </xf>
    <xf numFmtId="0" fontId="0" fillId="10" borderId="29" xfId="0" applyFont="1" applyFill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/>
    </xf>
    <xf numFmtId="0" fontId="42" fillId="0" borderId="15" xfId="0" applyFont="1" applyFill="1" applyBorder="1"/>
    <xf numFmtId="0" fontId="35" fillId="16" borderId="30" xfId="0" applyFont="1" applyFill="1" applyBorder="1" applyAlignment="1">
      <alignment horizontal="left" vertical="center" wrapText="1"/>
    </xf>
    <xf numFmtId="0" fontId="35" fillId="16" borderId="7" xfId="0" applyFont="1" applyFill="1" applyBorder="1" applyAlignment="1">
      <alignment horizontal="left" vertical="center" wrapText="1"/>
    </xf>
  </cellXfs>
  <cellStyles count="9">
    <cellStyle name="Comma" xfId="1" builtinId="3"/>
    <cellStyle name="Comma 2" xfId="5" xr:uid="{00000000-0005-0000-0000-000001000000}"/>
    <cellStyle name="Currency" xfId="8" builtinId="4"/>
    <cellStyle name="Normal" xfId="0" builtinId="0"/>
    <cellStyle name="Normal 2" xfId="6" xr:uid="{00000000-0005-0000-0000-000004000000}"/>
    <cellStyle name="Normal 6 2" xfId="3" xr:uid="{00000000-0005-0000-0000-000005000000}"/>
    <cellStyle name="Normal 8" xfId="7" xr:uid="{00000000-0005-0000-0000-000006000000}"/>
    <cellStyle name="Percent" xfId="2" builtinId="5"/>
    <cellStyle name="Percent 2" xfId="4" xr:uid="{00000000-0005-0000-0000-000008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 Outlook - CC replacement (no renewable replacment) scenarios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74468765764101E-2"/>
          <c:y val="3.6240865655086309E-2"/>
          <c:w val="0.96716072911328055"/>
          <c:h val="0.831749417904231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'CC replacements 30_70'!$B$11</c:f>
              <c:strCache>
                <c:ptCount val="1"/>
                <c:pt idx="0">
                  <c:v>Pleasant Valley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30_70'!$C$11:$AD$11</c:f>
              <c:numCache>
                <c:formatCode>#,##0</c:formatCode>
                <c:ptCount val="28"/>
                <c:pt idx="0">
                  <c:v>12.702</c:v>
                </c:pt>
                <c:pt idx="1">
                  <c:v>12.702</c:v>
                </c:pt>
                <c:pt idx="2">
                  <c:v>12.702</c:v>
                </c:pt>
                <c:pt idx="3">
                  <c:v>12.702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F-487D-8B33-EBADC5346C72}"/>
            </c:ext>
          </c:extLst>
        </c:ser>
        <c:ser>
          <c:idx val="3"/>
          <c:order val="1"/>
          <c:tx>
            <c:strRef>
              <c:f>'CC replacements 30_70'!$B$13</c:f>
              <c:strCache>
                <c:ptCount val="1"/>
                <c:pt idx="0">
                  <c:v>Tieton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30_70'!$C$13:$AD$13</c:f>
              <c:numCache>
                <c:formatCode>#,##0</c:formatCode>
                <c:ptCount val="2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F-487D-8B33-EBADC5346C72}"/>
            </c:ext>
          </c:extLst>
        </c:ser>
        <c:ser>
          <c:idx val="2"/>
          <c:order val="2"/>
          <c:tx>
            <c:strRef>
              <c:f>'CC replacements 30_70'!$B$12</c:f>
              <c:strCache>
                <c:ptCount val="1"/>
                <c:pt idx="0">
                  <c:v>Milford I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30_70'!$C$12:$AD$12</c:f>
              <c:numCache>
                <c:formatCode>#,##0</c:formatCode>
                <c:ptCount val="28"/>
                <c:pt idx="0">
                  <c:v>21.93910275303201</c:v>
                </c:pt>
                <c:pt idx="1">
                  <c:v>21.93910275303201</c:v>
                </c:pt>
                <c:pt idx="2">
                  <c:v>21.93910275303201</c:v>
                </c:pt>
                <c:pt idx="3">
                  <c:v>21.93910275303201</c:v>
                </c:pt>
                <c:pt idx="4">
                  <c:v>21.93910275303201</c:v>
                </c:pt>
                <c:pt idx="5">
                  <c:v>21.93910275303201</c:v>
                </c:pt>
                <c:pt idx="6">
                  <c:v>21.93910275303201</c:v>
                </c:pt>
                <c:pt idx="7">
                  <c:v>21.93910275303201</c:v>
                </c:pt>
                <c:pt idx="8">
                  <c:v>21.93910275303201</c:v>
                </c:pt>
                <c:pt idx="9">
                  <c:v>21.93910275303201</c:v>
                </c:pt>
                <c:pt idx="10">
                  <c:v>21.93910275303201</c:v>
                </c:pt>
                <c:pt idx="11">
                  <c:v>20.110844190279341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F-487D-8B33-EBADC5346C72}"/>
            </c:ext>
          </c:extLst>
        </c:ser>
        <c:ser>
          <c:idx val="6"/>
          <c:order val="3"/>
          <c:tx>
            <c:strRef>
              <c:f>'CC replacements 30_70'!$B$14</c:f>
              <c:strCache>
                <c:ptCount val="1"/>
                <c:pt idx="0">
                  <c:v>Copper Mountain</c:v>
                </c:pt>
              </c:strCache>
            </c:strRef>
          </c:tx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30_70'!$C$14:$AD$14</c:f>
              <c:numCache>
                <c:formatCode>General</c:formatCode>
                <c:ptCount val="28"/>
                <c:pt idx="0">
                  <c:v>97.34868579772143</c:v>
                </c:pt>
                <c:pt idx="1">
                  <c:v>97.34868579772143</c:v>
                </c:pt>
                <c:pt idx="2">
                  <c:v>97.34868579772143</c:v>
                </c:pt>
                <c:pt idx="3">
                  <c:v>97.34868579772143</c:v>
                </c:pt>
                <c:pt idx="4">
                  <c:v>97.34868579772143</c:v>
                </c:pt>
                <c:pt idx="5">
                  <c:v>97.34868579772143</c:v>
                </c:pt>
                <c:pt idx="6">
                  <c:v>97.34868579772143</c:v>
                </c:pt>
                <c:pt idx="7">
                  <c:v>97.34868579772143</c:v>
                </c:pt>
                <c:pt idx="8">
                  <c:v>97.34868579772143</c:v>
                </c:pt>
                <c:pt idx="9">
                  <c:v>97.34868579772143</c:v>
                </c:pt>
                <c:pt idx="10">
                  <c:v>97.34868579772143</c:v>
                </c:pt>
                <c:pt idx="11">
                  <c:v>97.34868579772143</c:v>
                </c:pt>
                <c:pt idx="12">
                  <c:v>97.34868579772143</c:v>
                </c:pt>
                <c:pt idx="13">
                  <c:v>97.34868579772143</c:v>
                </c:pt>
                <c:pt idx="14">
                  <c:v>97.34868579772143</c:v>
                </c:pt>
                <c:pt idx="15">
                  <c:v>89.236295314577973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7F-487D-8B33-EBADC5346C72}"/>
            </c:ext>
          </c:extLst>
        </c:ser>
        <c:ser>
          <c:idx val="7"/>
          <c:order val="4"/>
          <c:tx>
            <c:strRef>
              <c:f>'CC replacements 30_70'!$B$15</c:f>
              <c:strCache>
                <c:ptCount val="1"/>
                <c:pt idx="0">
                  <c:v>Pebble Springs</c:v>
                </c:pt>
              </c:strCache>
            </c:strRef>
          </c:tx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30_70'!$C$15:$AD$15</c:f>
              <c:numCache>
                <c:formatCode>#,##0</c:formatCode>
                <c:ptCount val="2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19.25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7F-487D-8B33-EBADC5346C72}"/>
            </c:ext>
          </c:extLst>
        </c:ser>
        <c:ser>
          <c:idx val="8"/>
          <c:order val="5"/>
          <c:tx>
            <c:strRef>
              <c:f>'CC replacements 30_70'!$B$16</c:f>
              <c:strCache>
                <c:ptCount val="1"/>
                <c:pt idx="0">
                  <c:v>Don Campbell 1</c:v>
                </c:pt>
              </c:strCache>
            </c:strRef>
          </c:tx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30_70'!$C$16:$AD$16</c:f>
              <c:numCache>
                <c:formatCode>#,##0</c:formatCode>
                <c:ptCount val="28"/>
                <c:pt idx="0">
                  <c:v>26.28</c:v>
                </c:pt>
                <c:pt idx="1">
                  <c:v>26.28</c:v>
                </c:pt>
                <c:pt idx="2">
                  <c:v>26.28</c:v>
                </c:pt>
                <c:pt idx="3">
                  <c:v>26.28</c:v>
                </c:pt>
                <c:pt idx="4">
                  <c:v>26.28</c:v>
                </c:pt>
                <c:pt idx="5">
                  <c:v>26.28</c:v>
                </c:pt>
                <c:pt idx="6">
                  <c:v>26.28</c:v>
                </c:pt>
                <c:pt idx="7">
                  <c:v>26.28</c:v>
                </c:pt>
                <c:pt idx="8">
                  <c:v>26.28</c:v>
                </c:pt>
                <c:pt idx="9">
                  <c:v>26.28</c:v>
                </c:pt>
                <c:pt idx="10">
                  <c:v>26.28</c:v>
                </c:pt>
                <c:pt idx="11">
                  <c:v>26.28</c:v>
                </c:pt>
                <c:pt idx="12">
                  <c:v>26.28</c:v>
                </c:pt>
                <c:pt idx="13">
                  <c:v>26.28</c:v>
                </c:pt>
                <c:pt idx="14">
                  <c:v>26.28</c:v>
                </c:pt>
                <c:pt idx="15">
                  <c:v>24.09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7F-487D-8B33-EBADC5346C72}"/>
            </c:ext>
          </c:extLst>
        </c:ser>
        <c:ser>
          <c:idx val="4"/>
          <c:order val="7"/>
          <c:tx>
            <c:strRef>
              <c:f>'CC replacements 30_70'!$B$51</c:f>
              <c:strCache>
                <c:ptCount val="1"/>
                <c:pt idx="0">
                  <c:v>Solar 1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30_70'!$C$51:$Y$51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41.61</c:v>
                </c:pt>
                <c:pt idx="3">
                  <c:v>41.297924999999999</c:v>
                </c:pt>
                <c:pt idx="4">
                  <c:v>40.988190562500002</c:v>
                </c:pt>
                <c:pt idx="5">
                  <c:v>40.680779133281249</c:v>
                </c:pt>
                <c:pt idx="6">
                  <c:v>40.375673289781638</c:v>
                </c:pt>
                <c:pt idx="7">
                  <c:v>40.072855740108274</c:v>
                </c:pt>
                <c:pt idx="8">
                  <c:v>39.77230932205746</c:v>
                </c:pt>
                <c:pt idx="9">
                  <c:v>39.474017002142027</c:v>
                </c:pt>
                <c:pt idx="10">
                  <c:v>39.177961874625964</c:v>
                </c:pt>
                <c:pt idx="11">
                  <c:v>38.884127160566273</c:v>
                </c:pt>
                <c:pt idx="12">
                  <c:v>38.592496206862023</c:v>
                </c:pt>
                <c:pt idx="13">
                  <c:v>38.303052485310559</c:v>
                </c:pt>
                <c:pt idx="14">
                  <c:v>38.015779591670729</c:v>
                </c:pt>
                <c:pt idx="15">
                  <c:v>37.730661244733199</c:v>
                </c:pt>
                <c:pt idx="16">
                  <c:v>37.447681285397699</c:v>
                </c:pt>
                <c:pt idx="17">
                  <c:v>37.166823675757215</c:v>
                </c:pt>
                <c:pt idx="18">
                  <c:v>36.888072498189032</c:v>
                </c:pt>
                <c:pt idx="19">
                  <c:v>36.611411954452613</c:v>
                </c:pt>
                <c:pt idx="20">
                  <c:v>36.33682636479422</c:v>
                </c:pt>
                <c:pt idx="21">
                  <c:v>36.064300167058263</c:v>
                </c:pt>
                <c:pt idx="22">
                  <c:v>35.793817915805327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7F-487D-8B33-EBADC5346C72}"/>
            </c:ext>
          </c:extLst>
        </c:ser>
        <c:ser>
          <c:idx val="9"/>
          <c:order val="9"/>
          <c:tx>
            <c:strRef>
              <c:f>'CC replacements 30_70'!$B$53</c:f>
              <c:strCache>
                <c:ptCount val="1"/>
                <c:pt idx="0">
                  <c:v>Solar 3</c:v>
                </c:pt>
              </c:strCache>
            </c:strRef>
          </c:tx>
          <c:invertIfNegative val="0"/>
          <c:val>
            <c:numRef>
              <c:f>'CC replacements 30_70'!$C$53:$Y$53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21.9</c:v>
                </c:pt>
                <c:pt idx="7">
                  <c:v>21.735749999999999</c:v>
                </c:pt>
                <c:pt idx="8">
                  <c:v>21.572731874999999</c:v>
                </c:pt>
                <c:pt idx="9">
                  <c:v>21.4109363859375</c:v>
                </c:pt>
                <c:pt idx="10">
                  <c:v>21.25035436304297</c:v>
                </c:pt>
                <c:pt idx="11">
                  <c:v>21.090976705320148</c:v>
                </c:pt>
                <c:pt idx="12">
                  <c:v>20.932794380030249</c:v>
                </c:pt>
                <c:pt idx="13">
                  <c:v>20.775798422180021</c:v>
                </c:pt>
                <c:pt idx="14">
                  <c:v>20.619979934013671</c:v>
                </c:pt>
                <c:pt idx="15">
                  <c:v>20.465330084508569</c:v>
                </c:pt>
                <c:pt idx="16">
                  <c:v>20.311840108874755</c:v>
                </c:pt>
                <c:pt idx="17">
                  <c:v>20.159501308058193</c:v>
                </c:pt>
                <c:pt idx="18">
                  <c:v>20.008305048247756</c:v>
                </c:pt>
                <c:pt idx="19">
                  <c:v>19.858242760385899</c:v>
                </c:pt>
                <c:pt idx="20">
                  <c:v>19.709305939683006</c:v>
                </c:pt>
                <c:pt idx="21">
                  <c:v>19.561486145135383</c:v>
                </c:pt>
                <c:pt idx="22">
                  <c:v>19.414774999046866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7F-487D-8B33-EBADC5346C72}"/>
            </c:ext>
          </c:extLst>
        </c:ser>
        <c:ser>
          <c:idx val="10"/>
          <c:order val="10"/>
          <c:tx>
            <c:strRef>
              <c:f>'CC replacements 30_70'!$B$54</c:f>
              <c:strCache>
                <c:ptCount val="1"/>
                <c:pt idx="0">
                  <c:v>Solar 4</c:v>
                </c:pt>
              </c:strCache>
            </c:strRef>
          </c:tx>
          <c:invertIfNegative val="0"/>
          <c:val>
            <c:numRef>
              <c:f>'CC replacements 30_70'!$C$54:$Y$54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28.47</c:v>
                </c:pt>
                <c:pt idx="10">
                  <c:v>28.256474999999998</c:v>
                </c:pt>
                <c:pt idx="11">
                  <c:v>28.044551437499997</c:v>
                </c:pt>
                <c:pt idx="12">
                  <c:v>27.834217301718748</c:v>
                </c:pt>
                <c:pt idx="13">
                  <c:v>27.625460671955857</c:v>
                </c:pt>
                <c:pt idx="14">
                  <c:v>27.418269716916189</c:v>
                </c:pt>
                <c:pt idx="15">
                  <c:v>27.212632694039318</c:v>
                </c:pt>
                <c:pt idx="16">
                  <c:v>27.008537948834022</c:v>
                </c:pt>
                <c:pt idx="17">
                  <c:v>26.805973914217766</c:v>
                </c:pt>
                <c:pt idx="18">
                  <c:v>26.604929109861132</c:v>
                </c:pt>
                <c:pt idx="19">
                  <c:v>26.405392141537174</c:v>
                </c:pt>
                <c:pt idx="20">
                  <c:v>26.207351700475645</c:v>
                </c:pt>
                <c:pt idx="21">
                  <c:v>26.010796562722078</c:v>
                </c:pt>
                <c:pt idx="22">
                  <c:v>25.815715588501661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7F-487D-8B33-EBADC5346C72}"/>
            </c:ext>
          </c:extLst>
        </c:ser>
        <c:ser>
          <c:idx val="12"/>
          <c:order val="11"/>
          <c:tx>
            <c:strRef>
              <c:f>'CC replacements 30_70'!$B$55</c:f>
              <c:strCache>
                <c:ptCount val="1"/>
                <c:pt idx="0">
                  <c:v>Solar 5</c:v>
                </c:pt>
              </c:strCache>
            </c:strRef>
          </c:tx>
          <c:invertIfNegative val="0"/>
          <c:val>
            <c:numRef>
              <c:f>'CC replacements 30_70'!$C$55:$Y$55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32.85</c:v>
                </c:pt>
                <c:pt idx="13">
                  <c:v>32.603625000000001</c:v>
                </c:pt>
                <c:pt idx="14">
                  <c:v>32.359097812500003</c:v>
                </c:pt>
                <c:pt idx="15">
                  <c:v>32.116404578906256</c:v>
                </c:pt>
                <c:pt idx="16">
                  <c:v>31.87553154456446</c:v>
                </c:pt>
                <c:pt idx="17">
                  <c:v>31.636465057980228</c:v>
                </c:pt>
                <c:pt idx="18">
                  <c:v>31.399191570045375</c:v>
                </c:pt>
                <c:pt idx="19">
                  <c:v>31.163697633270033</c:v>
                </c:pt>
                <c:pt idx="20">
                  <c:v>30.929969901020506</c:v>
                </c:pt>
                <c:pt idx="21">
                  <c:v>30.697995126762851</c:v>
                </c:pt>
                <c:pt idx="22">
                  <c:v>30.467760163312128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7F-487D-8B33-EBADC5346C72}"/>
            </c:ext>
          </c:extLst>
        </c:ser>
        <c:ser>
          <c:idx val="13"/>
          <c:order val="12"/>
          <c:tx>
            <c:strRef>
              <c:f>'CC replacements 30_70'!$B$56</c:f>
              <c:strCache>
                <c:ptCount val="1"/>
                <c:pt idx="0">
                  <c:v>Solar 6</c:v>
                </c:pt>
              </c:strCache>
            </c:strRef>
          </c:tx>
          <c:invertIfNegative val="0"/>
          <c:val>
            <c:numRef>
              <c:f>'CC replacements 30_70'!$C$56:$Y$56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48.18</c:v>
                </c:pt>
                <c:pt idx="16">
                  <c:v>47.818649999999998</c:v>
                </c:pt>
                <c:pt idx="17">
                  <c:v>47.460010124999997</c:v>
                </c:pt>
                <c:pt idx="18">
                  <c:v>47.104060049062497</c:v>
                </c:pt>
                <c:pt idx="19">
                  <c:v>46.750779598694528</c:v>
                </c:pt>
                <c:pt idx="20">
                  <c:v>46.400148751704322</c:v>
                </c:pt>
                <c:pt idx="21">
                  <c:v>46.052147636066536</c:v>
                </c:pt>
                <c:pt idx="22">
                  <c:v>45.706756528796035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7F-487D-8B33-EBADC5346C72}"/>
            </c:ext>
          </c:extLst>
        </c:ser>
        <c:ser>
          <c:idx val="11"/>
          <c:order val="15"/>
          <c:tx>
            <c:strRef>
              <c:f>'CC replacements 30_70'!$B$45</c:f>
              <c:strCache>
                <c:ptCount val="1"/>
                <c:pt idx="0">
                  <c:v>Wind 1</c:v>
                </c:pt>
              </c:strCache>
            </c:strRef>
          </c:tx>
          <c:spPr>
            <a:pattFill prst="ltHorz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cat>
            <c:numRef>
              <c:f>'CC replacements 30_70'!$C$4:$Y$4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'CC replacements 30_70'!$C$45:$Y$45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105.12</c:v>
                </c:pt>
                <c:pt idx="3">
                  <c:v>105.12</c:v>
                </c:pt>
                <c:pt idx="4">
                  <c:v>105.12</c:v>
                </c:pt>
                <c:pt idx="5">
                  <c:v>105.12</c:v>
                </c:pt>
                <c:pt idx="6">
                  <c:v>105.12</c:v>
                </c:pt>
                <c:pt idx="7">
                  <c:v>105.12</c:v>
                </c:pt>
                <c:pt idx="8">
                  <c:v>105.12</c:v>
                </c:pt>
                <c:pt idx="9">
                  <c:v>105.12</c:v>
                </c:pt>
                <c:pt idx="10">
                  <c:v>105.12</c:v>
                </c:pt>
                <c:pt idx="11">
                  <c:v>105.12</c:v>
                </c:pt>
                <c:pt idx="12">
                  <c:v>105.12</c:v>
                </c:pt>
                <c:pt idx="13">
                  <c:v>105.12</c:v>
                </c:pt>
                <c:pt idx="14">
                  <c:v>105.12</c:v>
                </c:pt>
                <c:pt idx="15">
                  <c:v>105.12</c:v>
                </c:pt>
                <c:pt idx="16">
                  <c:v>105.12</c:v>
                </c:pt>
                <c:pt idx="17">
                  <c:v>105.12</c:v>
                </c:pt>
                <c:pt idx="18">
                  <c:v>105.12</c:v>
                </c:pt>
                <c:pt idx="19">
                  <c:v>105.12</c:v>
                </c:pt>
                <c:pt idx="20">
                  <c:v>105.12</c:v>
                </c:pt>
                <c:pt idx="21">
                  <c:v>105.12</c:v>
                </c:pt>
                <c:pt idx="22">
                  <c:v>105.12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7F-487D-8B33-EBADC5346C72}"/>
            </c:ext>
          </c:extLst>
        </c:ser>
        <c:ser>
          <c:idx val="16"/>
          <c:order val="16"/>
          <c:tx>
            <c:strRef>
              <c:f>'CC replacements 30_70'!$B$46</c:f>
              <c:strCache>
                <c:ptCount val="1"/>
                <c:pt idx="0">
                  <c:v>Corona wind</c:v>
                </c:pt>
              </c:strCache>
            </c:strRef>
          </c:tx>
          <c:invertIfNegative val="0"/>
          <c:val>
            <c:numRef>
              <c:f>'CC replacements 30_70'!$C$46:$Y$46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103.806</c:v>
                </c:pt>
                <c:pt idx="4">
                  <c:v>103.806</c:v>
                </c:pt>
                <c:pt idx="5">
                  <c:v>103.806</c:v>
                </c:pt>
                <c:pt idx="6">
                  <c:v>103.806</c:v>
                </c:pt>
                <c:pt idx="7">
                  <c:v>103.806</c:v>
                </c:pt>
                <c:pt idx="8">
                  <c:v>103.806</c:v>
                </c:pt>
                <c:pt idx="9">
                  <c:v>103.806</c:v>
                </c:pt>
                <c:pt idx="10">
                  <c:v>103.806</c:v>
                </c:pt>
                <c:pt idx="11">
                  <c:v>103.806</c:v>
                </c:pt>
                <c:pt idx="12">
                  <c:v>103.806</c:v>
                </c:pt>
                <c:pt idx="13">
                  <c:v>103.806</c:v>
                </c:pt>
                <c:pt idx="14">
                  <c:v>103.806</c:v>
                </c:pt>
                <c:pt idx="15">
                  <c:v>103.806</c:v>
                </c:pt>
                <c:pt idx="16">
                  <c:v>103.806</c:v>
                </c:pt>
                <c:pt idx="17">
                  <c:v>103.806</c:v>
                </c:pt>
                <c:pt idx="18">
                  <c:v>103.806</c:v>
                </c:pt>
                <c:pt idx="19">
                  <c:v>103.806</c:v>
                </c:pt>
                <c:pt idx="20">
                  <c:v>103.806</c:v>
                </c:pt>
                <c:pt idx="21">
                  <c:v>103.806</c:v>
                </c:pt>
                <c:pt idx="22">
                  <c:v>103.806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7F-487D-8B33-EBADC5346C72}"/>
            </c:ext>
          </c:extLst>
        </c:ser>
        <c:ser>
          <c:idx val="18"/>
          <c:order val="18"/>
          <c:tx>
            <c:strRef>
              <c:f>'CC replacements 30_70'!$B$48</c:f>
              <c:strCache>
                <c:ptCount val="1"/>
                <c:pt idx="0">
                  <c:v>Wind 4</c:v>
                </c:pt>
              </c:strCache>
            </c:strRef>
          </c:tx>
          <c:invertIfNegative val="0"/>
          <c:val>
            <c:numRef>
              <c:f>'CC replacements 30_70'!$C$48:$Y$48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73.584000000000003</c:v>
                </c:pt>
                <c:pt idx="10">
                  <c:v>73.584000000000003</c:v>
                </c:pt>
                <c:pt idx="11">
                  <c:v>73.584000000000003</c:v>
                </c:pt>
                <c:pt idx="12">
                  <c:v>73.584000000000003</c:v>
                </c:pt>
                <c:pt idx="13">
                  <c:v>73.584000000000003</c:v>
                </c:pt>
                <c:pt idx="14">
                  <c:v>73.584000000000003</c:v>
                </c:pt>
                <c:pt idx="15">
                  <c:v>73.584000000000003</c:v>
                </c:pt>
                <c:pt idx="16">
                  <c:v>73.584000000000003</c:v>
                </c:pt>
                <c:pt idx="17">
                  <c:v>73.584000000000003</c:v>
                </c:pt>
                <c:pt idx="18">
                  <c:v>73.584000000000003</c:v>
                </c:pt>
                <c:pt idx="19">
                  <c:v>73.584000000000003</c:v>
                </c:pt>
                <c:pt idx="20">
                  <c:v>73.584000000000003</c:v>
                </c:pt>
                <c:pt idx="21">
                  <c:v>73.584000000000003</c:v>
                </c:pt>
                <c:pt idx="22">
                  <c:v>73.584000000000003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7F-487D-8B33-EBADC5346C72}"/>
            </c:ext>
          </c:extLst>
        </c:ser>
        <c:ser>
          <c:idx val="19"/>
          <c:order val="19"/>
          <c:tx>
            <c:strRef>
              <c:f>'CC replacements 30_70'!$B$49</c:f>
              <c:strCache>
                <c:ptCount val="1"/>
                <c:pt idx="0">
                  <c:v>Wind 5</c:v>
                </c:pt>
              </c:strCache>
            </c:strRef>
          </c:tx>
          <c:invertIfNegative val="0"/>
          <c:val>
            <c:numRef>
              <c:f>'CC replacements 30_70'!$C$49:$Y$49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91.103999999999999</c:v>
                </c:pt>
                <c:pt idx="13">
                  <c:v>91.103999999999999</c:v>
                </c:pt>
                <c:pt idx="14">
                  <c:v>91.103999999999999</c:v>
                </c:pt>
                <c:pt idx="15">
                  <c:v>91.103999999999999</c:v>
                </c:pt>
                <c:pt idx="16">
                  <c:v>91.103999999999999</c:v>
                </c:pt>
                <c:pt idx="17">
                  <c:v>91.103999999999999</c:v>
                </c:pt>
                <c:pt idx="18">
                  <c:v>91.103999999999999</c:v>
                </c:pt>
                <c:pt idx="19">
                  <c:v>91.103999999999999</c:v>
                </c:pt>
                <c:pt idx="20">
                  <c:v>91.103999999999999</c:v>
                </c:pt>
                <c:pt idx="21">
                  <c:v>91.103999999999999</c:v>
                </c:pt>
                <c:pt idx="22">
                  <c:v>91.103999999999999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77F-487D-8B33-EBADC5346C72}"/>
            </c:ext>
          </c:extLst>
        </c:ser>
        <c:ser>
          <c:idx val="20"/>
          <c:order val="20"/>
          <c:tx>
            <c:strRef>
              <c:f>'CC replacements 30_70'!$B$50</c:f>
              <c:strCache>
                <c:ptCount val="1"/>
                <c:pt idx="0">
                  <c:v>Wind 6</c:v>
                </c:pt>
              </c:strCache>
            </c:strRef>
          </c:tx>
          <c:invertIfNegative val="0"/>
          <c:val>
            <c:numRef>
              <c:f>'CC replacements 30_70'!$C$50:$Y$50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140.16</c:v>
                </c:pt>
                <c:pt idx="17">
                  <c:v>140.16</c:v>
                </c:pt>
                <c:pt idx="18">
                  <c:v>140.16</c:v>
                </c:pt>
                <c:pt idx="19">
                  <c:v>140.16</c:v>
                </c:pt>
                <c:pt idx="20">
                  <c:v>140.16</c:v>
                </c:pt>
                <c:pt idx="21">
                  <c:v>140.16</c:v>
                </c:pt>
                <c:pt idx="22">
                  <c:v>140.16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7F-487D-8B33-EBADC5346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8880"/>
        <c:axId val="202300800"/>
        <c:extLst>
          <c:ext xmlns:c15="http://schemas.microsoft.com/office/drawing/2012/chart" uri="{02D57815-91ED-43cb-92C2-25804820EDAC}">
            <c15:filteredBarSeries>
              <c15:ser>
                <c:idx val="5"/>
                <c:order val="8"/>
                <c:tx>
                  <c:strRef>
                    <c:extLst>
                      <c:ext uri="{02D57815-91ED-43cb-92C2-25804820EDAC}">
                        <c15:formulaRef>
                          <c15:sqref>'CC replacements 30_70'!$B$52</c15:sqref>
                        </c15:formulaRef>
                      </c:ext>
                    </c:extLst>
                    <c:strCache>
                      <c:ptCount val="1"/>
                      <c:pt idx="0">
                        <c:v>Solar 2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'CC replacements 30_70'!$C$52:$Y$52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077F-487D-8B33-EBADC5346C72}"/>
                  </c:ext>
                </c:extLst>
              </c15:ser>
            </c15:filteredBarSeries>
            <c15:filteredBar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77F-487D-8B33-EBADC5346C72}"/>
                  </c:ext>
                </c:extLst>
              </c15:ser>
            </c15:filteredBarSeries>
            <c15:filteredBar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77F-487D-8B33-EBADC5346C72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 replacements 30_70'!$B$47</c15:sqref>
                        </c15:formulaRef>
                      </c:ext>
                    </c:extLst>
                    <c:strCache>
                      <c:ptCount val="1"/>
                      <c:pt idx="0">
                        <c:v>Wind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'CC replacements 30_70'!$C$47:$Y$47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</c:v>
                      </c:pt>
                      <c:pt idx="7">
                        <c:v>9</c:v>
                      </c:pt>
                      <c:pt idx="8">
                        <c:v>9</c:v>
                      </c:pt>
                      <c:pt idx="9">
                        <c:v>9</c:v>
                      </c:pt>
                      <c:pt idx="10">
                        <c:v>9</c:v>
                      </c:pt>
                      <c:pt idx="11">
                        <c:v>9</c:v>
                      </c:pt>
                      <c:pt idx="12">
                        <c:v>9</c:v>
                      </c:pt>
                      <c:pt idx="13">
                        <c:v>9</c:v>
                      </c:pt>
                      <c:pt idx="14">
                        <c:v>9</c:v>
                      </c:pt>
                      <c:pt idx="15">
                        <c:v>9</c:v>
                      </c:pt>
                      <c:pt idx="16">
                        <c:v>9</c:v>
                      </c:pt>
                      <c:pt idx="17">
                        <c:v>9</c:v>
                      </c:pt>
                      <c:pt idx="18">
                        <c:v>9</c:v>
                      </c:pt>
                      <c:pt idx="19">
                        <c:v>9</c:v>
                      </c:pt>
                      <c:pt idx="20">
                        <c:v>9</c:v>
                      </c:pt>
                      <c:pt idx="21">
                        <c:v>9</c:v>
                      </c:pt>
                      <c:pt idx="22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077F-487D-8B33-EBADC5346C72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077F-487D-8B33-EBADC5346C72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077F-487D-8B33-EBADC5346C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6"/>
          <c:tx>
            <c:v>Required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'CC replacements 30_70'!$C$4:$U$4</c:f>
              <c:numCache>
                <c:formatCode>General</c:formatCode>
                <c:ptCount val="1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</c:numCache>
            </c:numRef>
          </c:cat>
          <c:val>
            <c:numRef>
              <c:f>'CC replacements 30_70'!$C$5:$AD$5</c:f>
              <c:numCache>
                <c:formatCode>#,##0</c:formatCode>
                <c:ptCount val="28"/>
                <c:pt idx="0">
                  <c:v>302.94</c:v>
                </c:pt>
                <c:pt idx="1">
                  <c:v>338.48796345806562</c:v>
                </c:pt>
                <c:pt idx="2">
                  <c:v>374.36885760359007</c:v>
                </c:pt>
                <c:pt idx="3">
                  <c:v>396.31927213313253</c:v>
                </c:pt>
                <c:pt idx="4">
                  <c:v>420.63845061849355</c:v>
                </c:pt>
                <c:pt idx="5">
                  <c:v>443.42779483119824</c:v>
                </c:pt>
                <c:pt idx="6">
                  <c:v>465.62715488296254</c:v>
                </c:pt>
                <c:pt idx="7">
                  <c:v>487.80015096877372</c:v>
                </c:pt>
                <c:pt idx="8">
                  <c:v>508.44208592233412</c:v>
                </c:pt>
                <c:pt idx="9">
                  <c:v>529.15496526401034</c:v>
                </c:pt>
                <c:pt idx="10">
                  <c:v>550.74753646934869</c:v>
                </c:pt>
                <c:pt idx="11">
                  <c:v>572.49924499219105</c:v>
                </c:pt>
                <c:pt idx="12">
                  <c:v>594.42779224425192</c:v>
                </c:pt>
                <c:pt idx="13">
                  <c:v>636.43669917684679</c:v>
                </c:pt>
                <c:pt idx="14">
                  <c:v>658.83110966323636</c:v>
                </c:pt>
                <c:pt idx="15">
                  <c:v>661.38107795409837</c:v>
                </c:pt>
                <c:pt idx="16">
                  <c:v>663.96465136021868</c:v>
                </c:pt>
                <c:pt idx="17">
                  <c:v>666.57247789575126</c:v>
                </c:pt>
                <c:pt idx="18">
                  <c:v>669.19860520235522</c:v>
                </c:pt>
                <c:pt idx="19">
                  <c:v>671.84004038242335</c:v>
                </c:pt>
                <c:pt idx="20">
                  <c:v>674.49546759917325</c:v>
                </c:pt>
                <c:pt idx="21">
                  <c:v>677.16429030159645</c:v>
                </c:pt>
                <c:pt idx="22">
                  <c:v>679.84613500446869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7F-487D-8B33-EBADC5346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880"/>
        <c:axId val="202300800"/>
      </c:lineChart>
      <c:catAx>
        <c:axId val="202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300800"/>
        <c:crosses val="autoZero"/>
        <c:auto val="1"/>
        <c:lblAlgn val="ctr"/>
        <c:lblOffset val="100"/>
        <c:noMultiLvlLbl val="0"/>
      </c:catAx>
      <c:valAx>
        <c:axId val="20230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RPS</a:t>
                </a:r>
                <a:r>
                  <a:rPr lang="en-US" sz="1400" baseline="0"/>
                  <a:t> load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2298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6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8.3109611298587682E-2"/>
          <c:y val="0.14263528930328248"/>
          <c:w val="0.73719209222351778"/>
          <c:h val="9.9439324182882718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 Outlook - WY Wind + Utah Solar replacement scenarios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74468765764101E-2"/>
          <c:y val="3.6240865655086309E-2"/>
          <c:w val="0.96716072911328055"/>
          <c:h val="0.831749417904231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'WYWind + Utah Solar'!$B$11</c:f>
              <c:strCache>
                <c:ptCount val="1"/>
                <c:pt idx="0">
                  <c:v>Pleasant Valley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Solar'!$C$11:$AD$11</c:f>
              <c:numCache>
                <c:formatCode>#,##0</c:formatCode>
                <c:ptCount val="28"/>
                <c:pt idx="0">
                  <c:v>12.702</c:v>
                </c:pt>
                <c:pt idx="1">
                  <c:v>12.702</c:v>
                </c:pt>
                <c:pt idx="2">
                  <c:v>12.702</c:v>
                </c:pt>
                <c:pt idx="3">
                  <c:v>12.702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4-41DF-9B1C-838187F9194C}"/>
            </c:ext>
          </c:extLst>
        </c:ser>
        <c:ser>
          <c:idx val="3"/>
          <c:order val="1"/>
          <c:tx>
            <c:strRef>
              <c:f>'WYWind + Utah Solar'!$B$13</c:f>
              <c:strCache>
                <c:ptCount val="1"/>
                <c:pt idx="0">
                  <c:v>Tieton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Solar'!$C$13:$AD$13</c:f>
              <c:numCache>
                <c:formatCode>#,##0</c:formatCode>
                <c:ptCount val="2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4-41DF-9B1C-838187F9194C}"/>
            </c:ext>
          </c:extLst>
        </c:ser>
        <c:ser>
          <c:idx val="2"/>
          <c:order val="2"/>
          <c:tx>
            <c:strRef>
              <c:f>'WYWind + Utah Solar'!$B$12</c:f>
              <c:strCache>
                <c:ptCount val="1"/>
                <c:pt idx="0">
                  <c:v>Milford I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Solar'!$C$12:$AD$12</c:f>
              <c:numCache>
                <c:formatCode>#,##0</c:formatCode>
                <c:ptCount val="28"/>
                <c:pt idx="0">
                  <c:v>21.93910275303201</c:v>
                </c:pt>
                <c:pt idx="1">
                  <c:v>21.93910275303201</c:v>
                </c:pt>
                <c:pt idx="2">
                  <c:v>21.93910275303201</c:v>
                </c:pt>
                <c:pt idx="3">
                  <c:v>21.93910275303201</c:v>
                </c:pt>
                <c:pt idx="4">
                  <c:v>21.93910275303201</c:v>
                </c:pt>
                <c:pt idx="5">
                  <c:v>21.93910275303201</c:v>
                </c:pt>
                <c:pt idx="6">
                  <c:v>21.93910275303201</c:v>
                </c:pt>
                <c:pt idx="7">
                  <c:v>21.93910275303201</c:v>
                </c:pt>
                <c:pt idx="8">
                  <c:v>21.93910275303201</c:v>
                </c:pt>
                <c:pt idx="9">
                  <c:v>21.93910275303201</c:v>
                </c:pt>
                <c:pt idx="10">
                  <c:v>21.93910275303201</c:v>
                </c:pt>
                <c:pt idx="11">
                  <c:v>20.110844190279341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44-41DF-9B1C-838187F9194C}"/>
            </c:ext>
          </c:extLst>
        </c:ser>
        <c:ser>
          <c:idx val="6"/>
          <c:order val="3"/>
          <c:tx>
            <c:strRef>
              <c:f>'WYWind + Utah Solar'!$B$14</c:f>
              <c:strCache>
                <c:ptCount val="1"/>
                <c:pt idx="0">
                  <c:v>Copper Mountain</c:v>
                </c:pt>
              </c:strCache>
            </c:strRef>
          </c:tx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Solar'!$C$14:$AD$14</c:f>
              <c:numCache>
                <c:formatCode>General</c:formatCode>
                <c:ptCount val="28"/>
                <c:pt idx="0">
                  <c:v>97.34868579772143</c:v>
                </c:pt>
                <c:pt idx="1">
                  <c:v>97.34868579772143</c:v>
                </c:pt>
                <c:pt idx="2">
                  <c:v>97.34868579772143</c:v>
                </c:pt>
                <c:pt idx="3">
                  <c:v>97.34868579772143</c:v>
                </c:pt>
                <c:pt idx="4">
                  <c:v>97.34868579772143</c:v>
                </c:pt>
                <c:pt idx="5">
                  <c:v>97.34868579772143</c:v>
                </c:pt>
                <c:pt idx="6">
                  <c:v>97.34868579772143</c:v>
                </c:pt>
                <c:pt idx="7">
                  <c:v>97.34868579772143</c:v>
                </c:pt>
                <c:pt idx="8">
                  <c:v>97.34868579772143</c:v>
                </c:pt>
                <c:pt idx="9">
                  <c:v>97.34868579772143</c:v>
                </c:pt>
                <c:pt idx="10">
                  <c:v>97.34868579772143</c:v>
                </c:pt>
                <c:pt idx="11">
                  <c:v>97.34868579772143</c:v>
                </c:pt>
                <c:pt idx="12">
                  <c:v>97.34868579772143</c:v>
                </c:pt>
                <c:pt idx="13">
                  <c:v>97.34868579772143</c:v>
                </c:pt>
                <c:pt idx="14">
                  <c:v>97.34868579772143</c:v>
                </c:pt>
                <c:pt idx="15">
                  <c:v>89.236295314577973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44-41DF-9B1C-838187F9194C}"/>
            </c:ext>
          </c:extLst>
        </c:ser>
        <c:ser>
          <c:idx val="7"/>
          <c:order val="4"/>
          <c:tx>
            <c:strRef>
              <c:f>'WYWind + Utah Solar'!$B$15</c:f>
              <c:strCache>
                <c:ptCount val="1"/>
                <c:pt idx="0">
                  <c:v>Pebble Springs</c:v>
                </c:pt>
              </c:strCache>
            </c:strRef>
          </c:tx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Solar'!$C$15:$AD$15</c:f>
              <c:numCache>
                <c:formatCode>#,##0</c:formatCode>
                <c:ptCount val="2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19.25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44-41DF-9B1C-838187F9194C}"/>
            </c:ext>
          </c:extLst>
        </c:ser>
        <c:ser>
          <c:idx val="8"/>
          <c:order val="5"/>
          <c:tx>
            <c:strRef>
              <c:f>'WYWind + Utah Solar'!$B$16</c:f>
              <c:strCache>
                <c:ptCount val="1"/>
                <c:pt idx="0">
                  <c:v>Don Campbell 1</c:v>
                </c:pt>
              </c:strCache>
            </c:strRef>
          </c:tx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Solar'!$C$16:$AD$16</c:f>
              <c:numCache>
                <c:formatCode>#,##0</c:formatCode>
                <c:ptCount val="28"/>
                <c:pt idx="0">
                  <c:v>26.28</c:v>
                </c:pt>
                <c:pt idx="1">
                  <c:v>26.28</c:v>
                </c:pt>
                <c:pt idx="2">
                  <c:v>26.28</c:v>
                </c:pt>
                <c:pt idx="3">
                  <c:v>26.28</c:v>
                </c:pt>
                <c:pt idx="4">
                  <c:v>26.28</c:v>
                </c:pt>
                <c:pt idx="5">
                  <c:v>26.28</c:v>
                </c:pt>
                <c:pt idx="6">
                  <c:v>26.28</c:v>
                </c:pt>
                <c:pt idx="7">
                  <c:v>26.28</c:v>
                </c:pt>
                <c:pt idx="8">
                  <c:v>26.28</c:v>
                </c:pt>
                <c:pt idx="9">
                  <c:v>26.28</c:v>
                </c:pt>
                <c:pt idx="10">
                  <c:v>26.28</c:v>
                </c:pt>
                <c:pt idx="11">
                  <c:v>26.28</c:v>
                </c:pt>
                <c:pt idx="12">
                  <c:v>26.28</c:v>
                </c:pt>
                <c:pt idx="13">
                  <c:v>26.28</c:v>
                </c:pt>
                <c:pt idx="14">
                  <c:v>26.28</c:v>
                </c:pt>
                <c:pt idx="15">
                  <c:v>24.09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44-41DF-9B1C-838187F9194C}"/>
            </c:ext>
          </c:extLst>
        </c:ser>
        <c:ser>
          <c:idx val="23"/>
          <c:order val="7"/>
          <c:tx>
            <c:strRef>
              <c:f>'WYWind + Utah Solar'!$B$17</c:f>
              <c:strCache>
                <c:ptCount val="1"/>
                <c:pt idx="0">
                  <c:v>WY Wind + Utah Solar</c:v>
                </c:pt>
              </c:strCache>
            </c:strRef>
          </c:tx>
          <c:invertIfNegative val="0"/>
          <c:val>
            <c:numRef>
              <c:f>'WYWind + Utah Solar'!$C$17:$Y$17</c:f>
              <c:numCache>
                <c:formatCode>#,##0</c:formatCode>
                <c:ptCount val="23"/>
                <c:pt idx="6">
                  <c:v>96</c:v>
                </c:pt>
                <c:pt idx="7">
                  <c:v>202.38144</c:v>
                </c:pt>
                <c:pt idx="8">
                  <c:v>308.76288</c:v>
                </c:pt>
                <c:pt idx="9">
                  <c:v>308.76288</c:v>
                </c:pt>
                <c:pt idx="10">
                  <c:v>308.76288</c:v>
                </c:pt>
                <c:pt idx="11">
                  <c:v>308.76288</c:v>
                </c:pt>
                <c:pt idx="12">
                  <c:v>308.76288</c:v>
                </c:pt>
                <c:pt idx="13">
                  <c:v>308.76288</c:v>
                </c:pt>
                <c:pt idx="14">
                  <c:v>308.76288</c:v>
                </c:pt>
                <c:pt idx="15">
                  <c:v>308.76288</c:v>
                </c:pt>
                <c:pt idx="16">
                  <c:v>308.76288</c:v>
                </c:pt>
                <c:pt idx="17">
                  <c:v>308.76288</c:v>
                </c:pt>
                <c:pt idx="18">
                  <c:v>308.76288</c:v>
                </c:pt>
                <c:pt idx="19">
                  <c:v>308.76288</c:v>
                </c:pt>
                <c:pt idx="20">
                  <c:v>308.76288</c:v>
                </c:pt>
                <c:pt idx="21">
                  <c:v>308.76288</c:v>
                </c:pt>
                <c:pt idx="22">
                  <c:v>308.76288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44-41DF-9B1C-838187F9194C}"/>
            </c:ext>
          </c:extLst>
        </c:ser>
        <c:ser>
          <c:idx val="4"/>
          <c:order val="8"/>
          <c:tx>
            <c:strRef>
              <c:f>'WYWind + Utah Solar'!$B$50</c:f>
              <c:strCache>
                <c:ptCount val="1"/>
                <c:pt idx="0">
                  <c:v>Solar 1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Solar'!$C$50:$Y$50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41.098465906522136</c:v>
                </c:pt>
                <c:pt idx="3">
                  <c:v>40.790227412223217</c:v>
                </c:pt>
                <c:pt idx="4">
                  <c:v>40.484300706631544</c:v>
                </c:pt>
                <c:pt idx="5">
                  <c:v>40.180668451331805</c:v>
                </c:pt>
                <c:pt idx="6">
                  <c:v>39.879313437946813</c:v>
                </c:pt>
                <c:pt idx="7">
                  <c:v>39.580218587162214</c:v>
                </c:pt>
                <c:pt idx="8">
                  <c:v>39.283366947758495</c:v>
                </c:pt>
                <c:pt idx="9">
                  <c:v>38.988741695650305</c:v>
                </c:pt>
                <c:pt idx="10">
                  <c:v>38.696326132932924</c:v>
                </c:pt>
                <c:pt idx="11">
                  <c:v>38.406103686935928</c:v>
                </c:pt>
                <c:pt idx="12">
                  <c:v>38.118057909283912</c:v>
                </c:pt>
                <c:pt idx="13">
                  <c:v>37.832172474964281</c:v>
                </c:pt>
                <c:pt idx="14">
                  <c:v>37.548431181402051</c:v>
                </c:pt>
                <c:pt idx="15">
                  <c:v>37.266817947541533</c:v>
                </c:pt>
                <c:pt idx="16">
                  <c:v>36.987316812934971</c:v>
                </c:pt>
                <c:pt idx="17">
                  <c:v>36.709911936837962</c:v>
                </c:pt>
                <c:pt idx="18">
                  <c:v>36.434587597311676</c:v>
                </c:pt>
                <c:pt idx="19">
                  <c:v>36.161328190331837</c:v>
                </c:pt>
                <c:pt idx="20">
                  <c:v>35.890118228904349</c:v>
                </c:pt>
                <c:pt idx="21">
                  <c:v>35.620942342187568</c:v>
                </c:pt>
                <c:pt idx="22">
                  <c:v>35.35378527462116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44-41DF-9B1C-838187F9194C}"/>
            </c:ext>
          </c:extLst>
        </c:ser>
        <c:ser>
          <c:idx val="11"/>
          <c:order val="16"/>
          <c:tx>
            <c:strRef>
              <c:f>'WYWind + Utah Solar'!$B$44</c:f>
              <c:strCache>
                <c:ptCount val="1"/>
                <c:pt idx="0">
                  <c:v>Wind 1</c:v>
                </c:pt>
              </c:strCache>
            </c:strRef>
          </c:tx>
          <c:spPr>
            <a:pattFill prst="ltHorz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cat>
            <c:numRef>
              <c:f>'WYWind + Utah Solar'!$C$4:$Y$4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'WYWind + Utah Solar'!$C$44:$Y$44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105.12</c:v>
                </c:pt>
                <c:pt idx="3">
                  <c:v>105.12</c:v>
                </c:pt>
                <c:pt idx="4">
                  <c:v>105.12</c:v>
                </c:pt>
                <c:pt idx="5">
                  <c:v>105.12</c:v>
                </c:pt>
                <c:pt idx="6">
                  <c:v>105.12</c:v>
                </c:pt>
                <c:pt idx="7">
                  <c:v>105.12</c:v>
                </c:pt>
                <c:pt idx="8">
                  <c:v>105.12</c:v>
                </c:pt>
                <c:pt idx="9">
                  <c:v>105.12</c:v>
                </c:pt>
                <c:pt idx="10">
                  <c:v>105.12</c:v>
                </c:pt>
                <c:pt idx="11">
                  <c:v>105.12</c:v>
                </c:pt>
                <c:pt idx="12">
                  <c:v>105.12</c:v>
                </c:pt>
                <c:pt idx="13">
                  <c:v>105.12</c:v>
                </c:pt>
                <c:pt idx="14">
                  <c:v>105.12</c:v>
                </c:pt>
                <c:pt idx="15">
                  <c:v>105.12</c:v>
                </c:pt>
                <c:pt idx="16">
                  <c:v>105.12</c:v>
                </c:pt>
                <c:pt idx="17">
                  <c:v>105.12</c:v>
                </c:pt>
                <c:pt idx="18">
                  <c:v>105.12</c:v>
                </c:pt>
                <c:pt idx="19">
                  <c:v>105.12</c:v>
                </c:pt>
                <c:pt idx="20">
                  <c:v>105.12</c:v>
                </c:pt>
                <c:pt idx="21">
                  <c:v>105.12</c:v>
                </c:pt>
                <c:pt idx="22">
                  <c:v>105.12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44-41DF-9B1C-838187F9194C}"/>
            </c:ext>
          </c:extLst>
        </c:ser>
        <c:ser>
          <c:idx val="16"/>
          <c:order val="17"/>
          <c:tx>
            <c:strRef>
              <c:f>'WYWind + Utah Solar'!$B$45</c:f>
              <c:strCache>
                <c:ptCount val="1"/>
                <c:pt idx="0">
                  <c:v>Corona</c:v>
                </c:pt>
              </c:strCache>
            </c:strRef>
          </c:tx>
          <c:invertIfNegative val="0"/>
          <c:val>
            <c:numRef>
              <c:f>'WYWind + Utah Solar'!$C$45:$Y$45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87.6</c:v>
                </c:pt>
                <c:pt idx="4">
                  <c:v>87.6</c:v>
                </c:pt>
                <c:pt idx="5">
                  <c:v>87.6</c:v>
                </c:pt>
                <c:pt idx="6">
                  <c:v>87.6</c:v>
                </c:pt>
                <c:pt idx="7">
                  <c:v>87.6</c:v>
                </c:pt>
                <c:pt idx="8">
                  <c:v>87.6</c:v>
                </c:pt>
                <c:pt idx="9">
                  <c:v>87.6</c:v>
                </c:pt>
                <c:pt idx="10">
                  <c:v>87.6</c:v>
                </c:pt>
                <c:pt idx="11">
                  <c:v>87.6</c:v>
                </c:pt>
                <c:pt idx="12">
                  <c:v>87.6</c:v>
                </c:pt>
                <c:pt idx="13">
                  <c:v>87.6</c:v>
                </c:pt>
                <c:pt idx="14">
                  <c:v>87.6</c:v>
                </c:pt>
                <c:pt idx="15">
                  <c:v>87.6</c:v>
                </c:pt>
                <c:pt idx="16">
                  <c:v>87.6</c:v>
                </c:pt>
                <c:pt idx="17">
                  <c:v>87.6</c:v>
                </c:pt>
                <c:pt idx="18">
                  <c:v>87.6</c:v>
                </c:pt>
                <c:pt idx="19">
                  <c:v>87.6</c:v>
                </c:pt>
                <c:pt idx="20">
                  <c:v>87.6</c:v>
                </c:pt>
                <c:pt idx="21">
                  <c:v>87.6</c:v>
                </c:pt>
                <c:pt idx="22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44-41DF-9B1C-838187F9194C}"/>
            </c:ext>
          </c:extLst>
        </c:ser>
        <c:ser>
          <c:idx val="20"/>
          <c:order val="21"/>
          <c:tx>
            <c:strRef>
              <c:f>'WYWind + Utah Solar'!$B$49</c:f>
              <c:strCache>
                <c:ptCount val="1"/>
                <c:pt idx="0">
                  <c:v>Wind 6</c:v>
                </c:pt>
              </c:strCache>
            </c:strRef>
          </c:tx>
          <c:invertIfNegative val="0"/>
          <c:val>
            <c:numRef>
              <c:f>'WYWind + Utah Solar'!$C$49:$Y$49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140.16</c:v>
                </c:pt>
                <c:pt idx="17">
                  <c:v>140.16</c:v>
                </c:pt>
                <c:pt idx="18">
                  <c:v>140.16</c:v>
                </c:pt>
                <c:pt idx="19">
                  <c:v>140.16</c:v>
                </c:pt>
                <c:pt idx="20">
                  <c:v>140.16</c:v>
                </c:pt>
                <c:pt idx="21">
                  <c:v>140.16</c:v>
                </c:pt>
                <c:pt idx="22">
                  <c:v>140.16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6844-41DF-9B1C-838187F91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8880"/>
        <c:axId val="202300800"/>
        <c:extLst>
          <c:ext xmlns:c15="http://schemas.microsoft.com/office/drawing/2012/chart" uri="{02D57815-91ED-43cb-92C2-25804820EDAC}">
            <c15:filteredBarSeries>
              <c15:ser>
                <c:idx val="5"/>
                <c:order val="9"/>
                <c:tx>
                  <c:strRef>
                    <c:extLst>
                      <c:ext uri="{02D57815-91ED-43cb-92C2-25804820EDAC}">
                        <c15:formulaRef>
                          <c15:sqref>'WYWind + Utah Solar'!$B$51</c15:sqref>
                        </c15:formulaRef>
                      </c:ext>
                    </c:extLst>
                    <c:strCache>
                      <c:ptCount val="1"/>
                      <c:pt idx="0">
                        <c:v>Solar 2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'WYWind + Utah Solar'!$C$51:$Y$51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6844-41DF-9B1C-838187F9194C}"/>
                  </c:ext>
                </c:extLst>
              </c15:ser>
            </c15:filteredBarSeries>
            <c15:filteredBarSeries>
              <c15:ser>
                <c:idx val="9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Solar'!$B$52</c15:sqref>
                        </c15:formulaRef>
                      </c:ext>
                    </c:extLst>
                    <c:strCache>
                      <c:ptCount val="1"/>
                      <c:pt idx="0">
                        <c:v>Solar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Solar'!$C$52:$Y$52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844-41DF-9B1C-838187F9194C}"/>
                  </c:ext>
                </c:extLst>
              </c15:ser>
            </c15:filteredBarSeries>
            <c15:filteredBarSeries>
              <c15:ser>
                <c:idx val="1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Solar'!$B$53</c15:sqref>
                        </c15:formulaRef>
                      </c:ext>
                    </c:extLst>
                    <c:strCache>
                      <c:ptCount val="1"/>
                      <c:pt idx="0">
                        <c:v>Solar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Solar'!$C$53:$Y$53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844-41DF-9B1C-838187F9194C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Solar'!$B$54</c15:sqref>
                        </c15:formulaRef>
                      </c:ext>
                    </c:extLst>
                    <c:strCache>
                      <c:ptCount val="1"/>
                      <c:pt idx="0">
                        <c:v>Solar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Solar'!$C$54:$Y$54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844-41DF-9B1C-838187F9194C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Solar'!$B$55</c15:sqref>
                        </c15:formulaRef>
                      </c:ext>
                    </c:extLst>
                    <c:strCache>
                      <c:ptCount val="1"/>
                      <c:pt idx="0">
                        <c:v>Solar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Solar'!$C$55:$Y$55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844-41DF-9B1C-838187F9194C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844-41DF-9B1C-838187F9194C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844-41DF-9B1C-838187F9194C}"/>
                  </c:ext>
                </c:extLst>
              </c15:ser>
            </c15:filteredBarSeries>
            <c15:filteredBa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Solar'!$B$46</c15:sqref>
                        </c15:formulaRef>
                      </c:ext>
                    </c:extLst>
                    <c:strCache>
                      <c:ptCount val="1"/>
                      <c:pt idx="0">
                        <c:v>Wind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Solar'!$C$46:$Y$46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844-41DF-9B1C-838187F9194C}"/>
                  </c:ext>
                </c:extLst>
              </c15:ser>
            </c15:filteredBarSeries>
            <c15:filteredBarSeries>
              <c15:ser>
                <c:idx val="18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Solar'!$B$47</c15:sqref>
                        </c15:formulaRef>
                      </c:ext>
                    </c:extLst>
                    <c:strCache>
                      <c:ptCount val="1"/>
                      <c:pt idx="0">
                        <c:v>Wind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Solar'!$C$47:$Y$47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844-41DF-9B1C-838187F9194C}"/>
                  </c:ext>
                </c:extLst>
              </c15:ser>
            </c15:filteredBarSeries>
            <c15:filteredBarSeries>
              <c15:ser>
                <c:idx val="19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Solar'!$B$48</c15:sqref>
                        </c15:formulaRef>
                      </c:ext>
                    </c:extLst>
                    <c:strCache>
                      <c:ptCount val="1"/>
                      <c:pt idx="0">
                        <c:v>Wind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'WYWind + Utah Solar'!$C$48:$Y$48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77.087999999999994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844-41DF-9B1C-838187F9194C}"/>
                  </c:ext>
                </c:extLst>
              </c15:ser>
            </c15:filteredBarSeries>
            <c15:filteredBarSeries>
              <c15:ser>
                <c:idx val="21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844-41DF-9B1C-838187F9194C}"/>
                  </c:ext>
                </c:extLst>
              </c15:ser>
            </c15:filteredBarSeries>
            <c15:filteredBarSeries>
              <c15:ser>
                <c:idx val="22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844-41DF-9B1C-838187F9194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6"/>
          <c:tx>
            <c:v>Required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'WYWind + Utah Solar'!$C$4:$U$4</c:f>
              <c:numCache>
                <c:formatCode>General</c:formatCode>
                <c:ptCount val="1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</c:numCache>
            </c:numRef>
          </c:cat>
          <c:val>
            <c:numRef>
              <c:f>'WYWind + Utah Solar'!$C$5:$AD$5</c:f>
              <c:numCache>
                <c:formatCode>#,##0</c:formatCode>
                <c:ptCount val="28"/>
                <c:pt idx="0">
                  <c:v>302.94</c:v>
                </c:pt>
                <c:pt idx="1">
                  <c:v>305.56083288774096</c:v>
                </c:pt>
                <c:pt idx="2">
                  <c:v>341.26467490582723</c:v>
                </c:pt>
                <c:pt idx="3">
                  <c:v>377.35925236278069</c:v>
                </c:pt>
                <c:pt idx="4">
                  <c:v>401.55914632896855</c:v>
                </c:pt>
                <c:pt idx="5">
                  <c:v>424.38975133754951</c:v>
                </c:pt>
                <c:pt idx="6">
                  <c:v>446.73403314316715</c:v>
                </c:pt>
                <c:pt idx="7">
                  <c:v>470.11185506997731</c:v>
                </c:pt>
                <c:pt idx="8">
                  <c:v>491.11337892083264</c:v>
                </c:pt>
                <c:pt idx="9">
                  <c:v>512.24336678280486</c:v>
                </c:pt>
                <c:pt idx="10">
                  <c:v>534.26641840455648</c:v>
                </c:pt>
                <c:pt idx="11">
                  <c:v>556.46291468340166</c:v>
                </c:pt>
                <c:pt idx="12">
                  <c:v>578.8176460380231</c:v>
                </c:pt>
                <c:pt idx="13">
                  <c:v>601.31808064753</c:v>
                </c:pt>
                <c:pt idx="14">
                  <c:v>644.0874918924834</c:v>
                </c:pt>
                <c:pt idx="15">
                  <c:v>666.95744306597101</c:v>
                </c:pt>
                <c:pt idx="16">
                  <c:v>669.68722374393087</c:v>
                </c:pt>
                <c:pt idx="17">
                  <c:v>672.4140047088149</c:v>
                </c:pt>
                <c:pt idx="18">
                  <c:v>675.14382333262915</c:v>
                </c:pt>
                <c:pt idx="19">
                  <c:v>677.87975786670097</c:v>
                </c:pt>
                <c:pt idx="20">
                  <c:v>680.62320984294763</c:v>
                </c:pt>
                <c:pt idx="21">
                  <c:v>683.37486185029297</c:v>
                </c:pt>
                <c:pt idx="22">
                  <c:v>686.13517375602817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44-41DF-9B1C-838187F91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880"/>
        <c:axId val="202300800"/>
      </c:lineChart>
      <c:catAx>
        <c:axId val="202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300800"/>
        <c:crosses val="autoZero"/>
        <c:auto val="1"/>
        <c:lblAlgn val="ctr"/>
        <c:lblOffset val="100"/>
        <c:noMultiLvlLbl val="0"/>
      </c:catAx>
      <c:valAx>
        <c:axId val="20230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RPS</a:t>
                </a:r>
                <a:r>
                  <a:rPr lang="en-US" sz="1400" baseline="0"/>
                  <a:t> load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2298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1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8.3109611298587682E-2"/>
          <c:y val="0.14263528930328248"/>
          <c:w val="0.82934110375145753"/>
          <c:h val="6.5510884097935984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 Outlook - WY Wind replacement</a:t>
            </a:r>
            <a:r>
              <a:rPr lang="en-US" baseline="0"/>
              <a:t> scenarios (102 MW)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74468765764101E-2"/>
          <c:y val="3.6240865655086309E-2"/>
          <c:w val="0.96716072911328055"/>
          <c:h val="0.831749417904231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'WY Wind + (Storage or CC)'!$B$11</c:f>
              <c:strCache>
                <c:ptCount val="1"/>
                <c:pt idx="0">
                  <c:v>Pleasant Valley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CC)'!$C$11:$AD$11</c:f>
              <c:numCache>
                <c:formatCode>#,##0</c:formatCode>
                <c:ptCount val="28"/>
                <c:pt idx="0">
                  <c:v>12.702</c:v>
                </c:pt>
                <c:pt idx="1">
                  <c:v>12.702</c:v>
                </c:pt>
                <c:pt idx="2">
                  <c:v>12.702</c:v>
                </c:pt>
                <c:pt idx="3">
                  <c:v>12.702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B-438D-A21A-E9DA6C318A02}"/>
            </c:ext>
          </c:extLst>
        </c:ser>
        <c:ser>
          <c:idx val="3"/>
          <c:order val="1"/>
          <c:tx>
            <c:strRef>
              <c:f>'WY Wind + (Storage or CC)'!$B$13</c:f>
              <c:strCache>
                <c:ptCount val="1"/>
                <c:pt idx="0">
                  <c:v>Tieton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CC)'!$C$13:$AD$13</c:f>
              <c:numCache>
                <c:formatCode>#,##0</c:formatCode>
                <c:ptCount val="2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B-438D-A21A-E9DA6C318A02}"/>
            </c:ext>
          </c:extLst>
        </c:ser>
        <c:ser>
          <c:idx val="2"/>
          <c:order val="2"/>
          <c:tx>
            <c:strRef>
              <c:f>'WY Wind + (Storage or CC)'!$B$12</c:f>
              <c:strCache>
                <c:ptCount val="1"/>
                <c:pt idx="0">
                  <c:v>Milford I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CC)'!$C$12:$AD$12</c:f>
              <c:numCache>
                <c:formatCode>#,##0</c:formatCode>
                <c:ptCount val="28"/>
                <c:pt idx="0">
                  <c:v>21.93910275303201</c:v>
                </c:pt>
                <c:pt idx="1">
                  <c:v>21.93910275303201</c:v>
                </c:pt>
                <c:pt idx="2">
                  <c:v>21.93910275303201</c:v>
                </c:pt>
                <c:pt idx="3">
                  <c:v>21.93910275303201</c:v>
                </c:pt>
                <c:pt idx="4">
                  <c:v>21.93910275303201</c:v>
                </c:pt>
                <c:pt idx="5">
                  <c:v>21.93910275303201</c:v>
                </c:pt>
                <c:pt idx="6">
                  <c:v>21.93910275303201</c:v>
                </c:pt>
                <c:pt idx="7">
                  <c:v>21.93910275303201</c:v>
                </c:pt>
                <c:pt idx="8">
                  <c:v>21.93910275303201</c:v>
                </c:pt>
                <c:pt idx="9">
                  <c:v>21.93910275303201</c:v>
                </c:pt>
                <c:pt idx="10">
                  <c:v>21.93910275303201</c:v>
                </c:pt>
                <c:pt idx="11">
                  <c:v>20.110844190279341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B-438D-A21A-E9DA6C318A02}"/>
            </c:ext>
          </c:extLst>
        </c:ser>
        <c:ser>
          <c:idx val="6"/>
          <c:order val="3"/>
          <c:tx>
            <c:strRef>
              <c:f>'WY Wind + (Storage or CC)'!$B$14</c:f>
              <c:strCache>
                <c:ptCount val="1"/>
                <c:pt idx="0">
                  <c:v>Copper Mountain</c:v>
                </c:pt>
              </c:strCache>
            </c:strRef>
          </c:tx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CC)'!$C$14:$AD$14</c:f>
              <c:numCache>
                <c:formatCode>General</c:formatCode>
                <c:ptCount val="28"/>
                <c:pt idx="0">
                  <c:v>97.34868579772143</c:v>
                </c:pt>
                <c:pt idx="1">
                  <c:v>97.34868579772143</c:v>
                </c:pt>
                <c:pt idx="2">
                  <c:v>97.34868579772143</c:v>
                </c:pt>
                <c:pt idx="3">
                  <c:v>97.34868579772143</c:v>
                </c:pt>
                <c:pt idx="4">
                  <c:v>97.34868579772143</c:v>
                </c:pt>
                <c:pt idx="5">
                  <c:v>97.34868579772143</c:v>
                </c:pt>
                <c:pt idx="6">
                  <c:v>97.34868579772143</c:v>
                </c:pt>
                <c:pt idx="7">
                  <c:v>97.34868579772143</c:v>
                </c:pt>
                <c:pt idx="8">
                  <c:v>97.34868579772143</c:v>
                </c:pt>
                <c:pt idx="9">
                  <c:v>97.34868579772143</c:v>
                </c:pt>
                <c:pt idx="10">
                  <c:v>97.34868579772143</c:v>
                </c:pt>
                <c:pt idx="11">
                  <c:v>97.34868579772143</c:v>
                </c:pt>
                <c:pt idx="12">
                  <c:v>97.34868579772143</c:v>
                </c:pt>
                <c:pt idx="13">
                  <c:v>97.34868579772143</c:v>
                </c:pt>
                <c:pt idx="14">
                  <c:v>97.34868579772143</c:v>
                </c:pt>
                <c:pt idx="15">
                  <c:v>89.236295314577973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B-438D-A21A-E9DA6C318A02}"/>
            </c:ext>
          </c:extLst>
        </c:ser>
        <c:ser>
          <c:idx val="7"/>
          <c:order val="4"/>
          <c:tx>
            <c:strRef>
              <c:f>'WY Wind + (Storage or CC)'!$B$15</c:f>
              <c:strCache>
                <c:ptCount val="1"/>
                <c:pt idx="0">
                  <c:v>Pebble Springs</c:v>
                </c:pt>
              </c:strCache>
            </c:strRef>
          </c:tx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CC)'!$C$15:$AD$15</c:f>
              <c:numCache>
                <c:formatCode>#,##0</c:formatCode>
                <c:ptCount val="2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19.25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B-438D-A21A-E9DA6C318A02}"/>
            </c:ext>
          </c:extLst>
        </c:ser>
        <c:ser>
          <c:idx val="8"/>
          <c:order val="5"/>
          <c:tx>
            <c:strRef>
              <c:f>'WY Wind + (Storage or CC)'!$B$16</c:f>
              <c:strCache>
                <c:ptCount val="1"/>
                <c:pt idx="0">
                  <c:v>Don Campbell 1</c:v>
                </c:pt>
              </c:strCache>
            </c:strRef>
          </c:tx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CC)'!$C$16:$AD$16</c:f>
              <c:numCache>
                <c:formatCode>#,##0</c:formatCode>
                <c:ptCount val="28"/>
                <c:pt idx="0">
                  <c:v>26.28</c:v>
                </c:pt>
                <c:pt idx="1">
                  <c:v>26.28</c:v>
                </c:pt>
                <c:pt idx="2">
                  <c:v>26.28</c:v>
                </c:pt>
                <c:pt idx="3">
                  <c:v>26.28</c:v>
                </c:pt>
                <c:pt idx="4">
                  <c:v>26.28</c:v>
                </c:pt>
                <c:pt idx="5">
                  <c:v>26.28</c:v>
                </c:pt>
                <c:pt idx="6">
                  <c:v>26.28</c:v>
                </c:pt>
                <c:pt idx="7">
                  <c:v>26.28</c:v>
                </c:pt>
                <c:pt idx="8">
                  <c:v>26.28</c:v>
                </c:pt>
                <c:pt idx="9">
                  <c:v>26.28</c:v>
                </c:pt>
                <c:pt idx="10">
                  <c:v>26.28</c:v>
                </c:pt>
                <c:pt idx="11">
                  <c:v>26.28</c:v>
                </c:pt>
                <c:pt idx="12">
                  <c:v>26.28</c:v>
                </c:pt>
                <c:pt idx="13">
                  <c:v>26.28</c:v>
                </c:pt>
                <c:pt idx="14">
                  <c:v>26.28</c:v>
                </c:pt>
                <c:pt idx="15">
                  <c:v>24.09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B-438D-A21A-E9DA6C318A02}"/>
            </c:ext>
          </c:extLst>
        </c:ser>
        <c:ser>
          <c:idx val="23"/>
          <c:order val="7"/>
          <c:tx>
            <c:strRef>
              <c:f>'WY Wind + (Storage or CC)'!$B$17</c:f>
              <c:strCache>
                <c:ptCount val="1"/>
                <c:pt idx="0">
                  <c:v>WY Wind</c:v>
                </c:pt>
              </c:strCache>
            </c:strRef>
          </c:tx>
          <c:invertIfNegative val="0"/>
          <c:val>
            <c:numRef>
              <c:f>'WY Wind + (Storage or CC)'!$C$17:$Y$17</c:f>
              <c:numCache>
                <c:formatCode>#,##0</c:formatCode>
                <c:ptCount val="23"/>
                <c:pt idx="6">
                  <c:v>120.45</c:v>
                </c:pt>
                <c:pt idx="7">
                  <c:v>240.9</c:v>
                </c:pt>
                <c:pt idx="8">
                  <c:v>471.68220000000008</c:v>
                </c:pt>
                <c:pt idx="9">
                  <c:v>471.68220000000008</c:v>
                </c:pt>
                <c:pt idx="10">
                  <c:v>471.68220000000008</c:v>
                </c:pt>
                <c:pt idx="11">
                  <c:v>471.68220000000008</c:v>
                </c:pt>
                <c:pt idx="12">
                  <c:v>471.68220000000008</c:v>
                </c:pt>
                <c:pt idx="13">
                  <c:v>471.68220000000008</c:v>
                </c:pt>
                <c:pt idx="14">
                  <c:v>471.68220000000008</c:v>
                </c:pt>
                <c:pt idx="15">
                  <c:v>471.68220000000008</c:v>
                </c:pt>
                <c:pt idx="16">
                  <c:v>471.68220000000008</c:v>
                </c:pt>
                <c:pt idx="17">
                  <c:v>471.68220000000008</c:v>
                </c:pt>
                <c:pt idx="18">
                  <c:v>471.68220000000008</c:v>
                </c:pt>
                <c:pt idx="19">
                  <c:v>471.68220000000008</c:v>
                </c:pt>
                <c:pt idx="20">
                  <c:v>471.68220000000008</c:v>
                </c:pt>
                <c:pt idx="21">
                  <c:v>471.68220000000008</c:v>
                </c:pt>
                <c:pt idx="22">
                  <c:v>471.68220000000008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0B-438D-A21A-E9DA6C318A02}"/>
            </c:ext>
          </c:extLst>
        </c:ser>
        <c:ser>
          <c:idx val="4"/>
          <c:order val="8"/>
          <c:tx>
            <c:strRef>
              <c:f>'WY Wind + (Storage or CC)'!$B$50</c:f>
              <c:strCache>
                <c:ptCount val="1"/>
                <c:pt idx="0">
                  <c:v>Solar 1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CC)'!$C$50:$Y$50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41.098465906522136</c:v>
                </c:pt>
                <c:pt idx="3">
                  <c:v>40.790227412223217</c:v>
                </c:pt>
                <c:pt idx="4">
                  <c:v>40.484300706631544</c:v>
                </c:pt>
                <c:pt idx="5">
                  <c:v>40.180668451331805</c:v>
                </c:pt>
                <c:pt idx="6">
                  <c:v>39.879313437946813</c:v>
                </c:pt>
                <c:pt idx="7">
                  <c:v>39.580218587162214</c:v>
                </c:pt>
                <c:pt idx="8">
                  <c:v>39.283366947758495</c:v>
                </c:pt>
                <c:pt idx="9">
                  <c:v>38.988741695650305</c:v>
                </c:pt>
                <c:pt idx="10">
                  <c:v>38.696326132932924</c:v>
                </c:pt>
                <c:pt idx="11">
                  <c:v>38.406103686935928</c:v>
                </c:pt>
                <c:pt idx="12">
                  <c:v>38.118057909283912</c:v>
                </c:pt>
                <c:pt idx="13">
                  <c:v>37.832172474964281</c:v>
                </c:pt>
                <c:pt idx="14">
                  <c:v>37.548431181402051</c:v>
                </c:pt>
                <c:pt idx="15">
                  <c:v>37.266817947541533</c:v>
                </c:pt>
                <c:pt idx="16">
                  <c:v>36.987316812934971</c:v>
                </c:pt>
                <c:pt idx="17">
                  <c:v>36.709911936837962</c:v>
                </c:pt>
                <c:pt idx="18">
                  <c:v>36.434587597311676</c:v>
                </c:pt>
                <c:pt idx="19">
                  <c:v>36.161328190331837</c:v>
                </c:pt>
                <c:pt idx="20">
                  <c:v>35.890118228904349</c:v>
                </c:pt>
                <c:pt idx="21">
                  <c:v>35.620942342187568</c:v>
                </c:pt>
                <c:pt idx="22">
                  <c:v>35.35378527462116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0B-438D-A21A-E9DA6C318A02}"/>
            </c:ext>
          </c:extLst>
        </c:ser>
        <c:ser>
          <c:idx val="11"/>
          <c:order val="16"/>
          <c:tx>
            <c:strRef>
              <c:f>'WY Wind + (Storage or CC)'!$B$44</c:f>
              <c:strCache>
                <c:ptCount val="1"/>
                <c:pt idx="0">
                  <c:v>Wind 1</c:v>
                </c:pt>
              </c:strCache>
            </c:strRef>
          </c:tx>
          <c:spPr>
            <a:pattFill prst="ltHorz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cat>
            <c:numRef>
              <c:f>'WY Wind + (Storage or CC)'!$C$4:$Y$4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'WY Wind + (Storage or CC)'!$C$44:$Y$44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91.103999999999999</c:v>
                </c:pt>
                <c:pt idx="3">
                  <c:v>91.103999999999999</c:v>
                </c:pt>
                <c:pt idx="4">
                  <c:v>91.103999999999999</c:v>
                </c:pt>
                <c:pt idx="5">
                  <c:v>91.103999999999999</c:v>
                </c:pt>
                <c:pt idx="6">
                  <c:v>91.103999999999999</c:v>
                </c:pt>
                <c:pt idx="7">
                  <c:v>91.103999999999999</c:v>
                </c:pt>
                <c:pt idx="8">
                  <c:v>91.103999999999999</c:v>
                </c:pt>
                <c:pt idx="9">
                  <c:v>91.103999999999999</c:v>
                </c:pt>
                <c:pt idx="10">
                  <c:v>91.103999999999999</c:v>
                </c:pt>
                <c:pt idx="11">
                  <c:v>91.103999999999999</c:v>
                </c:pt>
                <c:pt idx="12">
                  <c:v>91.103999999999999</c:v>
                </c:pt>
                <c:pt idx="13">
                  <c:v>91.103999999999999</c:v>
                </c:pt>
                <c:pt idx="14">
                  <c:v>91.103999999999999</c:v>
                </c:pt>
                <c:pt idx="15">
                  <c:v>91.103999999999999</c:v>
                </c:pt>
                <c:pt idx="16">
                  <c:v>91.103999999999999</c:v>
                </c:pt>
                <c:pt idx="17">
                  <c:v>91.103999999999999</c:v>
                </c:pt>
                <c:pt idx="18">
                  <c:v>91.103999999999999</c:v>
                </c:pt>
                <c:pt idx="19">
                  <c:v>91.103999999999999</c:v>
                </c:pt>
                <c:pt idx="20">
                  <c:v>91.103999999999999</c:v>
                </c:pt>
                <c:pt idx="21">
                  <c:v>91.103999999999999</c:v>
                </c:pt>
                <c:pt idx="22">
                  <c:v>91.103999999999999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0B-438D-A21A-E9DA6C318A02}"/>
            </c:ext>
          </c:extLst>
        </c:ser>
        <c:ser>
          <c:idx val="16"/>
          <c:order val="17"/>
          <c:tx>
            <c:strRef>
              <c:f>'WY Wind + (Storage or CC)'!$B$45</c:f>
              <c:strCache>
                <c:ptCount val="1"/>
                <c:pt idx="0">
                  <c:v>Corona</c:v>
                </c:pt>
              </c:strCache>
            </c:strRef>
          </c:tx>
          <c:invertIfNegative val="0"/>
          <c:val>
            <c:numRef>
              <c:f>'WY Wind + (Storage or CC)'!$C$45:$Y$45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87.6</c:v>
                </c:pt>
                <c:pt idx="4">
                  <c:v>87.6</c:v>
                </c:pt>
                <c:pt idx="5">
                  <c:v>87.6</c:v>
                </c:pt>
                <c:pt idx="6">
                  <c:v>87.6</c:v>
                </c:pt>
                <c:pt idx="7">
                  <c:v>87.6</c:v>
                </c:pt>
                <c:pt idx="8">
                  <c:v>87.6</c:v>
                </c:pt>
                <c:pt idx="9">
                  <c:v>87.6</c:v>
                </c:pt>
                <c:pt idx="10">
                  <c:v>87.6</c:v>
                </c:pt>
                <c:pt idx="11">
                  <c:v>87.6</c:v>
                </c:pt>
                <c:pt idx="12">
                  <c:v>87.6</c:v>
                </c:pt>
                <c:pt idx="13">
                  <c:v>87.6</c:v>
                </c:pt>
                <c:pt idx="14">
                  <c:v>87.6</c:v>
                </c:pt>
                <c:pt idx="15">
                  <c:v>87.6</c:v>
                </c:pt>
                <c:pt idx="16">
                  <c:v>87.6</c:v>
                </c:pt>
                <c:pt idx="17">
                  <c:v>87.6</c:v>
                </c:pt>
                <c:pt idx="18">
                  <c:v>87.6</c:v>
                </c:pt>
                <c:pt idx="19">
                  <c:v>87.6</c:v>
                </c:pt>
                <c:pt idx="20">
                  <c:v>87.6</c:v>
                </c:pt>
                <c:pt idx="21">
                  <c:v>87.6</c:v>
                </c:pt>
                <c:pt idx="22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0B-438D-A21A-E9DA6C318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8880"/>
        <c:axId val="202300800"/>
        <c:extLst>
          <c:ext xmlns:c15="http://schemas.microsoft.com/office/drawing/2012/chart" uri="{02D57815-91ED-43cb-92C2-25804820EDAC}">
            <c15:filteredBarSeries>
              <c15:ser>
                <c:idx val="5"/>
                <c:order val="9"/>
                <c:tx>
                  <c:strRef>
                    <c:extLst>
                      <c:ext uri="{02D57815-91ED-43cb-92C2-25804820EDAC}">
                        <c15:formulaRef>
                          <c15:sqref>'WY Wind + (Storage or CC)'!$B$51</c15:sqref>
                        </c15:formulaRef>
                      </c:ext>
                    </c:extLst>
                    <c:strCache>
                      <c:ptCount val="1"/>
                      <c:pt idx="0">
                        <c:v>Solar 2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'WY Wind + (Storage or CC)'!$C$51:$Y$51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210B-438D-A21A-E9DA6C318A02}"/>
                  </c:ext>
                </c:extLst>
              </c15:ser>
            </c15:filteredBarSeries>
            <c15:filteredBarSeries>
              <c15:ser>
                <c:idx val="9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CC)'!$B$52</c15:sqref>
                        </c15:formulaRef>
                      </c:ext>
                    </c:extLst>
                    <c:strCache>
                      <c:ptCount val="1"/>
                      <c:pt idx="0">
                        <c:v>Solar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CC)'!$C$52:$Y$52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10B-438D-A21A-E9DA6C318A02}"/>
                  </c:ext>
                </c:extLst>
              </c15:ser>
            </c15:filteredBarSeries>
            <c15:filteredBarSeries>
              <c15:ser>
                <c:idx val="1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CC)'!$B$53</c15:sqref>
                        </c15:formulaRef>
                      </c:ext>
                    </c:extLst>
                    <c:strCache>
                      <c:ptCount val="1"/>
                      <c:pt idx="0">
                        <c:v>Solar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CC)'!$C$53:$Y$53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10B-438D-A21A-E9DA6C318A02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CC)'!$B$54</c15:sqref>
                        </c15:formulaRef>
                      </c:ext>
                    </c:extLst>
                    <c:strCache>
                      <c:ptCount val="1"/>
                      <c:pt idx="0">
                        <c:v>Solar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CC)'!$C$54:$Y$54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32.85</c:v>
                      </c:pt>
                      <c:pt idx="13">
                        <c:v>32.603625000000001</c:v>
                      </c:pt>
                      <c:pt idx="14">
                        <c:v>32.359097812500003</c:v>
                      </c:pt>
                      <c:pt idx="15">
                        <c:v>32.116404578906256</c:v>
                      </c:pt>
                      <c:pt idx="16">
                        <c:v>31.87553154456446</c:v>
                      </c:pt>
                      <c:pt idx="17">
                        <c:v>31.636465057980228</c:v>
                      </c:pt>
                      <c:pt idx="18">
                        <c:v>31.399191570045375</c:v>
                      </c:pt>
                      <c:pt idx="19">
                        <c:v>31.163697633270033</c:v>
                      </c:pt>
                      <c:pt idx="20">
                        <c:v>30.929969901020506</c:v>
                      </c:pt>
                      <c:pt idx="21">
                        <c:v>30.697995126762851</c:v>
                      </c:pt>
                      <c:pt idx="22">
                        <c:v>30.467760163312128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10B-438D-A21A-E9DA6C318A02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CC)'!$B$55</c15:sqref>
                        </c15:formulaRef>
                      </c:ext>
                    </c:extLst>
                    <c:strCache>
                      <c:ptCount val="1"/>
                      <c:pt idx="0">
                        <c:v>Solar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CC)'!$C$55:$Y$55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48.18</c:v>
                      </c:pt>
                      <c:pt idx="16">
                        <c:v>47.818649999999998</c:v>
                      </c:pt>
                      <c:pt idx="17">
                        <c:v>47.460010124999997</c:v>
                      </c:pt>
                      <c:pt idx="18">
                        <c:v>47.104060049062497</c:v>
                      </c:pt>
                      <c:pt idx="19">
                        <c:v>46.750779598694528</c:v>
                      </c:pt>
                      <c:pt idx="20">
                        <c:v>46.400148751704322</c:v>
                      </c:pt>
                      <c:pt idx="21">
                        <c:v>46.052147636066536</c:v>
                      </c:pt>
                      <c:pt idx="22">
                        <c:v>45.706756528796035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10B-438D-A21A-E9DA6C318A02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10B-438D-A21A-E9DA6C318A02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10B-438D-A21A-E9DA6C318A02}"/>
                  </c:ext>
                </c:extLst>
              </c15:ser>
            </c15:filteredBarSeries>
            <c15:filteredBa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CC)'!$B$46</c15:sqref>
                        </c15:formulaRef>
                      </c:ext>
                    </c:extLst>
                    <c:strCache>
                      <c:ptCount val="1"/>
                      <c:pt idx="0">
                        <c:v>Wind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CC)'!$C$46:$Y$46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10B-438D-A21A-E9DA6C318A02}"/>
                  </c:ext>
                </c:extLst>
              </c15:ser>
            </c15:filteredBarSeries>
            <c15:filteredBarSeries>
              <c15:ser>
                <c:idx val="18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CC)'!$B$47</c15:sqref>
                        </c15:formulaRef>
                      </c:ext>
                    </c:extLst>
                    <c:strCache>
                      <c:ptCount val="1"/>
                      <c:pt idx="0">
                        <c:v>Wind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CC)'!$C$47:$Y$47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73.584000000000003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10B-438D-A21A-E9DA6C318A02}"/>
                  </c:ext>
                </c:extLst>
              </c15:ser>
            </c15:filteredBarSeries>
            <c15:filteredBarSeries>
              <c15:ser>
                <c:idx val="19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CC)'!$B$48</c15:sqref>
                        </c15:formulaRef>
                      </c:ext>
                    </c:extLst>
                    <c:strCache>
                      <c:ptCount val="1"/>
                      <c:pt idx="0">
                        <c:v>Wind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CC)'!$C$48:$Y$48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77.087999999999994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10B-438D-A21A-E9DA6C318A02}"/>
                  </c:ext>
                </c:extLst>
              </c15:ser>
            </c15:filteredBarSeries>
            <c15:filteredBarSeries>
              <c15:ser>
                <c:idx val="20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CC)'!$B$49</c15:sqref>
                        </c15:formulaRef>
                      </c:ext>
                    </c:extLst>
                    <c:strCache>
                      <c:ptCount val="1"/>
                      <c:pt idx="0">
                        <c:v>Wind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'WY Wind + (Storage or CC)'!$C$49:$Y$49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140.16</c:v>
                      </c:pt>
                      <c:pt idx="17">
                        <c:v>140.16</c:v>
                      </c:pt>
                      <c:pt idx="18">
                        <c:v>140.16</c:v>
                      </c:pt>
                      <c:pt idx="19">
                        <c:v>140.16</c:v>
                      </c:pt>
                      <c:pt idx="20">
                        <c:v>140.16</c:v>
                      </c:pt>
                      <c:pt idx="21">
                        <c:v>140.16</c:v>
                      </c:pt>
                      <c:pt idx="22">
                        <c:v>140.16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10B-438D-A21A-E9DA6C318A02}"/>
                  </c:ext>
                </c:extLst>
              </c15:ser>
            </c15:filteredBarSeries>
            <c15:filteredBarSeries>
              <c15:ser>
                <c:idx val="21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10B-438D-A21A-E9DA6C318A02}"/>
                  </c:ext>
                </c:extLst>
              </c15:ser>
            </c15:filteredBarSeries>
            <c15:filteredBarSeries>
              <c15:ser>
                <c:idx val="22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10B-438D-A21A-E9DA6C318A0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6"/>
          <c:tx>
            <c:v>Required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'WY Wind + (Storage or CC)'!$C$4:$U$4</c:f>
              <c:numCache>
                <c:formatCode>General</c:formatCode>
                <c:ptCount val="1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</c:numCache>
            </c:numRef>
          </c:cat>
          <c:val>
            <c:numRef>
              <c:f>'WY Wind + (Storage or CC)'!$C$5:$AD$5</c:f>
              <c:numCache>
                <c:formatCode>#,##0</c:formatCode>
                <c:ptCount val="28"/>
                <c:pt idx="0">
                  <c:v>302.94</c:v>
                </c:pt>
                <c:pt idx="1">
                  <c:v>305.56083288774096</c:v>
                </c:pt>
                <c:pt idx="2">
                  <c:v>341.26467490582723</c:v>
                </c:pt>
                <c:pt idx="3">
                  <c:v>377.35925236278069</c:v>
                </c:pt>
                <c:pt idx="4">
                  <c:v>401.55914632896855</c:v>
                </c:pt>
                <c:pt idx="5">
                  <c:v>424.38975133754951</c:v>
                </c:pt>
                <c:pt idx="6">
                  <c:v>446.73403314316715</c:v>
                </c:pt>
                <c:pt idx="7">
                  <c:v>470.11185506997731</c:v>
                </c:pt>
                <c:pt idx="8">
                  <c:v>491.11337892083264</c:v>
                </c:pt>
                <c:pt idx="9">
                  <c:v>512.24336678280486</c:v>
                </c:pt>
                <c:pt idx="10">
                  <c:v>534.26641840455648</c:v>
                </c:pt>
                <c:pt idx="11">
                  <c:v>556.46291468340166</c:v>
                </c:pt>
                <c:pt idx="12">
                  <c:v>578.8176460380231</c:v>
                </c:pt>
                <c:pt idx="13">
                  <c:v>601.31808064753</c:v>
                </c:pt>
                <c:pt idx="14">
                  <c:v>644.0874918924834</c:v>
                </c:pt>
                <c:pt idx="15">
                  <c:v>666.95744306597101</c:v>
                </c:pt>
                <c:pt idx="16">
                  <c:v>669.68722374393087</c:v>
                </c:pt>
                <c:pt idx="17">
                  <c:v>672.4140047088149</c:v>
                </c:pt>
                <c:pt idx="18">
                  <c:v>675.14382333262915</c:v>
                </c:pt>
                <c:pt idx="19">
                  <c:v>677.87975786670097</c:v>
                </c:pt>
                <c:pt idx="20">
                  <c:v>680.62320984294763</c:v>
                </c:pt>
                <c:pt idx="21">
                  <c:v>683.37486185029297</c:v>
                </c:pt>
                <c:pt idx="22">
                  <c:v>686.13517375602817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10B-438D-A21A-E9DA6C318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880"/>
        <c:axId val="202300800"/>
      </c:lineChart>
      <c:catAx>
        <c:axId val="202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300800"/>
        <c:crosses val="autoZero"/>
        <c:auto val="1"/>
        <c:lblAlgn val="ctr"/>
        <c:lblOffset val="100"/>
        <c:noMultiLvlLbl val="0"/>
      </c:catAx>
      <c:valAx>
        <c:axId val="20230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RPS</a:t>
                </a:r>
                <a:r>
                  <a:rPr lang="en-US" sz="1400" baseline="0"/>
                  <a:t> load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2298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0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8.3109611298587682E-2"/>
          <c:y val="0.14263528930328248"/>
          <c:w val="0.82934110375145753"/>
          <c:h val="6.5510884097935984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 Outlook - WY Wind replacement scenario (188</a:t>
            </a:r>
            <a:r>
              <a:rPr lang="en-US" baseline="0"/>
              <a:t> MW)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74468765764101E-2"/>
          <c:y val="3.6240865655086309E-2"/>
          <c:w val="0.96716072911328055"/>
          <c:h val="0.831749417904231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'SB350_14WY Wind + CC + CAES'!$B$11</c:f>
              <c:strCache>
                <c:ptCount val="1"/>
                <c:pt idx="0">
                  <c:v>Pleasant Valley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'SB350_14WY Wind + CC + CAES'!$C$11:$AD$11</c:f>
              <c:numCache>
                <c:formatCode>#,##0</c:formatCode>
                <c:ptCount val="28"/>
                <c:pt idx="0">
                  <c:v>12.702</c:v>
                </c:pt>
                <c:pt idx="1">
                  <c:v>12.702</c:v>
                </c:pt>
                <c:pt idx="2">
                  <c:v>12.702</c:v>
                </c:pt>
                <c:pt idx="3">
                  <c:v>12.702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A03-9BCB-EC45EBD92C1B}"/>
            </c:ext>
          </c:extLst>
        </c:ser>
        <c:ser>
          <c:idx val="3"/>
          <c:order val="1"/>
          <c:tx>
            <c:strRef>
              <c:f>'SB350_14WY Wind + CC + CAES'!$B$13</c:f>
              <c:strCache>
                <c:ptCount val="1"/>
                <c:pt idx="0">
                  <c:v>Tieton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'SB350_14WY Wind + CC + CAES'!$C$13:$AD$13</c:f>
              <c:numCache>
                <c:formatCode>#,##0</c:formatCode>
                <c:ptCount val="2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A03-9BCB-EC45EBD92C1B}"/>
            </c:ext>
          </c:extLst>
        </c:ser>
        <c:ser>
          <c:idx val="2"/>
          <c:order val="2"/>
          <c:tx>
            <c:strRef>
              <c:f>'SB350_14WY Wind + CC + CAES'!$B$12</c:f>
              <c:strCache>
                <c:ptCount val="1"/>
                <c:pt idx="0">
                  <c:v>Milford I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'SB350_14WY Wind + CC + CAES'!$C$12:$AD$12</c:f>
              <c:numCache>
                <c:formatCode>#,##0</c:formatCode>
                <c:ptCount val="28"/>
                <c:pt idx="0">
                  <c:v>21.93910275303201</c:v>
                </c:pt>
                <c:pt idx="1">
                  <c:v>21.93910275303201</c:v>
                </c:pt>
                <c:pt idx="2">
                  <c:v>21.93910275303201</c:v>
                </c:pt>
                <c:pt idx="3">
                  <c:v>21.93910275303201</c:v>
                </c:pt>
                <c:pt idx="4">
                  <c:v>21.93910275303201</c:v>
                </c:pt>
                <c:pt idx="5">
                  <c:v>21.93910275303201</c:v>
                </c:pt>
                <c:pt idx="6">
                  <c:v>21.93910275303201</c:v>
                </c:pt>
                <c:pt idx="7">
                  <c:v>21.93910275303201</c:v>
                </c:pt>
                <c:pt idx="8">
                  <c:v>21.93910275303201</c:v>
                </c:pt>
                <c:pt idx="9">
                  <c:v>21.93910275303201</c:v>
                </c:pt>
                <c:pt idx="10">
                  <c:v>21.93910275303201</c:v>
                </c:pt>
                <c:pt idx="11">
                  <c:v>20.110844190279341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D-4A03-9BCB-EC45EBD92C1B}"/>
            </c:ext>
          </c:extLst>
        </c:ser>
        <c:ser>
          <c:idx val="6"/>
          <c:order val="3"/>
          <c:tx>
            <c:strRef>
              <c:f>'SB350_14WY Wind + CC + CAES'!$B$14</c:f>
              <c:strCache>
                <c:ptCount val="1"/>
                <c:pt idx="0">
                  <c:v>Copper Mountain</c:v>
                </c:pt>
              </c:strCache>
            </c:strRef>
          </c:tx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'SB350_14WY Wind + CC + CAES'!$C$14:$AD$14</c:f>
              <c:numCache>
                <c:formatCode>General</c:formatCode>
                <c:ptCount val="28"/>
                <c:pt idx="0">
                  <c:v>97.34868579772143</c:v>
                </c:pt>
                <c:pt idx="1">
                  <c:v>97.34868579772143</c:v>
                </c:pt>
                <c:pt idx="2">
                  <c:v>97.34868579772143</c:v>
                </c:pt>
                <c:pt idx="3">
                  <c:v>97.34868579772143</c:v>
                </c:pt>
                <c:pt idx="4">
                  <c:v>97.34868579772143</c:v>
                </c:pt>
                <c:pt idx="5">
                  <c:v>97.34868579772143</c:v>
                </c:pt>
                <c:pt idx="6">
                  <c:v>97.34868579772143</c:v>
                </c:pt>
                <c:pt idx="7">
                  <c:v>97.34868579772143</c:v>
                </c:pt>
                <c:pt idx="8">
                  <c:v>97.34868579772143</c:v>
                </c:pt>
                <c:pt idx="9">
                  <c:v>97.34868579772143</c:v>
                </c:pt>
                <c:pt idx="10">
                  <c:v>97.34868579772143</c:v>
                </c:pt>
                <c:pt idx="11">
                  <c:v>97.34868579772143</c:v>
                </c:pt>
                <c:pt idx="12">
                  <c:v>97.34868579772143</c:v>
                </c:pt>
                <c:pt idx="13">
                  <c:v>97.34868579772143</c:v>
                </c:pt>
                <c:pt idx="14">
                  <c:v>97.34868579772143</c:v>
                </c:pt>
                <c:pt idx="15">
                  <c:v>89.236295314577973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DD-4A03-9BCB-EC45EBD92C1B}"/>
            </c:ext>
          </c:extLst>
        </c:ser>
        <c:ser>
          <c:idx val="7"/>
          <c:order val="4"/>
          <c:tx>
            <c:strRef>
              <c:f>'SB350_14WY Wind + CC + CAES'!$B$15</c:f>
              <c:strCache>
                <c:ptCount val="1"/>
                <c:pt idx="0">
                  <c:v>Pebble Springs</c:v>
                </c:pt>
              </c:strCache>
            </c:strRef>
          </c:tx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'SB350_14WY Wind + CC + CAES'!$C$15:$AD$15</c:f>
              <c:numCache>
                <c:formatCode>#,##0</c:formatCode>
                <c:ptCount val="2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19.25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D-4A03-9BCB-EC45EBD92C1B}"/>
            </c:ext>
          </c:extLst>
        </c:ser>
        <c:ser>
          <c:idx val="8"/>
          <c:order val="5"/>
          <c:tx>
            <c:strRef>
              <c:f>'SB350_14WY Wind + CC + CAES'!$B$16</c:f>
              <c:strCache>
                <c:ptCount val="1"/>
                <c:pt idx="0">
                  <c:v>Don Campbell 1</c:v>
                </c:pt>
              </c:strCache>
            </c:strRef>
          </c:tx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'SB350_14WY Wind + CC + CAES'!$C$16:$AD$16</c:f>
              <c:numCache>
                <c:formatCode>#,##0</c:formatCode>
                <c:ptCount val="28"/>
                <c:pt idx="0">
                  <c:v>26.28</c:v>
                </c:pt>
                <c:pt idx="1">
                  <c:v>26.28</c:v>
                </c:pt>
                <c:pt idx="2">
                  <c:v>26.28</c:v>
                </c:pt>
                <c:pt idx="3">
                  <c:v>26.28</c:v>
                </c:pt>
                <c:pt idx="4">
                  <c:v>26.28</c:v>
                </c:pt>
                <c:pt idx="5">
                  <c:v>26.28</c:v>
                </c:pt>
                <c:pt idx="6">
                  <c:v>26.28</c:v>
                </c:pt>
                <c:pt idx="7">
                  <c:v>26.28</c:v>
                </c:pt>
                <c:pt idx="8">
                  <c:v>26.28</c:v>
                </c:pt>
                <c:pt idx="9">
                  <c:v>26.28</c:v>
                </c:pt>
                <c:pt idx="10">
                  <c:v>26.28</c:v>
                </c:pt>
                <c:pt idx="11">
                  <c:v>26.28</c:v>
                </c:pt>
                <c:pt idx="12">
                  <c:v>26.28</c:v>
                </c:pt>
                <c:pt idx="13">
                  <c:v>26.28</c:v>
                </c:pt>
                <c:pt idx="14">
                  <c:v>26.28</c:v>
                </c:pt>
                <c:pt idx="15">
                  <c:v>24.09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D-4A03-9BCB-EC45EBD92C1B}"/>
            </c:ext>
          </c:extLst>
        </c:ser>
        <c:ser>
          <c:idx val="23"/>
          <c:order val="7"/>
          <c:tx>
            <c:strRef>
              <c:f>'SB350_14WY Wind + CC + CAES'!$B$17</c:f>
              <c:strCache>
                <c:ptCount val="1"/>
                <c:pt idx="0">
                  <c:v>WY Wind</c:v>
                </c:pt>
              </c:strCache>
            </c:strRef>
          </c:tx>
          <c:invertIfNegative val="0"/>
          <c:val>
            <c:numRef>
              <c:f>'SB350_14WY Wind + CC + CAES'!$C$17:$Y$17</c:f>
              <c:numCache>
                <c:formatCode>#,##0</c:formatCode>
                <c:ptCount val="23"/>
                <c:pt idx="6">
                  <c:v>120.45</c:v>
                </c:pt>
                <c:pt idx="7">
                  <c:v>385.44</c:v>
                </c:pt>
                <c:pt idx="8">
                  <c:v>905.78400000000011</c:v>
                </c:pt>
                <c:pt idx="9">
                  <c:v>905.78400000000011</c:v>
                </c:pt>
                <c:pt idx="10">
                  <c:v>905.78400000000011</c:v>
                </c:pt>
                <c:pt idx="11">
                  <c:v>905.78400000000011</c:v>
                </c:pt>
                <c:pt idx="12">
                  <c:v>905.78400000000011</c:v>
                </c:pt>
                <c:pt idx="13">
                  <c:v>905.78400000000011</c:v>
                </c:pt>
                <c:pt idx="14">
                  <c:v>905.78400000000011</c:v>
                </c:pt>
                <c:pt idx="15">
                  <c:v>905.78400000000011</c:v>
                </c:pt>
                <c:pt idx="16">
                  <c:v>905.78400000000011</c:v>
                </c:pt>
                <c:pt idx="17">
                  <c:v>905.78400000000011</c:v>
                </c:pt>
                <c:pt idx="18">
                  <c:v>905.78400000000011</c:v>
                </c:pt>
                <c:pt idx="19">
                  <c:v>905.78400000000011</c:v>
                </c:pt>
                <c:pt idx="20">
                  <c:v>905.78400000000011</c:v>
                </c:pt>
                <c:pt idx="21">
                  <c:v>905.78400000000011</c:v>
                </c:pt>
                <c:pt idx="22">
                  <c:v>905.78400000000011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D-4A03-9BCB-EC45EBD92C1B}"/>
            </c:ext>
          </c:extLst>
        </c:ser>
        <c:ser>
          <c:idx val="4"/>
          <c:order val="8"/>
          <c:tx>
            <c:strRef>
              <c:f>'SB350_14WY Wind + CC + CAES'!$B$50</c:f>
              <c:strCache>
                <c:ptCount val="1"/>
                <c:pt idx="0">
                  <c:v>Solar 1</c:v>
                </c:pt>
              </c:strCache>
              <c:extLst xmlns:c15="http://schemas.microsoft.com/office/drawing/2012/chart"/>
            </c:strRef>
          </c:tx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  <c:extLst xmlns:c15="http://schemas.microsoft.com/office/drawing/2012/chart"/>
            </c:numRef>
          </c:cat>
          <c:val>
            <c:numRef>
              <c:f>'SB350_14WY Wind + CC + CAES'!$C$50:$Y$50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41.098465906522136</c:v>
                </c:pt>
                <c:pt idx="3">
                  <c:v>40.790227412223217</c:v>
                </c:pt>
                <c:pt idx="4">
                  <c:v>40.484300706631544</c:v>
                </c:pt>
                <c:pt idx="5">
                  <c:v>40.180668451331805</c:v>
                </c:pt>
                <c:pt idx="6">
                  <c:v>39.879313437946813</c:v>
                </c:pt>
                <c:pt idx="7">
                  <c:v>39.580218587162214</c:v>
                </c:pt>
                <c:pt idx="8">
                  <c:v>39.283366947758495</c:v>
                </c:pt>
                <c:pt idx="9">
                  <c:v>38.988741695650305</c:v>
                </c:pt>
                <c:pt idx="10">
                  <c:v>38.696326132932924</c:v>
                </c:pt>
                <c:pt idx="11">
                  <c:v>38.406103686935928</c:v>
                </c:pt>
                <c:pt idx="12">
                  <c:v>38.118057909283912</c:v>
                </c:pt>
                <c:pt idx="13">
                  <c:v>37.832172474964281</c:v>
                </c:pt>
                <c:pt idx="14">
                  <c:v>37.548431181402051</c:v>
                </c:pt>
                <c:pt idx="15">
                  <c:v>37.266817947541533</c:v>
                </c:pt>
                <c:pt idx="16">
                  <c:v>36.987316812934971</c:v>
                </c:pt>
                <c:pt idx="17">
                  <c:v>36.709911936837962</c:v>
                </c:pt>
                <c:pt idx="18">
                  <c:v>36.434587597311676</c:v>
                </c:pt>
                <c:pt idx="19">
                  <c:v>36.161328190331837</c:v>
                </c:pt>
                <c:pt idx="20">
                  <c:v>35.890118228904349</c:v>
                </c:pt>
                <c:pt idx="21">
                  <c:v>35.620942342187568</c:v>
                </c:pt>
                <c:pt idx="22">
                  <c:v>35.35378527462116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3DD-4A03-9BCB-EC45EBD92C1B}"/>
            </c:ext>
          </c:extLst>
        </c:ser>
        <c:ser>
          <c:idx val="11"/>
          <c:order val="16"/>
          <c:tx>
            <c:strRef>
              <c:f>'SB350_14WY Wind + CC + CAES'!$B$44</c:f>
              <c:strCache>
                <c:ptCount val="1"/>
                <c:pt idx="0">
                  <c:v>Wind 1</c:v>
                </c:pt>
              </c:strCache>
              <c:extLst xmlns:c15="http://schemas.microsoft.com/office/drawing/2012/chart"/>
            </c:strRef>
          </c:tx>
          <c:spPr>
            <a:pattFill prst="ltHorz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cat>
            <c:numRef>
              <c:f>'SB350_14WY Wind + CC + CAES'!$C$4:$Y$4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  <c:extLst xmlns:c15="http://schemas.microsoft.com/office/drawing/2012/chart"/>
            </c:numRef>
          </c:cat>
          <c:val>
            <c:numRef>
              <c:f>'SB350_14WY Wind + CC + CAES'!$C$44:$Y$44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91.98</c:v>
                </c:pt>
                <c:pt idx="3">
                  <c:v>91.98</c:v>
                </c:pt>
                <c:pt idx="4">
                  <c:v>91.98</c:v>
                </c:pt>
                <c:pt idx="5">
                  <c:v>91.98</c:v>
                </c:pt>
                <c:pt idx="6">
                  <c:v>91.98</c:v>
                </c:pt>
                <c:pt idx="7">
                  <c:v>91.98</c:v>
                </c:pt>
                <c:pt idx="8">
                  <c:v>91.98</c:v>
                </c:pt>
                <c:pt idx="9">
                  <c:v>91.98</c:v>
                </c:pt>
                <c:pt idx="10">
                  <c:v>91.98</c:v>
                </c:pt>
                <c:pt idx="11">
                  <c:v>91.98</c:v>
                </c:pt>
                <c:pt idx="12">
                  <c:v>91.98</c:v>
                </c:pt>
                <c:pt idx="13">
                  <c:v>91.98</c:v>
                </c:pt>
                <c:pt idx="14">
                  <c:v>91.98</c:v>
                </c:pt>
                <c:pt idx="15">
                  <c:v>91.98</c:v>
                </c:pt>
                <c:pt idx="16">
                  <c:v>91.98</c:v>
                </c:pt>
                <c:pt idx="17">
                  <c:v>91.98</c:v>
                </c:pt>
                <c:pt idx="18">
                  <c:v>91.98</c:v>
                </c:pt>
                <c:pt idx="19">
                  <c:v>91.98</c:v>
                </c:pt>
                <c:pt idx="20">
                  <c:v>91.98</c:v>
                </c:pt>
                <c:pt idx="21">
                  <c:v>91.98</c:v>
                </c:pt>
                <c:pt idx="22">
                  <c:v>91.98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3DD-4A03-9BCB-EC45EBD92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8880"/>
        <c:axId val="202300800"/>
        <c:extLst>
          <c:ext xmlns:c15="http://schemas.microsoft.com/office/drawing/2012/chart" uri="{02D57815-91ED-43cb-92C2-25804820EDAC}">
            <c15:filteredBarSeries>
              <c15:ser>
                <c:idx val="5"/>
                <c:order val="9"/>
                <c:tx>
                  <c:strRef>
                    <c:extLst>
                      <c:ext uri="{02D57815-91ED-43cb-92C2-25804820EDAC}">
                        <c15:formulaRef>
                          <c15:sqref>'SB350_14WY Wind + CC + CAES'!$B$51</c15:sqref>
                        </c15:formulaRef>
                      </c:ext>
                    </c:extLst>
                    <c:strCache>
                      <c:ptCount val="1"/>
                      <c:pt idx="0">
                        <c:v>Solar 2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'SB350_14WY Wind + CC + CAES'!$C$51:$Y$51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32.85</c:v>
                      </c:pt>
                      <c:pt idx="4">
                        <c:v>32.85</c:v>
                      </c:pt>
                      <c:pt idx="5">
                        <c:v>32.603625000000001</c:v>
                      </c:pt>
                      <c:pt idx="6">
                        <c:v>32.359097812500003</c:v>
                      </c:pt>
                      <c:pt idx="7">
                        <c:v>32.116404578906256</c:v>
                      </c:pt>
                      <c:pt idx="8">
                        <c:v>31.87553154456446</c:v>
                      </c:pt>
                      <c:pt idx="9">
                        <c:v>31.636465057980228</c:v>
                      </c:pt>
                      <c:pt idx="10">
                        <c:v>31.399191570045375</c:v>
                      </c:pt>
                      <c:pt idx="11">
                        <c:v>31.163697633270033</c:v>
                      </c:pt>
                      <c:pt idx="12">
                        <c:v>30.929969901020506</c:v>
                      </c:pt>
                      <c:pt idx="13">
                        <c:v>30.697995126762851</c:v>
                      </c:pt>
                      <c:pt idx="14">
                        <c:v>30.467760163312128</c:v>
                      </c:pt>
                      <c:pt idx="15">
                        <c:v>30.239251962087287</c:v>
                      </c:pt>
                      <c:pt idx="16">
                        <c:v>30.012457572371634</c:v>
                      </c:pt>
                      <c:pt idx="17">
                        <c:v>29.787364140578848</c:v>
                      </c:pt>
                      <c:pt idx="18">
                        <c:v>29.563958909524509</c:v>
                      </c:pt>
                      <c:pt idx="19">
                        <c:v>29.342229217703075</c:v>
                      </c:pt>
                      <c:pt idx="20">
                        <c:v>29.122162498570301</c:v>
                      </c:pt>
                      <c:pt idx="21">
                        <c:v>28.903746279831022</c:v>
                      </c:pt>
                      <c:pt idx="22">
                        <c:v>28.68696818273229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63DD-4A03-9BCB-EC45EBD92C1B}"/>
                  </c:ext>
                </c:extLst>
              </c15:ser>
            </c15:filteredBarSeries>
            <c15:filteredBarSeries>
              <c15:ser>
                <c:idx val="9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CAES'!$B$52</c15:sqref>
                        </c15:formulaRef>
                      </c:ext>
                    </c:extLst>
                    <c:strCache>
                      <c:ptCount val="1"/>
                      <c:pt idx="0">
                        <c:v>Solar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CAES'!$C$52:$Y$52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21.9</c:v>
                      </c:pt>
                      <c:pt idx="7">
                        <c:v>21.735749999999999</c:v>
                      </c:pt>
                      <c:pt idx="8">
                        <c:v>21.572731874999999</c:v>
                      </c:pt>
                      <c:pt idx="9">
                        <c:v>21.4109363859375</c:v>
                      </c:pt>
                      <c:pt idx="10">
                        <c:v>21.25035436304297</c:v>
                      </c:pt>
                      <c:pt idx="11">
                        <c:v>21.090976705320148</c:v>
                      </c:pt>
                      <c:pt idx="12">
                        <c:v>20.932794380030249</c:v>
                      </c:pt>
                      <c:pt idx="13">
                        <c:v>20.775798422180021</c:v>
                      </c:pt>
                      <c:pt idx="14">
                        <c:v>20.619979934013671</c:v>
                      </c:pt>
                      <c:pt idx="15">
                        <c:v>20.465330084508569</c:v>
                      </c:pt>
                      <c:pt idx="16">
                        <c:v>20.311840108874755</c:v>
                      </c:pt>
                      <c:pt idx="17">
                        <c:v>20.159501308058193</c:v>
                      </c:pt>
                      <c:pt idx="18">
                        <c:v>20.008305048247756</c:v>
                      </c:pt>
                      <c:pt idx="19">
                        <c:v>19.858242760385899</c:v>
                      </c:pt>
                      <c:pt idx="20">
                        <c:v>19.709305939683006</c:v>
                      </c:pt>
                      <c:pt idx="21">
                        <c:v>19.561486145135383</c:v>
                      </c:pt>
                      <c:pt idx="22">
                        <c:v>19.414774999046866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3DD-4A03-9BCB-EC45EBD92C1B}"/>
                  </c:ext>
                </c:extLst>
              </c15:ser>
            </c15:filteredBarSeries>
            <c15:filteredBarSeries>
              <c15:ser>
                <c:idx val="1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CAES'!$B$53</c15:sqref>
                        </c15:formulaRef>
                      </c:ext>
                    </c:extLst>
                    <c:strCache>
                      <c:ptCount val="1"/>
                      <c:pt idx="0">
                        <c:v>Solar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CAES'!$C$53:$Y$53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28.47</c:v>
                      </c:pt>
                      <c:pt idx="10">
                        <c:v>28.256474999999998</c:v>
                      </c:pt>
                      <c:pt idx="11">
                        <c:v>28.044551437499997</c:v>
                      </c:pt>
                      <c:pt idx="12">
                        <c:v>27.834217301718748</c:v>
                      </c:pt>
                      <c:pt idx="13">
                        <c:v>27.625460671955857</c:v>
                      </c:pt>
                      <c:pt idx="14">
                        <c:v>27.418269716916189</c:v>
                      </c:pt>
                      <c:pt idx="15">
                        <c:v>27.212632694039318</c:v>
                      </c:pt>
                      <c:pt idx="16">
                        <c:v>27.008537948834022</c:v>
                      </c:pt>
                      <c:pt idx="17">
                        <c:v>26.805973914217766</c:v>
                      </c:pt>
                      <c:pt idx="18">
                        <c:v>26.604929109861132</c:v>
                      </c:pt>
                      <c:pt idx="19">
                        <c:v>26.405392141537174</c:v>
                      </c:pt>
                      <c:pt idx="20">
                        <c:v>26.207351700475645</c:v>
                      </c:pt>
                      <c:pt idx="21">
                        <c:v>26.010796562722078</c:v>
                      </c:pt>
                      <c:pt idx="22">
                        <c:v>25.815715588501661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3DD-4A03-9BCB-EC45EBD92C1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CAES'!$B$54</c15:sqref>
                        </c15:formulaRef>
                      </c:ext>
                    </c:extLst>
                    <c:strCache>
                      <c:ptCount val="1"/>
                      <c:pt idx="0">
                        <c:v>Solar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CAES'!$C$54:$Y$54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32.85</c:v>
                      </c:pt>
                      <c:pt idx="13">
                        <c:v>32.603625000000001</c:v>
                      </c:pt>
                      <c:pt idx="14">
                        <c:v>32.359097812500003</c:v>
                      </c:pt>
                      <c:pt idx="15">
                        <c:v>32.116404578906256</c:v>
                      </c:pt>
                      <c:pt idx="16">
                        <c:v>31.87553154456446</c:v>
                      </c:pt>
                      <c:pt idx="17">
                        <c:v>31.636465057980228</c:v>
                      </c:pt>
                      <c:pt idx="18">
                        <c:v>31.399191570045375</c:v>
                      </c:pt>
                      <c:pt idx="19">
                        <c:v>31.163697633270033</c:v>
                      </c:pt>
                      <c:pt idx="20">
                        <c:v>30.929969901020506</c:v>
                      </c:pt>
                      <c:pt idx="21">
                        <c:v>30.697995126762851</c:v>
                      </c:pt>
                      <c:pt idx="22">
                        <c:v>30.467760163312128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3DD-4A03-9BCB-EC45EBD92C1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CAES'!$B$55</c15:sqref>
                        </c15:formulaRef>
                      </c:ext>
                    </c:extLst>
                    <c:strCache>
                      <c:ptCount val="1"/>
                      <c:pt idx="0">
                        <c:v>Solar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CAES'!$C$55:$Y$55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48.18</c:v>
                      </c:pt>
                      <c:pt idx="16">
                        <c:v>47.818649999999998</c:v>
                      </c:pt>
                      <c:pt idx="17">
                        <c:v>47.460010124999997</c:v>
                      </c:pt>
                      <c:pt idx="18">
                        <c:v>47.104060049062497</c:v>
                      </c:pt>
                      <c:pt idx="19">
                        <c:v>46.750779598694528</c:v>
                      </c:pt>
                      <c:pt idx="20">
                        <c:v>46.400148751704322</c:v>
                      </c:pt>
                      <c:pt idx="21">
                        <c:v>46.052147636066536</c:v>
                      </c:pt>
                      <c:pt idx="22">
                        <c:v>45.706756528796035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3DD-4A03-9BCB-EC45EBD92C1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3DD-4A03-9BCB-EC45EBD92C1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3DD-4A03-9BCB-EC45EBD92C1B}"/>
                  </c:ext>
                </c:extLst>
              </c15:ser>
            </c15:filteredBarSeries>
            <c15:filteredBarSeries>
              <c15:ser>
                <c:idx val="16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CAES'!$B$45</c15:sqref>
                        </c15:formulaRef>
                      </c:ext>
                    </c:extLst>
                    <c:strCache>
                      <c:ptCount val="1"/>
                      <c:pt idx="0">
                        <c:v>Wind 2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CAES'!$C$45:$Y$45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64.385999999999996</c:v>
                      </c:pt>
                      <c:pt idx="4">
                        <c:v>64.385999999999996</c:v>
                      </c:pt>
                      <c:pt idx="5">
                        <c:v>64.385999999999996</c:v>
                      </c:pt>
                      <c:pt idx="6">
                        <c:v>64.385999999999996</c:v>
                      </c:pt>
                      <c:pt idx="7">
                        <c:v>64.385999999999996</c:v>
                      </c:pt>
                      <c:pt idx="8">
                        <c:v>64.385999999999996</c:v>
                      </c:pt>
                      <c:pt idx="9">
                        <c:v>64.385999999999996</c:v>
                      </c:pt>
                      <c:pt idx="10">
                        <c:v>64.385999999999996</c:v>
                      </c:pt>
                      <c:pt idx="11">
                        <c:v>64.385999999999996</c:v>
                      </c:pt>
                      <c:pt idx="12">
                        <c:v>64.385999999999996</c:v>
                      </c:pt>
                      <c:pt idx="13">
                        <c:v>64.385999999999996</c:v>
                      </c:pt>
                      <c:pt idx="14">
                        <c:v>64.385999999999996</c:v>
                      </c:pt>
                      <c:pt idx="15">
                        <c:v>64.385999999999996</c:v>
                      </c:pt>
                      <c:pt idx="16">
                        <c:v>64.385999999999996</c:v>
                      </c:pt>
                      <c:pt idx="17">
                        <c:v>64.385999999999996</c:v>
                      </c:pt>
                      <c:pt idx="18">
                        <c:v>64.385999999999996</c:v>
                      </c:pt>
                      <c:pt idx="19">
                        <c:v>64.385999999999996</c:v>
                      </c:pt>
                      <c:pt idx="20">
                        <c:v>64.385999999999996</c:v>
                      </c:pt>
                      <c:pt idx="21">
                        <c:v>64.385999999999996</c:v>
                      </c:pt>
                      <c:pt idx="22">
                        <c:v>64.385999999999996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3DD-4A03-9BCB-EC45EBD92C1B}"/>
                  </c:ext>
                </c:extLst>
              </c15:ser>
            </c15:filteredBarSeries>
            <c15:filteredBa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CAES'!$B$46</c15:sqref>
                        </c15:formulaRef>
                      </c:ext>
                    </c:extLst>
                    <c:strCache>
                      <c:ptCount val="1"/>
                      <c:pt idx="0">
                        <c:v>Wind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CAES'!$C$46:$Y$46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39.857999999999997</c:v>
                      </c:pt>
                      <c:pt idx="7">
                        <c:v>39.857999999999997</c:v>
                      </c:pt>
                      <c:pt idx="8">
                        <c:v>39.857999999999997</c:v>
                      </c:pt>
                      <c:pt idx="9">
                        <c:v>39.857999999999997</c:v>
                      </c:pt>
                      <c:pt idx="10">
                        <c:v>39.857999999999997</c:v>
                      </c:pt>
                      <c:pt idx="11">
                        <c:v>39.857999999999997</c:v>
                      </c:pt>
                      <c:pt idx="12">
                        <c:v>39.857999999999997</c:v>
                      </c:pt>
                      <c:pt idx="13">
                        <c:v>39.857999999999997</c:v>
                      </c:pt>
                      <c:pt idx="14">
                        <c:v>39.857999999999997</c:v>
                      </c:pt>
                      <c:pt idx="15">
                        <c:v>39.857999999999997</c:v>
                      </c:pt>
                      <c:pt idx="16">
                        <c:v>39.857999999999997</c:v>
                      </c:pt>
                      <c:pt idx="17">
                        <c:v>39.857999999999997</c:v>
                      </c:pt>
                      <c:pt idx="18">
                        <c:v>39.857999999999997</c:v>
                      </c:pt>
                      <c:pt idx="19">
                        <c:v>39.857999999999997</c:v>
                      </c:pt>
                      <c:pt idx="20">
                        <c:v>39.857999999999997</c:v>
                      </c:pt>
                      <c:pt idx="21">
                        <c:v>39.857999999999997</c:v>
                      </c:pt>
                      <c:pt idx="22">
                        <c:v>39.857999999999997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3DD-4A03-9BCB-EC45EBD92C1B}"/>
                  </c:ext>
                </c:extLst>
              </c15:ser>
            </c15:filteredBarSeries>
            <c15:filteredBarSeries>
              <c15:ser>
                <c:idx val="18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CAES'!$B$47</c15:sqref>
                        </c15:formulaRef>
                      </c:ext>
                    </c:extLst>
                    <c:strCache>
                      <c:ptCount val="1"/>
                      <c:pt idx="0">
                        <c:v>Wind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CAES'!$C$47:$Y$47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64.385999999999996</c:v>
                      </c:pt>
                      <c:pt idx="10">
                        <c:v>64.385999999999996</c:v>
                      </c:pt>
                      <c:pt idx="11">
                        <c:v>64.385999999999996</c:v>
                      </c:pt>
                      <c:pt idx="12">
                        <c:v>64.385999999999996</c:v>
                      </c:pt>
                      <c:pt idx="13">
                        <c:v>64.385999999999996</c:v>
                      </c:pt>
                      <c:pt idx="14">
                        <c:v>64.385999999999996</c:v>
                      </c:pt>
                      <c:pt idx="15">
                        <c:v>64.385999999999996</c:v>
                      </c:pt>
                      <c:pt idx="16">
                        <c:v>64.385999999999996</c:v>
                      </c:pt>
                      <c:pt idx="17">
                        <c:v>64.385999999999996</c:v>
                      </c:pt>
                      <c:pt idx="18">
                        <c:v>64.385999999999996</c:v>
                      </c:pt>
                      <c:pt idx="19">
                        <c:v>64.385999999999996</c:v>
                      </c:pt>
                      <c:pt idx="20">
                        <c:v>64.385999999999996</c:v>
                      </c:pt>
                      <c:pt idx="21">
                        <c:v>64.385999999999996</c:v>
                      </c:pt>
                      <c:pt idx="22">
                        <c:v>64.385999999999996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3DD-4A03-9BCB-EC45EBD92C1B}"/>
                  </c:ext>
                </c:extLst>
              </c15:ser>
            </c15:filteredBarSeries>
            <c15:filteredBarSeries>
              <c15:ser>
                <c:idx val="19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CAES'!$B$48</c15:sqref>
                        </c15:formulaRef>
                      </c:ext>
                    </c:extLst>
                    <c:strCache>
                      <c:ptCount val="1"/>
                      <c:pt idx="0">
                        <c:v>Wind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CAES'!$C$48:$Y$48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79.715999999999994</c:v>
                      </c:pt>
                      <c:pt idx="14">
                        <c:v>79.715999999999994</c:v>
                      </c:pt>
                      <c:pt idx="15">
                        <c:v>79.715999999999994</c:v>
                      </c:pt>
                      <c:pt idx="16">
                        <c:v>79.715999999999994</c:v>
                      </c:pt>
                      <c:pt idx="17">
                        <c:v>79.715999999999994</c:v>
                      </c:pt>
                      <c:pt idx="18">
                        <c:v>79.715999999999994</c:v>
                      </c:pt>
                      <c:pt idx="19">
                        <c:v>79.715999999999994</c:v>
                      </c:pt>
                      <c:pt idx="20">
                        <c:v>79.715999999999994</c:v>
                      </c:pt>
                      <c:pt idx="21">
                        <c:v>79.715999999999994</c:v>
                      </c:pt>
                      <c:pt idx="22">
                        <c:v>79.715999999999994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3DD-4A03-9BCB-EC45EBD92C1B}"/>
                  </c:ext>
                </c:extLst>
              </c15:ser>
            </c15:filteredBarSeries>
            <c15:filteredBarSeries>
              <c15:ser>
                <c:idx val="20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CAES'!$B$49</c15:sqref>
                        </c15:formulaRef>
                      </c:ext>
                    </c:extLst>
                    <c:strCache>
                      <c:ptCount val="1"/>
                      <c:pt idx="0">
                        <c:v>Wind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'SB350_14WY Wind + CC + CAES'!$C$49:$Y$49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122.63999999999999</c:v>
                      </c:pt>
                      <c:pt idx="17">
                        <c:v>122.63999999999999</c:v>
                      </c:pt>
                      <c:pt idx="18">
                        <c:v>122.63999999999999</c:v>
                      </c:pt>
                      <c:pt idx="19">
                        <c:v>122.63999999999999</c:v>
                      </c:pt>
                      <c:pt idx="20">
                        <c:v>122.63999999999999</c:v>
                      </c:pt>
                      <c:pt idx="21">
                        <c:v>122.63999999999999</c:v>
                      </c:pt>
                      <c:pt idx="22">
                        <c:v>122.63999999999999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63DD-4A03-9BCB-EC45EBD92C1B}"/>
                  </c:ext>
                </c:extLst>
              </c15:ser>
            </c15:filteredBarSeries>
            <c15:filteredBarSeries>
              <c15:ser>
                <c:idx val="21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3DD-4A03-9BCB-EC45EBD92C1B}"/>
                  </c:ext>
                </c:extLst>
              </c15:ser>
            </c15:filteredBarSeries>
            <c15:filteredBarSeries>
              <c15:ser>
                <c:idx val="22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3DD-4A03-9BCB-EC45EBD92C1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6"/>
          <c:tx>
            <c:v>Required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'SB350_14WY Wind + CC + CAES'!$C$4:$U$4</c:f>
              <c:numCache>
                <c:formatCode>General</c:formatCode>
                <c:ptCount val="1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</c:numCache>
            </c:numRef>
          </c:cat>
          <c:val>
            <c:numRef>
              <c:f>'SB350_14WY Wind + CC + CAES'!$C$5:$AD$5</c:f>
              <c:numCache>
                <c:formatCode>#,##0</c:formatCode>
                <c:ptCount val="28"/>
                <c:pt idx="0">
                  <c:v>302.94</c:v>
                </c:pt>
                <c:pt idx="1">
                  <c:v>305.56083288774096</c:v>
                </c:pt>
                <c:pt idx="2">
                  <c:v>341.26467490582723</c:v>
                </c:pt>
                <c:pt idx="3">
                  <c:v>377.35925236278069</c:v>
                </c:pt>
                <c:pt idx="4">
                  <c:v>401.55914632896855</c:v>
                </c:pt>
                <c:pt idx="5">
                  <c:v>424.38975133754951</c:v>
                </c:pt>
                <c:pt idx="6">
                  <c:v>446.73403314316715</c:v>
                </c:pt>
                <c:pt idx="7">
                  <c:v>470.11185506997731</c:v>
                </c:pt>
                <c:pt idx="8">
                  <c:v>491.11337892083264</c:v>
                </c:pt>
                <c:pt idx="9">
                  <c:v>512.24336678280486</c:v>
                </c:pt>
                <c:pt idx="10">
                  <c:v>534.26641840455648</c:v>
                </c:pt>
                <c:pt idx="11">
                  <c:v>556.46291468340166</c:v>
                </c:pt>
                <c:pt idx="12">
                  <c:v>578.8176460380231</c:v>
                </c:pt>
                <c:pt idx="13">
                  <c:v>601.31808064753</c:v>
                </c:pt>
                <c:pt idx="14">
                  <c:v>644.0874918924834</c:v>
                </c:pt>
                <c:pt idx="15">
                  <c:v>666.95744306597101</c:v>
                </c:pt>
                <c:pt idx="16">
                  <c:v>669.68722374393087</c:v>
                </c:pt>
                <c:pt idx="17">
                  <c:v>672.4140047088149</c:v>
                </c:pt>
                <c:pt idx="18">
                  <c:v>675.14382333262915</c:v>
                </c:pt>
                <c:pt idx="19">
                  <c:v>677.87975786670097</c:v>
                </c:pt>
                <c:pt idx="20">
                  <c:v>680.62320984294763</c:v>
                </c:pt>
                <c:pt idx="21">
                  <c:v>683.37486185029297</c:v>
                </c:pt>
                <c:pt idx="22">
                  <c:v>686.13517375602817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DD-4A03-9BCB-EC45EBD92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880"/>
        <c:axId val="202300800"/>
      </c:lineChart>
      <c:catAx>
        <c:axId val="202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300800"/>
        <c:crosses val="autoZero"/>
        <c:auto val="1"/>
        <c:lblAlgn val="ctr"/>
        <c:lblOffset val="100"/>
        <c:noMultiLvlLbl val="0"/>
      </c:catAx>
      <c:valAx>
        <c:axId val="20230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RPS</a:t>
                </a:r>
                <a:r>
                  <a:rPr lang="en-US" sz="1400" baseline="0"/>
                  <a:t> load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2298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9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8.3872993263923612E-2"/>
          <c:y val="8.6330076589596377E-2"/>
          <c:w val="0.82934110375145753"/>
          <c:h val="6.5510884097935984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 Outlook - SB100 WY Wind replacement scenarios (102 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74468765764101E-2"/>
          <c:y val="3.6240865655086309E-2"/>
          <c:w val="0.96716072911328055"/>
          <c:h val="0.831749417904231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'SB100_WY wind + Storage'!$B$11</c:f>
              <c:strCache>
                <c:ptCount val="1"/>
                <c:pt idx="0">
                  <c:v>Pleasant Valley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Storage'!$C$11:$AD$11</c:f>
              <c:numCache>
                <c:formatCode>#,##0</c:formatCode>
                <c:ptCount val="28"/>
                <c:pt idx="0">
                  <c:v>12.702</c:v>
                </c:pt>
                <c:pt idx="1">
                  <c:v>12.702</c:v>
                </c:pt>
                <c:pt idx="2">
                  <c:v>12.702</c:v>
                </c:pt>
                <c:pt idx="3">
                  <c:v>12.702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5-456F-958D-39658D70BE57}"/>
            </c:ext>
          </c:extLst>
        </c:ser>
        <c:ser>
          <c:idx val="3"/>
          <c:order val="1"/>
          <c:tx>
            <c:strRef>
              <c:f>'SB100_WY wind + Storage'!$B$13</c:f>
              <c:strCache>
                <c:ptCount val="1"/>
                <c:pt idx="0">
                  <c:v>Tieton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Storage'!$C$13:$AD$13</c:f>
              <c:numCache>
                <c:formatCode>#,##0</c:formatCode>
                <c:ptCount val="2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5-456F-958D-39658D70BE57}"/>
            </c:ext>
          </c:extLst>
        </c:ser>
        <c:ser>
          <c:idx val="2"/>
          <c:order val="2"/>
          <c:tx>
            <c:strRef>
              <c:f>'SB100_WY wind + Storage'!$B$12</c:f>
              <c:strCache>
                <c:ptCount val="1"/>
                <c:pt idx="0">
                  <c:v>Milford I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Storage'!$C$12:$AD$12</c:f>
              <c:numCache>
                <c:formatCode>#,##0</c:formatCode>
                <c:ptCount val="28"/>
                <c:pt idx="0">
                  <c:v>21.93910275303201</c:v>
                </c:pt>
                <c:pt idx="1">
                  <c:v>21.93910275303201</c:v>
                </c:pt>
                <c:pt idx="2">
                  <c:v>21.93910275303201</c:v>
                </c:pt>
                <c:pt idx="3">
                  <c:v>21.93910275303201</c:v>
                </c:pt>
                <c:pt idx="4">
                  <c:v>21.93910275303201</c:v>
                </c:pt>
                <c:pt idx="5">
                  <c:v>21.93910275303201</c:v>
                </c:pt>
                <c:pt idx="6">
                  <c:v>21.93910275303201</c:v>
                </c:pt>
                <c:pt idx="7">
                  <c:v>21.93910275303201</c:v>
                </c:pt>
                <c:pt idx="8">
                  <c:v>21.93910275303201</c:v>
                </c:pt>
                <c:pt idx="9">
                  <c:v>21.93910275303201</c:v>
                </c:pt>
                <c:pt idx="10">
                  <c:v>21.93910275303201</c:v>
                </c:pt>
                <c:pt idx="11">
                  <c:v>20.110844190279341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5-456F-958D-39658D70BE57}"/>
            </c:ext>
          </c:extLst>
        </c:ser>
        <c:ser>
          <c:idx val="6"/>
          <c:order val="3"/>
          <c:tx>
            <c:strRef>
              <c:f>'SB100_WY wind + Storage'!$B$14</c:f>
              <c:strCache>
                <c:ptCount val="1"/>
                <c:pt idx="0">
                  <c:v>Copper Mountain</c:v>
                </c:pt>
              </c:strCache>
            </c:strRef>
          </c:tx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Storage'!$C$14:$AD$14</c:f>
              <c:numCache>
                <c:formatCode>General</c:formatCode>
                <c:ptCount val="28"/>
                <c:pt idx="0">
                  <c:v>97.34868579772143</c:v>
                </c:pt>
                <c:pt idx="1">
                  <c:v>97.34868579772143</c:v>
                </c:pt>
                <c:pt idx="2">
                  <c:v>97.34868579772143</c:v>
                </c:pt>
                <c:pt idx="3">
                  <c:v>97.34868579772143</c:v>
                </c:pt>
                <c:pt idx="4">
                  <c:v>97.34868579772143</c:v>
                </c:pt>
                <c:pt idx="5">
                  <c:v>97.34868579772143</c:v>
                </c:pt>
                <c:pt idx="6">
                  <c:v>97.34868579772143</c:v>
                </c:pt>
                <c:pt idx="7">
                  <c:v>97.34868579772143</c:v>
                </c:pt>
                <c:pt idx="8">
                  <c:v>97.34868579772143</c:v>
                </c:pt>
                <c:pt idx="9">
                  <c:v>97.34868579772143</c:v>
                </c:pt>
                <c:pt idx="10">
                  <c:v>97.34868579772143</c:v>
                </c:pt>
                <c:pt idx="11">
                  <c:v>97.34868579772143</c:v>
                </c:pt>
                <c:pt idx="12">
                  <c:v>97.34868579772143</c:v>
                </c:pt>
                <c:pt idx="13">
                  <c:v>97.34868579772143</c:v>
                </c:pt>
                <c:pt idx="14">
                  <c:v>97.34868579772143</c:v>
                </c:pt>
                <c:pt idx="15">
                  <c:v>89.236295314577973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35-456F-958D-39658D70BE57}"/>
            </c:ext>
          </c:extLst>
        </c:ser>
        <c:ser>
          <c:idx val="7"/>
          <c:order val="4"/>
          <c:tx>
            <c:strRef>
              <c:f>'SB100_WY wind + Storage'!$B$15</c:f>
              <c:strCache>
                <c:ptCount val="1"/>
                <c:pt idx="0">
                  <c:v>Pebble Springs</c:v>
                </c:pt>
              </c:strCache>
            </c:strRef>
          </c:tx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Storage'!$C$15:$AD$15</c:f>
              <c:numCache>
                <c:formatCode>#,##0</c:formatCode>
                <c:ptCount val="2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19.25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35-456F-958D-39658D70BE57}"/>
            </c:ext>
          </c:extLst>
        </c:ser>
        <c:ser>
          <c:idx val="8"/>
          <c:order val="5"/>
          <c:tx>
            <c:strRef>
              <c:f>'SB100_WY wind + Storage'!$B$16</c:f>
              <c:strCache>
                <c:ptCount val="1"/>
                <c:pt idx="0">
                  <c:v>Don Campbell 1</c:v>
                </c:pt>
              </c:strCache>
            </c:strRef>
          </c:tx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Storage'!$C$16:$AD$16</c:f>
              <c:numCache>
                <c:formatCode>#,##0</c:formatCode>
                <c:ptCount val="28"/>
                <c:pt idx="0">
                  <c:v>26.28</c:v>
                </c:pt>
                <c:pt idx="1">
                  <c:v>26.28</c:v>
                </c:pt>
                <c:pt idx="2">
                  <c:v>26.28</c:v>
                </c:pt>
                <c:pt idx="3">
                  <c:v>26.28</c:v>
                </c:pt>
                <c:pt idx="4">
                  <c:v>26.28</c:v>
                </c:pt>
                <c:pt idx="5">
                  <c:v>26.28</c:v>
                </c:pt>
                <c:pt idx="6">
                  <c:v>26.28</c:v>
                </c:pt>
                <c:pt idx="7">
                  <c:v>26.28</c:v>
                </c:pt>
                <c:pt idx="8">
                  <c:v>26.28</c:v>
                </c:pt>
                <c:pt idx="9">
                  <c:v>26.28</c:v>
                </c:pt>
                <c:pt idx="10">
                  <c:v>26.28</c:v>
                </c:pt>
                <c:pt idx="11">
                  <c:v>26.28</c:v>
                </c:pt>
                <c:pt idx="12">
                  <c:v>26.28</c:v>
                </c:pt>
                <c:pt idx="13">
                  <c:v>26.28</c:v>
                </c:pt>
                <c:pt idx="14">
                  <c:v>26.28</c:v>
                </c:pt>
                <c:pt idx="15">
                  <c:v>24.09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35-456F-958D-39658D70BE57}"/>
            </c:ext>
          </c:extLst>
        </c:ser>
        <c:ser>
          <c:idx val="23"/>
          <c:order val="7"/>
          <c:tx>
            <c:strRef>
              <c:f>'SB100_WY wind + Storage'!$B$17</c:f>
              <c:strCache>
                <c:ptCount val="1"/>
                <c:pt idx="0">
                  <c:v>SB100 WY Wind</c:v>
                </c:pt>
              </c:strCache>
            </c:strRef>
          </c:tx>
          <c:invertIfNegative val="0"/>
          <c:val>
            <c:numRef>
              <c:f>'SB100_WY wind + Storage'!$C$17:$Y$17</c:f>
              <c:numCache>
                <c:formatCode>#,##0</c:formatCode>
                <c:ptCount val="23"/>
                <c:pt idx="6">
                  <c:v>491.43600000000004</c:v>
                </c:pt>
                <c:pt idx="7">
                  <c:v>491.43600000000004</c:v>
                </c:pt>
                <c:pt idx="8">
                  <c:v>491.43600000000004</c:v>
                </c:pt>
                <c:pt idx="9">
                  <c:v>491.43600000000004</c:v>
                </c:pt>
                <c:pt idx="10">
                  <c:v>491.43600000000004</c:v>
                </c:pt>
                <c:pt idx="11">
                  <c:v>491.43600000000004</c:v>
                </c:pt>
                <c:pt idx="12">
                  <c:v>491.43600000000004</c:v>
                </c:pt>
                <c:pt idx="13">
                  <c:v>491.43600000000004</c:v>
                </c:pt>
                <c:pt idx="14">
                  <c:v>491.43600000000004</c:v>
                </c:pt>
                <c:pt idx="15">
                  <c:v>491.43600000000004</c:v>
                </c:pt>
                <c:pt idx="16">
                  <c:v>491.43600000000004</c:v>
                </c:pt>
                <c:pt idx="17">
                  <c:v>491.43600000000004</c:v>
                </c:pt>
                <c:pt idx="18">
                  <c:v>491.43600000000004</c:v>
                </c:pt>
                <c:pt idx="19">
                  <c:v>491.43600000000004</c:v>
                </c:pt>
                <c:pt idx="20">
                  <c:v>491.43600000000004</c:v>
                </c:pt>
                <c:pt idx="21">
                  <c:v>491.43600000000004</c:v>
                </c:pt>
                <c:pt idx="22">
                  <c:v>491.43600000000004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35-456F-958D-39658D70BE57}"/>
            </c:ext>
          </c:extLst>
        </c:ser>
        <c:ser>
          <c:idx val="4"/>
          <c:order val="8"/>
          <c:tx>
            <c:strRef>
              <c:f>'SB100_WY wind + Storage'!$B$50</c:f>
              <c:strCache>
                <c:ptCount val="1"/>
                <c:pt idx="0">
                  <c:v>Solar 1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Storage'!$C$50:$Y$50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41.098465906522136</c:v>
                </c:pt>
                <c:pt idx="3">
                  <c:v>40.790227412223217</c:v>
                </c:pt>
                <c:pt idx="4">
                  <c:v>40.484300706631544</c:v>
                </c:pt>
                <c:pt idx="5">
                  <c:v>40.180668451331805</c:v>
                </c:pt>
                <c:pt idx="6">
                  <c:v>39.879313437946813</c:v>
                </c:pt>
                <c:pt idx="7">
                  <c:v>39.580218587162214</c:v>
                </c:pt>
                <c:pt idx="8">
                  <c:v>39.283366947758495</c:v>
                </c:pt>
                <c:pt idx="9">
                  <c:v>38.988741695650305</c:v>
                </c:pt>
                <c:pt idx="10">
                  <c:v>38.696326132932924</c:v>
                </c:pt>
                <c:pt idx="11">
                  <c:v>38.406103686935928</c:v>
                </c:pt>
                <c:pt idx="12">
                  <c:v>38.118057909283912</c:v>
                </c:pt>
                <c:pt idx="13">
                  <c:v>37.832172474964281</c:v>
                </c:pt>
                <c:pt idx="14">
                  <c:v>37.548431181402051</c:v>
                </c:pt>
                <c:pt idx="15">
                  <c:v>37.266817947541533</c:v>
                </c:pt>
                <c:pt idx="16">
                  <c:v>36.987316812934971</c:v>
                </c:pt>
                <c:pt idx="17">
                  <c:v>36.709911936837962</c:v>
                </c:pt>
                <c:pt idx="18">
                  <c:v>36.434587597311676</c:v>
                </c:pt>
                <c:pt idx="19">
                  <c:v>36.161328190331837</c:v>
                </c:pt>
                <c:pt idx="20">
                  <c:v>35.890118228904349</c:v>
                </c:pt>
                <c:pt idx="21">
                  <c:v>35.620942342187568</c:v>
                </c:pt>
                <c:pt idx="22">
                  <c:v>35.35378527462116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35-456F-958D-39658D70BE57}"/>
            </c:ext>
          </c:extLst>
        </c:ser>
        <c:ser>
          <c:idx val="12"/>
          <c:order val="12"/>
          <c:tx>
            <c:strRef>
              <c:f>'SB100_WY wind + Storage'!$B$54</c:f>
              <c:strCache>
                <c:ptCount val="1"/>
                <c:pt idx="0">
                  <c:v>Solar 5</c:v>
                </c:pt>
              </c:strCache>
            </c:strRef>
          </c:tx>
          <c:invertIfNegative val="0"/>
          <c:val>
            <c:numRef>
              <c:f>'SB100_WY wind + Storage'!$C$54:$Y$54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35.04</c:v>
                </c:pt>
                <c:pt idx="13">
                  <c:v>34.777200000000001</c:v>
                </c:pt>
                <c:pt idx="14">
                  <c:v>34.516370999999999</c:v>
                </c:pt>
                <c:pt idx="15">
                  <c:v>34.2574982175</c:v>
                </c:pt>
                <c:pt idx="16">
                  <c:v>34.000566980868747</c:v>
                </c:pt>
                <c:pt idx="17">
                  <c:v>33.745562728512233</c:v>
                </c:pt>
                <c:pt idx="18">
                  <c:v>33.492471008048391</c:v>
                </c:pt>
                <c:pt idx="19">
                  <c:v>33.241277475488026</c:v>
                </c:pt>
                <c:pt idx="20">
                  <c:v>32.991967894421869</c:v>
                </c:pt>
                <c:pt idx="21">
                  <c:v>32.744528135213706</c:v>
                </c:pt>
                <c:pt idx="22">
                  <c:v>32.4989441741996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35-456F-958D-39658D70BE57}"/>
            </c:ext>
          </c:extLst>
        </c:ser>
        <c:ser>
          <c:idx val="13"/>
          <c:order val="13"/>
          <c:tx>
            <c:strRef>
              <c:f>'SB100_WY wind + Storage'!$B$55</c:f>
              <c:strCache>
                <c:ptCount val="1"/>
                <c:pt idx="0">
                  <c:v>Solar 6</c:v>
                </c:pt>
              </c:strCache>
            </c:strRef>
          </c:tx>
          <c:invertIfNegative val="0"/>
          <c:val>
            <c:numRef>
              <c:f>'SB100_WY wind + Storage'!$C$55:$Y$55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87.6</c:v>
                </c:pt>
                <c:pt idx="16">
                  <c:v>86.942999999999998</c:v>
                </c:pt>
                <c:pt idx="17">
                  <c:v>86.290927499999995</c:v>
                </c:pt>
                <c:pt idx="18">
                  <c:v>85.643745543750001</c:v>
                </c:pt>
                <c:pt idx="19">
                  <c:v>85.001417452171879</c:v>
                </c:pt>
                <c:pt idx="20">
                  <c:v>84.363906821280594</c:v>
                </c:pt>
                <c:pt idx="21">
                  <c:v>83.731177520120994</c:v>
                </c:pt>
                <c:pt idx="22">
                  <c:v>83.103193688720083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5-456F-958D-39658D70BE57}"/>
            </c:ext>
          </c:extLst>
        </c:ser>
        <c:ser>
          <c:idx val="11"/>
          <c:order val="16"/>
          <c:tx>
            <c:strRef>
              <c:f>'SB100_WY wind + Storage'!$B$44</c:f>
              <c:strCache>
                <c:ptCount val="1"/>
                <c:pt idx="0">
                  <c:v>Wind 1</c:v>
                </c:pt>
              </c:strCache>
            </c:strRef>
          </c:tx>
          <c:spPr>
            <a:pattFill prst="ltHorz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cat>
            <c:numRef>
              <c:f>'SB100_WY wind + Storage'!$C$4:$Y$4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'SB100_WY wind + Storage'!$C$44:$Y$44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79.715999999999994</c:v>
                </c:pt>
                <c:pt idx="3">
                  <c:v>79.715999999999994</c:v>
                </c:pt>
                <c:pt idx="4">
                  <c:v>79.715999999999994</c:v>
                </c:pt>
                <c:pt idx="5">
                  <c:v>79.715999999999994</c:v>
                </c:pt>
                <c:pt idx="6">
                  <c:v>79.715999999999994</c:v>
                </c:pt>
                <c:pt idx="7">
                  <c:v>79.715999999999994</c:v>
                </c:pt>
                <c:pt idx="8">
                  <c:v>79.715999999999994</c:v>
                </c:pt>
                <c:pt idx="9">
                  <c:v>79.715999999999994</c:v>
                </c:pt>
                <c:pt idx="10">
                  <c:v>79.715999999999994</c:v>
                </c:pt>
                <c:pt idx="11">
                  <c:v>79.715999999999994</c:v>
                </c:pt>
                <c:pt idx="12">
                  <c:v>79.715999999999994</c:v>
                </c:pt>
                <c:pt idx="13">
                  <c:v>79.715999999999994</c:v>
                </c:pt>
                <c:pt idx="14">
                  <c:v>79.715999999999994</c:v>
                </c:pt>
                <c:pt idx="15">
                  <c:v>79.715999999999994</c:v>
                </c:pt>
                <c:pt idx="16">
                  <c:v>79.715999999999994</c:v>
                </c:pt>
                <c:pt idx="17">
                  <c:v>79.715999999999994</c:v>
                </c:pt>
                <c:pt idx="18">
                  <c:v>79.715999999999994</c:v>
                </c:pt>
                <c:pt idx="19">
                  <c:v>79.715999999999994</c:v>
                </c:pt>
                <c:pt idx="20">
                  <c:v>79.715999999999994</c:v>
                </c:pt>
                <c:pt idx="21">
                  <c:v>79.715999999999994</c:v>
                </c:pt>
                <c:pt idx="22">
                  <c:v>79.715999999999994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35-456F-958D-39658D70BE57}"/>
            </c:ext>
          </c:extLst>
        </c:ser>
        <c:ser>
          <c:idx val="16"/>
          <c:order val="17"/>
          <c:tx>
            <c:strRef>
              <c:f>'SB100_WY wind + Storage'!$B$45</c:f>
              <c:strCache>
                <c:ptCount val="1"/>
                <c:pt idx="0">
                  <c:v>Corona</c:v>
                </c:pt>
              </c:strCache>
            </c:strRef>
          </c:tx>
          <c:invertIfNegative val="0"/>
          <c:val>
            <c:numRef>
              <c:f>'SB100_WY wind + Storage'!$C$45:$Y$45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76.650000000000006</c:v>
                </c:pt>
                <c:pt idx="4">
                  <c:v>76.650000000000006</c:v>
                </c:pt>
                <c:pt idx="5">
                  <c:v>76.650000000000006</c:v>
                </c:pt>
                <c:pt idx="6">
                  <c:v>76.650000000000006</c:v>
                </c:pt>
                <c:pt idx="7">
                  <c:v>76.650000000000006</c:v>
                </c:pt>
                <c:pt idx="8">
                  <c:v>76.650000000000006</c:v>
                </c:pt>
                <c:pt idx="9">
                  <c:v>76.650000000000006</c:v>
                </c:pt>
                <c:pt idx="10">
                  <c:v>76.650000000000006</c:v>
                </c:pt>
                <c:pt idx="11">
                  <c:v>76.650000000000006</c:v>
                </c:pt>
                <c:pt idx="12">
                  <c:v>76.650000000000006</c:v>
                </c:pt>
                <c:pt idx="13">
                  <c:v>76.650000000000006</c:v>
                </c:pt>
                <c:pt idx="14">
                  <c:v>76.650000000000006</c:v>
                </c:pt>
                <c:pt idx="15">
                  <c:v>76.650000000000006</c:v>
                </c:pt>
                <c:pt idx="16">
                  <c:v>76.650000000000006</c:v>
                </c:pt>
                <c:pt idx="17">
                  <c:v>76.650000000000006</c:v>
                </c:pt>
                <c:pt idx="18">
                  <c:v>76.650000000000006</c:v>
                </c:pt>
                <c:pt idx="19">
                  <c:v>76.650000000000006</c:v>
                </c:pt>
                <c:pt idx="20">
                  <c:v>76.650000000000006</c:v>
                </c:pt>
                <c:pt idx="21">
                  <c:v>76.650000000000006</c:v>
                </c:pt>
                <c:pt idx="22">
                  <c:v>76.650000000000006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35-456F-958D-39658D70BE57}"/>
            </c:ext>
          </c:extLst>
        </c:ser>
        <c:ser>
          <c:idx val="19"/>
          <c:order val="20"/>
          <c:tx>
            <c:strRef>
              <c:f>'SB100_WY wind + Storage'!$B$48</c:f>
              <c:strCache>
                <c:ptCount val="1"/>
                <c:pt idx="0">
                  <c:v>Wind 5</c:v>
                </c:pt>
              </c:strCache>
            </c:strRef>
          </c:tx>
          <c:invertIfNegative val="0"/>
          <c:val>
            <c:numRef>
              <c:f>'SB100_WY wind + Storage'!$C$48:$Y$48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91.98</c:v>
                </c:pt>
                <c:pt idx="13">
                  <c:v>91.98</c:v>
                </c:pt>
                <c:pt idx="14">
                  <c:v>91.98</c:v>
                </c:pt>
                <c:pt idx="15">
                  <c:v>91.98</c:v>
                </c:pt>
                <c:pt idx="16">
                  <c:v>91.98</c:v>
                </c:pt>
                <c:pt idx="17">
                  <c:v>91.98</c:v>
                </c:pt>
                <c:pt idx="18">
                  <c:v>91.98</c:v>
                </c:pt>
                <c:pt idx="19">
                  <c:v>91.98</c:v>
                </c:pt>
                <c:pt idx="20">
                  <c:v>91.98</c:v>
                </c:pt>
                <c:pt idx="21">
                  <c:v>91.98</c:v>
                </c:pt>
                <c:pt idx="22">
                  <c:v>91.98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35-456F-958D-39658D70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8880"/>
        <c:axId val="202300800"/>
        <c:extLst>
          <c:ext xmlns:c15="http://schemas.microsoft.com/office/drawing/2012/chart" uri="{02D57815-91ED-43cb-92C2-25804820EDAC}">
            <c15:filteredBarSeries>
              <c15:ser>
                <c:idx val="5"/>
                <c:order val="9"/>
                <c:tx>
                  <c:strRef>
                    <c:extLst>
                      <c:ext uri="{02D57815-91ED-43cb-92C2-25804820EDAC}">
                        <c15:formulaRef>
                          <c15:sqref>'SB100_WY wind + Storage'!$B$51</c15:sqref>
                        </c15:formulaRef>
                      </c:ext>
                    </c:extLst>
                    <c:strCache>
                      <c:ptCount val="1"/>
                      <c:pt idx="0">
                        <c:v>Solar 2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'SB100_WY wind + Storage'!$C$51:$Y$51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32.85</c:v>
                      </c:pt>
                      <c:pt idx="4">
                        <c:v>32.85</c:v>
                      </c:pt>
                      <c:pt idx="5">
                        <c:v>32.603625000000001</c:v>
                      </c:pt>
                      <c:pt idx="6">
                        <c:v>32.359097812500003</c:v>
                      </c:pt>
                      <c:pt idx="7">
                        <c:v>32.116404578906256</c:v>
                      </c:pt>
                      <c:pt idx="8">
                        <c:v>31.87553154456446</c:v>
                      </c:pt>
                      <c:pt idx="9">
                        <c:v>31.636465057980228</c:v>
                      </c:pt>
                      <c:pt idx="10">
                        <c:v>31.399191570045375</c:v>
                      </c:pt>
                      <c:pt idx="11">
                        <c:v>31.163697633270033</c:v>
                      </c:pt>
                      <c:pt idx="12">
                        <c:v>30.929969901020506</c:v>
                      </c:pt>
                      <c:pt idx="13">
                        <c:v>30.697995126762851</c:v>
                      </c:pt>
                      <c:pt idx="14">
                        <c:v>30.467760163312128</c:v>
                      </c:pt>
                      <c:pt idx="15">
                        <c:v>30.239251962087287</c:v>
                      </c:pt>
                      <c:pt idx="16">
                        <c:v>30.012457572371634</c:v>
                      </c:pt>
                      <c:pt idx="17">
                        <c:v>29.787364140578848</c:v>
                      </c:pt>
                      <c:pt idx="18">
                        <c:v>29.563958909524509</c:v>
                      </c:pt>
                      <c:pt idx="19">
                        <c:v>29.342229217703075</c:v>
                      </c:pt>
                      <c:pt idx="20">
                        <c:v>29.122162498570301</c:v>
                      </c:pt>
                      <c:pt idx="21">
                        <c:v>28.903746279831022</c:v>
                      </c:pt>
                      <c:pt idx="22">
                        <c:v>28.68696818273229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8A35-456F-958D-39658D70BE57}"/>
                  </c:ext>
                </c:extLst>
              </c15:ser>
            </c15:filteredBarSeries>
            <c15:filteredBarSeries>
              <c15:ser>
                <c:idx val="9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Storage'!$B$52</c15:sqref>
                        </c15:formulaRef>
                      </c:ext>
                    </c:extLst>
                    <c:strCache>
                      <c:ptCount val="1"/>
                      <c:pt idx="0">
                        <c:v>Solar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Storage'!$C$52:$Y$52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21.9</c:v>
                      </c:pt>
                      <c:pt idx="7">
                        <c:v>21.735749999999999</c:v>
                      </c:pt>
                      <c:pt idx="8">
                        <c:v>21.572731874999999</c:v>
                      </c:pt>
                      <c:pt idx="9">
                        <c:v>21.4109363859375</c:v>
                      </c:pt>
                      <c:pt idx="10">
                        <c:v>21.25035436304297</c:v>
                      </c:pt>
                      <c:pt idx="11">
                        <c:v>21.090976705320148</c:v>
                      </c:pt>
                      <c:pt idx="12">
                        <c:v>20.932794380030249</c:v>
                      </c:pt>
                      <c:pt idx="13">
                        <c:v>20.775798422180021</c:v>
                      </c:pt>
                      <c:pt idx="14">
                        <c:v>20.619979934013671</c:v>
                      </c:pt>
                      <c:pt idx="15">
                        <c:v>20.465330084508569</c:v>
                      </c:pt>
                      <c:pt idx="16">
                        <c:v>20.311840108874755</c:v>
                      </c:pt>
                      <c:pt idx="17">
                        <c:v>20.159501308058193</c:v>
                      </c:pt>
                      <c:pt idx="18">
                        <c:v>20.008305048247756</c:v>
                      </c:pt>
                      <c:pt idx="19">
                        <c:v>19.858242760385899</c:v>
                      </c:pt>
                      <c:pt idx="20">
                        <c:v>19.709305939683006</c:v>
                      </c:pt>
                      <c:pt idx="21">
                        <c:v>19.561486145135383</c:v>
                      </c:pt>
                      <c:pt idx="22">
                        <c:v>19.414774999046866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A35-456F-958D-39658D70BE57}"/>
                  </c:ext>
                </c:extLst>
              </c15:ser>
            </c15:filteredBarSeries>
            <c15:filteredBarSeries>
              <c15:ser>
                <c:idx val="1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Storage'!$B$53</c15:sqref>
                        </c15:formulaRef>
                      </c:ext>
                    </c:extLst>
                    <c:strCache>
                      <c:ptCount val="1"/>
                      <c:pt idx="0">
                        <c:v>Solar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Storage'!$C$53:$Y$53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37.229999999999997</c:v>
                      </c:pt>
                      <c:pt idx="10">
                        <c:v>36.950775</c:v>
                      </c:pt>
                      <c:pt idx="11">
                        <c:v>36.673644187500003</c:v>
                      </c:pt>
                      <c:pt idx="12">
                        <c:v>36.398591856093752</c:v>
                      </c:pt>
                      <c:pt idx="13">
                        <c:v>36.125602417173049</c:v>
                      </c:pt>
                      <c:pt idx="14">
                        <c:v>35.854660399044249</c:v>
                      </c:pt>
                      <c:pt idx="15">
                        <c:v>35.585750446051421</c:v>
                      </c:pt>
                      <c:pt idx="16">
                        <c:v>35.318857317706033</c:v>
                      </c:pt>
                      <c:pt idx="17">
                        <c:v>35.053965887823239</c:v>
                      </c:pt>
                      <c:pt idx="18">
                        <c:v>34.791061143664564</c:v>
                      </c:pt>
                      <c:pt idx="19">
                        <c:v>34.530128185087079</c:v>
                      </c:pt>
                      <c:pt idx="20">
                        <c:v>34.271152223698927</c:v>
                      </c:pt>
                      <c:pt idx="21">
                        <c:v>34.014118582021183</c:v>
                      </c:pt>
                      <c:pt idx="22">
                        <c:v>33.759012692656022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A35-456F-958D-39658D70BE57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A35-456F-958D-39658D70BE57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A35-456F-958D-39658D70BE57}"/>
                  </c:ext>
                </c:extLst>
              </c15:ser>
            </c15:filteredBarSeries>
            <c15:filteredBa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Storage'!$B$46</c15:sqref>
                        </c15:formulaRef>
                      </c:ext>
                    </c:extLst>
                    <c:strCache>
                      <c:ptCount val="1"/>
                      <c:pt idx="0">
                        <c:v>Wind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Storage'!$C$46:$Y$46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39.857999999999997</c:v>
                      </c:pt>
                      <c:pt idx="7">
                        <c:v>39.857999999999997</c:v>
                      </c:pt>
                      <c:pt idx="8">
                        <c:v>39.857999999999997</c:v>
                      </c:pt>
                      <c:pt idx="9">
                        <c:v>39.857999999999997</c:v>
                      </c:pt>
                      <c:pt idx="10">
                        <c:v>39.857999999999997</c:v>
                      </c:pt>
                      <c:pt idx="11">
                        <c:v>39.857999999999997</c:v>
                      </c:pt>
                      <c:pt idx="12">
                        <c:v>39.857999999999997</c:v>
                      </c:pt>
                      <c:pt idx="13">
                        <c:v>39.857999999999997</c:v>
                      </c:pt>
                      <c:pt idx="14">
                        <c:v>39.857999999999997</c:v>
                      </c:pt>
                      <c:pt idx="15">
                        <c:v>39.857999999999997</c:v>
                      </c:pt>
                      <c:pt idx="16">
                        <c:v>39.857999999999997</c:v>
                      </c:pt>
                      <c:pt idx="17">
                        <c:v>39.857999999999997</c:v>
                      </c:pt>
                      <c:pt idx="18">
                        <c:v>39.857999999999997</c:v>
                      </c:pt>
                      <c:pt idx="19">
                        <c:v>39.857999999999997</c:v>
                      </c:pt>
                      <c:pt idx="20">
                        <c:v>39.857999999999997</c:v>
                      </c:pt>
                      <c:pt idx="21">
                        <c:v>39.857999999999997</c:v>
                      </c:pt>
                      <c:pt idx="22">
                        <c:v>39.857999999999997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A35-456F-958D-39658D70BE57}"/>
                  </c:ext>
                </c:extLst>
              </c15:ser>
            </c15:filteredBarSeries>
            <c15:filteredBarSeries>
              <c15:ser>
                <c:idx val="18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Storage'!$B$47</c15:sqref>
                        </c15:formulaRef>
                      </c:ext>
                    </c:extLst>
                    <c:strCache>
                      <c:ptCount val="1"/>
                      <c:pt idx="0">
                        <c:v>Wind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Storage'!$C$47:$Y$47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85.847999999999999</c:v>
                      </c:pt>
                      <c:pt idx="10">
                        <c:v>85.847999999999999</c:v>
                      </c:pt>
                      <c:pt idx="11">
                        <c:v>85.847999999999999</c:v>
                      </c:pt>
                      <c:pt idx="12">
                        <c:v>85.847999999999999</c:v>
                      </c:pt>
                      <c:pt idx="13">
                        <c:v>85.847999999999999</c:v>
                      </c:pt>
                      <c:pt idx="14">
                        <c:v>85.847999999999999</c:v>
                      </c:pt>
                      <c:pt idx="15">
                        <c:v>85.847999999999999</c:v>
                      </c:pt>
                      <c:pt idx="16">
                        <c:v>85.847999999999999</c:v>
                      </c:pt>
                      <c:pt idx="17">
                        <c:v>85.847999999999999</c:v>
                      </c:pt>
                      <c:pt idx="18">
                        <c:v>85.847999999999999</c:v>
                      </c:pt>
                      <c:pt idx="19">
                        <c:v>85.847999999999999</c:v>
                      </c:pt>
                      <c:pt idx="20">
                        <c:v>85.847999999999999</c:v>
                      </c:pt>
                      <c:pt idx="21">
                        <c:v>85.847999999999999</c:v>
                      </c:pt>
                      <c:pt idx="22">
                        <c:v>85.847999999999999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A35-456F-958D-39658D70BE57}"/>
                  </c:ext>
                </c:extLst>
              </c15:ser>
            </c15:filteredBarSeries>
            <c15:filteredBarSeries>
              <c15:ser>
                <c:idx val="20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Storage'!$B$49</c15:sqref>
                        </c15:formulaRef>
                      </c:ext>
                    </c:extLst>
                    <c:strCache>
                      <c:ptCount val="1"/>
                      <c:pt idx="0">
                        <c:v>Wind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'SB100_WY wind + Storage'!$C$49:$Y$49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168.63</c:v>
                      </c:pt>
                      <c:pt idx="17">
                        <c:v>168.63</c:v>
                      </c:pt>
                      <c:pt idx="18">
                        <c:v>168.63</c:v>
                      </c:pt>
                      <c:pt idx="19">
                        <c:v>168.63</c:v>
                      </c:pt>
                      <c:pt idx="20">
                        <c:v>168.63</c:v>
                      </c:pt>
                      <c:pt idx="21">
                        <c:v>168.63</c:v>
                      </c:pt>
                      <c:pt idx="22">
                        <c:v>168.63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A35-456F-958D-39658D70BE57}"/>
                  </c:ext>
                </c:extLst>
              </c15:ser>
            </c15:filteredBarSeries>
            <c15:filteredBarSeries>
              <c15:ser>
                <c:idx val="21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A35-456F-958D-39658D70BE57}"/>
                  </c:ext>
                </c:extLst>
              </c15:ser>
            </c15:filteredBarSeries>
            <c15:filteredBarSeries>
              <c15:ser>
                <c:idx val="22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A35-456F-958D-39658D70BE5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6"/>
          <c:tx>
            <c:v>Required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'SB100_WY wind + Storage'!$C$4:$U$4</c:f>
              <c:numCache>
                <c:formatCode>General</c:formatCode>
                <c:ptCount val="1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</c:numCache>
            </c:numRef>
          </c:cat>
          <c:val>
            <c:numRef>
              <c:f>'SB100_WY wind + Storage'!$C$5:$AD$5</c:f>
              <c:numCache>
                <c:formatCode>#,##0</c:formatCode>
                <c:ptCount val="28"/>
                <c:pt idx="0">
                  <c:v>302.94</c:v>
                </c:pt>
                <c:pt idx="1">
                  <c:v>305.56083288774096</c:v>
                </c:pt>
                <c:pt idx="2">
                  <c:v>341.26467490582723</c:v>
                </c:pt>
                <c:pt idx="3">
                  <c:v>377.35925236278069</c:v>
                </c:pt>
                <c:pt idx="4">
                  <c:v>413.11480521613311</c:v>
                </c:pt>
                <c:pt idx="5">
                  <c:v>447.6439842875522</c:v>
                </c:pt>
                <c:pt idx="6">
                  <c:v>481.77199652694486</c:v>
                </c:pt>
                <c:pt idx="7">
                  <c:v>517.12304057697497</c:v>
                </c:pt>
                <c:pt idx="8">
                  <c:v>550.04698439133256</c:v>
                </c:pt>
                <c:pt idx="9">
                  <c:v>591.05003859554404</c:v>
                </c:pt>
                <c:pt idx="10">
                  <c:v>617.37452793415423</c:v>
                </c:pt>
                <c:pt idx="11">
                  <c:v>651.85655720055615</c:v>
                </c:pt>
                <c:pt idx="12">
                  <c:v>686.59748357613762</c:v>
                </c:pt>
                <c:pt idx="13">
                  <c:v>721.58169677703597</c:v>
                </c:pt>
                <c:pt idx="14">
                  <c:v>740.70061567635582</c:v>
                </c:pt>
                <c:pt idx="15">
                  <c:v>759.92726846304549</c:v>
                </c:pt>
                <c:pt idx="16">
                  <c:v>779.27240581111937</c:v>
                </c:pt>
                <c:pt idx="17">
                  <c:v>798.74633286622839</c:v>
                </c:pt>
                <c:pt idx="18">
                  <c:v>818.35614949409569</c:v>
                </c:pt>
                <c:pt idx="19">
                  <c:v>838.10588245337544</c:v>
                </c:pt>
                <c:pt idx="20">
                  <c:v>857.99774331717003</c:v>
                </c:pt>
                <c:pt idx="21">
                  <c:v>878.03315583189124</c:v>
                </c:pt>
                <c:pt idx="22">
                  <c:v>898.21331837152741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A35-456F-958D-39658D70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880"/>
        <c:axId val="202300800"/>
      </c:lineChart>
      <c:catAx>
        <c:axId val="202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300800"/>
        <c:crosses val="autoZero"/>
        <c:auto val="1"/>
        <c:lblAlgn val="ctr"/>
        <c:lblOffset val="100"/>
        <c:noMultiLvlLbl val="0"/>
      </c:catAx>
      <c:valAx>
        <c:axId val="20230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RPS</a:t>
                </a:r>
                <a:r>
                  <a:rPr lang="en-US" sz="1400" baseline="0"/>
                  <a:t> load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2298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3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8.3109611298587682E-2"/>
          <c:y val="0.14263528930328248"/>
          <c:w val="0.82934110375145753"/>
          <c:h val="6.5510884097935984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RPS Outlook - SB100 WY Wind replacement scenarios (188 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574468765764101E-2"/>
          <c:y val="3.6240865655086309E-2"/>
          <c:w val="0.96716072911328055"/>
          <c:h val="0.831749417904231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'SB100_7WY wind + CAES + "CC"'!$B$11</c:f>
              <c:strCache>
                <c:ptCount val="1"/>
                <c:pt idx="0">
                  <c:v>Pleasant Valley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"CC"'!$C$11:$AD$11</c:f>
              <c:numCache>
                <c:formatCode>#,##0</c:formatCode>
                <c:ptCount val="28"/>
                <c:pt idx="0">
                  <c:v>12.702</c:v>
                </c:pt>
                <c:pt idx="1">
                  <c:v>12.702</c:v>
                </c:pt>
                <c:pt idx="2">
                  <c:v>12.702</c:v>
                </c:pt>
                <c:pt idx="3">
                  <c:v>12.702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E-4A13-B1FC-3F1C0428963E}"/>
            </c:ext>
          </c:extLst>
        </c:ser>
        <c:ser>
          <c:idx val="3"/>
          <c:order val="1"/>
          <c:tx>
            <c:strRef>
              <c:f>'SB100_7WY wind + CAES + "CC"'!$B$13</c:f>
              <c:strCache>
                <c:ptCount val="1"/>
                <c:pt idx="0">
                  <c:v>Tieton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"CC"'!$C$13:$AD$13</c:f>
              <c:numCache>
                <c:formatCode>#,##0</c:formatCode>
                <c:ptCount val="28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E-4A13-B1FC-3F1C0428963E}"/>
            </c:ext>
          </c:extLst>
        </c:ser>
        <c:ser>
          <c:idx val="2"/>
          <c:order val="2"/>
          <c:tx>
            <c:strRef>
              <c:f>'SB100_7WY wind + CAES + "CC"'!$B$12</c:f>
              <c:strCache>
                <c:ptCount val="1"/>
                <c:pt idx="0">
                  <c:v>Milford I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"CC"'!$C$12:$AD$12</c:f>
              <c:numCache>
                <c:formatCode>#,##0</c:formatCode>
                <c:ptCount val="28"/>
                <c:pt idx="0">
                  <c:v>21.93910275303201</c:v>
                </c:pt>
                <c:pt idx="1">
                  <c:v>21.93910275303201</c:v>
                </c:pt>
                <c:pt idx="2">
                  <c:v>21.93910275303201</c:v>
                </c:pt>
                <c:pt idx="3">
                  <c:v>21.93910275303201</c:v>
                </c:pt>
                <c:pt idx="4">
                  <c:v>21.93910275303201</c:v>
                </c:pt>
                <c:pt idx="5">
                  <c:v>21.93910275303201</c:v>
                </c:pt>
                <c:pt idx="6">
                  <c:v>21.93910275303201</c:v>
                </c:pt>
                <c:pt idx="7">
                  <c:v>21.93910275303201</c:v>
                </c:pt>
                <c:pt idx="8">
                  <c:v>21.93910275303201</c:v>
                </c:pt>
                <c:pt idx="9">
                  <c:v>21.93910275303201</c:v>
                </c:pt>
                <c:pt idx="10">
                  <c:v>21.93910275303201</c:v>
                </c:pt>
                <c:pt idx="11">
                  <c:v>20.110844190279341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E-4A13-B1FC-3F1C0428963E}"/>
            </c:ext>
          </c:extLst>
        </c:ser>
        <c:ser>
          <c:idx val="6"/>
          <c:order val="3"/>
          <c:tx>
            <c:strRef>
              <c:f>'SB100_7WY wind + CAES + "CC"'!$B$14</c:f>
              <c:strCache>
                <c:ptCount val="1"/>
                <c:pt idx="0">
                  <c:v>Copper Mountain</c:v>
                </c:pt>
              </c:strCache>
            </c:strRef>
          </c:tx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"CC"'!$C$14:$AD$14</c:f>
              <c:numCache>
                <c:formatCode>General</c:formatCode>
                <c:ptCount val="28"/>
                <c:pt idx="0">
                  <c:v>97.34868579772143</c:v>
                </c:pt>
                <c:pt idx="1">
                  <c:v>97.34868579772143</c:v>
                </c:pt>
                <c:pt idx="2">
                  <c:v>97.34868579772143</c:v>
                </c:pt>
                <c:pt idx="3">
                  <c:v>97.34868579772143</c:v>
                </c:pt>
                <c:pt idx="4">
                  <c:v>97.34868579772143</c:v>
                </c:pt>
                <c:pt idx="5">
                  <c:v>97.34868579772143</c:v>
                </c:pt>
                <c:pt idx="6">
                  <c:v>97.34868579772143</c:v>
                </c:pt>
                <c:pt idx="7">
                  <c:v>97.34868579772143</c:v>
                </c:pt>
                <c:pt idx="8">
                  <c:v>97.34868579772143</c:v>
                </c:pt>
                <c:pt idx="9">
                  <c:v>97.34868579772143</c:v>
                </c:pt>
                <c:pt idx="10">
                  <c:v>97.34868579772143</c:v>
                </c:pt>
                <c:pt idx="11">
                  <c:v>97.34868579772143</c:v>
                </c:pt>
                <c:pt idx="12">
                  <c:v>97.34868579772143</c:v>
                </c:pt>
                <c:pt idx="13">
                  <c:v>97.34868579772143</c:v>
                </c:pt>
                <c:pt idx="14">
                  <c:v>97.34868579772143</c:v>
                </c:pt>
                <c:pt idx="15">
                  <c:v>89.236295314577973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4E-4A13-B1FC-3F1C0428963E}"/>
            </c:ext>
          </c:extLst>
        </c:ser>
        <c:ser>
          <c:idx val="7"/>
          <c:order val="4"/>
          <c:tx>
            <c:strRef>
              <c:f>'SB100_7WY wind + CAES + "CC"'!$B$15</c:f>
              <c:strCache>
                <c:ptCount val="1"/>
                <c:pt idx="0">
                  <c:v>Pebble Springs</c:v>
                </c:pt>
              </c:strCache>
            </c:strRef>
          </c:tx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"CC"'!$C$15:$AD$15</c:f>
              <c:numCache>
                <c:formatCode>#,##0</c:formatCode>
                <c:ptCount val="2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19.25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4E-4A13-B1FC-3F1C0428963E}"/>
            </c:ext>
          </c:extLst>
        </c:ser>
        <c:ser>
          <c:idx val="8"/>
          <c:order val="5"/>
          <c:tx>
            <c:strRef>
              <c:f>'SB100_7WY wind + CAES + "CC"'!$B$16</c:f>
              <c:strCache>
                <c:ptCount val="1"/>
                <c:pt idx="0">
                  <c:v>Don Campbell 1</c:v>
                </c:pt>
              </c:strCache>
            </c:strRef>
          </c:tx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"CC"'!$C$16:$AD$16</c:f>
              <c:numCache>
                <c:formatCode>#,##0</c:formatCode>
                <c:ptCount val="28"/>
                <c:pt idx="0">
                  <c:v>26.28</c:v>
                </c:pt>
                <c:pt idx="1">
                  <c:v>26.28</c:v>
                </c:pt>
                <c:pt idx="2">
                  <c:v>26.28</c:v>
                </c:pt>
                <c:pt idx="3">
                  <c:v>26.28</c:v>
                </c:pt>
                <c:pt idx="4">
                  <c:v>26.28</c:v>
                </c:pt>
                <c:pt idx="5">
                  <c:v>26.28</c:v>
                </c:pt>
                <c:pt idx="6">
                  <c:v>26.28</c:v>
                </c:pt>
                <c:pt idx="7">
                  <c:v>26.28</c:v>
                </c:pt>
                <c:pt idx="8">
                  <c:v>26.28</c:v>
                </c:pt>
                <c:pt idx="9">
                  <c:v>26.28</c:v>
                </c:pt>
                <c:pt idx="10">
                  <c:v>26.28</c:v>
                </c:pt>
                <c:pt idx="11">
                  <c:v>26.28</c:v>
                </c:pt>
                <c:pt idx="12">
                  <c:v>26.28</c:v>
                </c:pt>
                <c:pt idx="13">
                  <c:v>26.28</c:v>
                </c:pt>
                <c:pt idx="14">
                  <c:v>26.28</c:v>
                </c:pt>
                <c:pt idx="15">
                  <c:v>24.09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4E-4A13-B1FC-3F1C0428963E}"/>
            </c:ext>
          </c:extLst>
        </c:ser>
        <c:ser>
          <c:idx val="23"/>
          <c:order val="7"/>
          <c:tx>
            <c:strRef>
              <c:f>'SB100_7WY wind + CAES + "CC"'!$B$17</c:f>
              <c:strCache>
                <c:ptCount val="1"/>
                <c:pt idx="0">
                  <c:v>SB100 WY Wind</c:v>
                </c:pt>
              </c:strCache>
            </c:strRef>
          </c:tx>
          <c:invertIfNegative val="0"/>
          <c:val>
            <c:numRef>
              <c:f>'SB100_7WY wind + CAES + "CC"'!$C$17:$Y$17</c:f>
              <c:numCache>
                <c:formatCode>#,##0</c:formatCode>
                <c:ptCount val="23"/>
                <c:pt idx="6">
                  <c:v>240.9</c:v>
                </c:pt>
                <c:pt idx="7">
                  <c:v>385.44</c:v>
                </c:pt>
                <c:pt idx="8">
                  <c:v>905.78400000000011</c:v>
                </c:pt>
                <c:pt idx="9">
                  <c:v>905.78400000000011</c:v>
                </c:pt>
                <c:pt idx="10">
                  <c:v>905.78400000000011</c:v>
                </c:pt>
                <c:pt idx="11">
                  <c:v>905.78400000000011</c:v>
                </c:pt>
                <c:pt idx="12">
                  <c:v>905.78400000000011</c:v>
                </c:pt>
                <c:pt idx="13">
                  <c:v>905.78400000000011</c:v>
                </c:pt>
                <c:pt idx="14">
                  <c:v>905.78400000000011</c:v>
                </c:pt>
                <c:pt idx="15">
                  <c:v>905.78400000000011</c:v>
                </c:pt>
                <c:pt idx="16">
                  <c:v>905.78400000000011</c:v>
                </c:pt>
                <c:pt idx="17">
                  <c:v>905.78400000000011</c:v>
                </c:pt>
                <c:pt idx="18">
                  <c:v>905.78400000000011</c:v>
                </c:pt>
                <c:pt idx="19">
                  <c:v>905.78400000000011</c:v>
                </c:pt>
                <c:pt idx="20">
                  <c:v>905.78400000000011</c:v>
                </c:pt>
                <c:pt idx="21">
                  <c:v>905.78400000000011</c:v>
                </c:pt>
                <c:pt idx="22">
                  <c:v>905.78400000000011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4E-4A13-B1FC-3F1C0428963E}"/>
            </c:ext>
          </c:extLst>
        </c:ser>
        <c:ser>
          <c:idx val="4"/>
          <c:order val="8"/>
          <c:tx>
            <c:strRef>
              <c:f>'SB100_7WY wind + CAES + "CC"'!$B$50</c:f>
              <c:strCache>
                <c:ptCount val="1"/>
                <c:pt idx="0">
                  <c:v>Solar 1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"CC"'!$C$50:$Y$50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41.098465906522136</c:v>
                </c:pt>
                <c:pt idx="3">
                  <c:v>40.790227412223217</c:v>
                </c:pt>
                <c:pt idx="4">
                  <c:v>40.484300706631544</c:v>
                </c:pt>
                <c:pt idx="5">
                  <c:v>40.180668451331805</c:v>
                </c:pt>
                <c:pt idx="6">
                  <c:v>39.879313437946813</c:v>
                </c:pt>
                <c:pt idx="7">
                  <c:v>39.580218587162214</c:v>
                </c:pt>
                <c:pt idx="8">
                  <c:v>39.283366947758495</c:v>
                </c:pt>
                <c:pt idx="9">
                  <c:v>38.988741695650305</c:v>
                </c:pt>
                <c:pt idx="10">
                  <c:v>38.696326132932924</c:v>
                </c:pt>
                <c:pt idx="11">
                  <c:v>38.406103686935928</c:v>
                </c:pt>
                <c:pt idx="12">
                  <c:v>38.118057909283912</c:v>
                </c:pt>
                <c:pt idx="13">
                  <c:v>37.832172474964281</c:v>
                </c:pt>
                <c:pt idx="14">
                  <c:v>37.548431181402051</c:v>
                </c:pt>
                <c:pt idx="15">
                  <c:v>37.266817947541533</c:v>
                </c:pt>
                <c:pt idx="16">
                  <c:v>36.987316812934971</c:v>
                </c:pt>
                <c:pt idx="17">
                  <c:v>36.709911936837962</c:v>
                </c:pt>
                <c:pt idx="18">
                  <c:v>36.434587597311676</c:v>
                </c:pt>
                <c:pt idx="19">
                  <c:v>36.161328190331837</c:v>
                </c:pt>
                <c:pt idx="20">
                  <c:v>35.890118228904349</c:v>
                </c:pt>
                <c:pt idx="21">
                  <c:v>35.620942342187568</c:v>
                </c:pt>
                <c:pt idx="22">
                  <c:v>35.35378527462116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4E-4A13-B1FC-3F1C0428963E}"/>
            </c:ext>
          </c:extLst>
        </c:ser>
        <c:ser>
          <c:idx val="11"/>
          <c:order val="16"/>
          <c:tx>
            <c:strRef>
              <c:f>'SB100_7WY wind + CAES + "CC"'!$B$44</c:f>
              <c:strCache>
                <c:ptCount val="1"/>
                <c:pt idx="0">
                  <c:v>Wind 1</c:v>
                </c:pt>
              </c:strCache>
            </c:strRef>
          </c:tx>
          <c:spPr>
            <a:pattFill prst="ltHorz">
              <a:fgClr>
                <a:schemeClr val="accent1">
                  <a:lumMod val="40000"/>
                  <a:lumOff val="60000"/>
                </a:schemeClr>
              </a:fgClr>
              <a:bgClr>
                <a:schemeClr val="bg1"/>
              </a:bgClr>
            </a:pattFill>
          </c:spPr>
          <c:invertIfNegative val="0"/>
          <c:cat>
            <c:numRef>
              <c:f>'SB100_7WY wind + CAES + "CC"'!$C$4:$Y$4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'SB100_7WY wind + CAES + "CC"'!$C$44:$Y$44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79.715999999999994</c:v>
                </c:pt>
                <c:pt idx="3">
                  <c:v>79.715999999999994</c:v>
                </c:pt>
                <c:pt idx="4">
                  <c:v>79.715999999999994</c:v>
                </c:pt>
                <c:pt idx="5">
                  <c:v>79.715999999999994</c:v>
                </c:pt>
                <c:pt idx="6">
                  <c:v>79.715999999999994</c:v>
                </c:pt>
                <c:pt idx="7">
                  <c:v>79.715999999999994</c:v>
                </c:pt>
                <c:pt idx="8">
                  <c:v>79.715999999999994</c:v>
                </c:pt>
                <c:pt idx="9">
                  <c:v>79.715999999999994</c:v>
                </c:pt>
                <c:pt idx="10">
                  <c:v>79.715999999999994</c:v>
                </c:pt>
                <c:pt idx="11">
                  <c:v>79.715999999999994</c:v>
                </c:pt>
                <c:pt idx="12">
                  <c:v>79.715999999999994</c:v>
                </c:pt>
                <c:pt idx="13">
                  <c:v>79.715999999999994</c:v>
                </c:pt>
                <c:pt idx="14">
                  <c:v>79.715999999999994</c:v>
                </c:pt>
                <c:pt idx="15">
                  <c:v>79.715999999999994</c:v>
                </c:pt>
                <c:pt idx="16">
                  <c:v>79.715999999999994</c:v>
                </c:pt>
                <c:pt idx="17">
                  <c:v>79.715999999999994</c:v>
                </c:pt>
                <c:pt idx="18">
                  <c:v>79.715999999999994</c:v>
                </c:pt>
                <c:pt idx="19">
                  <c:v>79.715999999999994</c:v>
                </c:pt>
                <c:pt idx="20">
                  <c:v>79.715999999999994</c:v>
                </c:pt>
                <c:pt idx="21">
                  <c:v>79.715999999999994</c:v>
                </c:pt>
                <c:pt idx="22">
                  <c:v>79.715999999999994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4E-4A13-B1FC-3F1C04289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298880"/>
        <c:axId val="202300800"/>
        <c:extLst>
          <c:ext xmlns:c15="http://schemas.microsoft.com/office/drawing/2012/chart" uri="{02D57815-91ED-43cb-92C2-25804820EDAC}">
            <c15:filteredBarSeries>
              <c15:ser>
                <c:idx val="5"/>
                <c:order val="9"/>
                <c:tx>
                  <c:strRef>
                    <c:extLst>
                      <c:ext uri="{02D57815-91ED-43cb-92C2-25804820EDAC}">
                        <c15:formulaRef>
                          <c15:sqref>'SB100_7WY wind + CAES + "CC"'!$B$51</c15:sqref>
                        </c15:formulaRef>
                      </c:ext>
                    </c:extLst>
                    <c:strCache>
                      <c:ptCount val="1"/>
                      <c:pt idx="0">
                        <c:v>Solar 2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'SB100_7WY wind + CAES + "CC"'!$C$51:$Y$51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32.85</c:v>
                      </c:pt>
                      <c:pt idx="4">
                        <c:v>32.85</c:v>
                      </c:pt>
                      <c:pt idx="5">
                        <c:v>32.603625000000001</c:v>
                      </c:pt>
                      <c:pt idx="6">
                        <c:v>32.359097812500003</c:v>
                      </c:pt>
                      <c:pt idx="7">
                        <c:v>32.116404578906256</c:v>
                      </c:pt>
                      <c:pt idx="8">
                        <c:v>31.87553154456446</c:v>
                      </c:pt>
                      <c:pt idx="9">
                        <c:v>31.636465057980228</c:v>
                      </c:pt>
                      <c:pt idx="10">
                        <c:v>31.399191570045375</c:v>
                      </c:pt>
                      <c:pt idx="11">
                        <c:v>31.163697633270033</c:v>
                      </c:pt>
                      <c:pt idx="12">
                        <c:v>30.929969901020506</c:v>
                      </c:pt>
                      <c:pt idx="13">
                        <c:v>30.697995126762851</c:v>
                      </c:pt>
                      <c:pt idx="14">
                        <c:v>30.467760163312128</c:v>
                      </c:pt>
                      <c:pt idx="15">
                        <c:v>30.239251962087287</c:v>
                      </c:pt>
                      <c:pt idx="16">
                        <c:v>30.012457572371634</c:v>
                      </c:pt>
                      <c:pt idx="17">
                        <c:v>29.787364140578848</c:v>
                      </c:pt>
                      <c:pt idx="18">
                        <c:v>29.563958909524509</c:v>
                      </c:pt>
                      <c:pt idx="19">
                        <c:v>29.342229217703075</c:v>
                      </c:pt>
                      <c:pt idx="20">
                        <c:v>29.122162498570301</c:v>
                      </c:pt>
                      <c:pt idx="21">
                        <c:v>28.903746279831022</c:v>
                      </c:pt>
                      <c:pt idx="22">
                        <c:v>28.68696818273229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C04E-4A13-B1FC-3F1C0428963E}"/>
                  </c:ext>
                </c:extLst>
              </c15:ser>
            </c15:filteredBarSeries>
            <c15:filteredBarSeries>
              <c15:ser>
                <c:idx val="9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"CC"'!$B$52</c15:sqref>
                        </c15:formulaRef>
                      </c:ext>
                    </c:extLst>
                    <c:strCache>
                      <c:ptCount val="1"/>
                      <c:pt idx="0">
                        <c:v>Solar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"CC"'!$C$52:$Y$52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21.9</c:v>
                      </c:pt>
                      <c:pt idx="7">
                        <c:v>21.735749999999999</c:v>
                      </c:pt>
                      <c:pt idx="8">
                        <c:v>21.572731874999999</c:v>
                      </c:pt>
                      <c:pt idx="9">
                        <c:v>21.4109363859375</c:v>
                      </c:pt>
                      <c:pt idx="10">
                        <c:v>21.25035436304297</c:v>
                      </c:pt>
                      <c:pt idx="11">
                        <c:v>21.090976705320148</c:v>
                      </c:pt>
                      <c:pt idx="12">
                        <c:v>20.932794380030249</c:v>
                      </c:pt>
                      <c:pt idx="13">
                        <c:v>20.775798422180021</c:v>
                      </c:pt>
                      <c:pt idx="14">
                        <c:v>20.619979934013671</c:v>
                      </c:pt>
                      <c:pt idx="15">
                        <c:v>20.465330084508569</c:v>
                      </c:pt>
                      <c:pt idx="16">
                        <c:v>20.311840108874755</c:v>
                      </c:pt>
                      <c:pt idx="17">
                        <c:v>20.159501308058193</c:v>
                      </c:pt>
                      <c:pt idx="18">
                        <c:v>20.008305048247756</c:v>
                      </c:pt>
                      <c:pt idx="19">
                        <c:v>19.858242760385899</c:v>
                      </c:pt>
                      <c:pt idx="20">
                        <c:v>19.709305939683006</c:v>
                      </c:pt>
                      <c:pt idx="21">
                        <c:v>19.561486145135383</c:v>
                      </c:pt>
                      <c:pt idx="22">
                        <c:v>19.414774999046866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04E-4A13-B1FC-3F1C0428963E}"/>
                  </c:ext>
                </c:extLst>
              </c15:ser>
            </c15:filteredBarSeries>
            <c15:filteredBarSeries>
              <c15:ser>
                <c:idx val="10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"CC"'!$B$53</c15:sqref>
                        </c15:formulaRef>
                      </c:ext>
                    </c:extLst>
                    <c:strCache>
                      <c:ptCount val="1"/>
                      <c:pt idx="0">
                        <c:v>Solar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"CC"'!$C$53:$Y$53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37.229999999999997</c:v>
                      </c:pt>
                      <c:pt idx="10">
                        <c:v>36.950775</c:v>
                      </c:pt>
                      <c:pt idx="11">
                        <c:v>36.673644187500003</c:v>
                      </c:pt>
                      <c:pt idx="12">
                        <c:v>36.398591856093752</c:v>
                      </c:pt>
                      <c:pt idx="13">
                        <c:v>36.125602417173049</c:v>
                      </c:pt>
                      <c:pt idx="14">
                        <c:v>35.854660399044249</c:v>
                      </c:pt>
                      <c:pt idx="15">
                        <c:v>35.585750446051421</c:v>
                      </c:pt>
                      <c:pt idx="16">
                        <c:v>35.318857317706033</c:v>
                      </c:pt>
                      <c:pt idx="17">
                        <c:v>35.053965887823239</c:v>
                      </c:pt>
                      <c:pt idx="18">
                        <c:v>34.791061143664564</c:v>
                      </c:pt>
                      <c:pt idx="19">
                        <c:v>34.530128185087079</c:v>
                      </c:pt>
                      <c:pt idx="20">
                        <c:v>34.271152223698927</c:v>
                      </c:pt>
                      <c:pt idx="21">
                        <c:v>34.014118582021183</c:v>
                      </c:pt>
                      <c:pt idx="22">
                        <c:v>33.759012692656022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04E-4A13-B1FC-3F1C0428963E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"CC"'!$B$54</c15:sqref>
                        </c15:formulaRef>
                      </c:ext>
                    </c:extLst>
                    <c:strCache>
                      <c:ptCount val="1"/>
                      <c:pt idx="0">
                        <c:v>Solar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"CC"'!$C$54:$Y$54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35.04</c:v>
                      </c:pt>
                      <c:pt idx="13">
                        <c:v>34.777200000000001</c:v>
                      </c:pt>
                      <c:pt idx="14">
                        <c:v>34.516370999999999</c:v>
                      </c:pt>
                      <c:pt idx="15">
                        <c:v>34.2574982175</c:v>
                      </c:pt>
                      <c:pt idx="16">
                        <c:v>34.000566980868747</c:v>
                      </c:pt>
                      <c:pt idx="17">
                        <c:v>33.745562728512233</c:v>
                      </c:pt>
                      <c:pt idx="18">
                        <c:v>33.492471008048391</c:v>
                      </c:pt>
                      <c:pt idx="19">
                        <c:v>33.241277475488026</c:v>
                      </c:pt>
                      <c:pt idx="20">
                        <c:v>32.991967894421869</c:v>
                      </c:pt>
                      <c:pt idx="21">
                        <c:v>32.744528135213706</c:v>
                      </c:pt>
                      <c:pt idx="22">
                        <c:v>32.4989441741996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04E-4A13-B1FC-3F1C0428963E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"CC"'!$B$55</c15:sqref>
                        </c15:formulaRef>
                      </c:ext>
                    </c:extLst>
                    <c:strCache>
                      <c:ptCount val="1"/>
                      <c:pt idx="0">
                        <c:v>Solar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"CC"'!$C$55:$Y$55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87.6</c:v>
                      </c:pt>
                      <c:pt idx="16">
                        <c:v>86.942999999999998</c:v>
                      </c:pt>
                      <c:pt idx="17">
                        <c:v>86.290927499999995</c:v>
                      </c:pt>
                      <c:pt idx="18">
                        <c:v>85.643745543750001</c:v>
                      </c:pt>
                      <c:pt idx="19">
                        <c:v>85.001417452171879</c:v>
                      </c:pt>
                      <c:pt idx="20">
                        <c:v>84.363906821280594</c:v>
                      </c:pt>
                      <c:pt idx="21">
                        <c:v>83.731177520120994</c:v>
                      </c:pt>
                      <c:pt idx="22">
                        <c:v>83.103193688720083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04E-4A13-B1FC-3F1C0428963E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04E-4A13-B1FC-3F1C0428963E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04E-4A13-B1FC-3F1C0428963E}"/>
                  </c:ext>
                </c:extLst>
              </c15:ser>
            </c15:filteredBarSeries>
            <c15:filteredBarSeries>
              <c15:ser>
                <c:idx val="16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"CC"'!$B$45</c15:sqref>
                        </c15:formulaRef>
                      </c:ext>
                    </c:extLst>
                    <c:strCache>
                      <c:ptCount val="1"/>
                      <c:pt idx="0">
                        <c:v>Corona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"CC"'!$C$45:$Y$45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76.650000000000006</c:v>
                      </c:pt>
                      <c:pt idx="4">
                        <c:v>76.650000000000006</c:v>
                      </c:pt>
                      <c:pt idx="5">
                        <c:v>76.650000000000006</c:v>
                      </c:pt>
                      <c:pt idx="6">
                        <c:v>76.650000000000006</c:v>
                      </c:pt>
                      <c:pt idx="7">
                        <c:v>76.650000000000006</c:v>
                      </c:pt>
                      <c:pt idx="8">
                        <c:v>76.650000000000006</c:v>
                      </c:pt>
                      <c:pt idx="9">
                        <c:v>76.650000000000006</c:v>
                      </c:pt>
                      <c:pt idx="10">
                        <c:v>76.650000000000006</c:v>
                      </c:pt>
                      <c:pt idx="11">
                        <c:v>76.650000000000006</c:v>
                      </c:pt>
                      <c:pt idx="12">
                        <c:v>76.650000000000006</c:v>
                      </c:pt>
                      <c:pt idx="13">
                        <c:v>76.650000000000006</c:v>
                      </c:pt>
                      <c:pt idx="14">
                        <c:v>76.650000000000006</c:v>
                      </c:pt>
                      <c:pt idx="15">
                        <c:v>76.650000000000006</c:v>
                      </c:pt>
                      <c:pt idx="16">
                        <c:v>76.650000000000006</c:v>
                      </c:pt>
                      <c:pt idx="17">
                        <c:v>76.650000000000006</c:v>
                      </c:pt>
                      <c:pt idx="18">
                        <c:v>76.650000000000006</c:v>
                      </c:pt>
                      <c:pt idx="19">
                        <c:v>76.650000000000006</c:v>
                      </c:pt>
                      <c:pt idx="20">
                        <c:v>76.650000000000006</c:v>
                      </c:pt>
                      <c:pt idx="21">
                        <c:v>76.650000000000006</c:v>
                      </c:pt>
                      <c:pt idx="22">
                        <c:v>76.650000000000006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04E-4A13-B1FC-3F1C0428963E}"/>
                  </c:ext>
                </c:extLst>
              </c15:ser>
            </c15:filteredBarSeries>
            <c15:filteredBarSeries>
              <c15:ser>
                <c:idx val="17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"CC"'!$B$46</c15:sqref>
                        </c15:formulaRef>
                      </c:ext>
                    </c:extLst>
                    <c:strCache>
                      <c:ptCount val="1"/>
                      <c:pt idx="0">
                        <c:v>Wind 3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"CC"'!$C$46:$Y$46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39.857999999999997</c:v>
                      </c:pt>
                      <c:pt idx="7">
                        <c:v>39.857999999999997</c:v>
                      </c:pt>
                      <c:pt idx="8">
                        <c:v>39.857999999999997</c:v>
                      </c:pt>
                      <c:pt idx="9">
                        <c:v>39.857999999999997</c:v>
                      </c:pt>
                      <c:pt idx="10">
                        <c:v>39.857999999999997</c:v>
                      </c:pt>
                      <c:pt idx="11">
                        <c:v>39.857999999999997</c:v>
                      </c:pt>
                      <c:pt idx="12">
                        <c:v>39.857999999999997</c:v>
                      </c:pt>
                      <c:pt idx="13">
                        <c:v>39.857999999999997</c:v>
                      </c:pt>
                      <c:pt idx="14">
                        <c:v>39.857999999999997</c:v>
                      </c:pt>
                      <c:pt idx="15">
                        <c:v>39.857999999999997</c:v>
                      </c:pt>
                      <c:pt idx="16">
                        <c:v>39.857999999999997</c:v>
                      </c:pt>
                      <c:pt idx="17">
                        <c:v>39.857999999999997</c:v>
                      </c:pt>
                      <c:pt idx="18">
                        <c:v>39.857999999999997</c:v>
                      </c:pt>
                      <c:pt idx="19">
                        <c:v>39.857999999999997</c:v>
                      </c:pt>
                      <c:pt idx="20">
                        <c:v>39.857999999999997</c:v>
                      </c:pt>
                      <c:pt idx="21">
                        <c:v>39.857999999999997</c:v>
                      </c:pt>
                      <c:pt idx="22">
                        <c:v>39.857999999999997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04E-4A13-B1FC-3F1C0428963E}"/>
                  </c:ext>
                </c:extLst>
              </c15:ser>
            </c15:filteredBarSeries>
            <c15:filteredBarSeries>
              <c15:ser>
                <c:idx val="18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"CC"'!$B$47</c15:sqref>
                        </c15:formulaRef>
                      </c:ext>
                    </c:extLst>
                    <c:strCache>
                      <c:ptCount val="1"/>
                      <c:pt idx="0">
                        <c:v>Wind 4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"CC"'!$C$47:$Y$47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85.847999999999999</c:v>
                      </c:pt>
                      <c:pt idx="10">
                        <c:v>85.847999999999999</c:v>
                      </c:pt>
                      <c:pt idx="11">
                        <c:v>85.847999999999999</c:v>
                      </c:pt>
                      <c:pt idx="12">
                        <c:v>85.847999999999999</c:v>
                      </c:pt>
                      <c:pt idx="13">
                        <c:v>85.847999999999999</c:v>
                      </c:pt>
                      <c:pt idx="14">
                        <c:v>85.847999999999999</c:v>
                      </c:pt>
                      <c:pt idx="15">
                        <c:v>85.847999999999999</c:v>
                      </c:pt>
                      <c:pt idx="16">
                        <c:v>85.847999999999999</c:v>
                      </c:pt>
                      <c:pt idx="17">
                        <c:v>85.847999999999999</c:v>
                      </c:pt>
                      <c:pt idx="18">
                        <c:v>85.847999999999999</c:v>
                      </c:pt>
                      <c:pt idx="19">
                        <c:v>85.847999999999999</c:v>
                      </c:pt>
                      <c:pt idx="20">
                        <c:v>85.847999999999999</c:v>
                      </c:pt>
                      <c:pt idx="21">
                        <c:v>85.847999999999999</c:v>
                      </c:pt>
                      <c:pt idx="22">
                        <c:v>85.847999999999999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04E-4A13-B1FC-3F1C0428963E}"/>
                  </c:ext>
                </c:extLst>
              </c15:ser>
            </c15:filteredBarSeries>
            <c15:filteredBarSeries>
              <c15:ser>
                <c:idx val="19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"CC"'!$B$48</c15:sqref>
                        </c15:formulaRef>
                      </c:ext>
                    </c:extLst>
                    <c:strCache>
                      <c:ptCount val="1"/>
                      <c:pt idx="0">
                        <c:v>Wind 5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"CC"'!$C$48:$Y$48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91.98</c:v>
                      </c:pt>
                      <c:pt idx="13">
                        <c:v>91.98</c:v>
                      </c:pt>
                      <c:pt idx="14">
                        <c:v>91.98</c:v>
                      </c:pt>
                      <c:pt idx="15">
                        <c:v>91.98</c:v>
                      </c:pt>
                      <c:pt idx="16">
                        <c:v>91.98</c:v>
                      </c:pt>
                      <c:pt idx="17">
                        <c:v>91.98</c:v>
                      </c:pt>
                      <c:pt idx="18">
                        <c:v>91.98</c:v>
                      </c:pt>
                      <c:pt idx="19">
                        <c:v>91.98</c:v>
                      </c:pt>
                      <c:pt idx="20">
                        <c:v>91.98</c:v>
                      </c:pt>
                      <c:pt idx="21">
                        <c:v>91.98</c:v>
                      </c:pt>
                      <c:pt idx="22">
                        <c:v>91.98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04E-4A13-B1FC-3F1C0428963E}"/>
                  </c:ext>
                </c:extLst>
              </c15:ser>
            </c15:filteredBarSeries>
            <c15:filteredBarSeries>
              <c15:ser>
                <c:idx val="20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"CC"'!$B$49</c15:sqref>
                        </c15:formulaRef>
                      </c:ext>
                    </c:extLst>
                    <c:strCache>
                      <c:ptCount val="1"/>
                      <c:pt idx="0">
                        <c:v>Wind 6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'SB100_7WY wind + CAES + "CC"'!$C$49:$Y$49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168.63</c:v>
                      </c:pt>
                      <c:pt idx="17">
                        <c:v>168.63</c:v>
                      </c:pt>
                      <c:pt idx="18">
                        <c:v>168.63</c:v>
                      </c:pt>
                      <c:pt idx="19">
                        <c:v>168.63</c:v>
                      </c:pt>
                      <c:pt idx="20">
                        <c:v>168.63</c:v>
                      </c:pt>
                      <c:pt idx="21">
                        <c:v>168.63</c:v>
                      </c:pt>
                      <c:pt idx="22">
                        <c:v>168.63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04E-4A13-B1FC-3F1C0428963E}"/>
                  </c:ext>
                </c:extLst>
              </c15:ser>
            </c15:filteredBarSeries>
            <c15:filteredBarSeries>
              <c15:ser>
                <c:idx val="21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C04E-4A13-B1FC-3F1C0428963E}"/>
                  </c:ext>
                </c:extLst>
              </c15:ser>
            </c15:filteredBarSeries>
            <c15:filteredBarSeries>
              <c15:ser>
                <c:idx val="22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SB350_1!#REF!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C04E-4A13-B1FC-3F1C0428963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6"/>
          <c:tx>
            <c:v>Required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'SB100_7WY wind + CAES + "CC"'!$C$4:$U$4</c:f>
              <c:numCache>
                <c:formatCode>General</c:formatCode>
                <c:ptCount val="1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</c:numCache>
            </c:numRef>
          </c:cat>
          <c:val>
            <c:numRef>
              <c:f>'SB100_7WY wind + CAES + "CC"'!$C$5:$AD$5</c:f>
              <c:numCache>
                <c:formatCode>#,##0</c:formatCode>
                <c:ptCount val="28"/>
                <c:pt idx="0">
                  <c:v>302.94</c:v>
                </c:pt>
                <c:pt idx="1">
                  <c:v>305.56083288774096</c:v>
                </c:pt>
                <c:pt idx="2">
                  <c:v>341.26467490582723</c:v>
                </c:pt>
                <c:pt idx="3">
                  <c:v>377.35925236278069</c:v>
                </c:pt>
                <c:pt idx="4">
                  <c:v>413.11480521613311</c:v>
                </c:pt>
                <c:pt idx="5">
                  <c:v>447.6439842875522</c:v>
                </c:pt>
                <c:pt idx="6">
                  <c:v>481.77199652694486</c:v>
                </c:pt>
                <c:pt idx="7">
                  <c:v>517.12304057697497</c:v>
                </c:pt>
                <c:pt idx="8">
                  <c:v>550.04698439133256</c:v>
                </c:pt>
                <c:pt idx="9">
                  <c:v>591.05003859554404</c:v>
                </c:pt>
                <c:pt idx="10">
                  <c:v>617.37452793415423</c:v>
                </c:pt>
                <c:pt idx="11">
                  <c:v>651.85655720055615</c:v>
                </c:pt>
                <c:pt idx="12">
                  <c:v>686.59748357613762</c:v>
                </c:pt>
                <c:pt idx="13">
                  <c:v>721.58169677703597</c:v>
                </c:pt>
                <c:pt idx="14">
                  <c:v>740.70061567635582</c:v>
                </c:pt>
                <c:pt idx="15">
                  <c:v>759.92726846304549</c:v>
                </c:pt>
                <c:pt idx="16">
                  <c:v>779.27240581111937</c:v>
                </c:pt>
                <c:pt idx="17">
                  <c:v>798.74633286622839</c:v>
                </c:pt>
                <c:pt idx="18">
                  <c:v>818.35614949409569</c:v>
                </c:pt>
                <c:pt idx="19">
                  <c:v>838.10588245337544</c:v>
                </c:pt>
                <c:pt idx="20">
                  <c:v>857.99774331717003</c:v>
                </c:pt>
                <c:pt idx="21">
                  <c:v>878.03315583189124</c:v>
                </c:pt>
                <c:pt idx="22">
                  <c:v>898.21331837152741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4E-4A13-B1FC-3F1C04289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880"/>
        <c:axId val="202300800"/>
      </c:lineChart>
      <c:catAx>
        <c:axId val="20229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300800"/>
        <c:crosses val="autoZero"/>
        <c:auto val="1"/>
        <c:lblAlgn val="ctr"/>
        <c:lblOffset val="100"/>
        <c:noMultiLvlLbl val="0"/>
      </c:catAx>
      <c:valAx>
        <c:axId val="20230080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RPS</a:t>
                </a:r>
                <a:r>
                  <a:rPr lang="en-US" sz="1400" baseline="0"/>
                  <a:t> load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02298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9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8.1595301493781996E-2"/>
          <c:y val="7.834873958919536E-2"/>
          <c:w val="0.82934110375145753"/>
          <c:h val="6.5510884097935984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24</xdr:row>
      <xdr:rowOff>114300</xdr:rowOff>
    </xdr:from>
    <xdr:to>
      <xdr:col>10</xdr:col>
      <xdr:colOff>210911</xdr:colOff>
      <xdr:row>44</xdr:row>
      <xdr:rowOff>144236</xdr:rowOff>
    </xdr:to>
    <xdr:pic>
      <xdr:nvPicPr>
        <xdr:cNvPr id="2" name="Picture 2" descr="image001">
          <a:extLst>
            <a:ext uri="{FF2B5EF4-FFF2-40B4-BE49-F238E27FC236}">
              <a16:creationId xmlns:a16="http://schemas.microsoft.com/office/drawing/2014/main" id="{4D14FE28-56BA-46C5-8C2F-75079F55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505325"/>
          <a:ext cx="6132740" cy="3645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422113</xdr:colOff>
      <xdr:row>24</xdr:row>
      <xdr:rowOff>3209</xdr:rowOff>
    </xdr:from>
    <xdr:to>
      <xdr:col>23</xdr:col>
      <xdr:colOff>223157</xdr:colOff>
      <xdr:row>70</xdr:row>
      <xdr:rowOff>36740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155F7B-A725-49A2-BCC3-4B6DACE53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874651</xdr:colOff>
      <xdr:row>27</xdr:row>
      <xdr:rowOff>114201</xdr:rowOff>
    </xdr:from>
    <xdr:to>
      <xdr:col>19</xdr:col>
      <xdr:colOff>693384</xdr:colOff>
      <xdr:row>64</xdr:row>
      <xdr:rowOff>59195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D5C59-6B2A-4B59-9DCC-FDB842564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17689</xdr:colOff>
      <xdr:row>30</xdr:row>
      <xdr:rowOff>191862</xdr:rowOff>
    </xdr:from>
    <xdr:to>
      <xdr:col>20</xdr:col>
      <xdr:colOff>525235</xdr:colOff>
      <xdr:row>67</xdr:row>
      <xdr:rowOff>198665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56F251-3961-4F3F-98E1-126F1A77E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1800224</xdr:colOff>
      <xdr:row>45</xdr:row>
      <xdr:rowOff>63955</xdr:rowOff>
    </xdr:from>
    <xdr:to>
      <xdr:col>17</xdr:col>
      <xdr:colOff>326571</xdr:colOff>
      <xdr:row>87</xdr:row>
      <xdr:rowOff>68036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6BE163-268A-45B8-8466-6111E0729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199246</xdr:colOff>
      <xdr:row>27</xdr:row>
      <xdr:rowOff>45096</xdr:rowOff>
    </xdr:from>
    <xdr:to>
      <xdr:col>20</xdr:col>
      <xdr:colOff>1016260</xdr:colOff>
      <xdr:row>63</xdr:row>
      <xdr:rowOff>193804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96B8E3-5AE8-487B-A90C-BCCBCD07F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775607</xdr:colOff>
      <xdr:row>29</xdr:row>
      <xdr:rowOff>81642</xdr:rowOff>
    </xdr:from>
    <xdr:to>
      <xdr:col>20</xdr:col>
      <xdr:colOff>1002653</xdr:colOff>
      <xdr:row>73</xdr:row>
      <xdr:rowOff>188362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78A588-D481-4BFC-AC91-5860558F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llis%20--%20Ad%20Hoc%20Projects/Four%20Corners/rev%20req%2009_0427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brunto/LOCALS~1/Temp/Temporary%20Directory%201%20for%20Cedar%20Bayou%205%20040308%201800.zip/Cedar%20Bayou%205%20040308%2018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reiman/Local%20Settings/Temporary%20Internet%20Files/OLKA1/Renewable%20RFP%20Forms%20la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999/1999%20Preliminary%20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cendanalytics.sharepoint.com/sites/AAConsulting/Shared%20Documents/Burbank/IRP%20Document/BWP_Modeling_Plan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  <sheetName val="graph"/>
      <sheetName val="summ"/>
      <sheetName val="Renew RR"/>
      <sheetName val="Renewables Data"/>
      <sheetName val="FC exist"/>
      <sheetName val="FC cap ex"/>
      <sheetName val="FC gain credit"/>
      <sheetName val="Four Corners Data"/>
      <sheetName val="PV 3"/>
      <sheetName val="Elec Prices"/>
      <sheetName val="Carbon Prices"/>
      <sheetName val="FC&amp;PV3_LRP#s"/>
      <sheetName val="PV3 FC bk value"/>
    </sheetNames>
    <sheetDataSet>
      <sheetData sheetId="0"/>
      <sheetData sheetId="1"/>
      <sheetData sheetId="2"/>
      <sheetData sheetId="3">
        <row r="11">
          <cell r="C11" t="str">
            <v xml:space="preserve">  Tax Classification</v>
          </cell>
          <cell r="G11" t="str">
            <v>Assumptions:</v>
          </cell>
          <cell r="I11" t="str">
            <v>Project Title:</v>
          </cell>
          <cell r="J11" t="str">
            <v>Renewables Generation Portfolio</v>
          </cell>
          <cell r="M11" t="str">
            <v xml:space="preserve">      NPV Revenue Req.</v>
          </cell>
          <cell r="O11">
            <v>1223433.6720814728</v>
          </cell>
        </row>
        <row r="12">
          <cell r="A12" t="str">
            <v>Hydro/Geo 20yr</v>
          </cell>
          <cell r="C12">
            <v>0</v>
          </cell>
          <cell r="D12" t="str">
            <v>Gas/Water Distribution 20</v>
          </cell>
          <cell r="F12">
            <v>0</v>
          </cell>
          <cell r="G12" t="str">
            <v xml:space="preserve">  Book Value</v>
          </cell>
          <cell r="H12">
            <v>1127850</v>
          </cell>
          <cell r="I12" t="str">
            <v xml:space="preserve">  Study Life</v>
          </cell>
          <cell r="J12">
            <v>30</v>
          </cell>
          <cell r="M12" t="str">
            <v xml:space="preserve">      Levelized Charge</v>
          </cell>
          <cell r="O12">
            <v>129780.92422136205</v>
          </cell>
        </row>
        <row r="13">
          <cell r="A13" t="str">
            <v>Steam Generation 20yr</v>
          </cell>
          <cell r="C13">
            <v>0</v>
          </cell>
          <cell r="D13" t="str">
            <v>Gas Trans/Storage 15yr</v>
          </cell>
          <cell r="F13">
            <v>0</v>
          </cell>
          <cell r="G13" t="str">
            <v xml:space="preserve">  AFUDC</v>
          </cell>
          <cell r="H13">
            <v>0</v>
          </cell>
          <cell r="I13" t="str">
            <v xml:space="preserve">  Book Life</v>
          </cell>
          <cell r="J13">
            <v>30</v>
          </cell>
          <cell r="M13" t="str">
            <v xml:space="preserve">      Fixed Charge Rate</v>
          </cell>
          <cell r="O13">
            <v>0.11506931260483402</v>
          </cell>
        </row>
        <row r="14">
          <cell r="A14" t="str">
            <v>Nuclear Gen 15 yr</v>
          </cell>
          <cell r="C14">
            <v>0</v>
          </cell>
          <cell r="D14" t="str">
            <v>Gas Processing 10 yr</v>
          </cell>
          <cell r="F14">
            <v>0</v>
          </cell>
          <cell r="G14" t="str">
            <v xml:space="preserve">  ITC</v>
          </cell>
          <cell r="H14">
            <v>371010</v>
          </cell>
          <cell r="I14" t="str">
            <v xml:space="preserve">  1st Yr Mos.</v>
          </cell>
          <cell r="J14">
            <v>12</v>
          </cell>
        </row>
        <row r="15">
          <cell r="A15" t="str">
            <v>Solar/Nuclear Fuel 5 yr</v>
          </cell>
          <cell r="C15">
            <v>1</v>
          </cell>
          <cell r="D15" t="str">
            <v>Gas Gathering 7yr</v>
          </cell>
          <cell r="F15">
            <v>0</v>
          </cell>
          <cell r="G15" t="str">
            <v xml:space="preserve">  Tax Basis</v>
          </cell>
          <cell r="H15">
            <v>958672.5</v>
          </cell>
          <cell r="I15" t="str">
            <v xml:space="preserve">  Inflation</v>
          </cell>
          <cell r="J15">
            <v>0.03</v>
          </cell>
          <cell r="M15" t="str">
            <v xml:space="preserve"> Share</v>
          </cell>
          <cell r="N15" t="str">
            <v xml:space="preserve"> Rate</v>
          </cell>
          <cell r="O15" t="str">
            <v xml:space="preserve"> Cost</v>
          </cell>
        </row>
        <row r="16">
          <cell r="A16" t="str">
            <v>Combust Turbine 15 yr</v>
          </cell>
          <cell r="C16">
            <v>0</v>
          </cell>
          <cell r="D16" t="str">
            <v>Gen/Office Equip 7 yr</v>
          </cell>
          <cell r="F16">
            <v>0</v>
          </cell>
          <cell r="G16" t="str">
            <v xml:space="preserve">  Deprectn $</v>
          </cell>
          <cell r="H16">
            <v>1127850</v>
          </cell>
          <cell r="I16" t="str">
            <v xml:space="preserve">  Discount %</v>
          </cell>
          <cell r="J16">
            <v>0.1</v>
          </cell>
          <cell r="L16" t="str">
            <v xml:space="preserve">   Debt</v>
          </cell>
          <cell r="M16">
            <v>0.5</v>
          </cell>
          <cell r="N16">
            <v>0.09</v>
          </cell>
          <cell r="O16">
            <v>4.4999999999999998E-2</v>
          </cell>
        </row>
        <row r="17">
          <cell r="A17" t="str">
            <v>Transmission 20 yr</v>
          </cell>
          <cell r="C17">
            <v>0</v>
          </cell>
          <cell r="D17" t="str">
            <v>Autos/Computers 5yr</v>
          </cell>
          <cell r="F17">
            <v>0</v>
          </cell>
          <cell r="G17" t="str">
            <v xml:space="preserve">  Salvage</v>
          </cell>
          <cell r="H17">
            <v>0</v>
          </cell>
          <cell r="I17" t="str">
            <v xml:space="preserve">  Prop. Tax %</v>
          </cell>
          <cell r="J17">
            <v>0.03</v>
          </cell>
          <cell r="L17" t="str">
            <v xml:space="preserve">   Preferred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Distribution 20 yr</v>
          </cell>
          <cell r="C18">
            <v>0</v>
          </cell>
          <cell r="D18" t="str">
            <v>Real Estate (bldg, etc)</v>
          </cell>
          <cell r="F18">
            <v>0</v>
          </cell>
          <cell r="G18" t="str">
            <v xml:space="preserve">  Dep Salvage?</v>
          </cell>
          <cell r="H18">
            <v>0</v>
          </cell>
          <cell r="I18" t="str">
            <v xml:space="preserve">  Tax Rate</v>
          </cell>
          <cell r="J18">
            <v>0.39589999999999997</v>
          </cell>
          <cell r="L18" t="str">
            <v xml:space="preserve">   Common</v>
          </cell>
          <cell r="M18">
            <v>0.5</v>
          </cell>
          <cell r="N18">
            <v>0.11</v>
          </cell>
          <cell r="O18">
            <v>5.5E-2</v>
          </cell>
        </row>
        <row r="19">
          <cell r="A19" t="str">
            <v>Land (non-depreciable)</v>
          </cell>
          <cell r="C19">
            <v>0</v>
          </cell>
          <cell r="D19" t="str">
            <v>Straight Line</v>
          </cell>
          <cell r="F19">
            <v>0</v>
          </cell>
          <cell r="G19" t="str">
            <v xml:space="preserve">  Base Year</v>
          </cell>
          <cell r="H19">
            <v>2012</v>
          </cell>
          <cell r="I19" t="str">
            <v xml:space="preserve">  Other Cap Costs</v>
          </cell>
          <cell r="J19">
            <v>0.01</v>
          </cell>
          <cell r="L19" t="str">
            <v xml:space="preserve">   Cost of Capital</v>
          </cell>
          <cell r="O19">
            <v>0.1</v>
          </cell>
        </row>
        <row r="20">
          <cell r="A20" t="str">
            <v>Software 3yr</v>
          </cell>
          <cell r="C20">
            <v>0</v>
          </cell>
          <cell r="D20" t="str">
            <v>Special</v>
          </cell>
          <cell r="F20">
            <v>0</v>
          </cell>
          <cell r="G20" t="str">
            <v xml:space="preserve">  EOP Ratebase</v>
          </cell>
          <cell r="H20">
            <v>1</v>
          </cell>
          <cell r="I20" t="str">
            <v xml:space="preserve">  ITC Treatmt</v>
          </cell>
          <cell r="J20">
            <v>1</v>
          </cell>
          <cell r="L20" t="str">
            <v xml:space="preserve">     After Tax Discount Rate</v>
          </cell>
          <cell r="O20">
            <v>8.2184500000000008E-2</v>
          </cell>
        </row>
        <row r="22">
          <cell r="A22" t="str">
            <v xml:space="preserve"> </v>
          </cell>
          <cell r="B22" t="str">
            <v xml:space="preserve"> Net Book</v>
          </cell>
          <cell r="D22" t="str">
            <v xml:space="preserve"> Tax</v>
          </cell>
          <cell r="E22" t="str">
            <v>Rate Base Net</v>
          </cell>
          <cell r="G22" t="str">
            <v xml:space="preserve"> Book</v>
          </cell>
          <cell r="H22" t="str">
            <v xml:space="preserve"> Interest</v>
          </cell>
          <cell r="I22" t="str">
            <v xml:space="preserve"> Equity</v>
          </cell>
          <cell r="J22" t="str">
            <v xml:space="preserve"> Deferred</v>
          </cell>
          <cell r="K22" t="str">
            <v xml:space="preserve"> Deferred</v>
          </cell>
          <cell r="L22" t="str">
            <v xml:space="preserve"> Current</v>
          </cell>
          <cell r="M22" t="str">
            <v xml:space="preserve"> Property</v>
          </cell>
          <cell r="N22" t="str">
            <v>Other Capital</v>
          </cell>
          <cell r="O22" t="str">
            <v xml:space="preserve"> Revenue</v>
          </cell>
        </row>
        <row r="23">
          <cell r="A23" t="str">
            <v>Year</v>
          </cell>
          <cell r="B23" t="str">
            <v xml:space="preserve"> Value</v>
          </cell>
          <cell r="C23" t="str">
            <v xml:space="preserve"> Salvage</v>
          </cell>
          <cell r="D23" t="str">
            <v xml:space="preserve"> Depre.</v>
          </cell>
          <cell r="E23" t="str">
            <v xml:space="preserve"> Investment</v>
          </cell>
          <cell r="G23" t="str">
            <v xml:space="preserve"> Depre.</v>
          </cell>
          <cell r="H23" t="str">
            <v xml:space="preserve"> Expense</v>
          </cell>
          <cell r="I23" t="str">
            <v xml:space="preserve"> Return</v>
          </cell>
          <cell r="J23" t="str">
            <v xml:space="preserve"> ITC</v>
          </cell>
          <cell r="K23" t="str">
            <v xml:space="preserve"> Taxes</v>
          </cell>
          <cell r="L23" t="str">
            <v xml:space="preserve"> Income Tax</v>
          </cell>
          <cell r="M23" t="str">
            <v xml:space="preserve"> Taxes</v>
          </cell>
          <cell r="N23" t="str">
            <v>(Insur, etc.)</v>
          </cell>
          <cell r="O23" t="str">
            <v xml:space="preserve"> Requiremt</v>
          </cell>
        </row>
        <row r="24">
          <cell r="A24" t="str">
            <v xml:space="preserve">        ----------------</v>
          </cell>
          <cell r="B24" t="str">
            <v xml:space="preserve">  -------------------</v>
          </cell>
          <cell r="C24" t="str">
            <v xml:space="preserve">  -------------------</v>
          </cell>
          <cell r="D24" t="str">
            <v xml:space="preserve">  -------------------</v>
          </cell>
          <cell r="E24" t="str">
            <v xml:space="preserve">  ---------------------</v>
          </cell>
          <cell r="F24" t="str">
            <v xml:space="preserve">  </v>
          </cell>
          <cell r="G24" t="str">
            <v xml:space="preserve">  ---------------------</v>
          </cell>
          <cell r="H24" t="str">
            <v xml:space="preserve">  ---------------------</v>
          </cell>
          <cell r="I24" t="str">
            <v xml:space="preserve">  ---------------------</v>
          </cell>
          <cell r="J24" t="str">
            <v xml:space="preserve">  ---------------------</v>
          </cell>
          <cell r="K24" t="str">
            <v xml:space="preserve">  ---------------------</v>
          </cell>
          <cell r="L24" t="str">
            <v xml:space="preserve">  ---------------------</v>
          </cell>
          <cell r="M24" t="str">
            <v xml:space="preserve">  ---------------------</v>
          </cell>
          <cell r="N24" t="str">
            <v xml:space="preserve">  ---------------------</v>
          </cell>
          <cell r="O24" t="str">
            <v xml:space="preserve">  ---------------------</v>
          </cell>
        </row>
        <row r="25">
          <cell r="E25">
            <v>0</v>
          </cell>
          <cell r="J25">
            <v>1</v>
          </cell>
        </row>
        <row r="26">
          <cell r="A26">
            <v>2012</v>
          </cell>
          <cell r="B26">
            <v>1127850</v>
          </cell>
          <cell r="C26">
            <v>0</v>
          </cell>
          <cell r="D26">
            <v>191734.5</v>
          </cell>
          <cell r="E26">
            <v>1127850</v>
          </cell>
          <cell r="G26">
            <v>37595</v>
          </cell>
          <cell r="H26">
            <v>50753.25</v>
          </cell>
          <cell r="I26">
            <v>62031.75</v>
          </cell>
          <cell r="J26">
            <v>358643</v>
          </cell>
          <cell r="K26">
            <v>63256.407124999998</v>
          </cell>
          <cell r="L26">
            <v>-377550.87393513066</v>
          </cell>
          <cell r="M26">
            <v>11278.5</v>
          </cell>
          <cell r="N26">
            <v>11278.5</v>
          </cell>
          <cell r="O26">
            <v>217285.53318986937</v>
          </cell>
        </row>
        <row r="27">
          <cell r="A27">
            <v>2013</v>
          </cell>
          <cell r="B27">
            <v>1090255</v>
          </cell>
          <cell r="C27">
            <v>0</v>
          </cell>
          <cell r="D27">
            <v>306775.2</v>
          </cell>
          <cell r="E27">
            <v>1026998.5928750001</v>
          </cell>
          <cell r="G27">
            <v>37595</v>
          </cell>
          <cell r="H27">
            <v>46214.936679375001</v>
          </cell>
          <cell r="I27">
            <v>56484.922608125002</v>
          </cell>
          <cell r="J27">
            <v>-12367</v>
          </cell>
          <cell r="K27">
            <v>108801.020255</v>
          </cell>
          <cell r="L27">
            <v>-76192.40473512467</v>
          </cell>
          <cell r="M27">
            <v>10902.55</v>
          </cell>
          <cell r="N27">
            <v>11391.285</v>
          </cell>
          <cell r="O27">
            <v>182830.30980737534</v>
          </cell>
        </row>
        <row r="28">
          <cell r="A28">
            <v>2014</v>
          </cell>
          <cell r="B28">
            <v>1052660</v>
          </cell>
          <cell r="C28">
            <v>0</v>
          </cell>
          <cell r="D28">
            <v>184065.12</v>
          </cell>
          <cell r="E28">
            <v>880602.57262000011</v>
          </cell>
          <cell r="G28">
            <v>37595</v>
          </cell>
          <cell r="H28">
            <v>39627.115767900003</v>
          </cell>
          <cell r="I28">
            <v>48433.141494100004</v>
          </cell>
          <cell r="J28">
            <v>-12367</v>
          </cell>
          <cell r="K28">
            <v>60220.099582999996</v>
          </cell>
          <cell r="L28">
            <v>-32888.259668227285</v>
          </cell>
          <cell r="M28">
            <v>10526.6</v>
          </cell>
          <cell r="N28">
            <v>11505.19785</v>
          </cell>
          <cell r="O28">
            <v>162651.89502677272</v>
          </cell>
        </row>
        <row r="29">
          <cell r="A29">
            <v>2015</v>
          </cell>
          <cell r="B29">
            <v>1015065</v>
          </cell>
          <cell r="C29">
            <v>0</v>
          </cell>
          <cell r="D29">
            <v>110439.072</v>
          </cell>
          <cell r="E29">
            <v>782787.47303700016</v>
          </cell>
          <cell r="G29">
            <v>37595</v>
          </cell>
          <cell r="H29">
            <v>35225.436286665004</v>
          </cell>
          <cell r="I29">
            <v>43053.311017035012</v>
          </cell>
          <cell r="J29">
            <v>-12367</v>
          </cell>
          <cell r="K29">
            <v>31071.547179799996</v>
          </cell>
          <cell r="L29">
            <v>-7265.4064636202947</v>
          </cell>
          <cell r="M29">
            <v>10150.65</v>
          </cell>
          <cell r="N29">
            <v>11620.2498285</v>
          </cell>
          <cell r="O29">
            <v>149083.78784837972</v>
          </cell>
        </row>
        <row r="30">
          <cell r="A30">
            <v>2016</v>
          </cell>
          <cell r="B30">
            <v>977470</v>
          </cell>
          <cell r="C30">
            <v>0</v>
          </cell>
          <cell r="D30">
            <v>110439.072</v>
          </cell>
          <cell r="E30">
            <v>714120.92585720017</v>
          </cell>
          <cell r="G30">
            <v>37595</v>
          </cell>
          <cell r="H30">
            <v>32135.441663574005</v>
          </cell>
          <cell r="I30">
            <v>39276.650922146007</v>
          </cell>
          <cell r="J30">
            <v>-12367</v>
          </cell>
          <cell r="K30">
            <v>31071.547179799996</v>
          </cell>
          <cell r="L30">
            <v>-9740.4598183075213</v>
          </cell>
          <cell r="M30">
            <v>9774.6999999999989</v>
          </cell>
          <cell r="N30">
            <v>11736.452326785</v>
          </cell>
          <cell r="O30">
            <v>139482.33227399748</v>
          </cell>
        </row>
        <row r="31">
          <cell r="A31">
            <v>2017</v>
          </cell>
          <cell r="B31">
            <v>939875</v>
          </cell>
          <cell r="C31">
            <v>0</v>
          </cell>
          <cell r="D31">
            <v>55219.536</v>
          </cell>
          <cell r="E31">
            <v>645454.37867740018</v>
          </cell>
          <cell r="G31">
            <v>37595</v>
          </cell>
          <cell r="H31">
            <v>29045.447040483006</v>
          </cell>
          <cell r="I31">
            <v>35499.99082725701</v>
          </cell>
          <cell r="J31">
            <v>-12367</v>
          </cell>
          <cell r="K31">
            <v>9210.1328773999994</v>
          </cell>
          <cell r="L31">
            <v>9645.9011294052507</v>
          </cell>
          <cell r="M31">
            <v>9398.75</v>
          </cell>
          <cell r="N31">
            <v>11853.81685005285</v>
          </cell>
          <cell r="O31">
            <v>129882.03872459813</v>
          </cell>
        </row>
        <row r="32">
          <cell r="A32">
            <v>2018</v>
          </cell>
          <cell r="B32">
            <v>902280</v>
          </cell>
          <cell r="C32">
            <v>0</v>
          </cell>
          <cell r="D32">
            <v>0</v>
          </cell>
          <cell r="E32">
            <v>598649.24580000015</v>
          </cell>
          <cell r="G32">
            <v>37595</v>
          </cell>
          <cell r="H32">
            <v>26939.216061000006</v>
          </cell>
          <cell r="I32">
            <v>32925.708519000007</v>
          </cell>
          <cell r="J32">
            <v>-12367</v>
          </cell>
          <cell r="K32">
            <v>-12651.281424999999</v>
          </cell>
          <cell r="L32">
            <v>29820.246460047343</v>
          </cell>
          <cell r="M32">
            <v>9022.7999999999993</v>
          </cell>
          <cell r="N32">
            <v>11972.355018553379</v>
          </cell>
          <cell r="O32">
            <v>123257.04463360076</v>
          </cell>
        </row>
        <row r="33">
          <cell r="A33">
            <v>2019</v>
          </cell>
          <cell r="B33">
            <v>864685</v>
          </cell>
          <cell r="C33">
            <v>0</v>
          </cell>
          <cell r="D33">
            <v>0</v>
          </cell>
          <cell r="E33">
            <v>573705.5272250002</v>
          </cell>
          <cell r="G33">
            <v>37595</v>
          </cell>
          <cell r="H33">
            <v>25816.74872512501</v>
          </cell>
          <cell r="I33">
            <v>31553.803997375013</v>
          </cell>
          <cell r="J33">
            <v>-12367</v>
          </cell>
          <cell r="K33">
            <v>-12651.281424999999</v>
          </cell>
          <cell r="L33">
            <v>28921.161871218781</v>
          </cell>
          <cell r="M33">
            <v>8646.8499999999985</v>
          </cell>
          <cell r="N33">
            <v>12092.078568738913</v>
          </cell>
          <cell r="O33">
            <v>119607.36173745772</v>
          </cell>
        </row>
        <row r="34">
          <cell r="A34">
            <v>2020</v>
          </cell>
          <cell r="B34">
            <v>827090</v>
          </cell>
          <cell r="C34">
            <v>0</v>
          </cell>
          <cell r="D34">
            <v>0</v>
          </cell>
          <cell r="E34">
            <v>548761.80865000025</v>
          </cell>
          <cell r="G34">
            <v>37595</v>
          </cell>
          <cell r="H34">
            <v>24694.281389250009</v>
          </cell>
          <cell r="I34">
            <v>30181.899475750015</v>
          </cell>
          <cell r="J34">
            <v>-12367</v>
          </cell>
          <cell r="K34">
            <v>-12651.281424999999</v>
          </cell>
          <cell r="L34">
            <v>28022.077282390215</v>
          </cell>
          <cell r="M34">
            <v>8270.9</v>
          </cell>
          <cell r="N34">
            <v>12212.999354426302</v>
          </cell>
          <cell r="O34">
            <v>115958.87607681654</v>
          </cell>
        </row>
        <row r="35">
          <cell r="A35">
            <v>2021</v>
          </cell>
          <cell r="B35">
            <v>789495</v>
          </cell>
          <cell r="C35">
            <v>0</v>
          </cell>
          <cell r="D35">
            <v>0</v>
          </cell>
          <cell r="E35">
            <v>523818.09007500031</v>
          </cell>
          <cell r="G35">
            <v>37595</v>
          </cell>
          <cell r="H35">
            <v>23571.814053375012</v>
          </cell>
          <cell r="I35">
            <v>28809.994954125017</v>
          </cell>
          <cell r="J35">
            <v>-12367</v>
          </cell>
          <cell r="K35">
            <v>-12651.281424999999</v>
          </cell>
          <cell r="L35">
            <v>27122.992693561653</v>
          </cell>
          <cell r="M35">
            <v>7894.95</v>
          </cell>
          <cell r="N35">
            <v>12335.129347970566</v>
          </cell>
          <cell r="O35">
            <v>112311.59962403226</v>
          </cell>
        </row>
        <row r="36">
          <cell r="A36">
            <v>2022</v>
          </cell>
          <cell r="B36">
            <v>751900</v>
          </cell>
          <cell r="C36">
            <v>0</v>
          </cell>
          <cell r="D36">
            <v>0</v>
          </cell>
          <cell r="E36">
            <v>498874.37150000036</v>
          </cell>
          <cell r="G36">
            <v>37595</v>
          </cell>
          <cell r="H36">
            <v>22449.346717500015</v>
          </cell>
          <cell r="I36">
            <v>27438.090432500019</v>
          </cell>
          <cell r="J36">
            <v>-12367</v>
          </cell>
          <cell r="K36">
            <v>-12651.281424999999</v>
          </cell>
          <cell r="L36">
            <v>26223.90810473308</v>
          </cell>
          <cell r="M36">
            <v>7519</v>
          </cell>
          <cell r="N36">
            <v>12458.480641450271</v>
          </cell>
          <cell r="O36">
            <v>108665.54447118337</v>
          </cell>
        </row>
        <row r="37">
          <cell r="A37">
            <v>2023</v>
          </cell>
          <cell r="B37">
            <v>714305</v>
          </cell>
          <cell r="C37">
            <v>0</v>
          </cell>
          <cell r="D37">
            <v>0</v>
          </cell>
          <cell r="E37">
            <v>473930.65292500035</v>
          </cell>
          <cell r="G37">
            <v>37595</v>
          </cell>
          <cell r="H37">
            <v>21326.879381625015</v>
          </cell>
          <cell r="I37">
            <v>26066.185910875018</v>
          </cell>
          <cell r="J37">
            <v>-12367</v>
          </cell>
          <cell r="K37">
            <v>-12651.281424999999</v>
          </cell>
          <cell r="L37">
            <v>25324.823515904518</v>
          </cell>
          <cell r="M37">
            <v>7143.0499999999993</v>
          </cell>
          <cell r="N37">
            <v>12583.065447864774</v>
          </cell>
          <cell r="O37">
            <v>105020.72283126933</v>
          </cell>
        </row>
        <row r="38">
          <cell r="A38">
            <v>2024</v>
          </cell>
          <cell r="B38">
            <v>676710</v>
          </cell>
          <cell r="C38">
            <v>0</v>
          </cell>
          <cell r="D38">
            <v>0</v>
          </cell>
          <cell r="E38">
            <v>448986.93435000035</v>
          </cell>
          <cell r="G38">
            <v>37595</v>
          </cell>
          <cell r="H38">
            <v>20204.412045750014</v>
          </cell>
          <cell r="I38">
            <v>24694.28138925002</v>
          </cell>
          <cell r="J38">
            <v>-12367</v>
          </cell>
          <cell r="K38">
            <v>-12651.281424999999</v>
          </cell>
          <cell r="L38">
            <v>24425.738927075949</v>
          </cell>
          <cell r="M38">
            <v>6767.0999999999995</v>
          </cell>
          <cell r="N38">
            <v>12708.896102343422</v>
          </cell>
          <cell r="O38">
            <v>101377.1470394194</v>
          </cell>
        </row>
        <row r="39">
          <cell r="A39">
            <v>2025</v>
          </cell>
          <cell r="B39">
            <v>639115</v>
          </cell>
          <cell r="C39">
            <v>0</v>
          </cell>
          <cell r="D39">
            <v>0</v>
          </cell>
          <cell r="E39">
            <v>424043.21577500034</v>
          </cell>
          <cell r="G39">
            <v>37595</v>
          </cell>
          <cell r="H39">
            <v>19081.944709875013</v>
          </cell>
          <cell r="I39">
            <v>23322.376867625018</v>
          </cell>
          <cell r="J39">
            <v>-12367</v>
          </cell>
          <cell r="K39">
            <v>-12651.281424999999</v>
          </cell>
          <cell r="L39">
            <v>23526.654338247379</v>
          </cell>
          <cell r="M39">
            <v>6391.15</v>
          </cell>
          <cell r="N39">
            <v>12835.985063366856</v>
          </cell>
          <cell r="O39">
            <v>97734.829554114258</v>
          </cell>
        </row>
        <row r="40">
          <cell r="A40">
            <v>2026</v>
          </cell>
          <cell r="B40">
            <v>601520</v>
          </cell>
          <cell r="C40">
            <v>0</v>
          </cell>
          <cell r="D40">
            <v>0</v>
          </cell>
          <cell r="E40">
            <v>399099.49720000033</v>
          </cell>
          <cell r="G40">
            <v>37595</v>
          </cell>
          <cell r="H40">
            <v>17959.477374000013</v>
          </cell>
          <cell r="I40">
            <v>21950.472346000017</v>
          </cell>
          <cell r="J40">
            <v>-12367</v>
          </cell>
          <cell r="K40">
            <v>-12651.281424999999</v>
          </cell>
          <cell r="L40">
            <v>22627.569749418813</v>
          </cell>
          <cell r="M40">
            <v>6015.2</v>
          </cell>
          <cell r="N40">
            <v>12964.344914000525</v>
          </cell>
          <cell r="O40">
            <v>94093.782958419368</v>
          </cell>
        </row>
        <row r="41">
          <cell r="A41">
            <v>2027</v>
          </cell>
          <cell r="B41">
            <v>563925</v>
          </cell>
          <cell r="C41">
            <v>0</v>
          </cell>
          <cell r="D41">
            <v>0</v>
          </cell>
          <cell r="E41">
            <v>374155.77862500033</v>
          </cell>
          <cell r="G41">
            <v>37595</v>
          </cell>
          <cell r="H41">
            <v>16837.010038125016</v>
          </cell>
          <cell r="I41">
            <v>20578.567824375019</v>
          </cell>
          <cell r="J41">
            <v>-12367</v>
          </cell>
          <cell r="K41">
            <v>-12651.281424999999</v>
          </cell>
          <cell r="L41">
            <v>21728.485160590244</v>
          </cell>
          <cell r="M41">
            <v>5639.25</v>
          </cell>
          <cell r="N41">
            <v>13093.98836314053</v>
          </cell>
          <cell r="O41">
            <v>90454.019961230806</v>
          </cell>
        </row>
        <row r="42">
          <cell r="A42">
            <v>2028</v>
          </cell>
          <cell r="B42">
            <v>526330</v>
          </cell>
          <cell r="C42">
            <v>0</v>
          </cell>
          <cell r="D42">
            <v>0</v>
          </cell>
          <cell r="E42">
            <v>349212.06005000032</v>
          </cell>
          <cell r="G42">
            <v>37595</v>
          </cell>
          <cell r="H42">
            <v>15714.542702250013</v>
          </cell>
          <cell r="I42">
            <v>19206.663302750017</v>
          </cell>
          <cell r="J42">
            <v>-12367</v>
          </cell>
          <cell r="K42">
            <v>-12651.281424999999</v>
          </cell>
          <cell r="L42">
            <v>20829.400571761682</v>
          </cell>
          <cell r="M42">
            <v>5263.3</v>
          </cell>
          <cell r="N42">
            <v>13224.928246771935</v>
          </cell>
          <cell r="O42">
            <v>86815.553398533637</v>
          </cell>
        </row>
        <row r="43">
          <cell r="A43">
            <v>2029</v>
          </cell>
          <cell r="B43">
            <v>488735</v>
          </cell>
          <cell r="C43">
            <v>0</v>
          </cell>
          <cell r="D43">
            <v>0</v>
          </cell>
          <cell r="E43">
            <v>324268.34147500031</v>
          </cell>
          <cell r="G43">
            <v>37595</v>
          </cell>
          <cell r="H43">
            <v>14592.075366375013</v>
          </cell>
          <cell r="I43">
            <v>17834.758781125016</v>
          </cell>
          <cell r="J43">
            <v>-12367</v>
          </cell>
          <cell r="K43">
            <v>-12651.281424999999</v>
          </cell>
          <cell r="L43">
            <v>19930.315982933109</v>
          </cell>
          <cell r="M43">
            <v>4887.3499999999995</v>
          </cell>
          <cell r="N43">
            <v>13357.177529239654</v>
          </cell>
          <cell r="O43">
            <v>83178.396234672793</v>
          </cell>
        </row>
        <row r="44">
          <cell r="A44">
            <v>2030</v>
          </cell>
          <cell r="B44">
            <v>451140</v>
          </cell>
          <cell r="C44">
            <v>0</v>
          </cell>
          <cell r="D44">
            <v>0</v>
          </cell>
          <cell r="E44">
            <v>299324.62290000031</v>
          </cell>
          <cell r="G44">
            <v>37595</v>
          </cell>
          <cell r="H44">
            <v>13469.608030500014</v>
          </cell>
          <cell r="I44">
            <v>16462.854259500018</v>
          </cell>
          <cell r="J44">
            <v>-12367</v>
          </cell>
          <cell r="K44">
            <v>-12651.281424999999</v>
          </cell>
          <cell r="L44">
            <v>19031.231394104543</v>
          </cell>
          <cell r="M44">
            <v>4511.3999999999996</v>
          </cell>
          <cell r="N44">
            <v>13490.749304532052</v>
          </cell>
          <cell r="O44">
            <v>79542.561563636613</v>
          </cell>
        </row>
        <row r="45">
          <cell r="A45">
            <v>2031</v>
          </cell>
          <cell r="B45">
            <v>413545</v>
          </cell>
          <cell r="C45">
            <v>0</v>
          </cell>
          <cell r="D45">
            <v>0</v>
          </cell>
          <cell r="E45">
            <v>274380.9043250003</v>
          </cell>
          <cell r="G45">
            <v>37595</v>
          </cell>
          <cell r="H45">
            <v>12347.140694625014</v>
          </cell>
          <cell r="I45">
            <v>15090.949737875017</v>
          </cell>
          <cell r="J45">
            <v>-12367</v>
          </cell>
          <cell r="K45">
            <v>-12651.281424999999</v>
          </cell>
          <cell r="L45">
            <v>18132.146805275977</v>
          </cell>
          <cell r="M45">
            <v>4135.45</v>
          </cell>
          <cell r="N45">
            <v>13625.656797577372</v>
          </cell>
          <cell r="O45">
            <v>75908.062610353372</v>
          </cell>
        </row>
        <row r="46">
          <cell r="A46">
            <v>2032</v>
          </cell>
          <cell r="B46">
            <v>375950</v>
          </cell>
          <cell r="C46">
            <v>0</v>
          </cell>
          <cell r="D46">
            <v>0</v>
          </cell>
          <cell r="E46">
            <v>249437.1857500003</v>
          </cell>
          <cell r="G46">
            <v>37595</v>
          </cell>
          <cell r="H46">
            <v>11224.673358750013</v>
          </cell>
          <cell r="I46">
            <v>13719.045216250017</v>
          </cell>
          <cell r="J46">
            <v>-12367</v>
          </cell>
          <cell r="K46">
            <v>-12651.281424999999</v>
          </cell>
          <cell r="L46">
            <v>17233.062216447408</v>
          </cell>
          <cell r="M46">
            <v>3759.5</v>
          </cell>
          <cell r="N46">
            <v>13761.913365553146</v>
          </cell>
          <cell r="O46">
            <v>72274.912732000579</v>
          </cell>
        </row>
        <row r="47">
          <cell r="A47">
            <v>2033</v>
          </cell>
          <cell r="B47">
            <v>338355</v>
          </cell>
          <cell r="C47">
            <v>0</v>
          </cell>
          <cell r="D47">
            <v>0</v>
          </cell>
          <cell r="E47">
            <v>224493.46717500029</v>
          </cell>
          <cell r="G47">
            <v>37595</v>
          </cell>
          <cell r="H47">
            <v>10102.206022875012</v>
          </cell>
          <cell r="I47">
            <v>12347.140694625015</v>
          </cell>
          <cell r="J47">
            <v>-12367</v>
          </cell>
          <cell r="K47">
            <v>-12651.281424999999</v>
          </cell>
          <cell r="L47">
            <v>16333.97762761884</v>
          </cell>
          <cell r="M47">
            <v>3383.5499999999997</v>
          </cell>
          <cell r="N47">
            <v>13899.532499208677</v>
          </cell>
          <cell r="O47">
            <v>68643.125419327553</v>
          </cell>
        </row>
        <row r="48">
          <cell r="A48">
            <v>2034</v>
          </cell>
          <cell r="B48">
            <v>300760</v>
          </cell>
          <cell r="C48">
            <v>0</v>
          </cell>
          <cell r="D48">
            <v>0</v>
          </cell>
          <cell r="E48">
            <v>199549.74860000028</v>
          </cell>
          <cell r="G48">
            <v>37595</v>
          </cell>
          <cell r="H48">
            <v>8979.7386870000119</v>
          </cell>
          <cell r="I48">
            <v>10975.236173000016</v>
          </cell>
          <cell r="J48">
            <v>-12367</v>
          </cell>
          <cell r="K48">
            <v>-12651.281424999999</v>
          </cell>
          <cell r="L48">
            <v>15434.893038790273</v>
          </cell>
          <cell r="M48">
            <v>3007.6</v>
          </cell>
          <cell r="N48">
            <v>14038.527824200764</v>
          </cell>
          <cell r="O48">
            <v>65012.714297991064</v>
          </cell>
        </row>
        <row r="49">
          <cell r="A49">
            <v>2035</v>
          </cell>
          <cell r="B49">
            <v>263165</v>
          </cell>
          <cell r="C49">
            <v>0</v>
          </cell>
          <cell r="D49">
            <v>0</v>
          </cell>
          <cell r="E49">
            <v>174606.03002500028</v>
          </cell>
          <cell r="G49">
            <v>37595</v>
          </cell>
          <cell r="H49">
            <v>7857.2713511250122</v>
          </cell>
          <cell r="I49">
            <v>9603.331651375016</v>
          </cell>
          <cell r="J49">
            <v>-12367</v>
          </cell>
          <cell r="K49">
            <v>-12651.281424999999</v>
          </cell>
          <cell r="L49">
            <v>14535.808449961709</v>
          </cell>
          <cell r="M49">
            <v>2631.65</v>
          </cell>
          <cell r="N49">
            <v>14178.913102442772</v>
          </cell>
          <cell r="O49">
            <v>61383.69312990451</v>
          </cell>
        </row>
        <row r="50">
          <cell r="A50">
            <v>2036</v>
          </cell>
          <cell r="B50">
            <v>225570</v>
          </cell>
          <cell r="C50">
            <v>0</v>
          </cell>
          <cell r="D50">
            <v>0</v>
          </cell>
          <cell r="E50">
            <v>149662.31145000027</v>
          </cell>
          <cell r="G50">
            <v>37595</v>
          </cell>
          <cell r="H50">
            <v>6734.8040152500116</v>
          </cell>
          <cell r="I50">
            <v>8231.4271297500145</v>
          </cell>
          <cell r="J50">
            <v>-12367</v>
          </cell>
          <cell r="K50">
            <v>-12651.281424999999</v>
          </cell>
          <cell r="L50">
            <v>13636.72386113314</v>
          </cell>
          <cell r="M50">
            <v>2255.6999999999998</v>
          </cell>
          <cell r="N50">
            <v>14320.7022334672</v>
          </cell>
          <cell r="O50">
            <v>57756.075814600365</v>
          </cell>
        </row>
        <row r="51">
          <cell r="A51">
            <v>2037</v>
          </cell>
          <cell r="B51">
            <v>187975</v>
          </cell>
          <cell r="C51">
            <v>0</v>
          </cell>
          <cell r="D51">
            <v>0</v>
          </cell>
          <cell r="E51">
            <v>124718.59287500026</v>
          </cell>
          <cell r="G51">
            <v>37595</v>
          </cell>
          <cell r="H51">
            <v>5612.336679375012</v>
          </cell>
          <cell r="I51">
            <v>6859.5226081250148</v>
          </cell>
          <cell r="J51">
            <v>-12367</v>
          </cell>
          <cell r="K51">
            <v>-12651.281424999999</v>
          </cell>
          <cell r="L51">
            <v>12737.639272304572</v>
          </cell>
          <cell r="M51">
            <v>2255.6999999999998</v>
          </cell>
          <cell r="N51">
            <v>14463.909255801873</v>
          </cell>
          <cell r="O51">
            <v>54505.826390606468</v>
          </cell>
        </row>
        <row r="52">
          <cell r="A52">
            <v>2038</v>
          </cell>
          <cell r="B52">
            <v>150380</v>
          </cell>
          <cell r="C52">
            <v>0</v>
          </cell>
          <cell r="D52">
            <v>0</v>
          </cell>
          <cell r="E52">
            <v>99774.874300000258</v>
          </cell>
          <cell r="G52">
            <v>37595</v>
          </cell>
          <cell r="H52">
            <v>4489.8693435000114</v>
          </cell>
          <cell r="I52">
            <v>5487.6180865000142</v>
          </cell>
          <cell r="J52">
            <v>-12367</v>
          </cell>
          <cell r="K52">
            <v>-12651.281424999999</v>
          </cell>
          <cell r="L52">
            <v>11838.554683476004</v>
          </cell>
          <cell r="M52">
            <v>2255.6999999999998</v>
          </cell>
          <cell r="N52">
            <v>14608.548348359891</v>
          </cell>
          <cell r="O52">
            <v>51257.009036835909</v>
          </cell>
        </row>
        <row r="53">
          <cell r="A53">
            <v>2039</v>
          </cell>
          <cell r="B53">
            <v>112785</v>
          </cell>
          <cell r="C53">
            <v>0</v>
          </cell>
          <cell r="D53">
            <v>0</v>
          </cell>
          <cell r="E53">
            <v>74831.155725000252</v>
          </cell>
          <cell r="G53">
            <v>37595</v>
          </cell>
          <cell r="H53">
            <v>3367.4020076250113</v>
          </cell>
          <cell r="I53">
            <v>4115.7135648750136</v>
          </cell>
          <cell r="J53">
            <v>-12367</v>
          </cell>
          <cell r="K53">
            <v>-12651.281424999999</v>
          </cell>
          <cell r="L53">
            <v>10939.470094647435</v>
          </cell>
          <cell r="M53">
            <v>2255.6999999999998</v>
          </cell>
          <cell r="N53">
            <v>14754.63383184349</v>
          </cell>
          <cell r="O53">
            <v>48009.638073990936</v>
          </cell>
        </row>
        <row r="54">
          <cell r="A54">
            <v>2040</v>
          </cell>
          <cell r="B54">
            <v>75190</v>
          </cell>
          <cell r="C54">
            <v>0</v>
          </cell>
          <cell r="D54">
            <v>0</v>
          </cell>
          <cell r="E54">
            <v>49887.437150000245</v>
          </cell>
          <cell r="G54">
            <v>37595</v>
          </cell>
          <cell r="H54">
            <v>2244.9346717500111</v>
          </cell>
          <cell r="I54">
            <v>2743.8090432500135</v>
          </cell>
          <cell r="J54">
            <v>-12367</v>
          </cell>
          <cell r="K54">
            <v>-12651.281424999999</v>
          </cell>
          <cell r="L54">
            <v>10040.385505818867</v>
          </cell>
          <cell r="M54">
            <v>2255.6999999999998</v>
          </cell>
          <cell r="N54">
            <v>14902.180170161924</v>
          </cell>
          <cell r="O54">
            <v>44763.727965980812</v>
          </cell>
        </row>
        <row r="55">
          <cell r="A55">
            <v>2041</v>
          </cell>
          <cell r="B55">
            <v>37595</v>
          </cell>
          <cell r="C55">
            <v>0</v>
          </cell>
          <cell r="D55">
            <v>-1.1641532182693481E-10</v>
          </cell>
          <cell r="E55">
            <v>24943.718575000246</v>
          </cell>
          <cell r="G55">
            <v>37595</v>
          </cell>
          <cell r="H55">
            <v>1122.467335875011</v>
          </cell>
          <cell r="I55">
            <v>1371.9045216250136</v>
          </cell>
          <cell r="J55">
            <v>-12367</v>
          </cell>
          <cell r="K55">
            <v>-12651.281425000045</v>
          </cell>
          <cell r="L55">
            <v>9141.3009169903526</v>
          </cell>
          <cell r="M55">
            <v>2255.6999999999998</v>
          </cell>
          <cell r="N55">
            <v>15051.201971863544</v>
          </cell>
          <cell r="O55">
            <v>41519.293321353878</v>
          </cell>
        </row>
        <row r="56">
          <cell r="A56">
            <v>2042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2043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2044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2045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2046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2047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2048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2049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2050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2051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2052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C67" t="str">
            <v xml:space="preserve">  -------------------</v>
          </cell>
          <cell r="D67" t="str">
            <v xml:space="preserve">  -------------------</v>
          </cell>
          <cell r="E67" t="str">
            <v xml:space="preserve">  -------------------</v>
          </cell>
          <cell r="F67" t="str">
            <v xml:space="preserve"> </v>
          </cell>
          <cell r="G67" t="str">
            <v xml:space="preserve">  ---------------------</v>
          </cell>
          <cell r="H67" t="str">
            <v xml:space="preserve">  ---------------------</v>
          </cell>
          <cell r="I67" t="str">
            <v xml:space="preserve">  ---------------------</v>
          </cell>
          <cell r="J67" t="str">
            <v xml:space="preserve">  ---------------------</v>
          </cell>
          <cell r="K67" t="str">
            <v xml:space="preserve">  ---------------------</v>
          </cell>
          <cell r="L67" t="str">
            <v xml:space="preserve">  ---------------------</v>
          </cell>
          <cell r="M67" t="str">
            <v xml:space="preserve">  ---------------------</v>
          </cell>
          <cell r="N67" t="str">
            <v xml:space="preserve">  ---------------------</v>
          </cell>
          <cell r="O67" t="str">
            <v xml:space="preserve">  ---------------------</v>
          </cell>
        </row>
        <row r="68">
          <cell r="A68" t="str">
            <v>Total</v>
          </cell>
          <cell r="C68">
            <v>0</v>
          </cell>
          <cell r="D68">
            <v>958672.5</v>
          </cell>
          <cell r="G68">
            <v>1127850</v>
          </cell>
          <cell r="H68">
            <v>569741.82820049743</v>
          </cell>
          <cell r="I68">
            <v>696351.1233561635</v>
          </cell>
          <cell r="J68">
            <v>0</v>
          </cell>
          <cell r="K68">
            <v>3.092281986027956E-11</v>
          </cell>
          <cell r="L68">
            <v>-26452.934966553366</v>
          </cell>
          <cell r="M68">
            <v>180456.00000000006</v>
          </cell>
          <cell r="N68">
            <v>392321.39915821765</v>
          </cell>
          <cell r="O68">
            <v>2940267.4157483252</v>
          </cell>
        </row>
        <row r="70">
          <cell r="A70" t="str">
            <v>NPV 30-yr</v>
          </cell>
          <cell r="C70">
            <v>0</v>
          </cell>
          <cell r="D70">
            <v>741303.49841467477</v>
          </cell>
          <cell r="G70">
            <v>354404.84938642551</v>
          </cell>
          <cell r="H70">
            <v>269651.53956711473</v>
          </cell>
          <cell r="I70">
            <v>329574.1039153625</v>
          </cell>
          <cell r="J70">
            <v>220699.16696857364</v>
          </cell>
          <cell r="K70">
            <v>174219.50713109667</v>
          </cell>
          <cell r="L70">
            <v>-318466.43807850225</v>
          </cell>
          <cell r="M70">
            <v>77714.145819798883</v>
          </cell>
          <cell r="N70">
            <v>115636.79737160324</v>
          </cell>
          <cell r="O70">
            <v>1223433.6720814728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Sum"/>
      <sheetName val="Charts"/>
      <sheetName val="IS"/>
      <sheetName val="BS"/>
      <sheetName val="Inputs"/>
      <sheetName val="ConstDetail"/>
      <sheetName val="Const"/>
      <sheetName val="Debt"/>
      <sheetName val="GM"/>
      <sheetName val="O&amp;M"/>
      <sheetName val="RETURNS"/>
      <sheetName val="CedarLTSA"/>
      <sheetName val="DEP"/>
      <sheetName val="TAX"/>
      <sheetName val="Log"/>
      <sheetName val="Prices"/>
      <sheetName val="SOCF"/>
    </sheetNames>
    <sheetDataSet>
      <sheetData sheetId="0"/>
      <sheetData sheetId="1" refreshError="1"/>
      <sheetData sheetId="2" refreshError="1"/>
      <sheetData sheetId="3" refreshError="1"/>
      <sheetData sheetId="4">
        <row r="8">
          <cell r="D8" t="str">
            <v>Cedar Bayou 5</v>
          </cell>
        </row>
        <row r="13">
          <cell r="D13">
            <v>2011</v>
          </cell>
        </row>
        <row r="14">
          <cell r="D14">
            <v>561</v>
          </cell>
        </row>
        <row r="15">
          <cell r="D15">
            <v>98</v>
          </cell>
        </row>
        <row r="23">
          <cell r="J23">
            <v>1</v>
          </cell>
        </row>
        <row r="30">
          <cell r="D30">
            <v>0.02</v>
          </cell>
        </row>
      </sheetData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&amp; INSTRUCTIONS"/>
      <sheetName val="NITR"/>
      <sheetName val="RESPONDENT_INFO"/>
      <sheetName val="EXECUTIVE_SUMMARY"/>
      <sheetName val="Form A-Bid_Type"/>
      <sheetName val="Form B-Typ Output Shape"/>
      <sheetName val="FORM B"/>
      <sheetName val="FORM C-Transmi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Services Totals"/>
    </sheetNames>
    <sheetDataSet>
      <sheetData sheetId="0">
        <row r="40">
          <cell r="C40">
            <v>0.39589999999999997</v>
          </cell>
        </row>
        <row r="41">
          <cell r="C41">
            <v>41774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ives"/>
      <sheetName val="IRP_Comments_Tracking"/>
      <sheetName val="Run_List"/>
      <sheetName val="Portfolio details"/>
      <sheetName val="Custom Parameters"/>
      <sheetName val="Codebase Details"/>
      <sheetName val="Ramping Requirements"/>
      <sheetName val="Costs Template (RR)"/>
      <sheetName val="Technology Costs"/>
      <sheetName val="Battery Cost Forecast"/>
      <sheetName val="DR Cost curves"/>
      <sheetName val="Market Assumptions"/>
      <sheetName val="CC replacements 30_70"/>
      <sheetName val="WYWind + Utah Solar"/>
      <sheetName val="WY Wind + (Storage or CC)"/>
      <sheetName val="SB350_14WY Wind + CC + CAES"/>
      <sheetName val="SB100_WY wind + Storage"/>
      <sheetName val="SB100_7WY wind + CAES + &quot;CC&quot;"/>
      <sheetName val="SB100_WY wind + Utah So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80" zoomScaleNormal="80" workbookViewId="0">
      <selection activeCell="I41" sqref="I41"/>
    </sheetView>
  </sheetViews>
  <sheetFormatPr defaultRowHeight="14.6" x14ac:dyDescent="0.4"/>
  <cols>
    <col min="1" max="1" width="4.84375" customWidth="1"/>
    <col min="2" max="2" width="4.3046875" customWidth="1"/>
  </cols>
  <sheetData>
    <row r="1" spans="1:3" x14ac:dyDescent="0.4">
      <c r="A1" s="4" t="s">
        <v>39</v>
      </c>
    </row>
    <row r="2" spans="1:3" x14ac:dyDescent="0.4">
      <c r="A2" t="s">
        <v>24</v>
      </c>
    </row>
    <row r="3" spans="1:3" x14ac:dyDescent="0.4">
      <c r="A3" t="s">
        <v>25</v>
      </c>
    </row>
    <row r="4" spans="1:3" x14ac:dyDescent="0.4">
      <c r="A4" t="s">
        <v>36</v>
      </c>
    </row>
    <row r="5" spans="1:3" x14ac:dyDescent="0.4">
      <c r="B5" t="s">
        <v>33</v>
      </c>
    </row>
    <row r="6" spans="1:3" x14ac:dyDescent="0.4">
      <c r="C6" t="s">
        <v>34</v>
      </c>
    </row>
    <row r="7" spans="1:3" x14ac:dyDescent="0.4">
      <c r="C7" t="s">
        <v>35</v>
      </c>
    </row>
    <row r="8" spans="1:3" x14ac:dyDescent="0.4">
      <c r="A8" t="s">
        <v>47</v>
      </c>
    </row>
    <row r="9" spans="1:3" x14ac:dyDescent="0.4">
      <c r="A9" t="s">
        <v>38</v>
      </c>
    </row>
    <row r="10" spans="1:3" x14ac:dyDescent="0.4">
      <c r="A10" t="s">
        <v>43</v>
      </c>
    </row>
    <row r="11" spans="1:3" x14ac:dyDescent="0.4">
      <c r="B11" t="s">
        <v>44</v>
      </c>
    </row>
    <row r="12" spans="1:3" x14ac:dyDescent="0.4">
      <c r="B12" t="s">
        <v>45</v>
      </c>
    </row>
    <row r="13" spans="1:3" x14ac:dyDescent="0.4">
      <c r="A13" t="s">
        <v>31</v>
      </c>
    </row>
    <row r="16" spans="1:3" x14ac:dyDescent="0.4">
      <c r="A16" s="4" t="s">
        <v>26</v>
      </c>
    </row>
    <row r="17" spans="1:3" x14ac:dyDescent="0.4">
      <c r="A17" t="s">
        <v>37</v>
      </c>
    </row>
    <row r="18" spans="1:3" x14ac:dyDescent="0.4">
      <c r="B18" t="s">
        <v>27</v>
      </c>
    </row>
    <row r="19" spans="1:3" x14ac:dyDescent="0.4">
      <c r="C19" t="s">
        <v>30</v>
      </c>
    </row>
    <row r="20" spans="1:3" x14ac:dyDescent="0.4">
      <c r="A20" t="s">
        <v>28</v>
      </c>
    </row>
    <row r="21" spans="1:3" x14ac:dyDescent="0.4">
      <c r="B21" t="s">
        <v>29</v>
      </c>
    </row>
    <row r="22" spans="1:3" x14ac:dyDescent="0.4">
      <c r="A22" t="s">
        <v>41</v>
      </c>
    </row>
    <row r="23" spans="1:3" x14ac:dyDescent="0.4">
      <c r="A23" t="s">
        <v>42</v>
      </c>
    </row>
  </sheetData>
  <printOptions horizontalCentered="1"/>
  <pageMargins left="0.7" right="0.7" top="1.5" bottom="0.75" header="0.55000000000000004" footer="0.3"/>
  <pageSetup orientation="landscape" r:id="rId1"/>
  <headerFooter>
    <oddHeader>&amp;C&amp;"-,Bold"&amp;12BWP Integrated Resource Plan
Resource Modeling Plan
Objectives and Assumptions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1:AD94"/>
  <sheetViews>
    <sheetView topLeftCell="A13" zoomScale="70" zoomScaleNormal="70" workbookViewId="0">
      <selection activeCell="N19" sqref="N19"/>
    </sheetView>
  </sheetViews>
  <sheetFormatPr defaultColWidth="9" defaultRowHeight="14.6" x14ac:dyDescent="0.4"/>
  <cols>
    <col min="1" max="1" width="3.69140625" style="26" customWidth="1"/>
    <col min="2" max="2" width="36.69140625" style="26" customWidth="1"/>
    <col min="3" max="25" width="14.53515625" style="26" customWidth="1"/>
    <col min="26" max="16384" width="9" style="26"/>
  </cols>
  <sheetData>
    <row r="1" spans="1:30" ht="36" customHeight="1" x14ac:dyDescent="0.4">
      <c r="A1" s="82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0" ht="17.600000000000001" thickBot="1" x14ac:dyDescent="0.6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30" ht="18.45" thickBot="1" x14ac:dyDescent="0.6">
      <c r="B3" s="81"/>
      <c r="C3" s="79"/>
      <c r="D3" s="80"/>
      <c r="E3" s="79"/>
      <c r="F3" s="78"/>
      <c r="G3" s="201" t="s">
        <v>53</v>
      </c>
      <c r="H3" s="202"/>
      <c r="I3" s="202"/>
      <c r="J3" s="202"/>
      <c r="K3" s="202"/>
      <c r="L3" s="202"/>
      <c r="M3" s="202"/>
      <c r="N3" s="202"/>
      <c r="O3" s="202"/>
      <c r="P3" s="203"/>
      <c r="Q3" s="204" t="s">
        <v>79</v>
      </c>
      <c r="R3" s="205"/>
      <c r="S3" s="205"/>
      <c r="T3" s="205"/>
      <c r="U3" s="205"/>
      <c r="V3" s="205"/>
    </row>
    <row r="4" spans="1:30" ht="18" x14ac:dyDescent="0.55000000000000004">
      <c r="B4" s="77" t="s">
        <v>78</v>
      </c>
      <c r="C4" s="73">
        <v>2018</v>
      </c>
      <c r="D4" s="73">
        <v>2019</v>
      </c>
      <c r="E4" s="99">
        <v>2020</v>
      </c>
      <c r="F4" s="75">
        <v>2021</v>
      </c>
      <c r="G4" s="73">
        <v>2022</v>
      </c>
      <c r="H4" s="73">
        <v>2023</v>
      </c>
      <c r="I4" s="83">
        <v>2024</v>
      </c>
      <c r="J4" s="73">
        <v>2025</v>
      </c>
      <c r="K4" s="73">
        <v>2026</v>
      </c>
      <c r="L4" s="83">
        <v>2027</v>
      </c>
      <c r="M4" s="73">
        <v>2028</v>
      </c>
      <c r="N4" s="74">
        <v>2029</v>
      </c>
      <c r="O4" s="76">
        <v>2030</v>
      </c>
      <c r="P4" s="73">
        <v>2031</v>
      </c>
      <c r="Q4" s="73">
        <v>2032</v>
      </c>
      <c r="R4" s="75">
        <v>2033</v>
      </c>
      <c r="S4" s="73">
        <v>2034</v>
      </c>
      <c r="T4" s="74">
        <v>2035</v>
      </c>
      <c r="U4" s="73">
        <v>2036</v>
      </c>
      <c r="V4" s="73">
        <v>2037</v>
      </c>
      <c r="W4" s="73">
        <v>2038</v>
      </c>
      <c r="X4" s="73">
        <v>2039</v>
      </c>
      <c r="Y4" s="73">
        <v>2040</v>
      </c>
      <c r="Z4" s="73"/>
      <c r="AA4" s="73"/>
      <c r="AB4" s="73"/>
      <c r="AC4" s="73"/>
      <c r="AD4" s="73"/>
    </row>
    <row r="5" spans="1:30" ht="18" x14ac:dyDescent="0.55000000000000004">
      <c r="B5" s="72" t="s">
        <v>77</v>
      </c>
      <c r="C5" s="70">
        <f>C9*C6</f>
        <v>302.94</v>
      </c>
      <c r="D5" s="70">
        <f t="shared" ref="D5:Y5" si="0">D9*C6</f>
        <v>305.56083288774096</v>
      </c>
      <c r="E5" s="71">
        <f t="shared" si="0"/>
        <v>341.26467490582723</v>
      </c>
      <c r="F5" s="59">
        <f t="shared" si="0"/>
        <v>377.35925236278069</v>
      </c>
      <c r="G5" s="57">
        <f t="shared" si="0"/>
        <v>401.55914632896855</v>
      </c>
      <c r="H5" s="57">
        <f t="shared" si="0"/>
        <v>424.38975133754951</v>
      </c>
      <c r="I5" s="59">
        <f t="shared" si="0"/>
        <v>446.73403314316715</v>
      </c>
      <c r="J5" s="57">
        <f t="shared" si="0"/>
        <v>470.11185506997731</v>
      </c>
      <c r="K5" s="71">
        <f t="shared" si="0"/>
        <v>491.11337892083264</v>
      </c>
      <c r="L5" s="59">
        <f t="shared" si="0"/>
        <v>512.24336678280486</v>
      </c>
      <c r="M5" s="57">
        <f t="shared" si="0"/>
        <v>534.26641840455648</v>
      </c>
      <c r="N5" s="58">
        <f t="shared" si="0"/>
        <v>556.46291468340166</v>
      </c>
      <c r="O5" s="70">
        <f t="shared" si="0"/>
        <v>578.8176460380231</v>
      </c>
      <c r="P5" s="57">
        <f t="shared" si="0"/>
        <v>601.31808064753</v>
      </c>
      <c r="Q5" s="57">
        <f t="shared" si="0"/>
        <v>644.0874918924834</v>
      </c>
      <c r="R5" s="59">
        <f t="shared" si="0"/>
        <v>666.95744306597101</v>
      </c>
      <c r="S5" s="57">
        <f t="shared" si="0"/>
        <v>669.68722374393087</v>
      </c>
      <c r="T5" s="58">
        <f t="shared" si="0"/>
        <v>672.4140047088149</v>
      </c>
      <c r="U5" s="57">
        <f t="shared" si="0"/>
        <v>675.14382333262915</v>
      </c>
      <c r="V5" s="57">
        <f t="shared" si="0"/>
        <v>677.87975786670097</v>
      </c>
      <c r="W5" s="57">
        <f t="shared" si="0"/>
        <v>680.62320984294763</v>
      </c>
      <c r="X5" s="57">
        <f t="shared" si="0"/>
        <v>683.37486185029297</v>
      </c>
      <c r="Y5" s="57">
        <f t="shared" si="0"/>
        <v>686.13517375602817</v>
      </c>
      <c r="Z5" s="57"/>
      <c r="AA5" s="57"/>
      <c r="AB5" s="57"/>
      <c r="AC5" s="57"/>
      <c r="AD5" s="57"/>
    </row>
    <row r="6" spans="1:30" ht="17.25" customHeight="1" x14ac:dyDescent="0.55000000000000004">
      <c r="B6" s="56" t="s">
        <v>76</v>
      </c>
      <c r="C6" s="66">
        <v>0.27</v>
      </c>
      <c r="D6" s="69">
        <v>0.3</v>
      </c>
      <c r="E6" s="68">
        <v>0.33</v>
      </c>
      <c r="F6" s="65">
        <v>0.34750000000000003</v>
      </c>
      <c r="G6" s="65">
        <v>0.36500000000000005</v>
      </c>
      <c r="H6" s="68">
        <v>0.38250000000000006</v>
      </c>
      <c r="I6" s="65">
        <v>0.4</v>
      </c>
      <c r="J6" s="69">
        <v>0.41666666666666669</v>
      </c>
      <c r="K6" s="68">
        <v>0.43333333333333335</v>
      </c>
      <c r="L6" s="65">
        <v>0.45</v>
      </c>
      <c r="M6" s="67">
        <v>0.46666666666666667</v>
      </c>
      <c r="N6" s="66">
        <v>0.48333333333333334</v>
      </c>
      <c r="O6" s="65">
        <v>0.5</v>
      </c>
      <c r="P6" s="65">
        <v>0.53333333333333333</v>
      </c>
      <c r="Q6" s="65">
        <v>0.55000000000000004</v>
      </c>
      <c r="R6" s="65">
        <v>0.55000000000000004</v>
      </c>
      <c r="S6" s="65">
        <v>0.55000000000000004</v>
      </c>
      <c r="T6" s="65">
        <v>0.55000000000000004</v>
      </c>
      <c r="U6" s="65">
        <v>0.55000000000000004</v>
      </c>
      <c r="V6" s="65">
        <v>0.55000000000000004</v>
      </c>
      <c r="W6" s="65">
        <v>0.55000000000000004</v>
      </c>
      <c r="X6" s="65">
        <v>0.55000000000000004</v>
      </c>
      <c r="Y6" s="65">
        <v>0.55000000000000004</v>
      </c>
      <c r="Z6" s="65"/>
      <c r="AA6" s="65"/>
      <c r="AB6" s="65"/>
      <c r="AC6" s="65"/>
      <c r="AD6" s="65"/>
    </row>
    <row r="7" spans="1:30" ht="17.25" customHeight="1" x14ac:dyDescent="0.55000000000000004">
      <c r="B7" s="56" t="s">
        <v>75</v>
      </c>
      <c r="C7" s="61">
        <v>1122</v>
      </c>
      <c r="D7" s="61">
        <v>1130</v>
      </c>
      <c r="E7" s="63">
        <v>1136</v>
      </c>
      <c r="F7" s="64">
        <v>1142</v>
      </c>
      <c r="G7" s="61">
        <v>1154</v>
      </c>
      <c r="H7" s="61">
        <v>1161</v>
      </c>
      <c r="I7" s="64">
        <v>1166</v>
      </c>
      <c r="J7" s="61">
        <v>1173</v>
      </c>
      <c r="K7" s="63">
        <v>1176</v>
      </c>
      <c r="L7" s="64">
        <v>1179</v>
      </c>
      <c r="M7" s="61">
        <v>1183.7159999999999</v>
      </c>
      <c r="N7" s="63">
        <v>1188.4508639999999</v>
      </c>
      <c r="O7" s="61">
        <v>1193.2046674559999</v>
      </c>
      <c r="P7" s="61">
        <v>1197.9774861258238</v>
      </c>
      <c r="Q7" s="61">
        <v>1202.769396070327</v>
      </c>
      <c r="R7" s="64">
        <v>1207.5804736546083</v>
      </c>
      <c r="S7" s="61">
        <v>1212.4107955492268</v>
      </c>
      <c r="T7" s="63">
        <v>1217.2604387314236</v>
      </c>
      <c r="U7" s="61">
        <v>1222.1294804863494</v>
      </c>
      <c r="V7" s="26">
        <v>1227.0179984082947</v>
      </c>
      <c r="W7" s="26">
        <v>1231.926070401928</v>
      </c>
      <c r="X7" s="26">
        <v>1236.8537746835357</v>
      </c>
      <c r="Y7" s="26">
        <v>1241.8011897822698</v>
      </c>
    </row>
    <row r="8" spans="1:30" ht="17.25" customHeight="1" x14ac:dyDescent="0.55000000000000004">
      <c r="B8" s="56" t="s">
        <v>74</v>
      </c>
      <c r="C8" s="62">
        <v>0</v>
      </c>
      <c r="D8" s="62">
        <v>1.7067884731145795</v>
      </c>
      <c r="E8" s="62">
        <v>1.5489163527574592</v>
      </c>
      <c r="F8" s="62">
        <v>1.5128859478202659</v>
      </c>
      <c r="G8" s="62">
        <v>1.5658887164561648</v>
      </c>
      <c r="H8" s="62">
        <v>1.7116475001355593</v>
      </c>
      <c r="I8" s="62">
        <v>1.9321127925936781</v>
      </c>
      <c r="J8" s="62">
        <v>2.2796376749430727</v>
      </c>
      <c r="K8" s="62">
        <v>2.6721094099981473</v>
      </c>
      <c r="L8" s="62">
        <v>3.1000771910880611</v>
      </c>
      <c r="M8" s="62">
        <v>3.5427075656812921</v>
      </c>
      <c r="N8" s="62">
        <v>3.9696674644320775</v>
      </c>
      <c r="O8" s="62">
        <v>4.3490829674960878</v>
      </c>
      <c r="P8" s="62">
        <v>4.6586751692361252</v>
      </c>
      <c r="Q8" s="62">
        <v>4.8946512280792671</v>
      </c>
      <c r="R8" s="62">
        <v>5.0694228289752061</v>
      </c>
      <c r="S8" s="62">
        <v>5.2023385306474523</v>
      </c>
      <c r="T8" s="62">
        <v>5.3104789209670491</v>
      </c>
      <c r="U8" s="62">
        <v>5.4047437547945885</v>
      </c>
      <c r="V8" s="62">
        <v>5.4906522584342161</v>
      </c>
      <c r="W8" s="62">
        <v>5.5706747670677137</v>
      </c>
      <c r="X8" s="62">
        <v>5.6459741351786654</v>
      </c>
      <c r="Y8" s="62">
        <v>5.7173079559630713</v>
      </c>
      <c r="Z8" s="62"/>
      <c r="AA8" s="62"/>
      <c r="AB8" s="62"/>
      <c r="AC8" s="62"/>
      <c r="AD8" s="62"/>
    </row>
    <row r="9" spans="1:30" ht="18" x14ac:dyDescent="0.55000000000000004">
      <c r="B9" s="56" t="s">
        <v>73</v>
      </c>
      <c r="C9" s="61">
        <f t="shared" ref="C9:Y9" si="1">C7+C8</f>
        <v>1122</v>
      </c>
      <c r="D9" s="61">
        <f t="shared" si="1"/>
        <v>1131.7067884731146</v>
      </c>
      <c r="E9" s="61">
        <f t="shared" si="1"/>
        <v>1137.5489163527575</v>
      </c>
      <c r="F9" s="61">
        <f t="shared" si="1"/>
        <v>1143.5128859478202</v>
      </c>
      <c r="G9" s="61">
        <f t="shared" si="1"/>
        <v>1155.5658887164561</v>
      </c>
      <c r="H9" s="61">
        <f t="shared" si="1"/>
        <v>1162.7116475001355</v>
      </c>
      <c r="I9" s="61">
        <f t="shared" si="1"/>
        <v>1167.9321127925937</v>
      </c>
      <c r="J9" s="61">
        <f t="shared" si="1"/>
        <v>1175.2796376749432</v>
      </c>
      <c r="K9" s="61">
        <f t="shared" si="1"/>
        <v>1178.6721094099983</v>
      </c>
      <c r="L9" s="61">
        <f t="shared" si="1"/>
        <v>1182.1000771910881</v>
      </c>
      <c r="M9" s="61">
        <f t="shared" si="1"/>
        <v>1187.2587075656811</v>
      </c>
      <c r="N9" s="61">
        <f t="shared" si="1"/>
        <v>1192.4205314644321</v>
      </c>
      <c r="O9" s="61">
        <f t="shared" si="1"/>
        <v>1197.553750423496</v>
      </c>
      <c r="P9" s="61">
        <f t="shared" si="1"/>
        <v>1202.63616129506</v>
      </c>
      <c r="Q9" s="61">
        <f t="shared" si="1"/>
        <v>1207.6640472984063</v>
      </c>
      <c r="R9" s="61">
        <f t="shared" si="1"/>
        <v>1212.6498964835835</v>
      </c>
      <c r="S9" s="61">
        <f t="shared" si="1"/>
        <v>1217.6131340798743</v>
      </c>
      <c r="T9" s="61">
        <f t="shared" si="1"/>
        <v>1222.5709176523906</v>
      </c>
      <c r="U9" s="61">
        <f t="shared" si="1"/>
        <v>1227.5342242411439</v>
      </c>
      <c r="V9" s="61">
        <f t="shared" si="1"/>
        <v>1232.508650666729</v>
      </c>
      <c r="W9" s="61">
        <f t="shared" si="1"/>
        <v>1237.4967451689956</v>
      </c>
      <c r="X9" s="61">
        <f t="shared" si="1"/>
        <v>1242.4997488187144</v>
      </c>
      <c r="Y9" s="61">
        <f t="shared" si="1"/>
        <v>1247.518497738233</v>
      </c>
      <c r="Z9" s="61"/>
      <c r="AA9" s="61"/>
      <c r="AB9" s="61"/>
      <c r="AC9" s="61"/>
      <c r="AD9" s="61"/>
    </row>
    <row r="10" spans="1:30" ht="18" x14ac:dyDescent="0.55000000000000004">
      <c r="B10" s="60" t="s">
        <v>72</v>
      </c>
      <c r="C10" s="57">
        <f>SUM(C11:C17)</f>
        <v>204.26978855075345</v>
      </c>
      <c r="D10" s="57">
        <f t="shared" ref="D10:Y10" si="2">SUM(D11:D17)</f>
        <v>204.26978855075345</v>
      </c>
      <c r="E10" s="57">
        <f t="shared" si="2"/>
        <v>204.26978855075345</v>
      </c>
      <c r="F10" s="57">
        <f t="shared" si="2"/>
        <v>204.26978855075345</v>
      </c>
      <c r="G10" s="57">
        <f t="shared" si="2"/>
        <v>198.06778855075345</v>
      </c>
      <c r="H10" s="57">
        <f t="shared" si="2"/>
        <v>191.56778855075345</v>
      </c>
      <c r="I10" s="57">
        <f t="shared" si="2"/>
        <v>312.01778855075344</v>
      </c>
      <c r="J10" s="57">
        <f t="shared" si="2"/>
        <v>432.46778855075343</v>
      </c>
      <c r="K10" s="57">
        <f t="shared" si="2"/>
        <v>663.24998855075353</v>
      </c>
      <c r="L10" s="57">
        <f t="shared" si="2"/>
        <v>661.49998855075353</v>
      </c>
      <c r="M10" s="57">
        <f t="shared" si="2"/>
        <v>642.24998855075353</v>
      </c>
      <c r="N10" s="57">
        <f t="shared" si="2"/>
        <v>640.42172998800083</v>
      </c>
      <c r="O10" s="57">
        <f t="shared" si="2"/>
        <v>620.31088579772154</v>
      </c>
      <c r="P10" s="57">
        <f t="shared" si="2"/>
        <v>620.31088579772154</v>
      </c>
      <c r="Q10" s="57">
        <f t="shared" si="2"/>
        <v>620.31088579772154</v>
      </c>
      <c r="R10" s="57">
        <f t="shared" si="2"/>
        <v>610.00849531457811</v>
      </c>
      <c r="S10" s="57">
        <f t="shared" si="2"/>
        <v>496.68220000000008</v>
      </c>
      <c r="T10" s="57">
        <f t="shared" si="2"/>
        <v>496.68220000000008</v>
      </c>
      <c r="U10" s="57">
        <f t="shared" si="2"/>
        <v>496.68220000000008</v>
      </c>
      <c r="V10" s="57">
        <f t="shared" si="2"/>
        <v>496.68220000000008</v>
      </c>
      <c r="W10" s="57">
        <f t="shared" si="2"/>
        <v>496.68220000000008</v>
      </c>
      <c r="X10" s="57">
        <f t="shared" si="2"/>
        <v>496.68220000000008</v>
      </c>
      <c r="Y10" s="57">
        <f t="shared" si="2"/>
        <v>496.68220000000008</v>
      </c>
      <c r="Z10" s="57"/>
      <c r="AA10" s="57"/>
      <c r="AB10" s="57"/>
      <c r="AC10" s="57"/>
      <c r="AD10" s="57"/>
    </row>
    <row r="11" spans="1:30" ht="18" x14ac:dyDescent="0.55000000000000004">
      <c r="B11" s="24" t="s">
        <v>50</v>
      </c>
      <c r="C11" s="54">
        <v>12.702</v>
      </c>
      <c r="D11" s="54">
        <v>12.702</v>
      </c>
      <c r="E11" s="54">
        <v>12.702</v>
      </c>
      <c r="F11" s="54">
        <v>12.702</v>
      </c>
      <c r="G11" s="54">
        <v>6.5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</row>
    <row r="12" spans="1:30" ht="18" x14ac:dyDescent="0.55000000000000004">
      <c r="B12" s="25" t="s">
        <v>51</v>
      </c>
      <c r="C12" s="54">
        <v>21.93910275303201</v>
      </c>
      <c r="D12" s="54">
        <v>21.93910275303201</v>
      </c>
      <c r="E12" s="53">
        <v>21.93910275303201</v>
      </c>
      <c r="F12" s="55">
        <v>21.93910275303201</v>
      </c>
      <c r="G12" s="54">
        <v>21.93910275303201</v>
      </c>
      <c r="H12" s="54">
        <v>21.93910275303201</v>
      </c>
      <c r="I12" s="55">
        <v>21.93910275303201</v>
      </c>
      <c r="J12" s="54">
        <v>21.93910275303201</v>
      </c>
      <c r="K12" s="53">
        <v>21.93910275303201</v>
      </c>
      <c r="L12" s="55">
        <v>21.93910275303201</v>
      </c>
      <c r="M12" s="54">
        <v>21.93910275303201</v>
      </c>
      <c r="N12" s="54">
        <f>(11/12)*M12</f>
        <v>20.110844190279341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</row>
    <row r="13" spans="1:30" ht="18" x14ac:dyDescent="0.55000000000000004">
      <c r="B13" s="24" t="s">
        <v>18</v>
      </c>
      <c r="C13" s="54">
        <v>25</v>
      </c>
      <c r="D13" s="54">
        <v>25</v>
      </c>
      <c r="E13" s="54">
        <v>25</v>
      </c>
      <c r="F13" s="54">
        <v>25</v>
      </c>
      <c r="G13" s="54">
        <v>25</v>
      </c>
      <c r="H13" s="54">
        <v>25</v>
      </c>
      <c r="I13" s="54">
        <v>25</v>
      </c>
      <c r="J13" s="54">
        <v>25</v>
      </c>
      <c r="K13" s="54">
        <v>25</v>
      </c>
      <c r="L13" s="54">
        <v>25</v>
      </c>
      <c r="M13" s="54">
        <v>25</v>
      </c>
      <c r="N13" s="54">
        <v>25</v>
      </c>
      <c r="O13" s="54">
        <v>25</v>
      </c>
      <c r="P13" s="54">
        <v>25</v>
      </c>
      <c r="Q13" s="54">
        <v>25</v>
      </c>
      <c r="R13" s="54">
        <v>25</v>
      </c>
      <c r="S13" s="54">
        <v>25</v>
      </c>
      <c r="T13" s="54">
        <v>25</v>
      </c>
      <c r="U13" s="54">
        <v>25</v>
      </c>
      <c r="V13" s="54">
        <v>25</v>
      </c>
      <c r="W13" s="54">
        <v>25</v>
      </c>
      <c r="X13" s="54">
        <v>25</v>
      </c>
      <c r="Y13" s="54">
        <v>25</v>
      </c>
    </row>
    <row r="14" spans="1:30" ht="17.25" customHeight="1" x14ac:dyDescent="0.4">
      <c r="B14" s="24" t="s">
        <v>19</v>
      </c>
      <c r="C14" s="26">
        <v>97.34868579772143</v>
      </c>
      <c r="D14" s="26">
        <v>97.34868579772143</v>
      </c>
      <c r="E14" s="26">
        <v>97.34868579772143</v>
      </c>
      <c r="F14" s="26">
        <v>97.34868579772143</v>
      </c>
      <c r="G14" s="26">
        <v>97.34868579772143</v>
      </c>
      <c r="H14" s="26">
        <v>97.34868579772143</v>
      </c>
      <c r="I14" s="26">
        <v>97.34868579772143</v>
      </c>
      <c r="J14" s="26">
        <v>97.34868579772143</v>
      </c>
      <c r="K14" s="26">
        <v>97.34868579772143</v>
      </c>
      <c r="L14" s="26">
        <v>97.34868579772143</v>
      </c>
      <c r="M14" s="26">
        <v>97.34868579772143</v>
      </c>
      <c r="N14" s="26">
        <v>97.34868579772143</v>
      </c>
      <c r="O14" s="26">
        <v>97.34868579772143</v>
      </c>
      <c r="P14" s="26">
        <v>97.34868579772143</v>
      </c>
      <c r="Q14" s="26">
        <v>97.34868579772143</v>
      </c>
      <c r="R14" s="26">
        <f>Q14*(11/12)</f>
        <v>89.236295314577973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</row>
    <row r="15" spans="1:30" ht="18" x14ac:dyDescent="0.55000000000000004">
      <c r="B15" s="24" t="s">
        <v>20</v>
      </c>
      <c r="C15" s="54">
        <v>21</v>
      </c>
      <c r="D15" s="54">
        <v>21</v>
      </c>
      <c r="E15" s="54">
        <v>21</v>
      </c>
      <c r="F15" s="54">
        <v>21</v>
      </c>
      <c r="G15" s="54">
        <v>21</v>
      </c>
      <c r="H15" s="54">
        <v>21</v>
      </c>
      <c r="I15" s="54">
        <v>21</v>
      </c>
      <c r="J15" s="54">
        <v>21</v>
      </c>
      <c r="K15" s="54">
        <v>21</v>
      </c>
      <c r="L15" s="54">
        <f>K15*(11/12)</f>
        <v>19.25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</row>
    <row r="16" spans="1:30" ht="18" x14ac:dyDescent="0.55000000000000004">
      <c r="B16" s="24" t="s">
        <v>52</v>
      </c>
      <c r="C16" s="54">
        <v>26.28</v>
      </c>
      <c r="D16" s="54">
        <v>26.28</v>
      </c>
      <c r="E16" s="53">
        <v>26.28</v>
      </c>
      <c r="F16" s="55">
        <v>26.28</v>
      </c>
      <c r="G16" s="54">
        <v>26.28</v>
      </c>
      <c r="H16" s="54">
        <v>26.28</v>
      </c>
      <c r="I16" s="55">
        <v>26.28</v>
      </c>
      <c r="J16" s="54">
        <v>26.28</v>
      </c>
      <c r="K16" s="53">
        <v>26.28</v>
      </c>
      <c r="L16" s="55">
        <v>26.28</v>
      </c>
      <c r="M16" s="54">
        <v>26.28</v>
      </c>
      <c r="N16" s="53">
        <v>26.28</v>
      </c>
      <c r="O16" s="54">
        <v>26.28</v>
      </c>
      <c r="P16" s="54">
        <v>26.28</v>
      </c>
      <c r="Q16" s="54">
        <v>26.28</v>
      </c>
      <c r="R16" s="55">
        <f>Q16*(11/12)</f>
        <v>24.09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</row>
    <row r="17" spans="2:30" ht="18" x14ac:dyDescent="0.55000000000000004">
      <c r="B17" s="24" t="s">
        <v>162</v>
      </c>
      <c r="C17" s="54"/>
      <c r="D17" s="54"/>
      <c r="E17" s="54"/>
      <c r="F17" s="54"/>
      <c r="G17" s="54"/>
      <c r="H17" s="54"/>
      <c r="I17" s="54">
        <f>25*8760/1000*0.55</f>
        <v>120.45</v>
      </c>
      <c r="J17" s="54">
        <f>50*8760/1000*0.55</f>
        <v>240.9</v>
      </c>
      <c r="K17" s="54">
        <f t="shared" ref="K17:Y17" si="3">97.9*8760/1000*0.55</f>
        <v>471.68220000000008</v>
      </c>
      <c r="L17" s="54">
        <f t="shared" si="3"/>
        <v>471.68220000000008</v>
      </c>
      <c r="M17" s="54">
        <f t="shared" si="3"/>
        <v>471.68220000000008</v>
      </c>
      <c r="N17" s="54">
        <f t="shared" si="3"/>
        <v>471.68220000000008</v>
      </c>
      <c r="O17" s="54">
        <f t="shared" si="3"/>
        <v>471.68220000000008</v>
      </c>
      <c r="P17" s="54">
        <f t="shared" si="3"/>
        <v>471.68220000000008</v>
      </c>
      <c r="Q17" s="54">
        <f t="shared" si="3"/>
        <v>471.68220000000008</v>
      </c>
      <c r="R17" s="54">
        <f t="shared" si="3"/>
        <v>471.68220000000008</v>
      </c>
      <c r="S17" s="54">
        <f t="shared" si="3"/>
        <v>471.68220000000008</v>
      </c>
      <c r="T17" s="54">
        <f t="shared" si="3"/>
        <v>471.68220000000008</v>
      </c>
      <c r="U17" s="54">
        <f t="shared" si="3"/>
        <v>471.68220000000008</v>
      </c>
      <c r="V17" s="54">
        <f t="shared" si="3"/>
        <v>471.68220000000008</v>
      </c>
      <c r="W17" s="54">
        <f t="shared" si="3"/>
        <v>471.68220000000008</v>
      </c>
      <c r="X17" s="54">
        <f t="shared" si="3"/>
        <v>471.68220000000008</v>
      </c>
      <c r="Y17" s="54">
        <f t="shared" si="3"/>
        <v>471.68220000000008</v>
      </c>
    </row>
    <row r="18" spans="2:30" ht="16.5" customHeight="1" x14ac:dyDescent="0.55000000000000004">
      <c r="B18" s="52" t="s">
        <v>71</v>
      </c>
      <c r="C18" s="51">
        <f>-(C5-C10)</f>
        <v>-98.670211449246551</v>
      </c>
      <c r="D18" s="51">
        <f t="shared" ref="D18:Y18" si="4">-(D5-D10)</f>
        <v>-101.29104433698751</v>
      </c>
      <c r="E18" s="51">
        <f t="shared" si="4"/>
        <v>-136.99488635507379</v>
      </c>
      <c r="F18" s="51">
        <f t="shared" si="4"/>
        <v>-173.08946381202725</v>
      </c>
      <c r="G18" s="51">
        <f t="shared" si="4"/>
        <v>-203.4913577782151</v>
      </c>
      <c r="H18" s="51">
        <f t="shared" si="4"/>
        <v>-232.82196278679606</v>
      </c>
      <c r="I18" s="51">
        <f t="shared" si="4"/>
        <v>-134.71624459241372</v>
      </c>
      <c r="J18" s="51">
        <f t="shared" si="4"/>
        <v>-37.644066519223884</v>
      </c>
      <c r="K18" s="51">
        <f t="shared" si="4"/>
        <v>172.13660962992088</v>
      </c>
      <c r="L18" s="51">
        <f t="shared" si="4"/>
        <v>149.25662176794867</v>
      </c>
      <c r="M18" s="51">
        <f t="shared" si="4"/>
        <v>107.98357014619705</v>
      </c>
      <c r="N18" s="51">
        <f t="shared" si="4"/>
        <v>83.95881530459917</v>
      </c>
      <c r="O18" s="51">
        <f t="shared" si="4"/>
        <v>41.49323975969844</v>
      </c>
      <c r="P18" s="51">
        <f t="shared" si="4"/>
        <v>18.992805150191543</v>
      </c>
      <c r="Q18" s="51">
        <f t="shared" si="4"/>
        <v>-23.77660609476186</v>
      </c>
      <c r="R18" s="51">
        <f t="shared" si="4"/>
        <v>-56.948947751392893</v>
      </c>
      <c r="S18" s="51">
        <f t="shared" si="4"/>
        <v>-173.00502374393079</v>
      </c>
      <c r="T18" s="51">
        <f t="shared" si="4"/>
        <v>-175.73180470881482</v>
      </c>
      <c r="U18" s="51">
        <f t="shared" si="4"/>
        <v>-178.46162333262907</v>
      </c>
      <c r="V18" s="51">
        <f t="shared" si="4"/>
        <v>-181.19755786670089</v>
      </c>
      <c r="W18" s="51">
        <f t="shared" si="4"/>
        <v>-183.94100984294755</v>
      </c>
      <c r="X18" s="51">
        <f t="shared" si="4"/>
        <v>-186.69266185029289</v>
      </c>
      <c r="Y18" s="51">
        <f t="shared" si="4"/>
        <v>-189.45297375602809</v>
      </c>
      <c r="Z18" s="51"/>
      <c r="AA18" s="51"/>
      <c r="AB18" s="51"/>
      <c r="AC18" s="51"/>
      <c r="AD18" s="51"/>
    </row>
    <row r="19" spans="2:30" ht="16.5" customHeight="1" x14ac:dyDescent="0.55000000000000004">
      <c r="B19" s="98" t="s">
        <v>136</v>
      </c>
      <c r="C19" s="51">
        <f>C18</f>
        <v>-98.670211449246551</v>
      </c>
      <c r="D19" s="51">
        <f t="shared" ref="D19:Y19" si="5">D18+SUM(C44:C55)</f>
        <v>-101.29104433698751</v>
      </c>
      <c r="E19" s="51">
        <f t="shared" si="5"/>
        <v>-136.99488635507379</v>
      </c>
      <c r="F19" s="51">
        <f t="shared" si="5"/>
        <v>-40.886997905505098</v>
      </c>
      <c r="G19" s="51">
        <f t="shared" si="5"/>
        <v>16.002869634008107</v>
      </c>
      <c r="H19" s="51">
        <f t="shared" si="5"/>
        <v>-13.633662080164527</v>
      </c>
      <c r="I19" s="51">
        <f t="shared" si="5"/>
        <v>84.168423858918089</v>
      </c>
      <c r="J19" s="51">
        <f t="shared" si="5"/>
        <v>180.93924691872294</v>
      </c>
      <c r="K19" s="51">
        <f t="shared" si="5"/>
        <v>390.42082821708311</v>
      </c>
      <c r="L19" s="51">
        <f t="shared" si="5"/>
        <v>367.24398871570719</v>
      </c>
      <c r="M19" s="51">
        <f t="shared" si="5"/>
        <v>399.2603118418474</v>
      </c>
      <c r="N19" s="51">
        <f t="shared" si="5"/>
        <v>301.35914143753212</v>
      </c>
      <c r="O19" s="51">
        <f t="shared" si="5"/>
        <v>258.60334344663437</v>
      </c>
      <c r="P19" s="51">
        <f t="shared" si="5"/>
        <v>268.66486305947546</v>
      </c>
      <c r="Q19" s="51">
        <f t="shared" si="5"/>
        <v>302.45119138020243</v>
      </c>
      <c r="R19" s="51">
        <f t="shared" si="5"/>
        <v>191.66258124250919</v>
      </c>
      <c r="S19" s="51">
        <f t="shared" si="5"/>
        <v>123.26219878251703</v>
      </c>
      <c r="T19" s="51">
        <f t="shared" si="5"/>
        <v>259.81369364868465</v>
      </c>
      <c r="U19" s="51">
        <f t="shared" si="5"/>
        <v>256.20876378718913</v>
      </c>
      <c r="V19" s="51">
        <f t="shared" si="5"/>
        <v>252.60428134971869</v>
      </c>
      <c r="W19" s="51">
        <f t="shared" si="5"/>
        <v>248.99879557934889</v>
      </c>
      <c r="X19" s="51">
        <f t="shared" si="5"/>
        <v>245.39157503133629</v>
      </c>
      <c r="Y19" s="51">
        <f t="shared" si="5"/>
        <v>241.78211134898891</v>
      </c>
      <c r="Z19" s="51"/>
      <c r="AA19" s="51"/>
      <c r="AB19" s="51"/>
      <c r="AC19" s="51"/>
      <c r="AD19" s="51"/>
    </row>
    <row r="20" spans="2:30" ht="16.5" customHeight="1" x14ac:dyDescent="0.55000000000000004">
      <c r="B20" s="98" t="s">
        <v>139</v>
      </c>
      <c r="C20" s="51">
        <v>23.5</v>
      </c>
      <c r="D20" s="51">
        <f t="shared" ref="D20:Z20" si="6">SUM(D44:D55)+SUM(D11:D16)</f>
        <v>204.26978855075345</v>
      </c>
      <c r="E20" s="51">
        <f t="shared" si="6"/>
        <v>336.4722544572756</v>
      </c>
      <c r="F20" s="51">
        <f t="shared" si="6"/>
        <v>423.76401596297666</v>
      </c>
      <c r="G20" s="51">
        <f t="shared" si="6"/>
        <v>417.25608925738499</v>
      </c>
      <c r="H20" s="51">
        <f t="shared" si="6"/>
        <v>410.45245700208523</v>
      </c>
      <c r="I20" s="51">
        <f t="shared" si="6"/>
        <v>410.15110198870025</v>
      </c>
      <c r="J20" s="51">
        <f t="shared" si="6"/>
        <v>409.85200713791568</v>
      </c>
      <c r="K20" s="51">
        <f t="shared" si="6"/>
        <v>409.55515549851197</v>
      </c>
      <c r="L20" s="51">
        <f t="shared" si="6"/>
        <v>481.09453024640379</v>
      </c>
      <c r="M20" s="51">
        <f t="shared" si="6"/>
        <v>387.96811468368639</v>
      </c>
      <c r="N20" s="51">
        <f t="shared" si="6"/>
        <v>385.84963367493674</v>
      </c>
      <c r="O20" s="51">
        <f t="shared" si="6"/>
        <v>398.30074370700538</v>
      </c>
      <c r="P20" s="51">
        <f t="shared" si="6"/>
        <v>474.85648327268575</v>
      </c>
      <c r="Q20" s="51">
        <f t="shared" si="6"/>
        <v>397.24021479162354</v>
      </c>
      <c r="R20" s="51">
        <f t="shared" si="6"/>
        <v>434.5935178410258</v>
      </c>
      <c r="S20" s="51">
        <f t="shared" si="6"/>
        <v>460.54549835749947</v>
      </c>
      <c r="T20" s="51">
        <f t="shared" si="6"/>
        <v>459.6703871198182</v>
      </c>
      <c r="U20" s="51">
        <f t="shared" si="6"/>
        <v>458.80183921641958</v>
      </c>
      <c r="V20" s="51">
        <f t="shared" si="6"/>
        <v>457.93980542229644</v>
      </c>
      <c r="W20" s="51">
        <f t="shared" si="6"/>
        <v>457.08423688162918</v>
      </c>
      <c r="X20" s="51">
        <f t="shared" si="6"/>
        <v>456.23508510501699</v>
      </c>
      <c r="Y20" s="51">
        <f t="shared" si="6"/>
        <v>455.39230196672929</v>
      </c>
      <c r="Z20" s="51">
        <f t="shared" si="6"/>
        <v>0</v>
      </c>
      <c r="AA20" s="51"/>
      <c r="AB20" s="51"/>
      <c r="AC20" s="51"/>
      <c r="AD20" s="51"/>
    </row>
    <row r="21" spans="2:30" ht="16.5" customHeight="1" x14ac:dyDescent="0.55000000000000004">
      <c r="B21" s="98" t="s">
        <v>131</v>
      </c>
      <c r="C21" s="51">
        <v>24</v>
      </c>
      <c r="D21" s="51">
        <f>C21+D20</f>
        <v>228.26978855075345</v>
      </c>
      <c r="E21" s="51">
        <f>D21+E20</f>
        <v>564.74204300802899</v>
      </c>
      <c r="F21" s="51">
        <f>F20-F5</f>
        <v>46.404763600195963</v>
      </c>
      <c r="G21" s="51">
        <f>F21+G20-G5</f>
        <v>62.101706528612397</v>
      </c>
      <c r="H21" s="51">
        <f>G21+H20-H5</f>
        <v>48.16441219314811</v>
      </c>
      <c r="I21" s="51">
        <f>I20-I5</f>
        <v>-36.582931154466905</v>
      </c>
      <c r="J21" s="51">
        <f>I21+J20-J5</f>
        <v>-96.842779086528537</v>
      </c>
      <c r="K21" s="51">
        <f>J21+K20-K5</f>
        <v>-178.40100250884922</v>
      </c>
      <c r="L21" s="51">
        <f>L20-L5</f>
        <v>-31.148836536401063</v>
      </c>
      <c r="M21" s="51">
        <f>L21+M20-M5</f>
        <v>-177.44714025727114</v>
      </c>
      <c r="N21" s="51">
        <f>M21+N20-N5</f>
        <v>-348.06042126573607</v>
      </c>
      <c r="O21" s="51">
        <f>O20-O5</f>
        <v>-180.51690233101772</v>
      </c>
      <c r="P21" s="51">
        <f>O21+P20-P5</f>
        <v>-306.97849970586196</v>
      </c>
      <c r="Q21" s="51">
        <f>P21+Q20-Q5</f>
        <v>-553.82577680672182</v>
      </c>
      <c r="R21" s="51">
        <f>R20-R5</f>
        <v>-232.36392522494521</v>
      </c>
      <c r="S21" s="51">
        <f>R21+S20-S5</f>
        <v>-441.50565061137661</v>
      </c>
      <c r="T21" s="51">
        <f>S21+T20-T5</f>
        <v>-654.24926820037331</v>
      </c>
      <c r="U21" s="51">
        <f>U20-U5</f>
        <v>-216.34198411620957</v>
      </c>
      <c r="V21" s="51">
        <f>U21+V20-V5</f>
        <v>-436.2819365606141</v>
      </c>
      <c r="W21" s="51">
        <f>V21+W20-W5</f>
        <v>-659.82090952193255</v>
      </c>
      <c r="X21" s="51">
        <f>X20-X5</f>
        <v>-227.13977674527598</v>
      </c>
      <c r="Y21" s="51">
        <f>X21+Y20-Y5</f>
        <v>-457.88264853457486</v>
      </c>
      <c r="Z21" s="51">
        <f>Y21+Z20-Z5</f>
        <v>-457.88264853457486</v>
      </c>
      <c r="AA21" s="51"/>
      <c r="AB21" s="51"/>
      <c r="AC21" s="51"/>
      <c r="AD21" s="51"/>
    </row>
    <row r="22" spans="2:30" ht="16.5" customHeight="1" x14ac:dyDescent="0.55000000000000004">
      <c r="B22" s="100" t="s">
        <v>137</v>
      </c>
      <c r="C22" s="50"/>
      <c r="D22" s="47">
        <f>-($C$62*D18*1000)/8760/$C$60</f>
        <v>13.875485525614726</v>
      </c>
      <c r="E22" s="47">
        <f t="shared" ref="E22:Y22" si="7">-($C$62*E19*1000)/8760/$C$60</f>
        <v>18.76642278836627</v>
      </c>
      <c r="F22" s="47">
        <f t="shared" si="7"/>
        <v>5.6009586171924797</v>
      </c>
      <c r="G22" s="47">
        <f t="shared" si="7"/>
        <v>-2.1921739224668637</v>
      </c>
      <c r="H22" s="47">
        <f t="shared" si="7"/>
        <v>1.8676249424882914</v>
      </c>
      <c r="I22" s="47">
        <f t="shared" si="7"/>
        <v>-11.52992107656412</v>
      </c>
      <c r="J22" s="47">
        <f t="shared" si="7"/>
        <v>-24.786198208044237</v>
      </c>
      <c r="K22" s="47">
        <f t="shared" si="7"/>
        <v>-53.482305235216863</v>
      </c>
      <c r="L22" s="47">
        <f t="shared" si="7"/>
        <v>-50.307395714480435</v>
      </c>
      <c r="M22" s="47">
        <f t="shared" si="7"/>
        <v>-54.69319340299279</v>
      </c>
      <c r="N22" s="47">
        <f t="shared" si="7"/>
        <v>-41.282074169524954</v>
      </c>
      <c r="O22" s="47">
        <f t="shared" si="7"/>
        <v>-35.425115540634849</v>
      </c>
      <c r="P22" s="47">
        <f t="shared" si="7"/>
        <v>-36.803405898558282</v>
      </c>
      <c r="Q22" s="47">
        <f t="shared" si="7"/>
        <v>-41.431670052082524</v>
      </c>
      <c r="R22" s="47">
        <f t="shared" si="7"/>
        <v>-26.255148115412219</v>
      </c>
      <c r="S22" s="47">
        <f t="shared" si="7"/>
        <v>-16.885232709933838</v>
      </c>
      <c r="T22" s="47">
        <f t="shared" si="7"/>
        <v>-35.59091693817598</v>
      </c>
      <c r="U22" s="47">
        <f t="shared" si="7"/>
        <v>-35.097090929751936</v>
      </c>
      <c r="V22" s="47">
        <f t="shared" si="7"/>
        <v>-34.603326212290234</v>
      </c>
      <c r="W22" s="47">
        <f t="shared" si="7"/>
        <v>-34.109424051965604</v>
      </c>
      <c r="X22" s="47">
        <f t="shared" si="7"/>
        <v>-33.615284250867987</v>
      </c>
      <c r="Y22" s="47">
        <f t="shared" si="7"/>
        <v>-33.120837171094365</v>
      </c>
      <c r="Z22" s="47"/>
      <c r="AA22" s="47"/>
      <c r="AB22" s="47"/>
      <c r="AC22" s="47"/>
      <c r="AD22" s="47"/>
    </row>
    <row r="23" spans="2:30" ht="16.5" customHeight="1" x14ac:dyDescent="0.4">
      <c r="B23" s="84" t="s">
        <v>138</v>
      </c>
      <c r="D23" s="47">
        <f>-($C$63*(D18*1000/8760/$C$61))</f>
        <v>20.235083058188142</v>
      </c>
      <c r="E23" s="47">
        <f t="shared" ref="E23:Y23" si="8">-($C$63*(E19*1000/8760/$C$61))</f>
        <v>27.36769989970081</v>
      </c>
      <c r="F23" s="47">
        <f t="shared" si="8"/>
        <v>8.168064650072365</v>
      </c>
      <c r="G23" s="47">
        <f t="shared" si="8"/>
        <v>-3.1969203035975102</v>
      </c>
      <c r="H23" s="47">
        <f t="shared" si="8"/>
        <v>2.7236197077954247</v>
      </c>
      <c r="I23" s="47">
        <f t="shared" si="8"/>
        <v>-16.814468236656008</v>
      </c>
      <c r="J23" s="47">
        <f t="shared" si="8"/>
        <v>-36.146539053397845</v>
      </c>
      <c r="K23" s="47">
        <f t="shared" si="8"/>
        <v>-77.995028468024586</v>
      </c>
      <c r="L23" s="47">
        <f t="shared" si="8"/>
        <v>-73.364952083617297</v>
      </c>
      <c r="M23" s="47">
        <f t="shared" si="8"/>
        <v>-79.760907046031136</v>
      </c>
      <c r="N23" s="47">
        <f t="shared" si="8"/>
        <v>-60.203024830557204</v>
      </c>
      <c r="O23" s="47">
        <f t="shared" si="8"/>
        <v>-51.661626830092473</v>
      </c>
      <c r="P23" s="47">
        <f t="shared" si="8"/>
        <v>-53.671633602064148</v>
      </c>
      <c r="Q23" s="47">
        <f t="shared" si="8"/>
        <v>-60.421185492620346</v>
      </c>
      <c r="R23" s="47">
        <f t="shared" si="8"/>
        <v>-38.288757668309479</v>
      </c>
      <c r="S23" s="47">
        <f t="shared" si="8"/>
        <v>-24.624297701986844</v>
      </c>
      <c r="T23" s="47">
        <f t="shared" si="8"/>
        <v>-51.90342053483996</v>
      </c>
      <c r="U23" s="47">
        <f t="shared" si="8"/>
        <v>-51.183257605888237</v>
      </c>
      <c r="V23" s="47">
        <f t="shared" si="8"/>
        <v>-50.463184059589913</v>
      </c>
      <c r="W23" s="47">
        <f t="shared" si="8"/>
        <v>-49.742910075783158</v>
      </c>
      <c r="X23" s="47">
        <f t="shared" si="8"/>
        <v>-49.022289532515799</v>
      </c>
      <c r="Y23" s="47">
        <f t="shared" si="8"/>
        <v>-48.301220874512616</v>
      </c>
      <c r="Z23" s="47"/>
      <c r="AA23" s="47"/>
      <c r="AB23" s="47"/>
      <c r="AC23" s="47"/>
      <c r="AD23" s="47"/>
    </row>
    <row r="24" spans="2:30" ht="16.5" customHeight="1" x14ac:dyDescent="0.4">
      <c r="B24" s="45" t="s">
        <v>70</v>
      </c>
      <c r="C24" s="49"/>
      <c r="D24" s="46">
        <f t="shared" ref="D24:Y24" si="9">D22/1000*8760*$C$60</f>
        <v>30.387313301096253</v>
      </c>
      <c r="E24" s="46">
        <f t="shared" si="9"/>
        <v>41.098465906522129</v>
      </c>
      <c r="F24" s="46">
        <f t="shared" si="9"/>
        <v>12.266099371651531</v>
      </c>
      <c r="G24" s="46">
        <f t="shared" si="9"/>
        <v>-4.8008608902024319</v>
      </c>
      <c r="H24" s="46">
        <f t="shared" si="9"/>
        <v>4.0900986240493582</v>
      </c>
      <c r="I24" s="46">
        <f t="shared" si="9"/>
        <v>-25.250527157675421</v>
      </c>
      <c r="J24" s="46">
        <f t="shared" si="9"/>
        <v>-54.28177407561688</v>
      </c>
      <c r="K24" s="46">
        <f t="shared" si="9"/>
        <v>-117.12624846512493</v>
      </c>
      <c r="L24" s="46">
        <f t="shared" si="9"/>
        <v>-110.17319661471215</v>
      </c>
      <c r="M24" s="46">
        <f t="shared" si="9"/>
        <v>-119.77809355255421</v>
      </c>
      <c r="N24" s="46">
        <f t="shared" si="9"/>
        <v>-90.407742431259649</v>
      </c>
      <c r="O24" s="46">
        <f t="shared" si="9"/>
        <v>-77.581003033990314</v>
      </c>
      <c r="P24" s="46">
        <f t="shared" si="9"/>
        <v>-80.599458917842639</v>
      </c>
      <c r="Q24" s="46">
        <f t="shared" si="9"/>
        <v>-90.735357414060729</v>
      </c>
      <c r="R24" s="46">
        <f t="shared" si="9"/>
        <v>-57.498774372752756</v>
      </c>
      <c r="S24" s="46">
        <f t="shared" si="9"/>
        <v>-36.978659634755104</v>
      </c>
      <c r="T24" s="46">
        <f t="shared" si="9"/>
        <v>-77.944108094605397</v>
      </c>
      <c r="U24" s="46">
        <f t="shared" si="9"/>
        <v>-76.862629136156727</v>
      </c>
      <c r="V24" s="46">
        <f t="shared" si="9"/>
        <v>-75.781284404915624</v>
      </c>
      <c r="W24" s="46">
        <f t="shared" si="9"/>
        <v>-74.699638673804671</v>
      </c>
      <c r="X24" s="46">
        <f t="shared" si="9"/>
        <v>-73.617472509400898</v>
      </c>
      <c r="Y24" s="46">
        <f t="shared" si="9"/>
        <v>-72.534633404696663</v>
      </c>
      <c r="Z24" s="46"/>
      <c r="AA24" s="46"/>
      <c r="AB24" s="46"/>
      <c r="AC24" s="46"/>
      <c r="AD24" s="46"/>
    </row>
    <row r="25" spans="2:30" ht="16.5" customHeight="1" x14ac:dyDescent="0.4">
      <c r="B25" s="45" t="s">
        <v>69</v>
      </c>
      <c r="D25" s="46">
        <f t="shared" ref="D25:Y25" si="10">D23/1000*8760*$C$61</f>
        <v>70.903731035891255</v>
      </c>
      <c r="E25" s="46">
        <f t="shared" si="10"/>
        <v>95.896420448551638</v>
      </c>
      <c r="F25" s="46">
        <f t="shared" si="10"/>
        <v>28.62089853385357</v>
      </c>
      <c r="G25" s="46">
        <f t="shared" si="10"/>
        <v>-11.202008743805678</v>
      </c>
      <c r="H25" s="46">
        <f t="shared" si="10"/>
        <v>9.5435634561151694</v>
      </c>
      <c r="I25" s="46">
        <f t="shared" si="10"/>
        <v>-58.917896701242661</v>
      </c>
      <c r="J25" s="46">
        <f t="shared" si="10"/>
        <v>-126.65747284310606</v>
      </c>
      <c r="K25" s="46">
        <f t="shared" si="10"/>
        <v>-273.29457975195817</v>
      </c>
      <c r="L25" s="46">
        <f t="shared" si="10"/>
        <v>-257.07079210099499</v>
      </c>
      <c r="M25" s="46">
        <f t="shared" si="10"/>
        <v>-279.48221828929309</v>
      </c>
      <c r="N25" s="46">
        <f t="shared" si="10"/>
        <v>-210.95139900627248</v>
      </c>
      <c r="O25" s="46">
        <f t="shared" si="10"/>
        <v>-181.02234041264404</v>
      </c>
      <c r="P25" s="46">
        <f t="shared" si="10"/>
        <v>-188.06540414163277</v>
      </c>
      <c r="Q25" s="46">
        <f t="shared" si="10"/>
        <v>-211.7158339661417</v>
      </c>
      <c r="R25" s="46">
        <f t="shared" si="10"/>
        <v>-134.1638068697564</v>
      </c>
      <c r="S25" s="46">
        <f t="shared" si="10"/>
        <v>-86.2835391477619</v>
      </c>
      <c r="T25" s="46">
        <f t="shared" si="10"/>
        <v>-181.86958555407924</v>
      </c>
      <c r="U25" s="46">
        <f t="shared" si="10"/>
        <v>-179.3461346510324</v>
      </c>
      <c r="V25" s="46">
        <f t="shared" si="10"/>
        <v>-176.82299694480307</v>
      </c>
      <c r="W25" s="46">
        <f t="shared" si="10"/>
        <v>-174.29915690554421</v>
      </c>
      <c r="X25" s="46">
        <f t="shared" si="10"/>
        <v>-171.77410252193536</v>
      </c>
      <c r="Y25" s="46">
        <f t="shared" si="10"/>
        <v>-169.2474779442922</v>
      </c>
      <c r="Z25" s="46"/>
      <c r="AA25" s="46"/>
      <c r="AB25" s="46"/>
      <c r="AC25" s="46"/>
      <c r="AD25" s="46"/>
    </row>
    <row r="26" spans="2:30" ht="16.5" customHeight="1" x14ac:dyDescent="0.4">
      <c r="B26" s="84" t="s">
        <v>140</v>
      </c>
      <c r="D26" s="47">
        <f>D22</f>
        <v>13.875485525614726</v>
      </c>
      <c r="E26" s="47">
        <f t="shared" ref="E26:Y27" si="11">E22</f>
        <v>18.76642278836627</v>
      </c>
      <c r="F26" s="47">
        <f t="shared" si="11"/>
        <v>5.6009586171924797</v>
      </c>
      <c r="G26" s="47">
        <f t="shared" si="11"/>
        <v>-2.1921739224668637</v>
      </c>
      <c r="H26" s="47">
        <f t="shared" si="11"/>
        <v>1.8676249424882914</v>
      </c>
      <c r="I26" s="47">
        <f t="shared" si="11"/>
        <v>-11.52992107656412</v>
      </c>
      <c r="J26" s="47">
        <f t="shared" si="11"/>
        <v>-24.786198208044237</v>
      </c>
      <c r="K26" s="47">
        <f t="shared" si="11"/>
        <v>-53.482305235216863</v>
      </c>
      <c r="L26" s="47">
        <f t="shared" si="11"/>
        <v>-50.307395714480435</v>
      </c>
      <c r="M26" s="47">
        <f t="shared" si="11"/>
        <v>-54.69319340299279</v>
      </c>
      <c r="N26" s="47">
        <f t="shared" si="11"/>
        <v>-41.282074169524954</v>
      </c>
      <c r="O26" s="47">
        <f t="shared" si="11"/>
        <v>-35.425115540634849</v>
      </c>
      <c r="P26" s="47">
        <f t="shared" si="11"/>
        <v>-36.803405898558282</v>
      </c>
      <c r="Q26" s="47">
        <f t="shared" si="11"/>
        <v>-41.431670052082524</v>
      </c>
      <c r="R26" s="47">
        <f t="shared" si="11"/>
        <v>-26.255148115412219</v>
      </c>
      <c r="S26" s="47">
        <f t="shared" si="11"/>
        <v>-16.885232709933838</v>
      </c>
      <c r="T26" s="47">
        <f t="shared" si="11"/>
        <v>-35.59091693817598</v>
      </c>
      <c r="U26" s="47">
        <f t="shared" si="11"/>
        <v>-35.097090929751936</v>
      </c>
      <c r="V26" s="47">
        <f t="shared" si="11"/>
        <v>-34.603326212290234</v>
      </c>
      <c r="W26" s="47">
        <f t="shared" si="11"/>
        <v>-34.109424051965604</v>
      </c>
      <c r="X26" s="47">
        <f t="shared" si="11"/>
        <v>-33.615284250867987</v>
      </c>
      <c r="Y26" s="47">
        <f t="shared" si="11"/>
        <v>-33.120837171094365</v>
      </c>
      <c r="Z26" s="46"/>
      <c r="AA26" s="46"/>
      <c r="AB26" s="46"/>
      <c r="AC26" s="46"/>
      <c r="AD26" s="46"/>
    </row>
    <row r="27" spans="2:30" ht="16.5" customHeight="1" x14ac:dyDescent="0.4">
      <c r="B27" s="84" t="s">
        <v>141</v>
      </c>
      <c r="D27" s="47">
        <f>D23</f>
        <v>20.235083058188142</v>
      </c>
      <c r="E27" s="47">
        <f t="shared" si="11"/>
        <v>27.36769989970081</v>
      </c>
      <c r="F27" s="47">
        <f t="shared" si="11"/>
        <v>8.168064650072365</v>
      </c>
      <c r="G27" s="47">
        <f t="shared" si="11"/>
        <v>-3.1969203035975102</v>
      </c>
      <c r="H27" s="47">
        <f t="shared" si="11"/>
        <v>2.7236197077954247</v>
      </c>
      <c r="I27" s="47">
        <f t="shared" si="11"/>
        <v>-16.814468236656008</v>
      </c>
      <c r="J27" s="47">
        <f t="shared" si="11"/>
        <v>-36.146539053397845</v>
      </c>
      <c r="K27" s="47">
        <f t="shared" si="11"/>
        <v>-77.995028468024586</v>
      </c>
      <c r="L27" s="47">
        <f t="shared" si="11"/>
        <v>-73.364952083617297</v>
      </c>
      <c r="M27" s="47">
        <f t="shared" si="11"/>
        <v>-79.760907046031136</v>
      </c>
      <c r="N27" s="47">
        <f t="shared" si="11"/>
        <v>-60.203024830557204</v>
      </c>
      <c r="O27" s="47">
        <f t="shared" si="11"/>
        <v>-51.661626830092473</v>
      </c>
      <c r="P27" s="47">
        <f t="shared" si="11"/>
        <v>-53.671633602064148</v>
      </c>
      <c r="Q27" s="47">
        <f t="shared" si="11"/>
        <v>-60.421185492620346</v>
      </c>
      <c r="R27" s="47">
        <f t="shared" si="11"/>
        <v>-38.288757668309479</v>
      </c>
      <c r="S27" s="47">
        <f t="shared" si="11"/>
        <v>-24.624297701986844</v>
      </c>
      <c r="T27" s="47">
        <f t="shared" si="11"/>
        <v>-51.90342053483996</v>
      </c>
      <c r="U27" s="47">
        <f t="shared" si="11"/>
        <v>-51.183257605888237</v>
      </c>
      <c r="V27" s="47">
        <f t="shared" si="11"/>
        <v>-50.463184059589913</v>
      </c>
      <c r="W27" s="47">
        <f t="shared" si="11"/>
        <v>-49.742910075783158</v>
      </c>
      <c r="X27" s="47">
        <f t="shared" si="11"/>
        <v>-49.022289532515799</v>
      </c>
      <c r="Y27" s="47">
        <f t="shared" si="11"/>
        <v>-48.301220874512616</v>
      </c>
      <c r="Z27" s="46"/>
      <c r="AA27" s="46"/>
      <c r="AB27" s="46"/>
      <c r="AC27" s="46"/>
      <c r="AD27" s="46"/>
    </row>
    <row r="28" spans="2:30" ht="16.5" customHeight="1" x14ac:dyDescent="0.55000000000000004">
      <c r="B28" s="48" t="s">
        <v>68</v>
      </c>
      <c r="D28" s="47"/>
      <c r="E28" s="46"/>
      <c r="F28" s="46"/>
      <c r="G28" s="46"/>
      <c r="H28" s="46"/>
      <c r="P28" s="46"/>
      <c r="Q28" s="46"/>
      <c r="R28" s="46"/>
      <c r="S28" s="46"/>
      <c r="T28" s="46"/>
      <c r="U28" s="46"/>
    </row>
    <row r="29" spans="2:30" ht="16.5" customHeight="1" x14ac:dyDescent="0.4">
      <c r="B29" s="45" t="s">
        <v>64</v>
      </c>
      <c r="D29" s="46"/>
      <c r="E29" s="46">
        <v>26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30" ht="16.5" customHeight="1" x14ac:dyDescent="0.4">
      <c r="B30" s="84" t="s">
        <v>172</v>
      </c>
      <c r="D30" s="46"/>
      <c r="F30" s="46">
        <v>25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30" ht="16.5" customHeight="1" x14ac:dyDescent="0.4">
      <c r="B31" s="45" t="s">
        <v>62</v>
      </c>
      <c r="D31" s="46"/>
      <c r="E31" s="46"/>
      <c r="F31" s="46"/>
      <c r="G31" s="46"/>
      <c r="H31" s="46"/>
      <c r="I31" s="46">
        <v>13</v>
      </c>
      <c r="J31" s="46"/>
      <c r="K31" s="46"/>
      <c r="M31" s="46"/>
      <c r="N31" s="46"/>
      <c r="O31" s="46"/>
      <c r="P31" s="46"/>
      <c r="Q31" s="46"/>
      <c r="R31" s="46"/>
      <c r="S31" s="46"/>
      <c r="T31" s="46"/>
      <c r="U31" s="46"/>
      <c r="Y31" s="46"/>
    </row>
    <row r="32" spans="2:30" ht="16.5" customHeight="1" x14ac:dyDescent="0.4">
      <c r="B32" s="84" t="s">
        <v>83</v>
      </c>
      <c r="D32" s="46"/>
      <c r="E32" s="46"/>
      <c r="F32" s="46"/>
      <c r="G32" s="46"/>
      <c r="H32" s="46"/>
      <c r="J32" s="46"/>
      <c r="K32" s="46"/>
      <c r="L32" s="46">
        <v>21</v>
      </c>
      <c r="M32" s="46"/>
      <c r="N32" s="46"/>
      <c r="O32" s="46"/>
      <c r="P32" s="46"/>
      <c r="Q32" s="46"/>
      <c r="R32" s="46"/>
      <c r="S32" s="46"/>
      <c r="T32" s="46"/>
      <c r="U32" s="46"/>
      <c r="Y32" s="46"/>
    </row>
    <row r="33" spans="2:30" ht="16.5" customHeight="1" x14ac:dyDescent="0.4">
      <c r="B33" s="84" t="s">
        <v>85</v>
      </c>
      <c r="D33" s="46"/>
      <c r="E33" s="46"/>
      <c r="F33" s="46"/>
      <c r="G33" s="46"/>
      <c r="H33" s="46"/>
      <c r="I33" s="46"/>
      <c r="J33" s="46"/>
      <c r="K33" s="46"/>
      <c r="M33" s="46"/>
      <c r="N33" s="46"/>
      <c r="P33" s="46">
        <v>22</v>
      </c>
      <c r="Q33" s="46"/>
      <c r="S33" s="46"/>
      <c r="T33" s="46"/>
      <c r="U33" s="46"/>
      <c r="Y33" s="46"/>
    </row>
    <row r="34" spans="2:30" ht="16.5" customHeight="1" x14ac:dyDescent="0.4">
      <c r="B34" s="84" t="s">
        <v>134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46"/>
      <c r="Q34" s="46"/>
      <c r="R34" s="46"/>
      <c r="S34" s="46">
        <v>40</v>
      </c>
      <c r="T34" s="46"/>
      <c r="U34" s="46"/>
      <c r="Y34" s="46"/>
    </row>
    <row r="35" spans="2:30" ht="16.5" customHeight="1" x14ac:dyDescent="0.4">
      <c r="B35" s="45" t="s">
        <v>67</v>
      </c>
      <c r="D35" s="46">
        <f>SUM(D29:D31)*$C$61*8760/1000</f>
        <v>0</v>
      </c>
      <c r="E35" s="46">
        <f>SUM(E29:E33)*$C$61*8760/1000</f>
        <v>91.103999999999999</v>
      </c>
      <c r="F35" s="46">
        <f>SUM(F29:F33)*$C$61*8760/1000</f>
        <v>87.6</v>
      </c>
      <c r="G35" s="46"/>
      <c r="H35" s="46">
        <f>SUM(H29:H33)*$C$61*8760/1000</f>
        <v>0</v>
      </c>
      <c r="I35" s="46">
        <f>SUM(I29:I33)*$C$61*8760/1000</f>
        <v>45.552</v>
      </c>
      <c r="J35" s="46"/>
      <c r="K35" s="46">
        <f>SUM(K29:K33)*$C$61*8760/1000</f>
        <v>0</v>
      </c>
      <c r="L35" s="46">
        <f>SUM(L29:L32)*$C$61*8760/1000</f>
        <v>73.584000000000003</v>
      </c>
      <c r="M35" s="46">
        <f>SUM(M29:M33)*$C$61*8760/1000</f>
        <v>0</v>
      </c>
      <c r="N35" s="46"/>
      <c r="O35" s="46">
        <f t="shared" ref="O35:W35" si="12">SUM(O29:O33)*$C$61*8760/1000</f>
        <v>0</v>
      </c>
      <c r="P35" s="46">
        <f>SUM(P29:P33)*$C$61*8760/1000</f>
        <v>77.087999999999994</v>
      </c>
      <c r="Q35" s="46">
        <f t="shared" si="12"/>
        <v>0</v>
      </c>
      <c r="R35" s="46">
        <f t="shared" si="12"/>
        <v>0</v>
      </c>
      <c r="S35" s="46">
        <f t="shared" si="12"/>
        <v>0</v>
      </c>
      <c r="T35" s="46">
        <f t="shared" si="12"/>
        <v>0</v>
      </c>
      <c r="U35" s="46">
        <f t="shared" si="12"/>
        <v>0</v>
      </c>
      <c r="V35" s="46">
        <f t="shared" si="12"/>
        <v>0</v>
      </c>
      <c r="W35" s="46">
        <f t="shared" si="12"/>
        <v>0</v>
      </c>
      <c r="X35" s="46"/>
      <c r="Y35" s="46">
        <f>SUM(Y29:Y33)*$C$61*8760/1000</f>
        <v>0</v>
      </c>
    </row>
    <row r="36" spans="2:30" ht="16.5" customHeight="1" x14ac:dyDescent="0.4">
      <c r="B36" s="45" t="s">
        <v>61</v>
      </c>
      <c r="D36" s="46"/>
      <c r="E36" s="46">
        <f>E26</f>
        <v>18.76642278836627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2:30" ht="16.5" customHeight="1" x14ac:dyDescent="0.4">
      <c r="B37" s="45" t="s">
        <v>60</v>
      </c>
      <c r="D37" s="46"/>
      <c r="F37" s="46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2:30" ht="16.5" customHeight="1" x14ac:dyDescent="0.55000000000000004">
      <c r="B38" s="45" t="s">
        <v>59</v>
      </c>
      <c r="C38" s="42"/>
      <c r="D38" s="42"/>
      <c r="E38" s="42"/>
      <c r="F38" s="42"/>
      <c r="G38" s="42"/>
      <c r="H38" s="46"/>
      <c r="I38" s="42">
        <v>10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2:30" ht="16.5" customHeight="1" x14ac:dyDescent="0.55000000000000004">
      <c r="B39" s="45" t="s">
        <v>58</v>
      </c>
      <c r="C39" s="42"/>
      <c r="D39" s="42"/>
      <c r="E39" s="42"/>
      <c r="F39" s="42"/>
      <c r="G39" s="42"/>
      <c r="H39" s="42"/>
      <c r="J39" s="42"/>
      <c r="K39" s="42"/>
      <c r="L39" s="42">
        <v>13</v>
      </c>
      <c r="M39" s="42"/>
      <c r="N39" s="42"/>
      <c r="O39" s="42"/>
      <c r="P39" s="42"/>
      <c r="Q39" s="42"/>
      <c r="S39" s="42"/>
      <c r="T39" s="42"/>
      <c r="U39" s="42"/>
      <c r="V39" s="42"/>
      <c r="W39" s="42"/>
      <c r="X39" s="42"/>
      <c r="Y39" s="42"/>
    </row>
    <row r="40" spans="2:30" ht="16.5" customHeight="1" x14ac:dyDescent="0.55000000000000004">
      <c r="B40" s="45" t="s">
        <v>57</v>
      </c>
      <c r="C40" s="42"/>
      <c r="D40" s="42"/>
      <c r="E40" s="42"/>
      <c r="F40" s="42"/>
      <c r="G40" s="42"/>
      <c r="H40" s="42"/>
      <c r="I40" s="42"/>
      <c r="J40" s="42"/>
      <c r="K40" s="42"/>
      <c r="M40" s="42"/>
      <c r="N40" s="42"/>
      <c r="O40" s="42">
        <v>15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2:30" ht="16.5" customHeight="1" x14ac:dyDescent="0.55000000000000004">
      <c r="B41" s="84" t="s">
        <v>135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P41" s="42"/>
      <c r="Q41" s="42"/>
      <c r="R41" s="42">
        <v>22</v>
      </c>
      <c r="S41" s="42"/>
      <c r="T41" s="42"/>
      <c r="U41" s="42"/>
      <c r="V41" s="42"/>
      <c r="W41" s="42"/>
      <c r="X41" s="42"/>
      <c r="Y41" s="42"/>
    </row>
    <row r="42" spans="2:30" ht="16.5" customHeight="1" x14ac:dyDescent="0.55000000000000004">
      <c r="B42" s="45" t="s">
        <v>66</v>
      </c>
      <c r="C42" s="42"/>
      <c r="D42" s="42">
        <f t="shared" ref="D42:K42" si="13">SUM(D36:D40)*$C$60*8760/1000</f>
        <v>0</v>
      </c>
      <c r="E42" s="42">
        <f t="shared" si="13"/>
        <v>41.098465906522136</v>
      </c>
      <c r="F42" s="42">
        <f t="shared" si="13"/>
        <v>32.85</v>
      </c>
      <c r="G42" s="42">
        <f t="shared" si="13"/>
        <v>0</v>
      </c>
      <c r="H42" s="42">
        <f t="shared" si="13"/>
        <v>0</v>
      </c>
      <c r="I42" s="42">
        <f t="shared" si="13"/>
        <v>21.9</v>
      </c>
      <c r="J42" s="42">
        <f t="shared" si="13"/>
        <v>0</v>
      </c>
      <c r="K42" s="42">
        <f t="shared" si="13"/>
        <v>0</v>
      </c>
      <c r="L42" s="42">
        <f>SUM(L36:L39)*$C$60*8760/1000</f>
        <v>28.47</v>
      </c>
      <c r="M42" s="42">
        <f t="shared" ref="M42:Y42" si="14">SUM(M36:M40)*$C$60*8760/1000</f>
        <v>0</v>
      </c>
      <c r="N42" s="42">
        <f t="shared" si="14"/>
        <v>0</v>
      </c>
      <c r="O42" s="42">
        <f t="shared" si="14"/>
        <v>32.85</v>
      </c>
      <c r="P42" s="42">
        <f t="shared" si="14"/>
        <v>0</v>
      </c>
      <c r="Q42" s="42">
        <f t="shared" si="14"/>
        <v>0</v>
      </c>
      <c r="R42" s="42">
        <f t="shared" si="14"/>
        <v>0</v>
      </c>
      <c r="S42" s="42">
        <f t="shared" si="14"/>
        <v>0</v>
      </c>
      <c r="T42" s="42">
        <f t="shared" si="14"/>
        <v>0</v>
      </c>
      <c r="U42" s="42">
        <f t="shared" si="14"/>
        <v>0</v>
      </c>
      <c r="V42" s="42">
        <f t="shared" si="14"/>
        <v>0</v>
      </c>
      <c r="W42" s="42">
        <f t="shared" si="14"/>
        <v>0</v>
      </c>
      <c r="X42" s="42">
        <f t="shared" si="14"/>
        <v>0</v>
      </c>
      <c r="Y42" s="42">
        <f t="shared" si="14"/>
        <v>0</v>
      </c>
      <c r="Z42" s="42"/>
      <c r="AA42" s="42"/>
      <c r="AB42" s="42"/>
      <c r="AC42" s="42"/>
      <c r="AD42" s="42"/>
    </row>
    <row r="43" spans="2:30" ht="16.5" customHeight="1" x14ac:dyDescent="0.55000000000000004">
      <c r="B43" s="45" t="s">
        <v>65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30" ht="16.5" customHeight="1" x14ac:dyDescent="0.55000000000000004">
      <c r="B44" s="45" t="s">
        <v>64</v>
      </c>
      <c r="C44" s="42">
        <f t="shared" ref="C44:E49" si="15">C29*8760*$C$61/1000</f>
        <v>0</v>
      </c>
      <c r="D44" s="42">
        <f t="shared" si="15"/>
        <v>0</v>
      </c>
      <c r="E44" s="42">
        <f t="shared" si="15"/>
        <v>91.103999999999999</v>
      </c>
      <c r="F44" s="42">
        <f>E44</f>
        <v>91.103999999999999</v>
      </c>
      <c r="G44" s="42">
        <f t="shared" ref="G44:V49" si="16">F44</f>
        <v>91.103999999999999</v>
      </c>
      <c r="H44" s="42">
        <f t="shared" si="16"/>
        <v>91.103999999999999</v>
      </c>
      <c r="I44" s="42">
        <f t="shared" si="16"/>
        <v>91.103999999999999</v>
      </c>
      <c r="J44" s="42">
        <f t="shared" si="16"/>
        <v>91.103999999999999</v>
      </c>
      <c r="K44" s="42">
        <f t="shared" si="16"/>
        <v>91.103999999999999</v>
      </c>
      <c r="L44" s="42">
        <f t="shared" si="16"/>
        <v>91.103999999999999</v>
      </c>
      <c r="M44" s="42">
        <f t="shared" si="16"/>
        <v>91.103999999999999</v>
      </c>
      <c r="N44" s="42">
        <f t="shared" si="16"/>
        <v>91.103999999999999</v>
      </c>
      <c r="O44" s="42">
        <f t="shared" si="16"/>
        <v>91.103999999999999</v>
      </c>
      <c r="P44" s="42">
        <f t="shared" si="16"/>
        <v>91.103999999999999</v>
      </c>
      <c r="Q44" s="42">
        <f t="shared" si="16"/>
        <v>91.103999999999999</v>
      </c>
      <c r="R44" s="42">
        <f t="shared" si="16"/>
        <v>91.103999999999999</v>
      </c>
      <c r="S44" s="42">
        <f t="shared" si="16"/>
        <v>91.103999999999999</v>
      </c>
      <c r="T44" s="42">
        <f t="shared" si="16"/>
        <v>91.103999999999999</v>
      </c>
      <c r="U44" s="42">
        <f t="shared" si="16"/>
        <v>91.103999999999999</v>
      </c>
      <c r="V44" s="42">
        <f t="shared" si="16"/>
        <v>91.103999999999999</v>
      </c>
      <c r="W44" s="42">
        <f t="shared" ref="W44:Y49" si="17">V44</f>
        <v>91.103999999999999</v>
      </c>
      <c r="X44" s="42">
        <f t="shared" si="17"/>
        <v>91.103999999999999</v>
      </c>
      <c r="Y44" s="42">
        <f t="shared" si="17"/>
        <v>91.103999999999999</v>
      </c>
      <c r="Z44" s="42"/>
      <c r="AA44" s="42"/>
      <c r="AB44" s="42"/>
      <c r="AC44" s="42"/>
      <c r="AD44" s="42"/>
    </row>
    <row r="45" spans="2:30" ht="16.5" customHeight="1" x14ac:dyDescent="0.55000000000000004">
      <c r="B45" s="84" t="s">
        <v>172</v>
      </c>
      <c r="C45" s="42">
        <f t="shared" ref="C45" si="18">C30*8760*$C$61/1000</f>
        <v>0</v>
      </c>
      <c r="D45" s="42">
        <f t="shared" si="15"/>
        <v>0</v>
      </c>
      <c r="E45" s="42">
        <f t="shared" si="15"/>
        <v>0</v>
      </c>
      <c r="F45" s="42">
        <f>F30*8760*$C$61/1000</f>
        <v>87.6</v>
      </c>
      <c r="G45" s="42">
        <f>F30*8760*$C$61/1000</f>
        <v>87.6</v>
      </c>
      <c r="H45" s="42">
        <f>G45</f>
        <v>87.6</v>
      </c>
      <c r="I45" s="42">
        <f t="shared" si="16"/>
        <v>87.6</v>
      </c>
      <c r="J45" s="42">
        <f t="shared" si="16"/>
        <v>87.6</v>
      </c>
      <c r="K45" s="42">
        <f t="shared" si="16"/>
        <v>87.6</v>
      </c>
      <c r="L45" s="42">
        <f t="shared" si="16"/>
        <v>87.6</v>
      </c>
      <c r="M45" s="42">
        <f t="shared" si="16"/>
        <v>87.6</v>
      </c>
      <c r="N45" s="42">
        <f t="shared" si="16"/>
        <v>87.6</v>
      </c>
      <c r="O45" s="42">
        <f t="shared" si="16"/>
        <v>87.6</v>
      </c>
      <c r="P45" s="42">
        <f t="shared" si="16"/>
        <v>87.6</v>
      </c>
      <c r="Q45" s="42">
        <f t="shared" si="16"/>
        <v>87.6</v>
      </c>
      <c r="R45" s="42">
        <f t="shared" si="16"/>
        <v>87.6</v>
      </c>
      <c r="S45" s="42">
        <f t="shared" si="16"/>
        <v>87.6</v>
      </c>
      <c r="T45" s="42">
        <f t="shared" si="16"/>
        <v>87.6</v>
      </c>
      <c r="U45" s="42">
        <f t="shared" si="16"/>
        <v>87.6</v>
      </c>
      <c r="V45" s="42">
        <f t="shared" si="16"/>
        <v>87.6</v>
      </c>
      <c r="W45" s="42">
        <f t="shared" si="17"/>
        <v>87.6</v>
      </c>
      <c r="X45" s="42">
        <f t="shared" si="17"/>
        <v>87.6</v>
      </c>
      <c r="Y45" s="42">
        <f t="shared" si="17"/>
        <v>87.6</v>
      </c>
      <c r="Z45" s="42"/>
      <c r="AA45" s="42"/>
      <c r="AB45" s="42"/>
      <c r="AC45" s="42"/>
      <c r="AD45" s="42"/>
    </row>
    <row r="46" spans="2:30" ht="16.5" customHeight="1" x14ac:dyDescent="0.55000000000000004">
      <c r="B46" s="45" t="s">
        <v>62</v>
      </c>
      <c r="C46" s="42">
        <f t="shared" ref="C46" si="19">C31*8760*$C$61/1000</f>
        <v>0</v>
      </c>
      <c r="D46" s="42">
        <f t="shared" si="15"/>
        <v>0</v>
      </c>
      <c r="E46" s="42">
        <f t="shared" si="15"/>
        <v>0</v>
      </c>
      <c r="F46" s="42">
        <f>F31*8760*$C$61/1000</f>
        <v>0</v>
      </c>
      <c r="G46" s="42">
        <f t="shared" ref="G46:I49" si="20">G31*8760*$C$61/1000</f>
        <v>0</v>
      </c>
      <c r="H46" s="42">
        <f t="shared" si="20"/>
        <v>0</v>
      </c>
      <c r="I46" s="42">
        <v>0</v>
      </c>
      <c r="J46" s="42">
        <f>I46</f>
        <v>0</v>
      </c>
      <c r="K46" s="42">
        <f t="shared" si="16"/>
        <v>0</v>
      </c>
      <c r="L46" s="42">
        <f t="shared" si="16"/>
        <v>0</v>
      </c>
      <c r="M46" s="42">
        <f t="shared" si="16"/>
        <v>0</v>
      </c>
      <c r="N46" s="42">
        <f t="shared" si="16"/>
        <v>0</v>
      </c>
      <c r="O46" s="42">
        <f t="shared" si="16"/>
        <v>0</v>
      </c>
      <c r="P46" s="42">
        <f t="shared" si="16"/>
        <v>0</v>
      </c>
      <c r="Q46" s="42">
        <f t="shared" si="16"/>
        <v>0</v>
      </c>
      <c r="R46" s="42">
        <f t="shared" si="16"/>
        <v>0</v>
      </c>
      <c r="S46" s="42">
        <f t="shared" si="16"/>
        <v>0</v>
      </c>
      <c r="T46" s="42">
        <f t="shared" si="16"/>
        <v>0</v>
      </c>
      <c r="U46" s="42">
        <f t="shared" si="16"/>
        <v>0</v>
      </c>
      <c r="V46" s="42">
        <f t="shared" si="16"/>
        <v>0</v>
      </c>
      <c r="W46" s="42">
        <f t="shared" si="17"/>
        <v>0</v>
      </c>
      <c r="X46" s="42">
        <f t="shared" si="17"/>
        <v>0</v>
      </c>
      <c r="Y46" s="42">
        <f t="shared" si="17"/>
        <v>0</v>
      </c>
      <c r="Z46" s="42"/>
      <c r="AA46" s="42"/>
      <c r="AB46" s="42"/>
      <c r="AC46" s="42"/>
      <c r="AD46" s="42"/>
    </row>
    <row r="47" spans="2:30" ht="16.5" customHeight="1" x14ac:dyDescent="0.55000000000000004">
      <c r="B47" s="84" t="s">
        <v>83</v>
      </c>
      <c r="C47" s="42">
        <f t="shared" ref="C47:Y47" si="21">C32*8760*$C$61/1000</f>
        <v>0</v>
      </c>
      <c r="D47" s="42">
        <f t="shared" si="21"/>
        <v>0</v>
      </c>
      <c r="E47" s="42">
        <f t="shared" si="21"/>
        <v>0</v>
      </c>
      <c r="F47" s="42">
        <f t="shared" si="21"/>
        <v>0</v>
      </c>
      <c r="G47" s="42">
        <f t="shared" si="21"/>
        <v>0</v>
      </c>
      <c r="H47" s="42">
        <f t="shared" si="21"/>
        <v>0</v>
      </c>
      <c r="I47" s="42">
        <f t="shared" si="21"/>
        <v>0</v>
      </c>
      <c r="J47" s="42">
        <f t="shared" si="21"/>
        <v>0</v>
      </c>
      <c r="K47" s="42">
        <f t="shared" si="21"/>
        <v>0</v>
      </c>
      <c r="L47" s="42">
        <f t="shared" si="21"/>
        <v>73.584000000000003</v>
      </c>
      <c r="M47" s="42">
        <f t="shared" si="21"/>
        <v>0</v>
      </c>
      <c r="N47" s="42">
        <f t="shared" si="21"/>
        <v>0</v>
      </c>
      <c r="O47" s="42">
        <f t="shared" si="21"/>
        <v>0</v>
      </c>
      <c r="P47" s="42">
        <f t="shared" si="21"/>
        <v>0</v>
      </c>
      <c r="Q47" s="42">
        <f t="shared" si="21"/>
        <v>0</v>
      </c>
      <c r="R47" s="42">
        <f t="shared" si="21"/>
        <v>0</v>
      </c>
      <c r="S47" s="42">
        <f t="shared" si="21"/>
        <v>0</v>
      </c>
      <c r="T47" s="42">
        <f t="shared" si="21"/>
        <v>0</v>
      </c>
      <c r="U47" s="42">
        <f t="shared" si="21"/>
        <v>0</v>
      </c>
      <c r="V47" s="42">
        <f t="shared" si="21"/>
        <v>0</v>
      </c>
      <c r="W47" s="42">
        <f t="shared" si="21"/>
        <v>0</v>
      </c>
      <c r="X47" s="42">
        <f t="shared" si="21"/>
        <v>0</v>
      </c>
      <c r="Y47" s="42">
        <f t="shared" si="21"/>
        <v>0</v>
      </c>
      <c r="Z47" s="42"/>
      <c r="AA47" s="42"/>
      <c r="AB47" s="42"/>
      <c r="AC47" s="42"/>
      <c r="AD47" s="42"/>
    </row>
    <row r="48" spans="2:30" ht="16.5" customHeight="1" x14ac:dyDescent="0.55000000000000004">
      <c r="B48" s="84" t="s">
        <v>85</v>
      </c>
      <c r="C48" s="42">
        <f t="shared" ref="C48:Y48" si="22">C33*8760*$C$61/1000</f>
        <v>0</v>
      </c>
      <c r="D48" s="42">
        <f t="shared" si="22"/>
        <v>0</v>
      </c>
      <c r="E48" s="42">
        <f t="shared" si="22"/>
        <v>0</v>
      </c>
      <c r="F48" s="42">
        <f t="shared" si="22"/>
        <v>0</v>
      </c>
      <c r="G48" s="42">
        <f t="shared" si="22"/>
        <v>0</v>
      </c>
      <c r="H48" s="42">
        <f t="shared" si="22"/>
        <v>0</v>
      </c>
      <c r="I48" s="42">
        <f t="shared" si="22"/>
        <v>0</v>
      </c>
      <c r="J48" s="42">
        <f t="shared" si="22"/>
        <v>0</v>
      </c>
      <c r="K48" s="42">
        <f t="shared" si="22"/>
        <v>0</v>
      </c>
      <c r="L48" s="42">
        <f t="shared" si="22"/>
        <v>0</v>
      </c>
      <c r="M48" s="42">
        <f t="shared" si="22"/>
        <v>0</v>
      </c>
      <c r="N48" s="42">
        <f t="shared" si="22"/>
        <v>0</v>
      </c>
      <c r="O48" s="42">
        <f t="shared" si="22"/>
        <v>0</v>
      </c>
      <c r="P48" s="42">
        <f t="shared" si="22"/>
        <v>77.087999999999994</v>
      </c>
      <c r="Q48" s="42">
        <f t="shared" si="22"/>
        <v>0</v>
      </c>
      <c r="R48" s="42">
        <f t="shared" si="22"/>
        <v>0</v>
      </c>
      <c r="S48" s="42">
        <f t="shared" si="22"/>
        <v>0</v>
      </c>
      <c r="T48" s="42">
        <f t="shared" si="22"/>
        <v>0</v>
      </c>
      <c r="U48" s="42">
        <f t="shared" si="22"/>
        <v>0</v>
      </c>
      <c r="V48" s="42">
        <f t="shared" si="22"/>
        <v>0</v>
      </c>
      <c r="W48" s="42">
        <f t="shared" si="22"/>
        <v>0</v>
      </c>
      <c r="X48" s="42">
        <f t="shared" si="22"/>
        <v>0</v>
      </c>
      <c r="Y48" s="42">
        <f t="shared" si="22"/>
        <v>0</v>
      </c>
      <c r="Z48" s="42"/>
      <c r="AA48" s="42"/>
      <c r="AB48" s="42"/>
      <c r="AC48" s="42"/>
      <c r="AD48" s="42"/>
    </row>
    <row r="49" spans="2:30" ht="16.5" customHeight="1" x14ac:dyDescent="0.55000000000000004">
      <c r="B49" s="84" t="s">
        <v>134</v>
      </c>
      <c r="C49" s="42">
        <f t="shared" ref="C49" si="23">C34*8760*$C$61/1000</f>
        <v>0</v>
      </c>
      <c r="D49" s="42">
        <f t="shared" si="15"/>
        <v>0</v>
      </c>
      <c r="E49" s="42">
        <f t="shared" si="15"/>
        <v>0</v>
      </c>
      <c r="F49" s="42">
        <f>F34*8760*$C$61/1000</f>
        <v>0</v>
      </c>
      <c r="G49" s="42">
        <f t="shared" si="20"/>
        <v>0</v>
      </c>
      <c r="H49" s="42">
        <f t="shared" si="20"/>
        <v>0</v>
      </c>
      <c r="I49" s="42">
        <f t="shared" si="20"/>
        <v>0</v>
      </c>
      <c r="J49" s="42">
        <f t="shared" ref="J49:L49" si="24">J34*8760*$C$61/1000</f>
        <v>0</v>
      </c>
      <c r="K49" s="42">
        <f t="shared" si="24"/>
        <v>0</v>
      </c>
      <c r="L49" s="42">
        <f t="shared" si="24"/>
        <v>0</v>
      </c>
      <c r="M49" s="42">
        <f t="shared" ref="M49:O49" si="25">M34*8760*$C$61/1000</f>
        <v>0</v>
      </c>
      <c r="N49" s="42">
        <f t="shared" si="25"/>
        <v>0</v>
      </c>
      <c r="O49" s="42">
        <f t="shared" si="25"/>
        <v>0</v>
      </c>
      <c r="P49" s="42">
        <f>P34*8760*$C$61/1000</f>
        <v>0</v>
      </c>
      <c r="Q49" s="42">
        <f>Q34*8760*$C$61/1000</f>
        <v>0</v>
      </c>
      <c r="R49" s="42">
        <f>R34*8760*$C$61/1000</f>
        <v>0</v>
      </c>
      <c r="S49" s="42">
        <f>S34*8760*$C$61/1000</f>
        <v>140.16</v>
      </c>
      <c r="T49" s="42">
        <f>S49</f>
        <v>140.16</v>
      </c>
      <c r="U49" s="42">
        <f t="shared" si="16"/>
        <v>140.16</v>
      </c>
      <c r="V49" s="42">
        <f t="shared" si="16"/>
        <v>140.16</v>
      </c>
      <c r="W49" s="42">
        <f t="shared" si="17"/>
        <v>140.16</v>
      </c>
      <c r="X49" s="42">
        <f t="shared" si="17"/>
        <v>140.16</v>
      </c>
      <c r="Y49" s="42">
        <f t="shared" si="17"/>
        <v>140.16</v>
      </c>
      <c r="Z49" s="42"/>
      <c r="AA49" s="42"/>
      <c r="AB49" s="42"/>
      <c r="AC49" s="42"/>
      <c r="AD49" s="42"/>
    </row>
    <row r="50" spans="2:30" ht="16.5" customHeight="1" x14ac:dyDescent="0.55000000000000004">
      <c r="B50" s="45" t="s">
        <v>61</v>
      </c>
      <c r="C50" s="42">
        <f t="shared" ref="C50" si="26">C35*8760*$C$61/1000</f>
        <v>0</v>
      </c>
      <c r="D50" s="42">
        <f t="shared" ref="D50:E55" si="27">D36*8760*$C$60/1000</f>
        <v>0</v>
      </c>
      <c r="E50" s="42">
        <f t="shared" si="27"/>
        <v>41.098465906522136</v>
      </c>
      <c r="F50" s="42">
        <f>E50-(E50*$C$56)</f>
        <v>40.790227412223217</v>
      </c>
      <c r="G50" s="42">
        <f t="shared" ref="G50:V51" si="28">F50-(F50*$C$56)</f>
        <v>40.484300706631544</v>
      </c>
      <c r="H50" s="42">
        <f t="shared" si="28"/>
        <v>40.180668451331805</v>
      </c>
      <c r="I50" s="42">
        <f t="shared" si="28"/>
        <v>39.879313437946813</v>
      </c>
      <c r="J50" s="42">
        <f t="shared" si="28"/>
        <v>39.580218587162214</v>
      </c>
      <c r="K50" s="42">
        <f t="shared" si="28"/>
        <v>39.283366947758495</v>
      </c>
      <c r="L50" s="42">
        <f t="shared" si="28"/>
        <v>38.988741695650305</v>
      </c>
      <c r="M50" s="42">
        <f t="shared" si="28"/>
        <v>38.696326132932924</v>
      </c>
      <c r="N50" s="42">
        <f t="shared" si="28"/>
        <v>38.406103686935928</v>
      </c>
      <c r="O50" s="42">
        <f t="shared" si="28"/>
        <v>38.118057909283912</v>
      </c>
      <c r="P50" s="42">
        <f t="shared" si="28"/>
        <v>37.832172474964281</v>
      </c>
      <c r="Q50" s="42">
        <f t="shared" si="28"/>
        <v>37.548431181402051</v>
      </c>
      <c r="R50" s="42">
        <f t="shared" si="28"/>
        <v>37.266817947541533</v>
      </c>
      <c r="S50" s="42">
        <f t="shared" si="28"/>
        <v>36.987316812934971</v>
      </c>
      <c r="T50" s="42">
        <f t="shared" si="28"/>
        <v>36.709911936837962</v>
      </c>
      <c r="U50" s="42">
        <f t="shared" si="28"/>
        <v>36.434587597311676</v>
      </c>
      <c r="V50" s="42">
        <f t="shared" si="28"/>
        <v>36.161328190331837</v>
      </c>
      <c r="W50" s="42">
        <f t="shared" ref="W50:Y51" si="29">V50-(V50*$C$56)</f>
        <v>35.890118228904349</v>
      </c>
      <c r="X50" s="42">
        <f t="shared" si="29"/>
        <v>35.620942342187568</v>
      </c>
      <c r="Y50" s="42">
        <f t="shared" si="29"/>
        <v>35.35378527462116</v>
      </c>
      <c r="Z50" s="42"/>
      <c r="AA50" s="42"/>
      <c r="AB50" s="42"/>
      <c r="AC50" s="42"/>
      <c r="AD50" s="42"/>
    </row>
    <row r="51" spans="2:30" ht="16.5" customHeight="1" x14ac:dyDescent="0.55000000000000004">
      <c r="B51" s="45" t="s">
        <v>60</v>
      </c>
      <c r="C51" s="42">
        <f t="shared" ref="C51" si="30">C36*8760*$C$61/1000</f>
        <v>0</v>
      </c>
      <c r="D51" s="42">
        <f t="shared" si="27"/>
        <v>0</v>
      </c>
      <c r="E51" s="42">
        <f t="shared" si="27"/>
        <v>0</v>
      </c>
      <c r="F51" s="42">
        <v>0</v>
      </c>
      <c r="G51" s="42">
        <v>0</v>
      </c>
      <c r="H51" s="42">
        <f t="shared" si="28"/>
        <v>0</v>
      </c>
      <c r="I51" s="42">
        <f t="shared" ref="I51:V51" si="31">H51-(H51*$C$56)</f>
        <v>0</v>
      </c>
      <c r="J51" s="42">
        <f t="shared" si="31"/>
        <v>0</v>
      </c>
      <c r="K51" s="42">
        <f t="shared" si="31"/>
        <v>0</v>
      </c>
      <c r="L51" s="42">
        <f t="shared" si="31"/>
        <v>0</v>
      </c>
      <c r="M51" s="42">
        <f t="shared" si="31"/>
        <v>0</v>
      </c>
      <c r="N51" s="42">
        <f t="shared" si="31"/>
        <v>0</v>
      </c>
      <c r="O51" s="42">
        <f t="shared" si="31"/>
        <v>0</v>
      </c>
      <c r="P51" s="42">
        <f t="shared" si="31"/>
        <v>0</v>
      </c>
      <c r="Q51" s="42">
        <f t="shared" si="31"/>
        <v>0</v>
      </c>
      <c r="R51" s="42">
        <f t="shared" si="31"/>
        <v>0</v>
      </c>
      <c r="S51" s="42">
        <f t="shared" si="31"/>
        <v>0</v>
      </c>
      <c r="T51" s="42">
        <f t="shared" si="31"/>
        <v>0</v>
      </c>
      <c r="U51" s="42">
        <f t="shared" si="31"/>
        <v>0</v>
      </c>
      <c r="V51" s="42">
        <f t="shared" si="31"/>
        <v>0</v>
      </c>
      <c r="W51" s="42">
        <f t="shared" si="29"/>
        <v>0</v>
      </c>
      <c r="X51" s="42">
        <f t="shared" si="29"/>
        <v>0</v>
      </c>
      <c r="Y51" s="42">
        <f t="shared" si="29"/>
        <v>0</v>
      </c>
      <c r="Z51" s="42"/>
      <c r="AA51" s="42"/>
      <c r="AB51" s="42"/>
      <c r="AC51" s="42"/>
      <c r="AD51" s="42"/>
    </row>
    <row r="52" spans="2:30" ht="16.5" customHeight="1" x14ac:dyDescent="0.55000000000000004">
      <c r="B52" s="45" t="s">
        <v>59</v>
      </c>
      <c r="C52" s="42">
        <f t="shared" ref="C52" si="32">C37*8760*$C$61/1000</f>
        <v>0</v>
      </c>
      <c r="D52" s="42">
        <f t="shared" si="27"/>
        <v>0</v>
      </c>
      <c r="E52" s="42">
        <f t="shared" si="27"/>
        <v>0</v>
      </c>
      <c r="F52" s="42">
        <f>F38*8760*$C$60/1000</f>
        <v>0</v>
      </c>
      <c r="G52" s="42">
        <f t="shared" ref="G52:I55" si="33">G38*8760*$C$60/1000</f>
        <v>0</v>
      </c>
      <c r="H52" s="42">
        <f t="shared" si="33"/>
        <v>0</v>
      </c>
      <c r="I52" s="42">
        <v>0</v>
      </c>
      <c r="J52" s="42">
        <f>I52-(I52*$C$56)</f>
        <v>0</v>
      </c>
      <c r="K52" s="42">
        <f t="shared" ref="K52:Y55" si="34">J52-(J52*$C$56)</f>
        <v>0</v>
      </c>
      <c r="L52" s="42">
        <f t="shared" si="34"/>
        <v>0</v>
      </c>
      <c r="M52" s="42">
        <f t="shared" si="34"/>
        <v>0</v>
      </c>
      <c r="N52" s="42">
        <f t="shared" si="34"/>
        <v>0</v>
      </c>
      <c r="O52" s="42">
        <f t="shared" si="34"/>
        <v>0</v>
      </c>
      <c r="P52" s="42">
        <f t="shared" si="34"/>
        <v>0</v>
      </c>
      <c r="Q52" s="42">
        <f t="shared" si="34"/>
        <v>0</v>
      </c>
      <c r="R52" s="42">
        <f t="shared" si="34"/>
        <v>0</v>
      </c>
      <c r="S52" s="42">
        <f t="shared" si="34"/>
        <v>0</v>
      </c>
      <c r="T52" s="42">
        <f t="shared" si="34"/>
        <v>0</v>
      </c>
      <c r="U52" s="42">
        <f t="shared" si="34"/>
        <v>0</v>
      </c>
      <c r="V52" s="42">
        <f t="shared" si="34"/>
        <v>0</v>
      </c>
      <c r="W52" s="42">
        <f t="shared" si="34"/>
        <v>0</v>
      </c>
      <c r="X52" s="42">
        <f t="shared" si="34"/>
        <v>0</v>
      </c>
      <c r="Y52" s="42">
        <f t="shared" si="34"/>
        <v>0</v>
      </c>
      <c r="Z52" s="42"/>
      <c r="AA52" s="42"/>
      <c r="AB52" s="42"/>
      <c r="AC52" s="42"/>
      <c r="AD52" s="42"/>
    </row>
    <row r="53" spans="2:30" ht="16.5" customHeight="1" x14ac:dyDescent="0.55000000000000004">
      <c r="B53" s="45" t="s">
        <v>58</v>
      </c>
      <c r="C53" s="42">
        <f t="shared" ref="C53" si="35">C38*8760*$C$61/1000</f>
        <v>0</v>
      </c>
      <c r="D53" s="42">
        <f t="shared" si="27"/>
        <v>0</v>
      </c>
      <c r="E53" s="42">
        <f t="shared" si="27"/>
        <v>0</v>
      </c>
      <c r="F53" s="42">
        <f>F39*8760*$C$60/1000</f>
        <v>0</v>
      </c>
      <c r="G53" s="42">
        <f t="shared" si="33"/>
        <v>0</v>
      </c>
      <c r="H53" s="42">
        <f t="shared" si="33"/>
        <v>0</v>
      </c>
      <c r="I53" s="42">
        <f t="shared" si="33"/>
        <v>0</v>
      </c>
      <c r="J53" s="42">
        <f t="shared" ref="J53:L55" si="36">J39*8760*$C$60/1000</f>
        <v>0</v>
      </c>
      <c r="K53" s="42">
        <f t="shared" si="36"/>
        <v>0</v>
      </c>
      <c r="L53" s="42">
        <v>0</v>
      </c>
      <c r="M53" s="42">
        <f t="shared" si="34"/>
        <v>0</v>
      </c>
      <c r="N53" s="42">
        <f t="shared" si="34"/>
        <v>0</v>
      </c>
      <c r="O53" s="42">
        <f t="shared" si="34"/>
        <v>0</v>
      </c>
      <c r="P53" s="42">
        <f t="shared" si="34"/>
        <v>0</v>
      </c>
      <c r="Q53" s="42">
        <f t="shared" si="34"/>
        <v>0</v>
      </c>
      <c r="R53" s="42">
        <f t="shared" si="34"/>
        <v>0</v>
      </c>
      <c r="S53" s="42">
        <f t="shared" si="34"/>
        <v>0</v>
      </c>
      <c r="T53" s="42">
        <f t="shared" si="34"/>
        <v>0</v>
      </c>
      <c r="U53" s="42">
        <f t="shared" si="34"/>
        <v>0</v>
      </c>
      <c r="V53" s="42">
        <f t="shared" si="34"/>
        <v>0</v>
      </c>
      <c r="W53" s="42">
        <f t="shared" si="34"/>
        <v>0</v>
      </c>
      <c r="X53" s="42">
        <f t="shared" si="34"/>
        <v>0</v>
      </c>
      <c r="Y53" s="42">
        <f t="shared" si="34"/>
        <v>0</v>
      </c>
      <c r="Z53" s="42"/>
      <c r="AA53" s="42"/>
      <c r="AB53" s="42"/>
      <c r="AC53" s="42"/>
      <c r="AD53" s="42"/>
    </row>
    <row r="54" spans="2:30" ht="16.5" customHeight="1" x14ac:dyDescent="0.55000000000000004">
      <c r="B54" s="45" t="s">
        <v>57</v>
      </c>
      <c r="C54" s="42">
        <f t="shared" ref="C54" si="37">C39*8760*$C$61/1000</f>
        <v>0</v>
      </c>
      <c r="D54" s="42">
        <f t="shared" si="27"/>
        <v>0</v>
      </c>
      <c r="E54" s="42">
        <f t="shared" si="27"/>
        <v>0</v>
      </c>
      <c r="F54" s="42">
        <f>F40*8760*$C$60/1000</f>
        <v>0</v>
      </c>
      <c r="G54" s="42">
        <f t="shared" si="33"/>
        <v>0</v>
      </c>
      <c r="H54" s="42">
        <f t="shared" si="33"/>
        <v>0</v>
      </c>
      <c r="I54" s="42">
        <f t="shared" si="33"/>
        <v>0</v>
      </c>
      <c r="J54" s="42">
        <f t="shared" si="36"/>
        <v>0</v>
      </c>
      <c r="K54" s="42">
        <f t="shared" si="36"/>
        <v>0</v>
      </c>
      <c r="L54" s="42">
        <f t="shared" si="36"/>
        <v>0</v>
      </c>
      <c r="M54" s="42">
        <f t="shared" ref="M54:O55" si="38">M40*8760*$C$60/1000</f>
        <v>0</v>
      </c>
      <c r="N54" s="42">
        <f t="shared" si="38"/>
        <v>0</v>
      </c>
      <c r="O54" s="42">
        <f t="shared" si="38"/>
        <v>32.85</v>
      </c>
      <c r="P54" s="42">
        <f t="shared" si="34"/>
        <v>32.603625000000001</v>
      </c>
      <c r="Q54" s="42">
        <f t="shared" si="34"/>
        <v>32.359097812500003</v>
      </c>
      <c r="R54" s="42">
        <f t="shared" si="34"/>
        <v>32.116404578906256</v>
      </c>
      <c r="S54" s="42">
        <f t="shared" si="34"/>
        <v>31.87553154456446</v>
      </c>
      <c r="T54" s="42">
        <f t="shared" si="34"/>
        <v>31.636465057980228</v>
      </c>
      <c r="U54" s="42">
        <f t="shared" si="34"/>
        <v>31.399191570045375</v>
      </c>
      <c r="V54" s="42">
        <f t="shared" si="34"/>
        <v>31.163697633270033</v>
      </c>
      <c r="W54" s="42">
        <f t="shared" si="34"/>
        <v>30.929969901020506</v>
      </c>
      <c r="X54" s="42">
        <f t="shared" si="34"/>
        <v>30.697995126762851</v>
      </c>
      <c r="Y54" s="42">
        <f t="shared" si="34"/>
        <v>30.467760163312128</v>
      </c>
      <c r="Z54" s="42"/>
      <c r="AA54" s="42"/>
      <c r="AB54" s="42"/>
      <c r="AC54" s="42"/>
      <c r="AD54" s="42"/>
    </row>
    <row r="55" spans="2:30" ht="16.5" customHeight="1" x14ac:dyDescent="0.55000000000000004">
      <c r="B55" s="84" t="s">
        <v>135</v>
      </c>
      <c r="C55" s="42">
        <f t="shared" ref="C55" si="39">C40*8760*$C$61/1000</f>
        <v>0</v>
      </c>
      <c r="D55" s="42">
        <f t="shared" si="27"/>
        <v>0</v>
      </c>
      <c r="E55" s="42">
        <f t="shared" si="27"/>
        <v>0</v>
      </c>
      <c r="F55" s="42">
        <f>F41*8760*$C$60/1000</f>
        <v>0</v>
      </c>
      <c r="G55" s="42">
        <f t="shared" si="33"/>
        <v>0</v>
      </c>
      <c r="H55" s="42">
        <f t="shared" si="33"/>
        <v>0</v>
      </c>
      <c r="I55" s="42">
        <f t="shared" si="33"/>
        <v>0</v>
      </c>
      <c r="J55" s="42">
        <f t="shared" si="36"/>
        <v>0</v>
      </c>
      <c r="K55" s="42">
        <f t="shared" si="36"/>
        <v>0</v>
      </c>
      <c r="L55" s="42">
        <f t="shared" si="36"/>
        <v>0</v>
      </c>
      <c r="M55" s="42">
        <f t="shared" si="38"/>
        <v>0</v>
      </c>
      <c r="N55" s="42">
        <f t="shared" si="38"/>
        <v>0</v>
      </c>
      <c r="O55" s="42">
        <f t="shared" si="38"/>
        <v>0</v>
      </c>
      <c r="P55" s="42">
        <f>P41*8760*$C$60/1000</f>
        <v>0</v>
      </c>
      <c r="Q55" s="42">
        <f>Q41*8760*$C$60/1000</f>
        <v>0</v>
      </c>
      <c r="R55" s="42">
        <f>R41*8760*$C$60/1000</f>
        <v>48.18</v>
      </c>
      <c r="S55" s="42">
        <f t="shared" si="34"/>
        <v>47.818649999999998</v>
      </c>
      <c r="T55" s="42">
        <f t="shared" si="34"/>
        <v>47.460010124999997</v>
      </c>
      <c r="U55" s="42">
        <f t="shared" si="34"/>
        <v>47.104060049062497</v>
      </c>
      <c r="V55" s="42">
        <f t="shared" si="34"/>
        <v>46.750779598694528</v>
      </c>
      <c r="W55" s="42">
        <f t="shared" si="34"/>
        <v>46.400148751704322</v>
      </c>
      <c r="X55" s="42">
        <f t="shared" si="34"/>
        <v>46.052147636066536</v>
      </c>
      <c r="Y55" s="42">
        <f t="shared" si="34"/>
        <v>45.706756528796035</v>
      </c>
      <c r="Z55" s="42"/>
      <c r="AA55" s="42"/>
      <c r="AB55" s="42"/>
      <c r="AC55" s="42"/>
      <c r="AD55" s="42"/>
    </row>
    <row r="56" spans="2:30" ht="16.5" customHeight="1" x14ac:dyDescent="0.55000000000000004">
      <c r="B56" s="45" t="s">
        <v>56</v>
      </c>
      <c r="C56" s="44">
        <v>7.4999999999999997E-3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0" ht="16.5" customHeight="1" x14ac:dyDescent="0.55000000000000004">
      <c r="B57" s="4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0" ht="16.5" customHeight="1" x14ac:dyDescent="0.55000000000000004">
      <c r="B58" s="43"/>
      <c r="C58" s="42"/>
      <c r="D58" s="42" t="s">
        <v>185</v>
      </c>
      <c r="E58" s="42">
        <f>SUM(E44:E49)</f>
        <v>91.103999999999999</v>
      </c>
      <c r="F58" s="42">
        <f t="shared" ref="F58:Y58" si="40">SUM(F44:F49)</f>
        <v>178.70400000000001</v>
      </c>
      <c r="G58" s="42">
        <f t="shared" si="40"/>
        <v>178.70400000000001</v>
      </c>
      <c r="H58" s="42">
        <f t="shared" si="40"/>
        <v>178.70400000000001</v>
      </c>
      <c r="I58" s="42">
        <f t="shared" si="40"/>
        <v>178.70400000000001</v>
      </c>
      <c r="J58" s="42">
        <f t="shared" si="40"/>
        <v>178.70400000000001</v>
      </c>
      <c r="K58" s="42">
        <f t="shared" si="40"/>
        <v>178.70400000000001</v>
      </c>
      <c r="L58" s="42">
        <f t="shared" si="40"/>
        <v>252.28800000000001</v>
      </c>
      <c r="M58" s="42">
        <f t="shared" si="40"/>
        <v>178.70400000000001</v>
      </c>
      <c r="N58" s="42">
        <f t="shared" si="40"/>
        <v>178.70400000000001</v>
      </c>
      <c r="O58" s="42">
        <f t="shared" si="40"/>
        <v>178.70400000000001</v>
      </c>
      <c r="P58" s="42">
        <f t="shared" si="40"/>
        <v>255.792</v>
      </c>
      <c r="Q58" s="42">
        <f t="shared" si="40"/>
        <v>178.70400000000001</v>
      </c>
      <c r="R58" s="42">
        <f t="shared" si="40"/>
        <v>178.70400000000001</v>
      </c>
      <c r="S58" s="42">
        <f t="shared" si="40"/>
        <v>318.86400000000003</v>
      </c>
      <c r="T58" s="42">
        <f t="shared" si="40"/>
        <v>318.86400000000003</v>
      </c>
      <c r="U58" s="42">
        <f t="shared" si="40"/>
        <v>318.86400000000003</v>
      </c>
      <c r="V58" s="42">
        <f t="shared" si="40"/>
        <v>318.86400000000003</v>
      </c>
      <c r="W58" s="42">
        <f t="shared" si="40"/>
        <v>318.86400000000003</v>
      </c>
      <c r="X58" s="42">
        <f t="shared" si="40"/>
        <v>318.86400000000003</v>
      </c>
      <c r="Y58" s="42">
        <f t="shared" si="40"/>
        <v>318.86400000000003</v>
      </c>
    </row>
    <row r="59" spans="2:30" ht="16.5" customHeight="1" x14ac:dyDescent="0.55000000000000004">
      <c r="B59" s="43"/>
      <c r="C59" s="42"/>
      <c r="D59" s="42" t="s">
        <v>186</v>
      </c>
      <c r="E59" s="42">
        <f>SUM(E50:E55)</f>
        <v>41.098465906522136</v>
      </c>
      <c r="F59" s="42">
        <f t="shared" ref="F59:Y59" si="41">SUM(F50:F55)</f>
        <v>40.790227412223217</v>
      </c>
      <c r="G59" s="42">
        <f t="shared" si="41"/>
        <v>40.484300706631544</v>
      </c>
      <c r="H59" s="42">
        <f t="shared" si="41"/>
        <v>40.180668451331805</v>
      </c>
      <c r="I59" s="42">
        <f t="shared" si="41"/>
        <v>39.879313437946813</v>
      </c>
      <c r="J59" s="42">
        <f t="shared" si="41"/>
        <v>39.580218587162214</v>
      </c>
      <c r="K59" s="42">
        <f t="shared" si="41"/>
        <v>39.283366947758495</v>
      </c>
      <c r="L59" s="42">
        <f t="shared" si="41"/>
        <v>38.988741695650305</v>
      </c>
      <c r="M59" s="42">
        <f t="shared" si="41"/>
        <v>38.696326132932924</v>
      </c>
      <c r="N59" s="42">
        <f t="shared" si="41"/>
        <v>38.406103686935928</v>
      </c>
      <c r="O59" s="42">
        <f t="shared" si="41"/>
        <v>70.968057909283914</v>
      </c>
      <c r="P59" s="42">
        <f t="shared" si="41"/>
        <v>70.435797474964289</v>
      </c>
      <c r="Q59" s="42">
        <f t="shared" si="41"/>
        <v>69.907528993902048</v>
      </c>
      <c r="R59" s="42">
        <f t="shared" si="41"/>
        <v>117.56322252644779</v>
      </c>
      <c r="S59" s="42">
        <f t="shared" si="41"/>
        <v>116.68149835749944</v>
      </c>
      <c r="T59" s="42">
        <f t="shared" si="41"/>
        <v>115.80638711981818</v>
      </c>
      <c r="U59" s="42">
        <f t="shared" si="41"/>
        <v>114.93783921641955</v>
      </c>
      <c r="V59" s="42">
        <f t="shared" si="41"/>
        <v>114.07580542229638</v>
      </c>
      <c r="W59" s="42">
        <f t="shared" si="41"/>
        <v>113.22023688162918</v>
      </c>
      <c r="X59" s="42">
        <f t="shared" si="41"/>
        <v>112.37108510501696</v>
      </c>
      <c r="Y59" s="42">
        <f t="shared" si="41"/>
        <v>111.52830196672932</v>
      </c>
    </row>
    <row r="60" spans="2:30" ht="16.5" customHeight="1" x14ac:dyDescent="0.55000000000000004">
      <c r="B60" s="38" t="s">
        <v>55</v>
      </c>
      <c r="C60" s="37">
        <v>0.25</v>
      </c>
      <c r="D60" s="42" t="s">
        <v>187</v>
      </c>
      <c r="E60" s="42">
        <f>SUM(E58:E59)</f>
        <v>132.20246590652215</v>
      </c>
      <c r="F60" s="42">
        <f t="shared" ref="F60:Y60" si="42">SUM(F58:F59)</f>
        <v>219.49422741222321</v>
      </c>
      <c r="G60" s="42">
        <f t="shared" si="42"/>
        <v>219.18830070663154</v>
      </c>
      <c r="H60" s="42">
        <f t="shared" si="42"/>
        <v>218.88466845133181</v>
      </c>
      <c r="I60" s="42">
        <f t="shared" si="42"/>
        <v>218.58331343794683</v>
      </c>
      <c r="J60" s="42">
        <f t="shared" si="42"/>
        <v>218.28421858716223</v>
      </c>
      <c r="K60" s="42">
        <f t="shared" si="42"/>
        <v>217.98736694775852</v>
      </c>
      <c r="L60" s="42">
        <f t="shared" si="42"/>
        <v>291.27674169565034</v>
      </c>
      <c r="M60" s="42">
        <f t="shared" si="42"/>
        <v>217.40032613293295</v>
      </c>
      <c r="N60" s="42">
        <f t="shared" si="42"/>
        <v>217.11010368693593</v>
      </c>
      <c r="O60" s="42">
        <f t="shared" si="42"/>
        <v>249.67205790928392</v>
      </c>
      <c r="P60" s="42">
        <f t="shared" si="42"/>
        <v>326.22779747496429</v>
      </c>
      <c r="Q60" s="42">
        <f t="shared" si="42"/>
        <v>248.61152899390206</v>
      </c>
      <c r="R60" s="42">
        <f t="shared" si="42"/>
        <v>296.26722252644777</v>
      </c>
      <c r="S60" s="42">
        <f t="shared" si="42"/>
        <v>435.54549835749947</v>
      </c>
      <c r="T60" s="42">
        <f t="shared" si="42"/>
        <v>434.6703871198182</v>
      </c>
      <c r="U60" s="42">
        <f t="shared" si="42"/>
        <v>433.80183921641958</v>
      </c>
      <c r="V60" s="42">
        <f t="shared" si="42"/>
        <v>432.93980542229644</v>
      </c>
      <c r="W60" s="42">
        <f t="shared" si="42"/>
        <v>432.08423688162918</v>
      </c>
      <c r="X60" s="42">
        <f t="shared" si="42"/>
        <v>431.23508510501699</v>
      </c>
      <c r="Y60" s="42">
        <f t="shared" si="42"/>
        <v>430.39230196672935</v>
      </c>
    </row>
    <row r="61" spans="2:30" ht="16.5" customHeight="1" x14ac:dyDescent="0.55000000000000004">
      <c r="B61" s="38" t="s">
        <v>54</v>
      </c>
      <c r="C61" s="37">
        <v>0.4</v>
      </c>
      <c r="D61" s="41" t="s">
        <v>188</v>
      </c>
      <c r="E61" s="125">
        <f>E58/E60</f>
        <v>0.68912481605613851</v>
      </c>
      <c r="F61" s="125">
        <f t="shared" ref="F61:Y61" si="43">F58/F60</f>
        <v>0.8141626415731803</v>
      </c>
      <c r="G61" s="125">
        <f t="shared" si="43"/>
        <v>0.81529898915172039</v>
      </c>
      <c r="H61" s="125">
        <f t="shared" si="43"/>
        <v>0.81642995493644721</v>
      </c>
      <c r="I61" s="125">
        <f t="shared" si="43"/>
        <v>0.81755554524857144</v>
      </c>
      <c r="J61" s="125">
        <f t="shared" si="43"/>
        <v>0.81867576665255992</v>
      </c>
      <c r="K61" s="125">
        <f t="shared" si="43"/>
        <v>0.81979062595323282</v>
      </c>
      <c r="L61" s="125">
        <f t="shared" si="43"/>
        <v>0.86614536585145907</v>
      </c>
      <c r="M61" s="125">
        <f t="shared" si="43"/>
        <v>0.8220042866482572</v>
      </c>
      <c r="N61" s="125">
        <f t="shared" si="43"/>
        <v>0.82310310282788135</v>
      </c>
      <c r="O61" s="125">
        <f t="shared" si="43"/>
        <v>0.715754904639471</v>
      </c>
      <c r="P61" s="125">
        <f t="shared" si="43"/>
        <v>0.78409014185748616</v>
      </c>
      <c r="Q61" s="125">
        <f t="shared" si="43"/>
        <v>0.71880817725224344</v>
      </c>
      <c r="R61" s="125">
        <f t="shared" si="43"/>
        <v>0.60318518692714007</v>
      </c>
      <c r="S61" s="125">
        <f t="shared" si="43"/>
        <v>0.73210261890543926</v>
      </c>
      <c r="T61" s="125">
        <f t="shared" si="43"/>
        <v>0.7335765431660386</v>
      </c>
      <c r="U61" s="125">
        <f t="shared" si="43"/>
        <v>0.73504529297516841</v>
      </c>
      <c r="V61" s="125">
        <f t="shared" si="43"/>
        <v>0.73650885413267775</v>
      </c>
      <c r="W61" s="125">
        <f t="shared" si="43"/>
        <v>0.73796721283158917</v>
      </c>
      <c r="X61" s="125">
        <f t="shared" si="43"/>
        <v>0.7394203556567025</v>
      </c>
      <c r="Y61" s="125">
        <f t="shared" si="43"/>
        <v>0.74086826958315166</v>
      </c>
    </row>
    <row r="62" spans="2:30" ht="16.5" customHeight="1" x14ac:dyDescent="0.55000000000000004">
      <c r="B62" s="38" t="s">
        <v>81</v>
      </c>
      <c r="C62" s="37">
        <v>0.3</v>
      </c>
      <c r="D62" s="36" t="s">
        <v>189</v>
      </c>
      <c r="E62" s="126">
        <f>E59/E60</f>
        <v>0.31087518394386138</v>
      </c>
      <c r="F62" s="126">
        <f t="shared" ref="F62:Y62" si="44">F59/F60</f>
        <v>0.18583735842681978</v>
      </c>
      <c r="G62" s="126">
        <f t="shared" si="44"/>
        <v>0.1847010108482797</v>
      </c>
      <c r="H62" s="126">
        <f t="shared" si="44"/>
        <v>0.18357004506355284</v>
      </c>
      <c r="I62" s="126">
        <f t="shared" si="44"/>
        <v>0.18244445475142854</v>
      </c>
      <c r="J62" s="126">
        <f t="shared" si="44"/>
        <v>0.18132423334744005</v>
      </c>
      <c r="K62" s="126">
        <f t="shared" si="44"/>
        <v>0.18020937404676712</v>
      </c>
      <c r="L62" s="126">
        <f t="shared" si="44"/>
        <v>0.13385463414854082</v>
      </c>
      <c r="M62" s="126">
        <f t="shared" si="44"/>
        <v>0.17799571335174277</v>
      </c>
      <c r="N62" s="126">
        <f t="shared" si="44"/>
        <v>0.17689689717211868</v>
      </c>
      <c r="O62" s="126">
        <f t="shared" si="44"/>
        <v>0.28424509536052894</v>
      </c>
      <c r="P62" s="126">
        <f t="shared" si="44"/>
        <v>0.21590985814251387</v>
      </c>
      <c r="Q62" s="126">
        <f t="shared" si="44"/>
        <v>0.28119182274775656</v>
      </c>
      <c r="R62" s="126">
        <f t="shared" si="44"/>
        <v>0.39681481307285998</v>
      </c>
      <c r="S62" s="126">
        <f t="shared" si="44"/>
        <v>0.26789738109456079</v>
      </c>
      <c r="T62" s="126">
        <f t="shared" si="44"/>
        <v>0.2664234568339614</v>
      </c>
      <c r="U62" s="126">
        <f t="shared" si="44"/>
        <v>0.26495470702483159</v>
      </c>
      <c r="V62" s="126">
        <f t="shared" si="44"/>
        <v>0.26349114586732214</v>
      </c>
      <c r="W62" s="126">
        <f t="shared" si="44"/>
        <v>0.26203278716841089</v>
      </c>
      <c r="X62" s="126">
        <f t="shared" si="44"/>
        <v>0.2605796443432975</v>
      </c>
      <c r="Y62" s="126">
        <f t="shared" si="44"/>
        <v>0.25913173041684839</v>
      </c>
    </row>
    <row r="63" spans="2:30" ht="16.5" customHeight="1" x14ac:dyDescent="0.55000000000000004">
      <c r="B63" s="38" t="s">
        <v>82</v>
      </c>
      <c r="C63" s="37">
        <v>0.7</v>
      </c>
      <c r="D63" s="36"/>
      <c r="E63" s="36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30" ht="16.5" customHeight="1" x14ac:dyDescent="0.55000000000000004">
      <c r="B64" s="34" t="s">
        <v>132</v>
      </c>
      <c r="C64" s="26">
        <v>23.5</v>
      </c>
      <c r="D64" s="84" t="s">
        <v>133</v>
      </c>
    </row>
    <row r="65" spans="1:25" ht="16.5" customHeight="1" x14ac:dyDescent="0.55000000000000004">
      <c r="B65" s="34"/>
    </row>
    <row r="66" spans="1:25" ht="16.5" customHeight="1" x14ac:dyDescent="0.55000000000000004">
      <c r="B66" s="34"/>
      <c r="F66" s="33"/>
    </row>
    <row r="67" spans="1:25" ht="16.5" customHeight="1" x14ac:dyDescent="0.55000000000000004">
      <c r="B67" s="34"/>
    </row>
    <row r="68" spans="1:25" ht="16.5" customHeight="1" x14ac:dyDescent="0.4"/>
    <row r="69" spans="1:25" ht="16.5" customHeight="1" x14ac:dyDescent="0.4"/>
    <row r="70" spans="1:25" ht="16.5" customHeight="1" x14ac:dyDescent="0.4"/>
    <row r="71" spans="1:25" ht="16.5" customHeight="1" x14ac:dyDescent="0.4"/>
    <row r="72" spans="1:25" ht="16.5" customHeight="1" x14ac:dyDescent="0.4"/>
    <row r="73" spans="1:25" ht="16.5" customHeight="1" x14ac:dyDescent="0.55000000000000004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6.5" customHeight="1" x14ac:dyDescent="0.55000000000000004">
      <c r="A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6.5" customHeight="1" x14ac:dyDescent="0.55000000000000004">
      <c r="A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6.5" customHeight="1" x14ac:dyDescent="0.55000000000000004">
      <c r="A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6.5" customHeight="1" x14ac:dyDescent="0.5">
      <c r="B77" s="31"/>
    </row>
    <row r="78" spans="1:25" ht="16.5" customHeight="1" x14ac:dyDescent="0.55000000000000004">
      <c r="A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6.5" customHeight="1" x14ac:dyDescent="0.55000000000000004">
      <c r="A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6.5" customHeight="1" x14ac:dyDescent="0.55000000000000004">
      <c r="A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6.5" customHeight="1" x14ac:dyDescent="0.55000000000000004">
      <c r="A81" s="29"/>
    </row>
    <row r="82" spans="1:25" ht="16.5" customHeight="1" x14ac:dyDescent="0.55000000000000004">
      <c r="B82" s="28"/>
    </row>
    <row r="83" spans="1:25" ht="16.5" customHeight="1" x14ac:dyDescent="0.4"/>
    <row r="84" spans="1:25" ht="16.5" customHeight="1" x14ac:dyDescent="0.4"/>
    <row r="85" spans="1:25" ht="16.5" customHeight="1" x14ac:dyDescent="0.4"/>
    <row r="86" spans="1:25" ht="16.5" customHeight="1" x14ac:dyDescent="0.4"/>
    <row r="87" spans="1:25" ht="16.5" customHeight="1" x14ac:dyDescent="0.4"/>
    <row r="88" spans="1:25" ht="16.5" customHeight="1" x14ac:dyDescent="0.4"/>
    <row r="89" spans="1:25" ht="16.5" customHeight="1" x14ac:dyDescent="0.4"/>
    <row r="90" spans="1:25" ht="16.5" customHeight="1" x14ac:dyDescent="0.4"/>
    <row r="91" spans="1:25" ht="16.5" customHeight="1" x14ac:dyDescent="0.4"/>
    <row r="92" spans="1:25" ht="16.5" customHeight="1" x14ac:dyDescent="0.4"/>
    <row r="93" spans="1:25" ht="16.5" customHeight="1" x14ac:dyDescent="0.4"/>
    <row r="94" spans="1:25" ht="16.5" customHeight="1" x14ac:dyDescent="0.4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</sheetData>
  <mergeCells count="2">
    <mergeCell ref="G3:P3"/>
    <mergeCell ref="Q3:V3"/>
  </mergeCells>
  <pageMargins left="0.25" right="0.25" top="0.75" bottom="0.75" header="0.3" footer="0.3"/>
  <pageSetup paperSize="17" scale="33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A1:AD94"/>
  <sheetViews>
    <sheetView zoomScale="70" zoomScaleNormal="70" workbookViewId="0">
      <selection activeCell="I17" sqref="I17"/>
    </sheetView>
  </sheetViews>
  <sheetFormatPr defaultColWidth="9" defaultRowHeight="14.6" x14ac:dyDescent="0.4"/>
  <cols>
    <col min="1" max="1" width="3.69140625" style="26" customWidth="1"/>
    <col min="2" max="2" width="36.69140625" style="26" customWidth="1"/>
    <col min="3" max="25" width="14.53515625" style="26" customWidth="1"/>
    <col min="26" max="16384" width="9" style="26"/>
  </cols>
  <sheetData>
    <row r="1" spans="1:30" ht="36" customHeight="1" x14ac:dyDescent="0.4">
      <c r="A1" s="82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0" ht="17.600000000000001" thickBot="1" x14ac:dyDescent="0.6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30" ht="18.45" thickBot="1" x14ac:dyDescent="0.6">
      <c r="B3" s="81"/>
      <c r="C3" s="79"/>
      <c r="D3" s="80"/>
      <c r="E3" s="79"/>
      <c r="F3" s="78"/>
      <c r="G3" s="201" t="s">
        <v>53</v>
      </c>
      <c r="H3" s="202"/>
      <c r="I3" s="202"/>
      <c r="J3" s="202"/>
      <c r="K3" s="202"/>
      <c r="L3" s="202"/>
      <c r="M3" s="202"/>
      <c r="N3" s="202"/>
      <c r="O3" s="202"/>
      <c r="P3" s="203"/>
      <c r="Q3" s="204" t="s">
        <v>79</v>
      </c>
      <c r="R3" s="205"/>
      <c r="S3" s="205"/>
      <c r="T3" s="205"/>
      <c r="U3" s="205"/>
      <c r="V3" s="205"/>
    </row>
    <row r="4" spans="1:30" ht="18" x14ac:dyDescent="0.55000000000000004">
      <c r="B4" s="77" t="s">
        <v>78</v>
      </c>
      <c r="C4" s="73">
        <v>2018</v>
      </c>
      <c r="D4" s="73">
        <v>2019</v>
      </c>
      <c r="E4" s="99">
        <v>2020</v>
      </c>
      <c r="F4" s="75">
        <v>2021</v>
      </c>
      <c r="G4" s="73">
        <v>2022</v>
      </c>
      <c r="H4" s="73">
        <v>2023</v>
      </c>
      <c r="I4" s="83">
        <v>2024</v>
      </c>
      <c r="J4" s="73">
        <v>2025</v>
      </c>
      <c r="K4" s="73">
        <v>2026</v>
      </c>
      <c r="L4" s="83">
        <v>2027</v>
      </c>
      <c r="M4" s="73">
        <v>2028</v>
      </c>
      <c r="N4" s="74">
        <v>2029</v>
      </c>
      <c r="O4" s="76">
        <v>2030</v>
      </c>
      <c r="P4" s="73">
        <v>2031</v>
      </c>
      <c r="Q4" s="73">
        <v>2032</v>
      </c>
      <c r="R4" s="75">
        <v>2033</v>
      </c>
      <c r="S4" s="73">
        <v>2034</v>
      </c>
      <c r="T4" s="74">
        <v>2035</v>
      </c>
      <c r="U4" s="73">
        <v>2036</v>
      </c>
      <c r="V4" s="73">
        <v>2037</v>
      </c>
      <c r="W4" s="73">
        <v>2038</v>
      </c>
      <c r="X4" s="73">
        <v>2039</v>
      </c>
      <c r="Y4" s="73">
        <v>2040</v>
      </c>
      <c r="Z4" s="73"/>
      <c r="AA4" s="73"/>
      <c r="AB4" s="73"/>
      <c r="AC4" s="73"/>
      <c r="AD4" s="73"/>
    </row>
    <row r="5" spans="1:30" ht="18" x14ac:dyDescent="0.55000000000000004">
      <c r="B5" s="72" t="s">
        <v>77</v>
      </c>
      <c r="C5" s="70">
        <f>C9*C6</f>
        <v>302.94</v>
      </c>
      <c r="D5" s="70">
        <f t="shared" ref="D5:Y5" si="0">D9*C6</f>
        <v>305.56083288774096</v>
      </c>
      <c r="E5" s="71">
        <f t="shared" si="0"/>
        <v>341.26467490582723</v>
      </c>
      <c r="F5" s="59">
        <f t="shared" si="0"/>
        <v>377.35925236278069</v>
      </c>
      <c r="G5" s="57">
        <f t="shared" si="0"/>
        <v>401.55914632896855</v>
      </c>
      <c r="H5" s="57">
        <f t="shared" si="0"/>
        <v>424.38975133754951</v>
      </c>
      <c r="I5" s="59">
        <f t="shared" si="0"/>
        <v>446.73403314316715</v>
      </c>
      <c r="J5" s="57">
        <f t="shared" si="0"/>
        <v>470.11185506997731</v>
      </c>
      <c r="K5" s="71">
        <f t="shared" si="0"/>
        <v>491.11337892083264</v>
      </c>
      <c r="L5" s="59">
        <f t="shared" si="0"/>
        <v>512.24336678280486</v>
      </c>
      <c r="M5" s="57">
        <f t="shared" si="0"/>
        <v>534.26641840455648</v>
      </c>
      <c r="N5" s="58">
        <f t="shared" si="0"/>
        <v>556.46291468340166</v>
      </c>
      <c r="O5" s="70">
        <f t="shared" si="0"/>
        <v>578.8176460380231</v>
      </c>
      <c r="P5" s="57">
        <f t="shared" si="0"/>
        <v>601.31808064753</v>
      </c>
      <c r="Q5" s="57">
        <f t="shared" si="0"/>
        <v>644.0874918924834</v>
      </c>
      <c r="R5" s="59">
        <f t="shared" si="0"/>
        <v>666.95744306597101</v>
      </c>
      <c r="S5" s="57">
        <f t="shared" si="0"/>
        <v>669.68722374393087</v>
      </c>
      <c r="T5" s="58">
        <f t="shared" si="0"/>
        <v>672.4140047088149</v>
      </c>
      <c r="U5" s="57">
        <f t="shared" si="0"/>
        <v>675.14382333262915</v>
      </c>
      <c r="V5" s="57">
        <f t="shared" si="0"/>
        <v>677.87975786670097</v>
      </c>
      <c r="W5" s="57">
        <f t="shared" si="0"/>
        <v>680.62320984294763</v>
      </c>
      <c r="X5" s="57">
        <f t="shared" si="0"/>
        <v>683.37486185029297</v>
      </c>
      <c r="Y5" s="57">
        <f t="shared" si="0"/>
        <v>686.13517375602817</v>
      </c>
      <c r="Z5" s="57"/>
      <c r="AA5" s="57"/>
      <c r="AB5" s="57"/>
      <c r="AC5" s="57"/>
      <c r="AD5" s="57"/>
    </row>
    <row r="6" spans="1:30" ht="17.25" customHeight="1" x14ac:dyDescent="0.55000000000000004">
      <c r="B6" s="56" t="s">
        <v>76</v>
      </c>
      <c r="C6" s="66">
        <v>0.27</v>
      </c>
      <c r="D6" s="69">
        <v>0.3</v>
      </c>
      <c r="E6" s="68">
        <v>0.33</v>
      </c>
      <c r="F6" s="65">
        <v>0.34750000000000003</v>
      </c>
      <c r="G6" s="65">
        <v>0.36500000000000005</v>
      </c>
      <c r="H6" s="68">
        <v>0.38250000000000006</v>
      </c>
      <c r="I6" s="65">
        <v>0.4</v>
      </c>
      <c r="J6" s="69">
        <v>0.41666666666666669</v>
      </c>
      <c r="K6" s="68">
        <v>0.43333333333333335</v>
      </c>
      <c r="L6" s="65">
        <v>0.45</v>
      </c>
      <c r="M6" s="67">
        <v>0.46666666666666667</v>
      </c>
      <c r="N6" s="66">
        <v>0.48333333333333334</v>
      </c>
      <c r="O6" s="65">
        <v>0.5</v>
      </c>
      <c r="P6" s="65">
        <v>0.53333333333333333</v>
      </c>
      <c r="Q6" s="65">
        <v>0.55000000000000004</v>
      </c>
      <c r="R6" s="65">
        <v>0.55000000000000004</v>
      </c>
      <c r="S6" s="65">
        <v>0.55000000000000004</v>
      </c>
      <c r="T6" s="65">
        <v>0.55000000000000004</v>
      </c>
      <c r="U6" s="65">
        <v>0.55000000000000004</v>
      </c>
      <c r="V6" s="65">
        <v>0.55000000000000004</v>
      </c>
      <c r="W6" s="65">
        <v>0.55000000000000004</v>
      </c>
      <c r="X6" s="65">
        <v>0.55000000000000004</v>
      </c>
      <c r="Y6" s="65">
        <v>0.55000000000000004</v>
      </c>
      <c r="Z6" s="65"/>
      <c r="AA6" s="65"/>
      <c r="AB6" s="65"/>
      <c r="AC6" s="65"/>
      <c r="AD6" s="65"/>
    </row>
    <row r="7" spans="1:30" ht="17.25" customHeight="1" x14ac:dyDescent="0.55000000000000004">
      <c r="B7" s="56" t="s">
        <v>75</v>
      </c>
      <c r="C7" s="61">
        <v>1122</v>
      </c>
      <c r="D7" s="61">
        <v>1130</v>
      </c>
      <c r="E7" s="63">
        <v>1136</v>
      </c>
      <c r="F7" s="64">
        <v>1142</v>
      </c>
      <c r="G7" s="61">
        <v>1154</v>
      </c>
      <c r="H7" s="61">
        <v>1161</v>
      </c>
      <c r="I7" s="64">
        <v>1166</v>
      </c>
      <c r="J7" s="61">
        <v>1173</v>
      </c>
      <c r="K7" s="63">
        <v>1176</v>
      </c>
      <c r="L7" s="64">
        <v>1179</v>
      </c>
      <c r="M7" s="61">
        <v>1183.7159999999999</v>
      </c>
      <c r="N7" s="63">
        <v>1188.4508639999999</v>
      </c>
      <c r="O7" s="61">
        <v>1193.2046674559999</v>
      </c>
      <c r="P7" s="61">
        <v>1197.9774861258238</v>
      </c>
      <c r="Q7" s="61">
        <v>1202.769396070327</v>
      </c>
      <c r="R7" s="64">
        <v>1207.5804736546083</v>
      </c>
      <c r="S7" s="61">
        <v>1212.4107955492268</v>
      </c>
      <c r="T7" s="63">
        <v>1217.2604387314236</v>
      </c>
      <c r="U7" s="61">
        <v>1222.1294804863494</v>
      </c>
      <c r="V7" s="26">
        <v>1227.0179984082947</v>
      </c>
      <c r="W7" s="26">
        <v>1231.926070401928</v>
      </c>
      <c r="X7" s="26">
        <v>1236.8537746835357</v>
      </c>
      <c r="Y7" s="26">
        <v>1241.8011897822698</v>
      </c>
    </row>
    <row r="8" spans="1:30" ht="17.25" customHeight="1" x14ac:dyDescent="0.55000000000000004">
      <c r="B8" s="56" t="s">
        <v>74</v>
      </c>
      <c r="C8" s="62">
        <v>0</v>
      </c>
      <c r="D8" s="62">
        <v>1.7067884731145795</v>
      </c>
      <c r="E8" s="62">
        <v>1.5489163527574592</v>
      </c>
      <c r="F8" s="62">
        <v>1.5128859478202659</v>
      </c>
      <c r="G8" s="62">
        <v>1.5658887164561648</v>
      </c>
      <c r="H8" s="62">
        <v>1.7116475001355593</v>
      </c>
      <c r="I8" s="62">
        <v>1.9321127925936781</v>
      </c>
      <c r="J8" s="62">
        <v>2.2796376749430727</v>
      </c>
      <c r="K8" s="62">
        <v>2.6721094099981473</v>
      </c>
      <c r="L8" s="62">
        <v>3.1000771910880611</v>
      </c>
      <c r="M8" s="62">
        <v>3.5427075656812921</v>
      </c>
      <c r="N8" s="62">
        <v>3.9696674644320775</v>
      </c>
      <c r="O8" s="62">
        <v>4.3490829674960878</v>
      </c>
      <c r="P8" s="62">
        <v>4.6586751692361252</v>
      </c>
      <c r="Q8" s="62">
        <v>4.8946512280792671</v>
      </c>
      <c r="R8" s="62">
        <v>5.0694228289752061</v>
      </c>
      <c r="S8" s="62">
        <v>5.2023385306474523</v>
      </c>
      <c r="T8" s="62">
        <v>5.3104789209670491</v>
      </c>
      <c r="U8" s="62">
        <v>5.4047437547945885</v>
      </c>
      <c r="V8" s="62">
        <v>5.4906522584342161</v>
      </c>
      <c r="W8" s="62">
        <v>5.5706747670677137</v>
      </c>
      <c r="X8" s="62">
        <v>5.6459741351786654</v>
      </c>
      <c r="Y8" s="62">
        <v>5.7173079559630713</v>
      </c>
      <c r="Z8" s="62"/>
      <c r="AA8" s="62"/>
      <c r="AB8" s="62"/>
      <c r="AC8" s="62"/>
      <c r="AD8" s="62"/>
    </row>
    <row r="9" spans="1:30" ht="18" x14ac:dyDescent="0.55000000000000004">
      <c r="B9" s="56" t="s">
        <v>73</v>
      </c>
      <c r="C9" s="61">
        <f t="shared" ref="C9:Y9" si="1">C7+C8</f>
        <v>1122</v>
      </c>
      <c r="D9" s="61">
        <f t="shared" si="1"/>
        <v>1131.7067884731146</v>
      </c>
      <c r="E9" s="61">
        <f t="shared" si="1"/>
        <v>1137.5489163527575</v>
      </c>
      <c r="F9" s="61">
        <f t="shared" si="1"/>
        <v>1143.5128859478202</v>
      </c>
      <c r="G9" s="61">
        <f t="shared" si="1"/>
        <v>1155.5658887164561</v>
      </c>
      <c r="H9" s="61">
        <f t="shared" si="1"/>
        <v>1162.7116475001355</v>
      </c>
      <c r="I9" s="61">
        <f t="shared" si="1"/>
        <v>1167.9321127925937</v>
      </c>
      <c r="J9" s="61">
        <f t="shared" si="1"/>
        <v>1175.2796376749432</v>
      </c>
      <c r="K9" s="61">
        <f t="shared" si="1"/>
        <v>1178.6721094099983</v>
      </c>
      <c r="L9" s="61">
        <f t="shared" si="1"/>
        <v>1182.1000771910881</v>
      </c>
      <c r="M9" s="61">
        <f t="shared" si="1"/>
        <v>1187.2587075656811</v>
      </c>
      <c r="N9" s="61">
        <f t="shared" si="1"/>
        <v>1192.4205314644321</v>
      </c>
      <c r="O9" s="61">
        <f t="shared" si="1"/>
        <v>1197.553750423496</v>
      </c>
      <c r="P9" s="61">
        <f t="shared" si="1"/>
        <v>1202.63616129506</v>
      </c>
      <c r="Q9" s="61">
        <f t="shared" si="1"/>
        <v>1207.6640472984063</v>
      </c>
      <c r="R9" s="61">
        <f t="shared" si="1"/>
        <v>1212.6498964835835</v>
      </c>
      <c r="S9" s="61">
        <f t="shared" si="1"/>
        <v>1217.6131340798743</v>
      </c>
      <c r="T9" s="61">
        <f t="shared" si="1"/>
        <v>1222.5709176523906</v>
      </c>
      <c r="U9" s="61">
        <f t="shared" si="1"/>
        <v>1227.5342242411439</v>
      </c>
      <c r="V9" s="61">
        <f t="shared" si="1"/>
        <v>1232.508650666729</v>
      </c>
      <c r="W9" s="61">
        <f t="shared" si="1"/>
        <v>1237.4967451689956</v>
      </c>
      <c r="X9" s="61">
        <f t="shared" si="1"/>
        <v>1242.4997488187144</v>
      </c>
      <c r="Y9" s="61">
        <f t="shared" si="1"/>
        <v>1247.518497738233</v>
      </c>
      <c r="Z9" s="61"/>
      <c r="AA9" s="61"/>
      <c r="AB9" s="61"/>
      <c r="AC9" s="61"/>
      <c r="AD9" s="61"/>
    </row>
    <row r="10" spans="1:30" ht="18" x14ac:dyDescent="0.55000000000000004">
      <c r="B10" s="60" t="s">
        <v>72</v>
      </c>
      <c r="C10" s="57">
        <f>SUM(C11:C17)</f>
        <v>204.26978855075345</v>
      </c>
      <c r="D10" s="57">
        <f t="shared" ref="D10:Y10" si="2">SUM(D11:D17)</f>
        <v>204.26978855075345</v>
      </c>
      <c r="E10" s="57">
        <f t="shared" si="2"/>
        <v>204.26978855075345</v>
      </c>
      <c r="F10" s="57">
        <f t="shared" si="2"/>
        <v>204.26978855075345</v>
      </c>
      <c r="G10" s="57">
        <f t="shared" si="2"/>
        <v>198.06778855075345</v>
      </c>
      <c r="H10" s="57">
        <f t="shared" si="2"/>
        <v>191.56778855075345</v>
      </c>
      <c r="I10" s="57">
        <f t="shared" si="2"/>
        <v>312.01778855075344</v>
      </c>
      <c r="J10" s="57">
        <f t="shared" si="2"/>
        <v>577.0077885507535</v>
      </c>
      <c r="K10" s="57">
        <f t="shared" si="2"/>
        <v>1097.3517885507536</v>
      </c>
      <c r="L10" s="57">
        <f t="shared" si="2"/>
        <v>1095.6017885507536</v>
      </c>
      <c r="M10" s="57">
        <f t="shared" si="2"/>
        <v>1076.3517885507536</v>
      </c>
      <c r="N10" s="57">
        <f t="shared" si="2"/>
        <v>1074.523529988001</v>
      </c>
      <c r="O10" s="57">
        <f t="shared" si="2"/>
        <v>1054.4126857977215</v>
      </c>
      <c r="P10" s="57">
        <f t="shared" si="2"/>
        <v>1054.4126857977215</v>
      </c>
      <c r="Q10" s="57">
        <f t="shared" si="2"/>
        <v>1054.4126857977215</v>
      </c>
      <c r="R10" s="57">
        <f t="shared" si="2"/>
        <v>1044.110295314578</v>
      </c>
      <c r="S10" s="57">
        <f t="shared" si="2"/>
        <v>930.78400000000011</v>
      </c>
      <c r="T10" s="57">
        <f t="shared" si="2"/>
        <v>930.78400000000011</v>
      </c>
      <c r="U10" s="57">
        <f t="shared" si="2"/>
        <v>930.78400000000011</v>
      </c>
      <c r="V10" s="57">
        <f t="shared" si="2"/>
        <v>930.78400000000011</v>
      </c>
      <c r="W10" s="57">
        <f t="shared" si="2"/>
        <v>930.78400000000011</v>
      </c>
      <c r="X10" s="57">
        <f t="shared" si="2"/>
        <v>930.78400000000011</v>
      </c>
      <c r="Y10" s="57">
        <f t="shared" si="2"/>
        <v>930.78400000000011</v>
      </c>
      <c r="Z10" s="57"/>
      <c r="AA10" s="57"/>
      <c r="AB10" s="57"/>
      <c r="AC10" s="57"/>
      <c r="AD10" s="57"/>
    </row>
    <row r="11" spans="1:30" ht="18" x14ac:dyDescent="0.55000000000000004">
      <c r="B11" s="24" t="s">
        <v>50</v>
      </c>
      <c r="C11" s="54">
        <v>12.702</v>
      </c>
      <c r="D11" s="54">
        <v>12.702</v>
      </c>
      <c r="E11" s="54">
        <v>12.702</v>
      </c>
      <c r="F11" s="54">
        <v>12.702</v>
      </c>
      <c r="G11" s="54">
        <v>6.5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</row>
    <row r="12" spans="1:30" ht="18" x14ac:dyDescent="0.55000000000000004">
      <c r="B12" s="25" t="s">
        <v>51</v>
      </c>
      <c r="C12" s="54">
        <v>21.93910275303201</v>
      </c>
      <c r="D12" s="54">
        <v>21.93910275303201</v>
      </c>
      <c r="E12" s="53">
        <v>21.93910275303201</v>
      </c>
      <c r="F12" s="55">
        <v>21.93910275303201</v>
      </c>
      <c r="G12" s="54">
        <v>21.93910275303201</v>
      </c>
      <c r="H12" s="54">
        <v>21.93910275303201</v>
      </c>
      <c r="I12" s="55">
        <v>21.93910275303201</v>
      </c>
      <c r="J12" s="54">
        <v>21.93910275303201</v>
      </c>
      <c r="K12" s="53">
        <v>21.93910275303201</v>
      </c>
      <c r="L12" s="55">
        <v>21.93910275303201</v>
      </c>
      <c r="M12" s="54">
        <v>21.93910275303201</v>
      </c>
      <c r="N12" s="54">
        <f>(11/12)*M12</f>
        <v>20.110844190279341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</row>
    <row r="13" spans="1:30" ht="18" x14ac:dyDescent="0.55000000000000004">
      <c r="B13" s="24" t="s">
        <v>18</v>
      </c>
      <c r="C13" s="54">
        <v>25</v>
      </c>
      <c r="D13" s="54">
        <v>25</v>
      </c>
      <c r="E13" s="54">
        <v>25</v>
      </c>
      <c r="F13" s="54">
        <v>25</v>
      </c>
      <c r="G13" s="54">
        <v>25</v>
      </c>
      <c r="H13" s="54">
        <v>25</v>
      </c>
      <c r="I13" s="54">
        <v>25</v>
      </c>
      <c r="J13" s="54">
        <v>25</v>
      </c>
      <c r="K13" s="54">
        <v>25</v>
      </c>
      <c r="L13" s="54">
        <v>25</v>
      </c>
      <c r="M13" s="54">
        <v>25</v>
      </c>
      <c r="N13" s="54">
        <v>25</v>
      </c>
      <c r="O13" s="54">
        <v>25</v>
      </c>
      <c r="P13" s="54">
        <v>25</v>
      </c>
      <c r="Q13" s="54">
        <v>25</v>
      </c>
      <c r="R13" s="54">
        <v>25</v>
      </c>
      <c r="S13" s="54">
        <v>25</v>
      </c>
      <c r="T13" s="54">
        <v>25</v>
      </c>
      <c r="U13" s="54">
        <v>25</v>
      </c>
      <c r="V13" s="54">
        <v>25</v>
      </c>
      <c r="W13" s="54">
        <v>25</v>
      </c>
      <c r="X13" s="54">
        <v>25</v>
      </c>
      <c r="Y13" s="54">
        <v>25</v>
      </c>
    </row>
    <row r="14" spans="1:30" ht="17.25" customHeight="1" x14ac:dyDescent="0.4">
      <c r="B14" s="24" t="s">
        <v>19</v>
      </c>
      <c r="C14" s="26">
        <v>97.34868579772143</v>
      </c>
      <c r="D14" s="26">
        <v>97.34868579772143</v>
      </c>
      <c r="E14" s="26">
        <v>97.34868579772143</v>
      </c>
      <c r="F14" s="26">
        <v>97.34868579772143</v>
      </c>
      <c r="G14" s="26">
        <v>97.34868579772143</v>
      </c>
      <c r="H14" s="26">
        <v>97.34868579772143</v>
      </c>
      <c r="I14" s="26">
        <v>97.34868579772143</v>
      </c>
      <c r="J14" s="26">
        <v>97.34868579772143</v>
      </c>
      <c r="K14" s="26">
        <v>97.34868579772143</v>
      </c>
      <c r="L14" s="26">
        <v>97.34868579772143</v>
      </c>
      <c r="M14" s="26">
        <v>97.34868579772143</v>
      </c>
      <c r="N14" s="26">
        <v>97.34868579772143</v>
      </c>
      <c r="O14" s="26">
        <v>97.34868579772143</v>
      </c>
      <c r="P14" s="26">
        <v>97.34868579772143</v>
      </c>
      <c r="Q14" s="26">
        <v>97.34868579772143</v>
      </c>
      <c r="R14" s="26">
        <f>Q14*(11/12)</f>
        <v>89.236295314577973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</row>
    <row r="15" spans="1:30" ht="18" x14ac:dyDescent="0.55000000000000004">
      <c r="B15" s="24" t="s">
        <v>20</v>
      </c>
      <c r="C15" s="54">
        <v>21</v>
      </c>
      <c r="D15" s="54">
        <v>21</v>
      </c>
      <c r="E15" s="54">
        <v>21</v>
      </c>
      <c r="F15" s="54">
        <v>21</v>
      </c>
      <c r="G15" s="54">
        <v>21</v>
      </c>
      <c r="H15" s="54">
        <v>21</v>
      </c>
      <c r="I15" s="54">
        <v>21</v>
      </c>
      <c r="J15" s="54">
        <v>21</v>
      </c>
      <c r="K15" s="54">
        <v>21</v>
      </c>
      <c r="L15" s="54">
        <f>K15*(11/12)</f>
        <v>19.25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</row>
    <row r="16" spans="1:30" ht="18" x14ac:dyDescent="0.55000000000000004">
      <c r="B16" s="24" t="s">
        <v>52</v>
      </c>
      <c r="C16" s="54">
        <v>26.28</v>
      </c>
      <c r="D16" s="54">
        <v>26.28</v>
      </c>
      <c r="E16" s="53">
        <v>26.28</v>
      </c>
      <c r="F16" s="55">
        <v>26.28</v>
      </c>
      <c r="G16" s="54">
        <v>26.28</v>
      </c>
      <c r="H16" s="54">
        <v>26.28</v>
      </c>
      <c r="I16" s="55">
        <v>26.28</v>
      </c>
      <c r="J16" s="54">
        <v>26.28</v>
      </c>
      <c r="K16" s="53">
        <v>26.28</v>
      </c>
      <c r="L16" s="55">
        <v>26.28</v>
      </c>
      <c r="M16" s="54">
        <v>26.28</v>
      </c>
      <c r="N16" s="53">
        <v>26.28</v>
      </c>
      <c r="O16" s="54">
        <v>26.28</v>
      </c>
      <c r="P16" s="54">
        <v>26.28</v>
      </c>
      <c r="Q16" s="54">
        <v>26.28</v>
      </c>
      <c r="R16" s="55">
        <f>Q16*(11/12)</f>
        <v>24.09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</row>
    <row r="17" spans="2:30" ht="18" x14ac:dyDescent="0.55000000000000004">
      <c r="B17" s="24" t="s">
        <v>162</v>
      </c>
      <c r="C17" s="54"/>
      <c r="D17" s="54"/>
      <c r="E17" s="54"/>
      <c r="F17" s="54"/>
      <c r="G17" s="54"/>
      <c r="H17" s="54"/>
      <c r="I17" s="54">
        <f>25*8760/1000*0.55</f>
        <v>120.45</v>
      </c>
      <c r="J17" s="54">
        <f>80*8760/1000*0.55</f>
        <v>385.44</v>
      </c>
      <c r="K17" s="54">
        <f t="shared" ref="K17:Y17" si="3">188*8760/1000*0.55</f>
        <v>905.78400000000011</v>
      </c>
      <c r="L17" s="54">
        <f t="shared" si="3"/>
        <v>905.78400000000011</v>
      </c>
      <c r="M17" s="54">
        <f t="shared" si="3"/>
        <v>905.78400000000011</v>
      </c>
      <c r="N17" s="54">
        <f t="shared" si="3"/>
        <v>905.78400000000011</v>
      </c>
      <c r="O17" s="54">
        <f t="shared" si="3"/>
        <v>905.78400000000011</v>
      </c>
      <c r="P17" s="54">
        <f t="shared" si="3"/>
        <v>905.78400000000011</v>
      </c>
      <c r="Q17" s="54">
        <f t="shared" si="3"/>
        <v>905.78400000000011</v>
      </c>
      <c r="R17" s="54">
        <f t="shared" si="3"/>
        <v>905.78400000000011</v>
      </c>
      <c r="S17" s="54">
        <f t="shared" si="3"/>
        <v>905.78400000000011</v>
      </c>
      <c r="T17" s="54">
        <f t="shared" si="3"/>
        <v>905.78400000000011</v>
      </c>
      <c r="U17" s="54">
        <f t="shared" si="3"/>
        <v>905.78400000000011</v>
      </c>
      <c r="V17" s="54">
        <f t="shared" si="3"/>
        <v>905.78400000000011</v>
      </c>
      <c r="W17" s="54">
        <f t="shared" si="3"/>
        <v>905.78400000000011</v>
      </c>
      <c r="X17" s="54">
        <f t="shared" si="3"/>
        <v>905.78400000000011</v>
      </c>
      <c r="Y17" s="54">
        <f t="shared" si="3"/>
        <v>905.78400000000011</v>
      </c>
    </row>
    <row r="18" spans="2:30" ht="16.5" customHeight="1" x14ac:dyDescent="0.55000000000000004">
      <c r="B18" s="52" t="s">
        <v>71</v>
      </c>
      <c r="C18" s="51">
        <f>-(C5-C10)</f>
        <v>-98.670211449246551</v>
      </c>
      <c r="D18" s="51">
        <f t="shared" ref="D18:Y18" si="4">-(D5-D10)</f>
        <v>-101.29104433698751</v>
      </c>
      <c r="E18" s="51">
        <f t="shared" si="4"/>
        <v>-136.99488635507379</v>
      </c>
      <c r="F18" s="51">
        <f t="shared" si="4"/>
        <v>-173.08946381202725</v>
      </c>
      <c r="G18" s="51">
        <f t="shared" si="4"/>
        <v>-203.4913577782151</v>
      </c>
      <c r="H18" s="51">
        <f t="shared" si="4"/>
        <v>-232.82196278679606</v>
      </c>
      <c r="I18" s="51">
        <f t="shared" si="4"/>
        <v>-134.71624459241372</v>
      </c>
      <c r="J18" s="51">
        <f t="shared" si="4"/>
        <v>106.89593348077619</v>
      </c>
      <c r="K18" s="51">
        <f t="shared" si="4"/>
        <v>606.23840962992085</v>
      </c>
      <c r="L18" s="51">
        <f t="shared" si="4"/>
        <v>583.3584217679487</v>
      </c>
      <c r="M18" s="51">
        <f t="shared" si="4"/>
        <v>542.08537014619708</v>
      </c>
      <c r="N18" s="51">
        <f t="shared" si="4"/>
        <v>518.06061530459931</v>
      </c>
      <c r="O18" s="51">
        <f t="shared" si="4"/>
        <v>475.59503975969835</v>
      </c>
      <c r="P18" s="51">
        <f t="shared" si="4"/>
        <v>453.09460515019146</v>
      </c>
      <c r="Q18" s="51">
        <f t="shared" si="4"/>
        <v>410.32519390523805</v>
      </c>
      <c r="R18" s="51">
        <f t="shared" si="4"/>
        <v>377.15285224860702</v>
      </c>
      <c r="S18" s="51">
        <f t="shared" si="4"/>
        <v>261.09677625606923</v>
      </c>
      <c r="T18" s="51">
        <f t="shared" si="4"/>
        <v>258.36999529118521</v>
      </c>
      <c r="U18" s="51">
        <f t="shared" si="4"/>
        <v>255.64017666737095</v>
      </c>
      <c r="V18" s="51">
        <f t="shared" si="4"/>
        <v>252.90424213329914</v>
      </c>
      <c r="W18" s="51">
        <f t="shared" si="4"/>
        <v>250.16079015705247</v>
      </c>
      <c r="X18" s="51">
        <f t="shared" si="4"/>
        <v>247.40913814970713</v>
      </c>
      <c r="Y18" s="51">
        <f t="shared" si="4"/>
        <v>244.64882624397194</v>
      </c>
      <c r="Z18" s="51"/>
      <c r="AA18" s="51"/>
      <c r="AB18" s="51"/>
      <c r="AC18" s="51"/>
      <c r="AD18" s="51"/>
    </row>
    <row r="19" spans="2:30" ht="16.5" customHeight="1" x14ac:dyDescent="0.55000000000000004">
      <c r="B19" s="98" t="s">
        <v>136</v>
      </c>
      <c r="C19" s="51">
        <f>C18</f>
        <v>-98.670211449246551</v>
      </c>
      <c r="D19" s="51">
        <f t="shared" ref="D19:Y19" si="5">D18+SUM(C44:C55)</f>
        <v>-101.29104433698751</v>
      </c>
      <c r="E19" s="51">
        <f t="shared" si="5"/>
        <v>-136.99488635507379</v>
      </c>
      <c r="F19" s="51">
        <f t="shared" si="5"/>
        <v>-40.010997905505121</v>
      </c>
      <c r="G19" s="51">
        <f t="shared" si="5"/>
        <v>26.514869634008079</v>
      </c>
      <c r="H19" s="51">
        <f t="shared" si="5"/>
        <v>-3.1216620801645547</v>
      </c>
      <c r="I19" s="51">
        <f t="shared" si="5"/>
        <v>94.434048858918061</v>
      </c>
      <c r="J19" s="51">
        <f t="shared" si="5"/>
        <v>397.25834473122296</v>
      </c>
      <c r="K19" s="51">
        <f t="shared" si="5"/>
        <v>895.89478279598939</v>
      </c>
      <c r="L19" s="51">
        <f t="shared" si="5"/>
        <v>872.3140521352716</v>
      </c>
      <c r="M19" s="51">
        <f t="shared" si="5"/>
        <v>923.20151328576515</v>
      </c>
      <c r="N19" s="51">
        <f t="shared" si="5"/>
        <v>898.27296237062069</v>
      </c>
      <c r="O19" s="51">
        <f t="shared" si="5"/>
        <v>854.91036922272451</v>
      </c>
      <c r="P19" s="51">
        <f t="shared" si="5"/>
        <v>864.36964464224491</v>
      </c>
      <c r="Q19" s="51">
        <f t="shared" si="5"/>
        <v>900.18624560110106</v>
      </c>
      <c r="R19" s="51">
        <f t="shared" si="5"/>
        <v>865.89239105675108</v>
      </c>
      <c r="S19" s="51">
        <f t="shared" si="5"/>
        <v>796.9032135231522</v>
      </c>
      <c r="T19" s="51">
        <f t="shared" si="5"/>
        <v>915.35032927876512</v>
      </c>
      <c r="U19" s="51">
        <f t="shared" si="5"/>
        <v>911.16540315004409</v>
      </c>
      <c r="V19" s="51">
        <f t="shared" si="5"/>
        <v>906.985274417352</v>
      </c>
      <c r="W19" s="51">
        <f t="shared" si="5"/>
        <v>902.80845969897496</v>
      </c>
      <c r="X19" s="51">
        <f t="shared" si="5"/>
        <v>898.63419517006525</v>
      </c>
      <c r="Y19" s="51">
        <f t="shared" si="5"/>
        <v>894.46194033667746</v>
      </c>
      <c r="Z19" s="51"/>
      <c r="AA19" s="51"/>
      <c r="AB19" s="51"/>
      <c r="AC19" s="51"/>
      <c r="AD19" s="51"/>
    </row>
    <row r="20" spans="2:30" ht="16.5" customHeight="1" x14ac:dyDescent="0.55000000000000004">
      <c r="B20" s="98" t="s">
        <v>139</v>
      </c>
      <c r="C20" s="51">
        <v>23.5</v>
      </c>
      <c r="D20" s="51">
        <f t="shared" ref="D20:Z20" si="6">SUM(D44:D55)+SUM(D11:D16)</f>
        <v>204.26978855075345</v>
      </c>
      <c r="E20" s="51">
        <f t="shared" si="6"/>
        <v>337.34825445727557</v>
      </c>
      <c r="F20" s="51">
        <f t="shared" si="6"/>
        <v>434.27601596297666</v>
      </c>
      <c r="G20" s="51">
        <f t="shared" si="6"/>
        <v>427.76808925738499</v>
      </c>
      <c r="H20" s="51">
        <f t="shared" si="6"/>
        <v>420.71808200208523</v>
      </c>
      <c r="I20" s="51">
        <f t="shared" si="6"/>
        <v>481.93019980120022</v>
      </c>
      <c r="J20" s="51">
        <f t="shared" si="6"/>
        <v>481.22416171682192</v>
      </c>
      <c r="K20" s="51">
        <f t="shared" si="6"/>
        <v>480.5234189180764</v>
      </c>
      <c r="L20" s="51">
        <f t="shared" si="6"/>
        <v>570.93393169032151</v>
      </c>
      <c r="M20" s="51">
        <f t="shared" si="6"/>
        <v>550.78013561677471</v>
      </c>
      <c r="N20" s="51">
        <f t="shared" si="6"/>
        <v>548.05485945102691</v>
      </c>
      <c r="O20" s="51">
        <f t="shared" si="6"/>
        <v>559.90372528977491</v>
      </c>
      <c r="P20" s="51">
        <f t="shared" si="6"/>
        <v>638.48973749358447</v>
      </c>
      <c r="Q20" s="51">
        <f t="shared" si="6"/>
        <v>637.36822460586552</v>
      </c>
      <c r="R20" s="51">
        <f t="shared" si="6"/>
        <v>674.132732581661</v>
      </c>
      <c r="S20" s="51">
        <f t="shared" si="6"/>
        <v>681.98033398757991</v>
      </c>
      <c r="T20" s="51">
        <f t="shared" si="6"/>
        <v>680.52522648267313</v>
      </c>
      <c r="U20" s="51">
        <f t="shared" si="6"/>
        <v>679.08103228405287</v>
      </c>
      <c r="V20" s="51">
        <f t="shared" si="6"/>
        <v>677.64766954192248</v>
      </c>
      <c r="W20" s="51">
        <f t="shared" si="6"/>
        <v>676.22505702035812</v>
      </c>
      <c r="X20" s="51">
        <f t="shared" si="6"/>
        <v>674.81311409270552</v>
      </c>
      <c r="Y20" s="51">
        <f t="shared" si="6"/>
        <v>673.41176073701013</v>
      </c>
      <c r="Z20" s="51">
        <f t="shared" si="6"/>
        <v>0</v>
      </c>
      <c r="AA20" s="51"/>
      <c r="AB20" s="51"/>
      <c r="AC20" s="51"/>
      <c r="AD20" s="51"/>
    </row>
    <row r="21" spans="2:30" ht="16.5" customHeight="1" x14ac:dyDescent="0.55000000000000004">
      <c r="B21" s="98" t="s">
        <v>131</v>
      </c>
      <c r="C21" s="51">
        <v>24</v>
      </c>
      <c r="D21" s="51">
        <f>C21+D20</f>
        <v>228.26978855075345</v>
      </c>
      <c r="E21" s="51">
        <f>D21+E20</f>
        <v>565.61804300802896</v>
      </c>
      <c r="F21" s="51">
        <f>F20-F5</f>
        <v>56.916763600195964</v>
      </c>
      <c r="G21" s="51">
        <f>F21+G20-G5</f>
        <v>83.125706528612398</v>
      </c>
      <c r="H21" s="51">
        <f>G21+H20-H5</f>
        <v>79.45403719314811</v>
      </c>
      <c r="I21" s="51">
        <f>I20-I5</f>
        <v>35.196166658033064</v>
      </c>
      <c r="J21" s="51">
        <f>I21+J20-J5</f>
        <v>46.30847330487768</v>
      </c>
      <c r="K21" s="51">
        <f>J21+K20-K5</f>
        <v>35.718513302121494</v>
      </c>
      <c r="L21" s="51">
        <f>L20-L5</f>
        <v>58.690564907516659</v>
      </c>
      <c r="M21" s="51">
        <f>L21+M20-M5</f>
        <v>75.204282119734899</v>
      </c>
      <c r="N21" s="51">
        <f>M21+N20-N5</f>
        <v>66.796226887360149</v>
      </c>
      <c r="O21" s="51">
        <f>O20-O5</f>
        <v>-18.913920748248188</v>
      </c>
      <c r="P21" s="51">
        <f>O21+P20-P5</f>
        <v>18.257736097806287</v>
      </c>
      <c r="Q21" s="51">
        <f>P21+Q20-Q5</f>
        <v>11.538468811188409</v>
      </c>
      <c r="R21" s="51">
        <f>R20-R5</f>
        <v>7.1752895156899967</v>
      </c>
      <c r="S21" s="51">
        <f>R21+S20-S5</f>
        <v>19.468399759339036</v>
      </c>
      <c r="T21" s="51">
        <f>S21+T20-T5</f>
        <v>27.579621533197269</v>
      </c>
      <c r="U21" s="51">
        <f>U20-U5</f>
        <v>3.9372089514237132</v>
      </c>
      <c r="V21" s="51">
        <f>U21+V20-V5</f>
        <v>3.7051206266452255</v>
      </c>
      <c r="W21" s="51">
        <f>V21+W20-W5</f>
        <v>-0.69303219594428356</v>
      </c>
      <c r="X21" s="51">
        <f>X20-X5</f>
        <v>-8.5617477575874545</v>
      </c>
      <c r="Y21" s="51">
        <f>X21+Y20-Y5</f>
        <v>-21.285160776605494</v>
      </c>
      <c r="Z21" s="51">
        <f>Y21+Z20-Z5</f>
        <v>-21.285160776605494</v>
      </c>
      <c r="AA21" s="51"/>
      <c r="AB21" s="51"/>
      <c r="AC21" s="51"/>
      <c r="AD21" s="51"/>
    </row>
    <row r="22" spans="2:30" ht="16.5" customHeight="1" x14ac:dyDescent="0.55000000000000004">
      <c r="B22" s="100" t="s">
        <v>137</v>
      </c>
      <c r="C22" s="50"/>
      <c r="D22" s="47">
        <f>-($C$62*D18*1000)/8760/$C$60</f>
        <v>13.875485525614726</v>
      </c>
      <c r="E22" s="47">
        <f t="shared" ref="E22:Y22" si="7">-($C$62*E19*1000)/8760/$C$60</f>
        <v>18.76642278836627</v>
      </c>
      <c r="F22" s="47">
        <f t="shared" si="7"/>
        <v>5.4809586171924822</v>
      </c>
      <c r="G22" s="47">
        <f t="shared" si="7"/>
        <v>-3.6321739224668597</v>
      </c>
      <c r="H22" s="47">
        <f t="shared" si="7"/>
        <v>0.42762494248829513</v>
      </c>
      <c r="I22" s="47">
        <f t="shared" si="7"/>
        <v>-12.936171076564117</v>
      </c>
      <c r="J22" s="47">
        <f t="shared" si="7"/>
        <v>-54.418951333044241</v>
      </c>
      <c r="K22" s="47">
        <f t="shared" si="7"/>
        <v>-122.72531271177935</v>
      </c>
      <c r="L22" s="47">
        <f t="shared" si="7"/>
        <v>-119.49507563496873</v>
      </c>
      <c r="M22" s="47">
        <f t="shared" si="7"/>
        <v>-126.46596072407742</v>
      </c>
      <c r="N22" s="47">
        <f t="shared" si="7"/>
        <v>-123.05109073570145</v>
      </c>
      <c r="O22" s="47">
        <f t="shared" si="7"/>
        <v>-117.111009482565</v>
      </c>
      <c r="P22" s="47">
        <f t="shared" si="7"/>
        <v>-118.40680063592396</v>
      </c>
      <c r="Q22" s="47">
        <f t="shared" si="7"/>
        <v>-123.31318432891794</v>
      </c>
      <c r="R22" s="47">
        <f t="shared" si="7"/>
        <v>-118.61539603517137</v>
      </c>
      <c r="S22" s="47">
        <f t="shared" si="7"/>
        <v>-109.16482377029483</v>
      </c>
      <c r="T22" s="47">
        <f t="shared" si="7"/>
        <v>-125.39045606558423</v>
      </c>
      <c r="U22" s="47">
        <f t="shared" si="7"/>
        <v>-124.81717851370465</v>
      </c>
      <c r="V22" s="47">
        <f t="shared" si="7"/>
        <v>-124.24455813936329</v>
      </c>
      <c r="W22" s="47">
        <f t="shared" si="7"/>
        <v>-123.67239173958559</v>
      </c>
      <c r="X22" s="47">
        <f t="shared" si="7"/>
        <v>-123.10057468083086</v>
      </c>
      <c r="Y22" s="47">
        <f t="shared" si="7"/>
        <v>-122.52903292283251</v>
      </c>
      <c r="Z22" s="47"/>
      <c r="AA22" s="47"/>
      <c r="AB22" s="47"/>
      <c r="AC22" s="47"/>
      <c r="AD22" s="47"/>
    </row>
    <row r="23" spans="2:30" ht="16.5" customHeight="1" x14ac:dyDescent="0.4">
      <c r="B23" s="84" t="s">
        <v>138</v>
      </c>
      <c r="D23" s="47">
        <f>-($C$63*(D18*1000/8760/$C$61))</f>
        <v>23.125809209357879</v>
      </c>
      <c r="E23" s="47">
        <f t="shared" ref="E23:Y23" si="8">-($C$63*(E19*1000/8760/$C$61))</f>
        <v>31.277371313943789</v>
      </c>
      <c r="F23" s="47">
        <f t="shared" si="8"/>
        <v>9.1349310286541368</v>
      </c>
      <c r="G23" s="47">
        <f t="shared" si="8"/>
        <v>-6.0536232041114344</v>
      </c>
      <c r="H23" s="47">
        <f t="shared" si="8"/>
        <v>0.71270823748049195</v>
      </c>
      <c r="I23" s="47">
        <f t="shared" si="8"/>
        <v>-21.560285127606864</v>
      </c>
      <c r="J23" s="47">
        <f t="shared" si="8"/>
        <v>-90.698252221740404</v>
      </c>
      <c r="K23" s="47">
        <f t="shared" si="8"/>
        <v>-204.54218785296561</v>
      </c>
      <c r="L23" s="47">
        <f t="shared" si="8"/>
        <v>-199.15845939161451</v>
      </c>
      <c r="M23" s="47">
        <f t="shared" si="8"/>
        <v>-210.7766012067957</v>
      </c>
      <c r="N23" s="47">
        <f t="shared" si="8"/>
        <v>-205.0851512261691</v>
      </c>
      <c r="O23" s="47">
        <f t="shared" si="8"/>
        <v>-195.185015804275</v>
      </c>
      <c r="P23" s="47">
        <f t="shared" si="8"/>
        <v>-197.34466772653997</v>
      </c>
      <c r="Q23" s="47">
        <f t="shared" si="8"/>
        <v>-205.52197388152996</v>
      </c>
      <c r="R23" s="47">
        <f t="shared" si="8"/>
        <v>-197.69232672528565</v>
      </c>
      <c r="S23" s="47">
        <f t="shared" si="8"/>
        <v>-181.94137295049137</v>
      </c>
      <c r="T23" s="47">
        <f t="shared" si="8"/>
        <v>-208.98409344264044</v>
      </c>
      <c r="U23" s="47">
        <f t="shared" si="8"/>
        <v>-208.02863085617446</v>
      </c>
      <c r="V23" s="47">
        <f t="shared" si="8"/>
        <v>-207.07426356560552</v>
      </c>
      <c r="W23" s="47">
        <f t="shared" si="8"/>
        <v>-206.12065289930936</v>
      </c>
      <c r="X23" s="47">
        <f t="shared" si="8"/>
        <v>-205.16762446805143</v>
      </c>
      <c r="Y23" s="47">
        <f t="shared" si="8"/>
        <v>-204.21505487138754</v>
      </c>
      <c r="Z23" s="47"/>
      <c r="AA23" s="47"/>
      <c r="AB23" s="47"/>
      <c r="AC23" s="47"/>
      <c r="AD23" s="47"/>
    </row>
    <row r="24" spans="2:30" ht="16.5" customHeight="1" x14ac:dyDescent="0.4">
      <c r="B24" s="45" t="s">
        <v>70</v>
      </c>
      <c r="C24" s="49"/>
      <c r="D24" s="46">
        <f t="shared" ref="D24:Y24" si="9">D22/1000*8760*$C$60</f>
        <v>30.387313301096253</v>
      </c>
      <c r="E24" s="46">
        <f t="shared" si="9"/>
        <v>41.098465906522129</v>
      </c>
      <c r="F24" s="46">
        <f t="shared" si="9"/>
        <v>12.003299371651536</v>
      </c>
      <c r="G24" s="46">
        <f t="shared" si="9"/>
        <v>-7.954460890202423</v>
      </c>
      <c r="H24" s="46">
        <f t="shared" si="9"/>
        <v>0.93649862404936635</v>
      </c>
      <c r="I24" s="46">
        <f t="shared" si="9"/>
        <v>-28.330214657675413</v>
      </c>
      <c r="J24" s="46">
        <f t="shared" si="9"/>
        <v>-119.17750341936689</v>
      </c>
      <c r="K24" s="46">
        <f t="shared" si="9"/>
        <v>-268.76843483879679</v>
      </c>
      <c r="L24" s="46">
        <f t="shared" si="9"/>
        <v>-261.69421564058149</v>
      </c>
      <c r="M24" s="46">
        <f t="shared" si="9"/>
        <v>-276.96045398572954</v>
      </c>
      <c r="N24" s="46">
        <f t="shared" si="9"/>
        <v>-269.48188871118617</v>
      </c>
      <c r="O24" s="46">
        <f t="shared" si="9"/>
        <v>-256.47311076681734</v>
      </c>
      <c r="P24" s="46">
        <f t="shared" si="9"/>
        <v>-259.31089339267345</v>
      </c>
      <c r="Q24" s="46">
        <f t="shared" si="9"/>
        <v>-270.05587368033031</v>
      </c>
      <c r="R24" s="46">
        <f t="shared" si="9"/>
        <v>-259.7677173170253</v>
      </c>
      <c r="S24" s="46">
        <f t="shared" si="9"/>
        <v>-239.07096405694568</v>
      </c>
      <c r="T24" s="46">
        <f t="shared" si="9"/>
        <v>-274.6050987836295</v>
      </c>
      <c r="U24" s="46">
        <f t="shared" si="9"/>
        <v>-273.34962094501316</v>
      </c>
      <c r="V24" s="46">
        <f t="shared" si="9"/>
        <v>-272.09558232520561</v>
      </c>
      <c r="W24" s="46">
        <f t="shared" si="9"/>
        <v>-270.84253790969245</v>
      </c>
      <c r="X24" s="46">
        <f t="shared" si="9"/>
        <v>-269.59025855101959</v>
      </c>
      <c r="Y24" s="46">
        <f t="shared" si="9"/>
        <v>-268.33858210100323</v>
      </c>
      <c r="Z24" s="46"/>
      <c r="AA24" s="46"/>
      <c r="AB24" s="46"/>
      <c r="AC24" s="46"/>
      <c r="AD24" s="46"/>
    </row>
    <row r="25" spans="2:30" ht="16.5" customHeight="1" x14ac:dyDescent="0.4">
      <c r="B25" s="45" t="s">
        <v>69</v>
      </c>
      <c r="D25" s="46">
        <f t="shared" ref="D25:Y25" si="10">D23/1000*8760*$C$61</f>
        <v>70.903731035891255</v>
      </c>
      <c r="E25" s="46">
        <f t="shared" si="10"/>
        <v>95.896420448551652</v>
      </c>
      <c r="F25" s="46">
        <f t="shared" si="10"/>
        <v>28.007698533853585</v>
      </c>
      <c r="G25" s="46">
        <f t="shared" si="10"/>
        <v>-18.560408743805656</v>
      </c>
      <c r="H25" s="46">
        <f t="shared" si="10"/>
        <v>2.185163456115188</v>
      </c>
      <c r="I25" s="46">
        <f t="shared" si="10"/>
        <v>-66.103834201242634</v>
      </c>
      <c r="J25" s="46">
        <f t="shared" si="10"/>
        <v>-278.08084131185609</v>
      </c>
      <c r="K25" s="46">
        <f t="shared" si="10"/>
        <v>-627.12634795719248</v>
      </c>
      <c r="L25" s="46">
        <f t="shared" si="10"/>
        <v>-610.61983649469005</v>
      </c>
      <c r="M25" s="46">
        <f t="shared" si="10"/>
        <v>-646.24105930003554</v>
      </c>
      <c r="N25" s="46">
        <f t="shared" si="10"/>
        <v>-628.79107365943446</v>
      </c>
      <c r="O25" s="46">
        <f t="shared" si="10"/>
        <v>-598.43725845590711</v>
      </c>
      <c r="P25" s="46">
        <f t="shared" si="10"/>
        <v>-605.05875124957151</v>
      </c>
      <c r="Q25" s="46">
        <f t="shared" si="10"/>
        <v>-630.13037192077081</v>
      </c>
      <c r="R25" s="46">
        <f t="shared" si="10"/>
        <v>-606.12467373972584</v>
      </c>
      <c r="S25" s="46">
        <f t="shared" si="10"/>
        <v>-557.83224946620646</v>
      </c>
      <c r="T25" s="46">
        <f t="shared" si="10"/>
        <v>-640.7452304951355</v>
      </c>
      <c r="U25" s="46">
        <f t="shared" si="10"/>
        <v>-637.81578220503081</v>
      </c>
      <c r="V25" s="46">
        <f t="shared" si="10"/>
        <v>-634.88969209214645</v>
      </c>
      <c r="W25" s="46">
        <f t="shared" si="10"/>
        <v>-631.96592178928256</v>
      </c>
      <c r="X25" s="46">
        <f t="shared" si="10"/>
        <v>-629.04393661904567</v>
      </c>
      <c r="Y25" s="46">
        <f t="shared" si="10"/>
        <v>-626.12335823567412</v>
      </c>
      <c r="Z25" s="46"/>
      <c r="AA25" s="46"/>
      <c r="AB25" s="46"/>
      <c r="AC25" s="46"/>
      <c r="AD25" s="46"/>
    </row>
    <row r="26" spans="2:30" ht="16.5" customHeight="1" x14ac:dyDescent="0.4">
      <c r="B26" s="84" t="s">
        <v>140</v>
      </c>
      <c r="D26" s="47">
        <f>D22</f>
        <v>13.875485525614726</v>
      </c>
      <c r="E26" s="47">
        <f t="shared" ref="E26:Y27" si="11">E22</f>
        <v>18.76642278836627</v>
      </c>
      <c r="F26" s="47">
        <f t="shared" si="11"/>
        <v>5.4809586171924822</v>
      </c>
      <c r="G26" s="47">
        <f t="shared" si="11"/>
        <v>-3.6321739224668597</v>
      </c>
      <c r="H26" s="47">
        <f t="shared" si="11"/>
        <v>0.42762494248829513</v>
      </c>
      <c r="I26" s="47">
        <f t="shared" si="11"/>
        <v>-12.936171076564117</v>
      </c>
      <c r="J26" s="47">
        <f t="shared" si="11"/>
        <v>-54.418951333044241</v>
      </c>
      <c r="K26" s="47">
        <f t="shared" si="11"/>
        <v>-122.72531271177935</v>
      </c>
      <c r="L26" s="47">
        <f t="shared" si="11"/>
        <v>-119.49507563496873</v>
      </c>
      <c r="M26" s="47">
        <f t="shared" si="11"/>
        <v>-126.46596072407742</v>
      </c>
      <c r="N26" s="47">
        <f t="shared" si="11"/>
        <v>-123.05109073570145</v>
      </c>
      <c r="O26" s="47">
        <f t="shared" si="11"/>
        <v>-117.111009482565</v>
      </c>
      <c r="P26" s="47">
        <f t="shared" si="11"/>
        <v>-118.40680063592396</v>
      </c>
      <c r="Q26" s="47">
        <f t="shared" si="11"/>
        <v>-123.31318432891794</v>
      </c>
      <c r="R26" s="47">
        <f t="shared" si="11"/>
        <v>-118.61539603517137</v>
      </c>
      <c r="S26" s="47">
        <f t="shared" si="11"/>
        <v>-109.16482377029483</v>
      </c>
      <c r="T26" s="47">
        <f t="shared" si="11"/>
        <v>-125.39045606558423</v>
      </c>
      <c r="U26" s="47">
        <f t="shared" si="11"/>
        <v>-124.81717851370465</v>
      </c>
      <c r="V26" s="47">
        <f t="shared" si="11"/>
        <v>-124.24455813936329</v>
      </c>
      <c r="W26" s="47">
        <f t="shared" si="11"/>
        <v>-123.67239173958559</v>
      </c>
      <c r="X26" s="47">
        <f t="shared" si="11"/>
        <v>-123.10057468083086</v>
      </c>
      <c r="Y26" s="47">
        <f t="shared" si="11"/>
        <v>-122.52903292283251</v>
      </c>
      <c r="Z26" s="46"/>
      <c r="AA26" s="46"/>
      <c r="AB26" s="46"/>
      <c r="AC26" s="46"/>
      <c r="AD26" s="46"/>
    </row>
    <row r="27" spans="2:30" ht="16.5" customHeight="1" x14ac:dyDescent="0.4">
      <c r="B27" s="84" t="s">
        <v>141</v>
      </c>
      <c r="D27" s="47">
        <f>D23</f>
        <v>23.125809209357879</v>
      </c>
      <c r="E27" s="47">
        <f t="shared" si="11"/>
        <v>31.277371313943789</v>
      </c>
      <c r="F27" s="47">
        <f t="shared" si="11"/>
        <v>9.1349310286541368</v>
      </c>
      <c r="G27" s="47">
        <f t="shared" si="11"/>
        <v>-6.0536232041114344</v>
      </c>
      <c r="H27" s="47">
        <f t="shared" si="11"/>
        <v>0.71270823748049195</v>
      </c>
      <c r="I27" s="47">
        <f t="shared" si="11"/>
        <v>-21.560285127606864</v>
      </c>
      <c r="J27" s="47">
        <f t="shared" si="11"/>
        <v>-90.698252221740404</v>
      </c>
      <c r="K27" s="47">
        <f t="shared" si="11"/>
        <v>-204.54218785296561</v>
      </c>
      <c r="L27" s="47">
        <f t="shared" si="11"/>
        <v>-199.15845939161451</v>
      </c>
      <c r="M27" s="47">
        <f t="shared" si="11"/>
        <v>-210.7766012067957</v>
      </c>
      <c r="N27" s="47">
        <f t="shared" si="11"/>
        <v>-205.0851512261691</v>
      </c>
      <c r="O27" s="47">
        <f t="shared" si="11"/>
        <v>-195.185015804275</v>
      </c>
      <c r="P27" s="47">
        <f t="shared" si="11"/>
        <v>-197.34466772653997</v>
      </c>
      <c r="Q27" s="47">
        <f t="shared" si="11"/>
        <v>-205.52197388152996</v>
      </c>
      <c r="R27" s="47">
        <f t="shared" si="11"/>
        <v>-197.69232672528565</v>
      </c>
      <c r="S27" s="47">
        <f t="shared" si="11"/>
        <v>-181.94137295049137</v>
      </c>
      <c r="T27" s="47">
        <f t="shared" si="11"/>
        <v>-208.98409344264044</v>
      </c>
      <c r="U27" s="47">
        <f t="shared" si="11"/>
        <v>-208.02863085617446</v>
      </c>
      <c r="V27" s="47">
        <f t="shared" si="11"/>
        <v>-207.07426356560552</v>
      </c>
      <c r="W27" s="47">
        <f t="shared" si="11"/>
        <v>-206.12065289930936</v>
      </c>
      <c r="X27" s="47">
        <f t="shared" si="11"/>
        <v>-205.16762446805143</v>
      </c>
      <c r="Y27" s="47">
        <f t="shared" si="11"/>
        <v>-204.21505487138754</v>
      </c>
      <c r="Z27" s="46"/>
      <c r="AA27" s="46"/>
      <c r="AB27" s="46"/>
      <c r="AC27" s="46"/>
      <c r="AD27" s="46"/>
    </row>
    <row r="28" spans="2:30" ht="16.5" customHeight="1" x14ac:dyDescent="0.55000000000000004">
      <c r="B28" s="48" t="s">
        <v>68</v>
      </c>
      <c r="D28" s="47"/>
      <c r="E28" s="46"/>
      <c r="F28" s="46"/>
      <c r="G28" s="46"/>
      <c r="H28" s="46"/>
      <c r="P28" s="46"/>
      <c r="Q28" s="46"/>
      <c r="R28" s="46"/>
      <c r="S28" s="46"/>
      <c r="T28" s="46"/>
      <c r="U28" s="46"/>
    </row>
    <row r="29" spans="2:30" ht="16.5" customHeight="1" x14ac:dyDescent="0.4">
      <c r="B29" s="45" t="s">
        <v>64</v>
      </c>
      <c r="D29" s="46"/>
      <c r="E29" s="46">
        <v>30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30" ht="16.5" customHeight="1" x14ac:dyDescent="0.4">
      <c r="B30" s="45" t="s">
        <v>63</v>
      </c>
      <c r="D30" s="46"/>
      <c r="F30" s="46">
        <v>21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30" ht="16.5" customHeight="1" x14ac:dyDescent="0.4">
      <c r="B31" s="45" t="s">
        <v>62</v>
      </c>
      <c r="D31" s="46"/>
      <c r="E31" s="46"/>
      <c r="F31" s="46"/>
      <c r="G31" s="46"/>
      <c r="H31" s="46"/>
      <c r="I31" s="46">
        <v>13</v>
      </c>
      <c r="J31" s="46"/>
      <c r="K31" s="46"/>
      <c r="M31" s="46"/>
      <c r="N31" s="46"/>
      <c r="O31" s="46"/>
      <c r="P31" s="46"/>
      <c r="Q31" s="46"/>
      <c r="R31" s="46"/>
      <c r="S31" s="46"/>
      <c r="T31" s="46"/>
      <c r="U31" s="46"/>
      <c r="Y31" s="46"/>
    </row>
    <row r="32" spans="2:30" ht="16.5" customHeight="1" x14ac:dyDescent="0.4">
      <c r="B32" s="84" t="s">
        <v>83</v>
      </c>
      <c r="D32" s="46"/>
      <c r="E32" s="46"/>
      <c r="F32" s="46"/>
      <c r="G32" s="46"/>
      <c r="H32" s="46"/>
      <c r="J32" s="46"/>
      <c r="K32" s="46"/>
      <c r="L32" s="46">
        <v>21</v>
      </c>
      <c r="M32" s="46"/>
      <c r="N32" s="46"/>
      <c r="O32" s="46"/>
      <c r="P32" s="46"/>
      <c r="Q32" s="46"/>
      <c r="R32" s="46"/>
      <c r="S32" s="46"/>
      <c r="T32" s="46"/>
      <c r="U32" s="46"/>
      <c r="Y32" s="46"/>
    </row>
    <row r="33" spans="2:30" ht="16.5" customHeight="1" x14ac:dyDescent="0.4">
      <c r="B33" s="84" t="s">
        <v>85</v>
      </c>
      <c r="D33" s="46"/>
      <c r="E33" s="46"/>
      <c r="F33" s="46"/>
      <c r="G33" s="46"/>
      <c r="H33" s="46"/>
      <c r="I33" s="46"/>
      <c r="J33" s="46"/>
      <c r="K33" s="46"/>
      <c r="M33" s="46"/>
      <c r="N33" s="46"/>
      <c r="P33" s="46">
        <v>26</v>
      </c>
      <c r="Q33" s="46"/>
      <c r="S33" s="46"/>
      <c r="T33" s="46"/>
      <c r="U33" s="46"/>
      <c r="Y33" s="46"/>
    </row>
    <row r="34" spans="2:30" ht="16.5" customHeight="1" x14ac:dyDescent="0.4">
      <c r="B34" s="84" t="s">
        <v>134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46"/>
      <c r="Q34" s="46"/>
      <c r="R34" s="46"/>
      <c r="S34" s="46">
        <v>40</v>
      </c>
      <c r="T34" s="46"/>
      <c r="U34" s="46"/>
      <c r="Y34" s="46"/>
    </row>
    <row r="35" spans="2:30" ht="16.5" customHeight="1" x14ac:dyDescent="0.4">
      <c r="B35" s="45" t="s">
        <v>67</v>
      </c>
      <c r="D35" s="46">
        <f>SUM(D29:D31)*$C$61*8760/1000</f>
        <v>0</v>
      </c>
      <c r="E35" s="46">
        <f>SUM(E29:E33)*$C$61*8760/1000</f>
        <v>91.98</v>
      </c>
      <c r="F35" s="46">
        <f>SUM(F29:F33)*$C$61*8760/1000</f>
        <v>64.385999999999996</v>
      </c>
      <c r="G35" s="46"/>
      <c r="H35" s="46">
        <f>SUM(H29:H33)*$C$61*8760/1000</f>
        <v>0</v>
      </c>
      <c r="I35" s="46">
        <f>SUM(I29:I33)*$C$61*8760/1000</f>
        <v>39.857999999999997</v>
      </c>
      <c r="J35" s="46"/>
      <c r="K35" s="46">
        <f>SUM(K29:K33)*$C$61*8760/1000</f>
        <v>0</v>
      </c>
      <c r="L35" s="46">
        <f>SUM(L29:L32)*$C$61*8760/1000</f>
        <v>64.385999999999996</v>
      </c>
      <c r="M35" s="46">
        <f>SUM(M29:M33)*$C$61*8760/1000</f>
        <v>0</v>
      </c>
      <c r="N35" s="46"/>
      <c r="O35" s="46">
        <f t="shared" ref="O35:W35" si="12">SUM(O29:O33)*$C$61*8760/1000</f>
        <v>0</v>
      </c>
      <c r="P35" s="46">
        <f>SUM(P29:P33)*$C$61*8760/1000</f>
        <v>79.715999999999994</v>
      </c>
      <c r="Q35" s="46">
        <f t="shared" si="12"/>
        <v>0</v>
      </c>
      <c r="R35" s="46">
        <f t="shared" si="12"/>
        <v>0</v>
      </c>
      <c r="S35" s="46">
        <f t="shared" si="12"/>
        <v>0</v>
      </c>
      <c r="T35" s="46">
        <f t="shared" si="12"/>
        <v>0</v>
      </c>
      <c r="U35" s="46">
        <f t="shared" si="12"/>
        <v>0</v>
      </c>
      <c r="V35" s="46">
        <f t="shared" si="12"/>
        <v>0</v>
      </c>
      <c r="W35" s="46">
        <f t="shared" si="12"/>
        <v>0</v>
      </c>
      <c r="X35" s="46"/>
      <c r="Y35" s="46">
        <f>SUM(Y29:Y33)*$C$61*8760/1000</f>
        <v>0</v>
      </c>
    </row>
    <row r="36" spans="2:30" ht="16.5" customHeight="1" x14ac:dyDescent="0.4">
      <c r="B36" s="45" t="s">
        <v>61</v>
      </c>
      <c r="D36" s="46"/>
      <c r="E36" s="46">
        <f>E26</f>
        <v>18.76642278836627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2:30" ht="16.5" customHeight="1" x14ac:dyDescent="0.4">
      <c r="B37" s="45" t="s">
        <v>60</v>
      </c>
      <c r="D37" s="46"/>
      <c r="F37" s="46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2:30" ht="16.5" customHeight="1" x14ac:dyDescent="0.55000000000000004">
      <c r="B38" s="45" t="s">
        <v>59</v>
      </c>
      <c r="C38" s="42"/>
      <c r="D38" s="42"/>
      <c r="E38" s="42"/>
      <c r="F38" s="42"/>
      <c r="G38" s="42"/>
      <c r="H38" s="46"/>
      <c r="I38" s="42">
        <v>10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2:30" ht="16.5" customHeight="1" x14ac:dyDescent="0.55000000000000004">
      <c r="B39" s="45" t="s">
        <v>58</v>
      </c>
      <c r="C39" s="42"/>
      <c r="D39" s="42"/>
      <c r="E39" s="42"/>
      <c r="F39" s="42"/>
      <c r="G39" s="42"/>
      <c r="H39" s="42"/>
      <c r="J39" s="42"/>
      <c r="K39" s="42"/>
      <c r="L39" s="42">
        <v>13</v>
      </c>
      <c r="M39" s="42"/>
      <c r="N39" s="42"/>
      <c r="O39" s="42"/>
      <c r="P39" s="42"/>
      <c r="Q39" s="42"/>
      <c r="S39" s="42"/>
      <c r="T39" s="42"/>
      <c r="U39" s="42"/>
      <c r="V39" s="42"/>
      <c r="W39" s="42"/>
      <c r="X39" s="42"/>
      <c r="Y39" s="42"/>
    </row>
    <row r="40" spans="2:30" ht="16.5" customHeight="1" x14ac:dyDescent="0.55000000000000004">
      <c r="B40" s="45" t="s">
        <v>57</v>
      </c>
      <c r="C40" s="42"/>
      <c r="D40" s="42"/>
      <c r="E40" s="42"/>
      <c r="F40" s="42"/>
      <c r="G40" s="42"/>
      <c r="H40" s="42"/>
      <c r="I40" s="42"/>
      <c r="J40" s="42"/>
      <c r="K40" s="42"/>
      <c r="M40" s="42"/>
      <c r="N40" s="42"/>
      <c r="O40" s="42">
        <v>15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2:30" ht="16.5" customHeight="1" x14ac:dyDescent="0.55000000000000004">
      <c r="B41" s="84" t="s">
        <v>135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P41" s="42"/>
      <c r="Q41" s="42"/>
      <c r="R41" s="42">
        <v>22</v>
      </c>
      <c r="S41" s="42"/>
      <c r="T41" s="42"/>
      <c r="U41" s="42"/>
      <c r="V41" s="42"/>
      <c r="W41" s="42"/>
      <c r="X41" s="42"/>
      <c r="Y41" s="42"/>
    </row>
    <row r="42" spans="2:30" ht="16.5" customHeight="1" x14ac:dyDescent="0.55000000000000004">
      <c r="B42" s="45" t="s">
        <v>66</v>
      </c>
      <c r="C42" s="42"/>
      <c r="D42" s="42">
        <f t="shared" ref="D42:K42" si="13">SUM(D36:D40)*$C$60*8760/1000</f>
        <v>0</v>
      </c>
      <c r="E42" s="42">
        <f t="shared" si="13"/>
        <v>41.098465906522136</v>
      </c>
      <c r="F42" s="42">
        <f t="shared" si="13"/>
        <v>32.85</v>
      </c>
      <c r="G42" s="42">
        <f t="shared" si="13"/>
        <v>0</v>
      </c>
      <c r="H42" s="42">
        <f t="shared" si="13"/>
        <v>0</v>
      </c>
      <c r="I42" s="42">
        <f t="shared" si="13"/>
        <v>21.9</v>
      </c>
      <c r="J42" s="42">
        <f t="shared" si="13"/>
        <v>0</v>
      </c>
      <c r="K42" s="42">
        <f t="shared" si="13"/>
        <v>0</v>
      </c>
      <c r="L42" s="42">
        <f>SUM(L36:L39)*$C$60*8760/1000</f>
        <v>28.47</v>
      </c>
      <c r="M42" s="42">
        <f t="shared" ref="M42:Y42" si="14">SUM(M36:M40)*$C$60*8760/1000</f>
        <v>0</v>
      </c>
      <c r="N42" s="42">
        <f t="shared" si="14"/>
        <v>0</v>
      </c>
      <c r="O42" s="42">
        <f t="shared" si="14"/>
        <v>32.85</v>
      </c>
      <c r="P42" s="42">
        <f t="shared" si="14"/>
        <v>0</v>
      </c>
      <c r="Q42" s="42">
        <f t="shared" si="14"/>
        <v>0</v>
      </c>
      <c r="R42" s="42">
        <f t="shared" si="14"/>
        <v>0</v>
      </c>
      <c r="S42" s="42">
        <f t="shared" si="14"/>
        <v>0</v>
      </c>
      <c r="T42" s="42">
        <f t="shared" si="14"/>
        <v>0</v>
      </c>
      <c r="U42" s="42">
        <f t="shared" si="14"/>
        <v>0</v>
      </c>
      <c r="V42" s="42">
        <f t="shared" si="14"/>
        <v>0</v>
      </c>
      <c r="W42" s="42">
        <f t="shared" si="14"/>
        <v>0</v>
      </c>
      <c r="X42" s="42">
        <f t="shared" si="14"/>
        <v>0</v>
      </c>
      <c r="Y42" s="42">
        <f t="shared" si="14"/>
        <v>0</v>
      </c>
      <c r="Z42" s="42"/>
      <c r="AA42" s="42"/>
      <c r="AB42" s="42"/>
      <c r="AC42" s="42"/>
      <c r="AD42" s="42"/>
    </row>
    <row r="43" spans="2:30" ht="16.5" customHeight="1" x14ac:dyDescent="0.55000000000000004">
      <c r="B43" s="45" t="s">
        <v>65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30" ht="16.5" customHeight="1" x14ac:dyDescent="0.55000000000000004">
      <c r="B44" s="45" t="s">
        <v>64</v>
      </c>
      <c r="C44" s="42">
        <f t="shared" ref="C44:E49" si="15">C29*8760*$C$61/1000</f>
        <v>0</v>
      </c>
      <c r="D44" s="42">
        <f t="shared" si="15"/>
        <v>0</v>
      </c>
      <c r="E44" s="42">
        <f t="shared" si="15"/>
        <v>91.98</v>
      </c>
      <c r="F44" s="42">
        <f>E44</f>
        <v>91.98</v>
      </c>
      <c r="G44" s="42">
        <f t="shared" ref="G44:V49" si="16">F44</f>
        <v>91.98</v>
      </c>
      <c r="H44" s="42">
        <f t="shared" si="16"/>
        <v>91.98</v>
      </c>
      <c r="I44" s="42">
        <f t="shared" si="16"/>
        <v>91.98</v>
      </c>
      <c r="J44" s="42">
        <f t="shared" si="16"/>
        <v>91.98</v>
      </c>
      <c r="K44" s="42">
        <f t="shared" si="16"/>
        <v>91.98</v>
      </c>
      <c r="L44" s="42">
        <f t="shared" si="16"/>
        <v>91.98</v>
      </c>
      <c r="M44" s="42">
        <f t="shared" si="16"/>
        <v>91.98</v>
      </c>
      <c r="N44" s="42">
        <f t="shared" si="16"/>
        <v>91.98</v>
      </c>
      <c r="O44" s="42">
        <f t="shared" si="16"/>
        <v>91.98</v>
      </c>
      <c r="P44" s="42">
        <f t="shared" si="16"/>
        <v>91.98</v>
      </c>
      <c r="Q44" s="42">
        <f t="shared" si="16"/>
        <v>91.98</v>
      </c>
      <c r="R44" s="42">
        <f t="shared" si="16"/>
        <v>91.98</v>
      </c>
      <c r="S44" s="42">
        <f t="shared" si="16"/>
        <v>91.98</v>
      </c>
      <c r="T44" s="42">
        <f t="shared" si="16"/>
        <v>91.98</v>
      </c>
      <c r="U44" s="42">
        <f t="shared" si="16"/>
        <v>91.98</v>
      </c>
      <c r="V44" s="42">
        <f t="shared" si="16"/>
        <v>91.98</v>
      </c>
      <c r="W44" s="42">
        <f t="shared" ref="W44:Y49" si="17">V44</f>
        <v>91.98</v>
      </c>
      <c r="X44" s="42">
        <f t="shared" si="17"/>
        <v>91.98</v>
      </c>
      <c r="Y44" s="42">
        <f t="shared" si="17"/>
        <v>91.98</v>
      </c>
      <c r="Z44" s="42"/>
      <c r="AA44" s="42"/>
      <c r="AB44" s="42"/>
      <c r="AC44" s="42"/>
      <c r="AD44" s="42"/>
    </row>
    <row r="45" spans="2:30" ht="16.5" customHeight="1" x14ac:dyDescent="0.55000000000000004">
      <c r="B45" s="45" t="s">
        <v>63</v>
      </c>
      <c r="C45" s="42">
        <f t="shared" si="15"/>
        <v>0</v>
      </c>
      <c r="D45" s="42">
        <f t="shared" si="15"/>
        <v>0</v>
      </c>
      <c r="E45" s="42">
        <f t="shared" si="15"/>
        <v>0</v>
      </c>
      <c r="F45" s="42">
        <f>F30*8760*$C$61/1000</f>
        <v>64.385999999999996</v>
      </c>
      <c r="G45" s="42">
        <f>F30*8760*$C$61/1000</f>
        <v>64.385999999999996</v>
      </c>
      <c r="H45" s="42">
        <f>G45</f>
        <v>64.385999999999996</v>
      </c>
      <c r="I45" s="42">
        <f t="shared" si="16"/>
        <v>64.385999999999996</v>
      </c>
      <c r="J45" s="42">
        <f t="shared" si="16"/>
        <v>64.385999999999996</v>
      </c>
      <c r="K45" s="42">
        <f t="shared" si="16"/>
        <v>64.385999999999996</v>
      </c>
      <c r="L45" s="42">
        <f t="shared" si="16"/>
        <v>64.385999999999996</v>
      </c>
      <c r="M45" s="42">
        <f t="shared" si="16"/>
        <v>64.385999999999996</v>
      </c>
      <c r="N45" s="42">
        <f t="shared" si="16"/>
        <v>64.385999999999996</v>
      </c>
      <c r="O45" s="42">
        <f t="shared" si="16"/>
        <v>64.385999999999996</v>
      </c>
      <c r="P45" s="42">
        <f t="shared" si="16"/>
        <v>64.385999999999996</v>
      </c>
      <c r="Q45" s="42">
        <f t="shared" si="16"/>
        <v>64.385999999999996</v>
      </c>
      <c r="R45" s="42">
        <f t="shared" si="16"/>
        <v>64.385999999999996</v>
      </c>
      <c r="S45" s="42">
        <f t="shared" si="16"/>
        <v>64.385999999999996</v>
      </c>
      <c r="T45" s="42">
        <f t="shared" si="16"/>
        <v>64.385999999999996</v>
      </c>
      <c r="U45" s="42">
        <f t="shared" si="16"/>
        <v>64.385999999999996</v>
      </c>
      <c r="V45" s="42">
        <f t="shared" si="16"/>
        <v>64.385999999999996</v>
      </c>
      <c r="W45" s="42">
        <f t="shared" si="17"/>
        <v>64.385999999999996</v>
      </c>
      <c r="X45" s="42">
        <f t="shared" si="17"/>
        <v>64.385999999999996</v>
      </c>
      <c r="Y45" s="42">
        <f t="shared" si="17"/>
        <v>64.385999999999996</v>
      </c>
      <c r="Z45" s="42"/>
      <c r="AA45" s="42"/>
      <c r="AB45" s="42"/>
      <c r="AC45" s="42"/>
      <c r="AD45" s="42"/>
    </row>
    <row r="46" spans="2:30" ht="16.5" customHeight="1" x14ac:dyDescent="0.55000000000000004">
      <c r="B46" s="45" t="s">
        <v>62</v>
      </c>
      <c r="C46" s="42">
        <f t="shared" si="15"/>
        <v>0</v>
      </c>
      <c r="D46" s="42">
        <f t="shared" si="15"/>
        <v>0</v>
      </c>
      <c r="E46" s="42">
        <f t="shared" si="15"/>
        <v>0</v>
      </c>
      <c r="F46" s="42">
        <f>F31*8760*$C$61/1000</f>
        <v>0</v>
      </c>
      <c r="G46" s="42">
        <f t="shared" ref="G46:P49" si="18">G31*8760*$C$61/1000</f>
        <v>0</v>
      </c>
      <c r="H46" s="42">
        <f t="shared" si="18"/>
        <v>0</v>
      </c>
      <c r="I46" s="42">
        <f t="shared" si="18"/>
        <v>39.857999999999997</v>
      </c>
      <c r="J46" s="42">
        <f>I46</f>
        <v>39.857999999999997</v>
      </c>
      <c r="K46" s="42">
        <f t="shared" si="16"/>
        <v>39.857999999999997</v>
      </c>
      <c r="L46" s="42">
        <f t="shared" si="16"/>
        <v>39.857999999999997</v>
      </c>
      <c r="M46" s="42">
        <f t="shared" si="16"/>
        <v>39.857999999999997</v>
      </c>
      <c r="N46" s="42">
        <f t="shared" si="16"/>
        <v>39.857999999999997</v>
      </c>
      <c r="O46" s="42">
        <f t="shared" si="16"/>
        <v>39.857999999999997</v>
      </c>
      <c r="P46" s="42">
        <f t="shared" si="16"/>
        <v>39.857999999999997</v>
      </c>
      <c r="Q46" s="42">
        <f t="shared" si="16"/>
        <v>39.857999999999997</v>
      </c>
      <c r="R46" s="42">
        <f t="shared" si="16"/>
        <v>39.857999999999997</v>
      </c>
      <c r="S46" s="42">
        <f t="shared" si="16"/>
        <v>39.857999999999997</v>
      </c>
      <c r="T46" s="42">
        <f t="shared" si="16"/>
        <v>39.857999999999997</v>
      </c>
      <c r="U46" s="42">
        <f t="shared" si="16"/>
        <v>39.857999999999997</v>
      </c>
      <c r="V46" s="42">
        <f t="shared" si="16"/>
        <v>39.857999999999997</v>
      </c>
      <c r="W46" s="42">
        <f t="shared" si="17"/>
        <v>39.857999999999997</v>
      </c>
      <c r="X46" s="42">
        <f t="shared" si="17"/>
        <v>39.857999999999997</v>
      </c>
      <c r="Y46" s="42">
        <f t="shared" si="17"/>
        <v>39.857999999999997</v>
      </c>
      <c r="Z46" s="42"/>
      <c r="AA46" s="42"/>
      <c r="AB46" s="42"/>
      <c r="AC46" s="42"/>
      <c r="AD46" s="42"/>
    </row>
    <row r="47" spans="2:30" ht="16.5" customHeight="1" x14ac:dyDescent="0.55000000000000004">
      <c r="B47" s="84" t="s">
        <v>83</v>
      </c>
      <c r="C47" s="42">
        <f t="shared" si="15"/>
        <v>0</v>
      </c>
      <c r="D47" s="42">
        <f t="shared" si="15"/>
        <v>0</v>
      </c>
      <c r="E47" s="42">
        <f t="shared" si="15"/>
        <v>0</v>
      </c>
      <c r="F47" s="42">
        <f>F32*8760*$C$61/1000</f>
        <v>0</v>
      </c>
      <c r="G47" s="42">
        <f t="shared" si="18"/>
        <v>0</v>
      </c>
      <c r="H47" s="42">
        <f t="shared" si="18"/>
        <v>0</v>
      </c>
      <c r="I47" s="42">
        <f t="shared" si="18"/>
        <v>0</v>
      </c>
      <c r="J47" s="42">
        <f t="shared" si="18"/>
        <v>0</v>
      </c>
      <c r="K47" s="42">
        <f t="shared" si="18"/>
        <v>0</v>
      </c>
      <c r="L47" s="42">
        <f t="shared" si="18"/>
        <v>64.385999999999996</v>
      </c>
      <c r="M47" s="42">
        <f>L47</f>
        <v>64.385999999999996</v>
      </c>
      <c r="N47" s="42">
        <f t="shared" si="16"/>
        <v>64.385999999999996</v>
      </c>
      <c r="O47" s="42">
        <f t="shared" si="16"/>
        <v>64.385999999999996</v>
      </c>
      <c r="P47" s="42">
        <f t="shared" si="16"/>
        <v>64.385999999999996</v>
      </c>
      <c r="Q47" s="42">
        <f t="shared" si="16"/>
        <v>64.385999999999996</v>
      </c>
      <c r="R47" s="42">
        <f t="shared" si="16"/>
        <v>64.385999999999996</v>
      </c>
      <c r="S47" s="42">
        <f t="shared" si="16"/>
        <v>64.385999999999996</v>
      </c>
      <c r="T47" s="42">
        <f t="shared" si="16"/>
        <v>64.385999999999996</v>
      </c>
      <c r="U47" s="42">
        <f t="shared" si="16"/>
        <v>64.385999999999996</v>
      </c>
      <c r="V47" s="42">
        <f t="shared" si="16"/>
        <v>64.385999999999996</v>
      </c>
      <c r="W47" s="42">
        <f t="shared" si="17"/>
        <v>64.385999999999996</v>
      </c>
      <c r="X47" s="42">
        <f t="shared" si="17"/>
        <v>64.385999999999996</v>
      </c>
      <c r="Y47" s="42">
        <f t="shared" si="17"/>
        <v>64.385999999999996</v>
      </c>
      <c r="Z47" s="42"/>
      <c r="AA47" s="42"/>
      <c r="AB47" s="42"/>
      <c r="AC47" s="42"/>
      <c r="AD47" s="42"/>
    </row>
    <row r="48" spans="2:30" ht="16.5" customHeight="1" x14ac:dyDescent="0.55000000000000004">
      <c r="B48" s="84" t="s">
        <v>85</v>
      </c>
      <c r="C48" s="42">
        <f t="shared" si="15"/>
        <v>0</v>
      </c>
      <c r="D48" s="42">
        <f t="shared" si="15"/>
        <v>0</v>
      </c>
      <c r="E48" s="42">
        <f t="shared" si="15"/>
        <v>0</v>
      </c>
      <c r="F48" s="42">
        <f>F33*8760*$C$61/1000</f>
        <v>0</v>
      </c>
      <c r="G48" s="42">
        <f t="shared" si="18"/>
        <v>0</v>
      </c>
      <c r="H48" s="42">
        <f t="shared" si="18"/>
        <v>0</v>
      </c>
      <c r="I48" s="42">
        <f t="shared" si="18"/>
        <v>0</v>
      </c>
      <c r="J48" s="42">
        <f t="shared" si="18"/>
        <v>0</v>
      </c>
      <c r="K48" s="42">
        <f t="shared" si="18"/>
        <v>0</v>
      </c>
      <c r="L48" s="42">
        <f t="shared" si="18"/>
        <v>0</v>
      </c>
      <c r="M48" s="42">
        <f t="shared" si="18"/>
        <v>0</v>
      </c>
      <c r="N48" s="42">
        <f t="shared" si="18"/>
        <v>0</v>
      </c>
      <c r="O48" s="42">
        <f t="shared" si="18"/>
        <v>0</v>
      </c>
      <c r="P48" s="42">
        <f t="shared" si="18"/>
        <v>79.715999999999994</v>
      </c>
      <c r="Q48" s="42">
        <f>P48</f>
        <v>79.715999999999994</v>
      </c>
      <c r="R48" s="42">
        <f t="shared" si="16"/>
        <v>79.715999999999994</v>
      </c>
      <c r="S48" s="42">
        <f t="shared" si="16"/>
        <v>79.715999999999994</v>
      </c>
      <c r="T48" s="42">
        <f t="shared" si="16"/>
        <v>79.715999999999994</v>
      </c>
      <c r="U48" s="42">
        <f t="shared" si="16"/>
        <v>79.715999999999994</v>
      </c>
      <c r="V48" s="42">
        <f t="shared" si="16"/>
        <v>79.715999999999994</v>
      </c>
      <c r="W48" s="42">
        <f t="shared" si="17"/>
        <v>79.715999999999994</v>
      </c>
      <c r="X48" s="42">
        <f t="shared" si="17"/>
        <v>79.715999999999994</v>
      </c>
      <c r="Y48" s="42">
        <f t="shared" si="17"/>
        <v>79.715999999999994</v>
      </c>
      <c r="Z48" s="42"/>
      <c r="AA48" s="42"/>
      <c r="AB48" s="42"/>
      <c r="AC48" s="42"/>
      <c r="AD48" s="42"/>
    </row>
    <row r="49" spans="2:30" ht="16.5" customHeight="1" x14ac:dyDescent="0.55000000000000004">
      <c r="B49" s="84" t="s">
        <v>134</v>
      </c>
      <c r="C49" s="42">
        <f t="shared" si="15"/>
        <v>0</v>
      </c>
      <c r="D49" s="42">
        <f t="shared" si="15"/>
        <v>0</v>
      </c>
      <c r="E49" s="42">
        <f t="shared" si="15"/>
        <v>0</v>
      </c>
      <c r="F49" s="42">
        <f>F34*8760*$C$61/1000</f>
        <v>0</v>
      </c>
      <c r="G49" s="42">
        <f t="shared" si="18"/>
        <v>0</v>
      </c>
      <c r="H49" s="42">
        <f t="shared" si="18"/>
        <v>0</v>
      </c>
      <c r="I49" s="42">
        <f t="shared" si="18"/>
        <v>0</v>
      </c>
      <c r="J49" s="42">
        <f t="shared" si="18"/>
        <v>0</v>
      </c>
      <c r="K49" s="42">
        <f t="shared" si="18"/>
        <v>0</v>
      </c>
      <c r="L49" s="42">
        <f t="shared" si="18"/>
        <v>0</v>
      </c>
      <c r="M49" s="42">
        <f t="shared" si="18"/>
        <v>0</v>
      </c>
      <c r="N49" s="42">
        <f t="shared" si="18"/>
        <v>0</v>
      </c>
      <c r="O49" s="42">
        <f t="shared" si="18"/>
        <v>0</v>
      </c>
      <c r="P49" s="42">
        <f>P34*8760*$C$61/1000</f>
        <v>0</v>
      </c>
      <c r="Q49" s="42">
        <f>Q34*8760*$C$61/1000</f>
        <v>0</v>
      </c>
      <c r="R49" s="42">
        <f>R34*8760*$C$61/1000</f>
        <v>0</v>
      </c>
      <c r="S49" s="42">
        <f>S34*8760*$C$61/1000</f>
        <v>122.63999999999999</v>
      </c>
      <c r="T49" s="42">
        <f>S49</f>
        <v>122.63999999999999</v>
      </c>
      <c r="U49" s="42">
        <f t="shared" si="16"/>
        <v>122.63999999999999</v>
      </c>
      <c r="V49" s="42">
        <f t="shared" si="16"/>
        <v>122.63999999999999</v>
      </c>
      <c r="W49" s="42">
        <f t="shared" si="17"/>
        <v>122.63999999999999</v>
      </c>
      <c r="X49" s="42">
        <f t="shared" si="17"/>
        <v>122.63999999999999</v>
      </c>
      <c r="Y49" s="42">
        <f t="shared" si="17"/>
        <v>122.63999999999999</v>
      </c>
      <c r="Z49" s="42"/>
      <c r="AA49" s="42"/>
      <c r="AB49" s="42"/>
      <c r="AC49" s="42"/>
      <c r="AD49" s="42"/>
    </row>
    <row r="50" spans="2:30" ht="16.5" customHeight="1" x14ac:dyDescent="0.55000000000000004">
      <c r="B50" s="45" t="s">
        <v>61</v>
      </c>
      <c r="C50" s="42">
        <f t="shared" ref="C50:E55" si="19">C36*8760*$C$60/1000</f>
        <v>0</v>
      </c>
      <c r="D50" s="42">
        <f t="shared" si="19"/>
        <v>0</v>
      </c>
      <c r="E50" s="42">
        <f t="shared" si="19"/>
        <v>41.098465906522136</v>
      </c>
      <c r="F50" s="42">
        <f>E50-(E50*$C$56)</f>
        <v>40.790227412223217</v>
      </c>
      <c r="G50" s="42">
        <f t="shared" ref="G50:V52" si="20">F50-(F50*$C$56)</f>
        <v>40.484300706631544</v>
      </c>
      <c r="H50" s="42">
        <f t="shared" si="20"/>
        <v>40.180668451331805</v>
      </c>
      <c r="I50" s="42">
        <f t="shared" si="20"/>
        <v>39.879313437946813</v>
      </c>
      <c r="J50" s="42">
        <f t="shared" si="20"/>
        <v>39.580218587162214</v>
      </c>
      <c r="K50" s="42">
        <f t="shared" si="20"/>
        <v>39.283366947758495</v>
      </c>
      <c r="L50" s="42">
        <f t="shared" si="20"/>
        <v>38.988741695650305</v>
      </c>
      <c r="M50" s="42">
        <f t="shared" si="20"/>
        <v>38.696326132932924</v>
      </c>
      <c r="N50" s="42">
        <f t="shared" si="20"/>
        <v>38.406103686935928</v>
      </c>
      <c r="O50" s="42">
        <f t="shared" si="20"/>
        <v>38.118057909283912</v>
      </c>
      <c r="P50" s="42">
        <f t="shared" si="20"/>
        <v>37.832172474964281</v>
      </c>
      <c r="Q50" s="42">
        <f t="shared" si="20"/>
        <v>37.548431181402051</v>
      </c>
      <c r="R50" s="42">
        <f t="shared" si="20"/>
        <v>37.266817947541533</v>
      </c>
      <c r="S50" s="42">
        <f t="shared" si="20"/>
        <v>36.987316812934971</v>
      </c>
      <c r="T50" s="42">
        <f t="shared" si="20"/>
        <v>36.709911936837962</v>
      </c>
      <c r="U50" s="42">
        <f t="shared" si="20"/>
        <v>36.434587597311676</v>
      </c>
      <c r="V50" s="42">
        <f t="shared" si="20"/>
        <v>36.161328190331837</v>
      </c>
      <c r="W50" s="42">
        <f t="shared" ref="M50:Y55" si="21">V50-(V50*$C$56)</f>
        <v>35.890118228904349</v>
      </c>
      <c r="X50" s="42">
        <f t="shared" si="21"/>
        <v>35.620942342187568</v>
      </c>
      <c r="Y50" s="42">
        <f t="shared" si="21"/>
        <v>35.35378527462116</v>
      </c>
      <c r="Z50" s="42"/>
      <c r="AA50" s="42"/>
      <c r="AB50" s="42"/>
      <c r="AC50" s="42"/>
      <c r="AD50" s="42"/>
    </row>
    <row r="51" spans="2:30" ht="16.5" customHeight="1" x14ac:dyDescent="0.55000000000000004">
      <c r="B51" s="45" t="s">
        <v>60</v>
      </c>
      <c r="C51" s="42">
        <f t="shared" si="19"/>
        <v>0</v>
      </c>
      <c r="D51" s="42">
        <f t="shared" si="19"/>
        <v>0</v>
      </c>
      <c r="E51" s="42">
        <f t="shared" si="19"/>
        <v>0</v>
      </c>
      <c r="F51" s="42">
        <f>F37*8760*$C$60/1000</f>
        <v>32.85</v>
      </c>
      <c r="G51" s="42">
        <f>F37*8760*$C$60/1000</f>
        <v>32.85</v>
      </c>
      <c r="H51" s="42">
        <f t="shared" si="20"/>
        <v>32.603625000000001</v>
      </c>
      <c r="I51" s="42">
        <f t="shared" si="20"/>
        <v>32.359097812500003</v>
      </c>
      <c r="J51" s="42">
        <f t="shared" si="20"/>
        <v>32.116404578906256</v>
      </c>
      <c r="K51" s="42">
        <f t="shared" si="20"/>
        <v>31.87553154456446</v>
      </c>
      <c r="L51" s="42">
        <f t="shared" si="20"/>
        <v>31.636465057980228</v>
      </c>
      <c r="M51" s="42">
        <f t="shared" si="20"/>
        <v>31.399191570045375</v>
      </c>
      <c r="N51" s="42">
        <f t="shared" si="20"/>
        <v>31.163697633270033</v>
      </c>
      <c r="O51" s="42">
        <f t="shared" si="20"/>
        <v>30.929969901020506</v>
      </c>
      <c r="P51" s="42">
        <f t="shared" si="20"/>
        <v>30.697995126762851</v>
      </c>
      <c r="Q51" s="42">
        <f t="shared" si="20"/>
        <v>30.467760163312128</v>
      </c>
      <c r="R51" s="42">
        <f t="shared" si="20"/>
        <v>30.239251962087287</v>
      </c>
      <c r="S51" s="42">
        <f t="shared" si="20"/>
        <v>30.012457572371634</v>
      </c>
      <c r="T51" s="42">
        <f t="shared" si="20"/>
        <v>29.787364140578848</v>
      </c>
      <c r="U51" s="42">
        <f t="shared" si="20"/>
        <v>29.563958909524509</v>
      </c>
      <c r="V51" s="42">
        <f t="shared" si="20"/>
        <v>29.342229217703075</v>
      </c>
      <c r="W51" s="42">
        <f t="shared" si="21"/>
        <v>29.122162498570301</v>
      </c>
      <c r="X51" s="42">
        <f t="shared" si="21"/>
        <v>28.903746279831022</v>
      </c>
      <c r="Y51" s="42">
        <f t="shared" si="21"/>
        <v>28.68696818273229</v>
      </c>
      <c r="Z51" s="42"/>
      <c r="AA51" s="42"/>
      <c r="AB51" s="42"/>
      <c r="AC51" s="42"/>
      <c r="AD51" s="42"/>
    </row>
    <row r="52" spans="2:30" ht="16.5" customHeight="1" x14ac:dyDescent="0.55000000000000004">
      <c r="B52" s="45" t="s">
        <v>59</v>
      </c>
      <c r="C52" s="42">
        <f t="shared" si="19"/>
        <v>0</v>
      </c>
      <c r="D52" s="42">
        <f t="shared" si="19"/>
        <v>0</v>
      </c>
      <c r="E52" s="42">
        <f t="shared" si="19"/>
        <v>0</v>
      </c>
      <c r="F52" s="42">
        <f>F38*8760*$C$60/1000</f>
        <v>0</v>
      </c>
      <c r="G52" s="42">
        <f t="shared" ref="G52:O55" si="22">G38*8760*$C$60/1000</f>
        <v>0</v>
      </c>
      <c r="H52" s="42">
        <f t="shared" si="22"/>
        <v>0</v>
      </c>
      <c r="I52" s="42">
        <f t="shared" si="22"/>
        <v>21.9</v>
      </c>
      <c r="J52" s="42">
        <f>I52-(I52*$C$56)</f>
        <v>21.735749999999999</v>
      </c>
      <c r="K52" s="42">
        <f t="shared" si="20"/>
        <v>21.572731874999999</v>
      </c>
      <c r="L52" s="42">
        <f t="shared" si="20"/>
        <v>21.4109363859375</v>
      </c>
      <c r="M52" s="42">
        <f t="shared" si="20"/>
        <v>21.25035436304297</v>
      </c>
      <c r="N52" s="42">
        <f t="shared" si="20"/>
        <v>21.090976705320148</v>
      </c>
      <c r="O52" s="42">
        <f t="shared" si="20"/>
        <v>20.932794380030249</v>
      </c>
      <c r="P52" s="42">
        <f t="shared" si="20"/>
        <v>20.775798422180021</v>
      </c>
      <c r="Q52" s="42">
        <f t="shared" si="20"/>
        <v>20.619979934013671</v>
      </c>
      <c r="R52" s="42">
        <f t="shared" si="20"/>
        <v>20.465330084508569</v>
      </c>
      <c r="S52" s="42">
        <f t="shared" si="20"/>
        <v>20.311840108874755</v>
      </c>
      <c r="T52" s="42">
        <f t="shared" si="20"/>
        <v>20.159501308058193</v>
      </c>
      <c r="U52" s="42">
        <f t="shared" si="20"/>
        <v>20.008305048247756</v>
      </c>
      <c r="V52" s="42">
        <f t="shared" si="20"/>
        <v>19.858242760385899</v>
      </c>
      <c r="W52" s="42">
        <f t="shared" si="21"/>
        <v>19.709305939683006</v>
      </c>
      <c r="X52" s="42">
        <f t="shared" si="21"/>
        <v>19.561486145135383</v>
      </c>
      <c r="Y52" s="42">
        <f t="shared" si="21"/>
        <v>19.414774999046866</v>
      </c>
      <c r="Z52" s="42"/>
      <c r="AA52" s="42"/>
      <c r="AB52" s="42"/>
      <c r="AC52" s="42"/>
      <c r="AD52" s="42"/>
    </row>
    <row r="53" spans="2:30" ht="16.5" customHeight="1" x14ac:dyDescent="0.55000000000000004">
      <c r="B53" s="45" t="s">
        <v>58</v>
      </c>
      <c r="C53" s="42">
        <f t="shared" si="19"/>
        <v>0</v>
      </c>
      <c r="D53" s="42">
        <f t="shared" si="19"/>
        <v>0</v>
      </c>
      <c r="E53" s="42">
        <f t="shared" si="19"/>
        <v>0</v>
      </c>
      <c r="F53" s="42">
        <f>F39*8760*$C$60/1000</f>
        <v>0</v>
      </c>
      <c r="G53" s="42">
        <f t="shared" si="22"/>
        <v>0</v>
      </c>
      <c r="H53" s="42">
        <f t="shared" si="22"/>
        <v>0</v>
      </c>
      <c r="I53" s="42">
        <f t="shared" si="22"/>
        <v>0</v>
      </c>
      <c r="J53" s="42">
        <f t="shared" si="22"/>
        <v>0</v>
      </c>
      <c r="K53" s="42">
        <f t="shared" si="22"/>
        <v>0</v>
      </c>
      <c r="L53" s="42">
        <f t="shared" si="22"/>
        <v>28.47</v>
      </c>
      <c r="M53" s="42">
        <f t="shared" si="21"/>
        <v>28.256474999999998</v>
      </c>
      <c r="N53" s="42">
        <f t="shared" si="21"/>
        <v>28.044551437499997</v>
      </c>
      <c r="O53" s="42">
        <f t="shared" si="21"/>
        <v>27.834217301718748</v>
      </c>
      <c r="P53" s="42">
        <f t="shared" si="21"/>
        <v>27.625460671955857</v>
      </c>
      <c r="Q53" s="42">
        <f t="shared" si="21"/>
        <v>27.418269716916189</v>
      </c>
      <c r="R53" s="42">
        <f t="shared" si="21"/>
        <v>27.212632694039318</v>
      </c>
      <c r="S53" s="42">
        <f t="shared" si="21"/>
        <v>27.008537948834022</v>
      </c>
      <c r="T53" s="42">
        <f t="shared" si="21"/>
        <v>26.805973914217766</v>
      </c>
      <c r="U53" s="42">
        <f t="shared" si="21"/>
        <v>26.604929109861132</v>
      </c>
      <c r="V53" s="42">
        <f t="shared" si="21"/>
        <v>26.405392141537174</v>
      </c>
      <c r="W53" s="42">
        <f t="shared" si="21"/>
        <v>26.207351700475645</v>
      </c>
      <c r="X53" s="42">
        <f t="shared" si="21"/>
        <v>26.010796562722078</v>
      </c>
      <c r="Y53" s="42">
        <f t="shared" si="21"/>
        <v>25.815715588501661</v>
      </c>
      <c r="Z53" s="42"/>
      <c r="AA53" s="42"/>
      <c r="AB53" s="42"/>
      <c r="AC53" s="42"/>
      <c r="AD53" s="42"/>
    </row>
    <row r="54" spans="2:30" ht="16.5" customHeight="1" x14ac:dyDescent="0.55000000000000004">
      <c r="B54" s="45" t="s">
        <v>57</v>
      </c>
      <c r="C54" s="42">
        <f t="shared" si="19"/>
        <v>0</v>
      </c>
      <c r="D54" s="42">
        <f t="shared" si="19"/>
        <v>0</v>
      </c>
      <c r="E54" s="42">
        <f t="shared" si="19"/>
        <v>0</v>
      </c>
      <c r="F54" s="42">
        <f>F40*8760*$C$60/1000</f>
        <v>0</v>
      </c>
      <c r="G54" s="42">
        <f t="shared" si="22"/>
        <v>0</v>
      </c>
      <c r="H54" s="42">
        <f t="shared" si="22"/>
        <v>0</v>
      </c>
      <c r="I54" s="42">
        <f t="shared" si="22"/>
        <v>0</v>
      </c>
      <c r="J54" s="42">
        <f t="shared" si="22"/>
        <v>0</v>
      </c>
      <c r="K54" s="42">
        <f t="shared" si="22"/>
        <v>0</v>
      </c>
      <c r="L54" s="42">
        <f t="shared" si="22"/>
        <v>0</v>
      </c>
      <c r="M54" s="42">
        <f t="shared" si="22"/>
        <v>0</v>
      </c>
      <c r="N54" s="42">
        <f t="shared" si="22"/>
        <v>0</v>
      </c>
      <c r="O54" s="42">
        <f t="shared" si="22"/>
        <v>32.85</v>
      </c>
      <c r="P54" s="42">
        <f t="shared" si="21"/>
        <v>32.603625000000001</v>
      </c>
      <c r="Q54" s="42">
        <f t="shared" si="21"/>
        <v>32.359097812500003</v>
      </c>
      <c r="R54" s="42">
        <f t="shared" si="21"/>
        <v>32.116404578906256</v>
      </c>
      <c r="S54" s="42">
        <f t="shared" si="21"/>
        <v>31.87553154456446</v>
      </c>
      <c r="T54" s="42">
        <f t="shared" si="21"/>
        <v>31.636465057980228</v>
      </c>
      <c r="U54" s="42">
        <f t="shared" si="21"/>
        <v>31.399191570045375</v>
      </c>
      <c r="V54" s="42">
        <f t="shared" si="21"/>
        <v>31.163697633270033</v>
      </c>
      <c r="W54" s="42">
        <f t="shared" si="21"/>
        <v>30.929969901020506</v>
      </c>
      <c r="X54" s="42">
        <f t="shared" si="21"/>
        <v>30.697995126762851</v>
      </c>
      <c r="Y54" s="42">
        <f t="shared" si="21"/>
        <v>30.467760163312128</v>
      </c>
      <c r="Z54" s="42"/>
      <c r="AA54" s="42"/>
      <c r="AB54" s="42"/>
      <c r="AC54" s="42"/>
      <c r="AD54" s="42"/>
    </row>
    <row r="55" spans="2:30" ht="16.5" customHeight="1" x14ac:dyDescent="0.55000000000000004">
      <c r="B55" s="84" t="s">
        <v>135</v>
      </c>
      <c r="C55" s="42">
        <f t="shared" si="19"/>
        <v>0</v>
      </c>
      <c r="D55" s="42">
        <f t="shared" si="19"/>
        <v>0</v>
      </c>
      <c r="E55" s="42">
        <f t="shared" si="19"/>
        <v>0</v>
      </c>
      <c r="F55" s="42">
        <f>F41*8760*$C$60/1000</f>
        <v>0</v>
      </c>
      <c r="G55" s="42">
        <f t="shared" si="22"/>
        <v>0</v>
      </c>
      <c r="H55" s="42">
        <f t="shared" si="22"/>
        <v>0</v>
      </c>
      <c r="I55" s="42">
        <f t="shared" si="22"/>
        <v>0</v>
      </c>
      <c r="J55" s="42">
        <f t="shared" si="22"/>
        <v>0</v>
      </c>
      <c r="K55" s="42">
        <f t="shared" si="22"/>
        <v>0</v>
      </c>
      <c r="L55" s="42">
        <f t="shared" si="22"/>
        <v>0</v>
      </c>
      <c r="M55" s="42">
        <f t="shared" si="22"/>
        <v>0</v>
      </c>
      <c r="N55" s="42">
        <f t="shared" si="22"/>
        <v>0</v>
      </c>
      <c r="O55" s="42">
        <f t="shared" si="22"/>
        <v>0</v>
      </c>
      <c r="P55" s="42">
        <f>P41*8760*$C$60/1000</f>
        <v>0</v>
      </c>
      <c r="Q55" s="42">
        <f>Q41*8760*$C$60/1000</f>
        <v>0</v>
      </c>
      <c r="R55" s="42">
        <f>R41*8760*$C$60/1000</f>
        <v>48.18</v>
      </c>
      <c r="S55" s="42">
        <f t="shared" si="21"/>
        <v>47.818649999999998</v>
      </c>
      <c r="T55" s="42">
        <f t="shared" si="21"/>
        <v>47.460010124999997</v>
      </c>
      <c r="U55" s="42">
        <f t="shared" si="21"/>
        <v>47.104060049062497</v>
      </c>
      <c r="V55" s="42">
        <f t="shared" si="21"/>
        <v>46.750779598694528</v>
      </c>
      <c r="W55" s="42">
        <f t="shared" si="21"/>
        <v>46.400148751704322</v>
      </c>
      <c r="X55" s="42">
        <f t="shared" si="21"/>
        <v>46.052147636066536</v>
      </c>
      <c r="Y55" s="42">
        <f t="shared" si="21"/>
        <v>45.706756528796035</v>
      </c>
      <c r="Z55" s="42"/>
      <c r="AA55" s="42"/>
      <c r="AB55" s="42"/>
      <c r="AC55" s="42"/>
      <c r="AD55" s="42"/>
    </row>
    <row r="56" spans="2:30" ht="16.5" customHeight="1" x14ac:dyDescent="0.55000000000000004">
      <c r="B56" s="45" t="s">
        <v>56</v>
      </c>
      <c r="C56" s="44">
        <v>7.4999999999999997E-3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0" ht="16.5" customHeight="1" x14ac:dyDescent="0.55000000000000004">
      <c r="B57" s="4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0" ht="16.5" customHeight="1" x14ac:dyDescent="0.55000000000000004"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30" ht="16.5" customHeight="1" x14ac:dyDescent="0.55000000000000004">
      <c r="B59" s="43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30" ht="16.5" customHeight="1" x14ac:dyDescent="0.55000000000000004">
      <c r="B60" s="38" t="s">
        <v>55</v>
      </c>
      <c r="C60" s="37">
        <v>0.25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2:30" ht="16.5" customHeight="1" x14ac:dyDescent="0.55000000000000004">
      <c r="B61" s="38" t="s">
        <v>54</v>
      </c>
      <c r="C61" s="37">
        <v>0.35</v>
      </c>
      <c r="D61" s="36"/>
      <c r="E61" s="36"/>
      <c r="F61" s="36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2:30" ht="16.5" customHeight="1" x14ac:dyDescent="0.55000000000000004">
      <c r="B62" s="38" t="s">
        <v>81</v>
      </c>
      <c r="C62" s="37">
        <v>0.3</v>
      </c>
      <c r="D62" s="40"/>
      <c r="E62" s="40"/>
      <c r="F62" s="4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30" ht="16.5" customHeight="1" x14ac:dyDescent="0.55000000000000004">
      <c r="B63" s="38" t="s">
        <v>82</v>
      </c>
      <c r="C63" s="37">
        <v>0.7</v>
      </c>
      <c r="D63" s="36"/>
      <c r="E63" s="36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30" ht="16.5" customHeight="1" x14ac:dyDescent="0.55000000000000004">
      <c r="B64" s="34" t="s">
        <v>132</v>
      </c>
      <c r="C64" s="26">
        <v>23.5</v>
      </c>
      <c r="D64" s="84" t="s">
        <v>133</v>
      </c>
    </row>
    <row r="65" spans="1:25" ht="16.5" customHeight="1" x14ac:dyDescent="0.55000000000000004">
      <c r="B65" s="34"/>
    </row>
    <row r="66" spans="1:25" ht="16.5" customHeight="1" x14ac:dyDescent="0.55000000000000004">
      <c r="B66" s="34"/>
      <c r="F66" s="33"/>
    </row>
    <row r="67" spans="1:25" ht="16.5" customHeight="1" x14ac:dyDescent="0.55000000000000004">
      <c r="B67" s="34"/>
    </row>
    <row r="68" spans="1:25" ht="16.5" customHeight="1" x14ac:dyDescent="0.4"/>
    <row r="69" spans="1:25" ht="16.5" customHeight="1" x14ac:dyDescent="0.4"/>
    <row r="70" spans="1:25" ht="16.5" customHeight="1" x14ac:dyDescent="0.4"/>
    <row r="71" spans="1:25" ht="16.5" customHeight="1" x14ac:dyDescent="0.4"/>
    <row r="72" spans="1:25" ht="16.5" customHeight="1" x14ac:dyDescent="0.4"/>
    <row r="73" spans="1:25" ht="16.5" customHeight="1" x14ac:dyDescent="0.55000000000000004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6.5" customHeight="1" x14ac:dyDescent="0.55000000000000004">
      <c r="A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6.5" customHeight="1" x14ac:dyDescent="0.55000000000000004">
      <c r="A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6.5" customHeight="1" x14ac:dyDescent="0.55000000000000004">
      <c r="A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6.5" customHeight="1" x14ac:dyDescent="0.5">
      <c r="B77" s="31"/>
    </row>
    <row r="78" spans="1:25" ht="16.5" customHeight="1" x14ac:dyDescent="0.55000000000000004">
      <c r="A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6.5" customHeight="1" x14ac:dyDescent="0.55000000000000004">
      <c r="A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6.5" customHeight="1" x14ac:dyDescent="0.55000000000000004">
      <c r="A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6.5" customHeight="1" x14ac:dyDescent="0.55000000000000004">
      <c r="A81" s="29"/>
    </row>
    <row r="82" spans="1:25" ht="16.5" customHeight="1" x14ac:dyDescent="0.55000000000000004">
      <c r="B82" s="28"/>
    </row>
    <row r="83" spans="1:25" ht="16.5" customHeight="1" x14ac:dyDescent="0.4"/>
    <row r="84" spans="1:25" ht="16.5" customHeight="1" x14ac:dyDescent="0.4"/>
    <row r="85" spans="1:25" ht="16.5" customHeight="1" x14ac:dyDescent="0.4"/>
    <row r="86" spans="1:25" ht="16.5" customHeight="1" x14ac:dyDescent="0.4"/>
    <row r="87" spans="1:25" ht="16.5" customHeight="1" x14ac:dyDescent="0.4"/>
    <row r="88" spans="1:25" ht="16.5" customHeight="1" x14ac:dyDescent="0.4"/>
    <row r="89" spans="1:25" ht="16.5" customHeight="1" x14ac:dyDescent="0.4"/>
    <row r="90" spans="1:25" ht="16.5" customHeight="1" x14ac:dyDescent="0.4"/>
    <row r="91" spans="1:25" ht="16.5" customHeight="1" x14ac:dyDescent="0.4"/>
    <row r="92" spans="1:25" ht="16.5" customHeight="1" x14ac:dyDescent="0.4"/>
    <row r="93" spans="1:25" ht="16.5" customHeight="1" x14ac:dyDescent="0.4"/>
    <row r="94" spans="1:25" ht="16.5" customHeight="1" x14ac:dyDescent="0.4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</sheetData>
  <mergeCells count="2">
    <mergeCell ref="G3:P3"/>
    <mergeCell ref="Q3:V3"/>
  </mergeCells>
  <pageMargins left="0.25" right="0.25" top="0.75" bottom="0.75" header="0.3" footer="0.3"/>
  <pageSetup paperSize="17" scale="33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  <pageSetUpPr fitToPage="1"/>
  </sheetPr>
  <dimension ref="A1:AD94"/>
  <sheetViews>
    <sheetView topLeftCell="A4" zoomScale="70" zoomScaleNormal="70" workbookViewId="0">
      <selection activeCell="C17" sqref="C17"/>
    </sheetView>
  </sheetViews>
  <sheetFormatPr defaultColWidth="9" defaultRowHeight="14.6" x14ac:dyDescent="0.4"/>
  <cols>
    <col min="1" max="1" width="3.69140625" style="26" customWidth="1"/>
    <col min="2" max="2" width="36.69140625" style="26" customWidth="1"/>
    <col min="3" max="25" width="14.53515625" style="26" customWidth="1"/>
    <col min="26" max="16384" width="9" style="26"/>
  </cols>
  <sheetData>
    <row r="1" spans="1:30" ht="36" customHeight="1" x14ac:dyDescent="0.4">
      <c r="A1" s="82" t="s">
        <v>562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0" ht="17.600000000000001" thickBot="1" x14ac:dyDescent="0.6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30" ht="18.45" thickBot="1" x14ac:dyDescent="0.6">
      <c r="B3" s="81"/>
      <c r="C3" s="79"/>
      <c r="D3" s="80"/>
      <c r="E3" s="79"/>
      <c r="F3" s="78"/>
      <c r="G3" s="201" t="s">
        <v>53</v>
      </c>
      <c r="H3" s="202"/>
      <c r="I3" s="202"/>
      <c r="J3" s="202"/>
      <c r="K3" s="202"/>
      <c r="L3" s="202"/>
      <c r="M3" s="202"/>
      <c r="N3" s="202"/>
      <c r="O3" s="202"/>
      <c r="P3" s="203"/>
      <c r="Q3" s="204" t="s">
        <v>79</v>
      </c>
      <c r="R3" s="205"/>
      <c r="S3" s="205"/>
      <c r="T3" s="205"/>
      <c r="U3" s="205"/>
      <c r="V3" s="205"/>
    </row>
    <row r="4" spans="1:30" ht="18" x14ac:dyDescent="0.55000000000000004">
      <c r="B4" s="77" t="s">
        <v>78</v>
      </c>
      <c r="C4" s="73">
        <v>2018</v>
      </c>
      <c r="D4" s="73">
        <v>2019</v>
      </c>
      <c r="E4" s="99">
        <v>2020</v>
      </c>
      <c r="F4" s="75">
        <v>2021</v>
      </c>
      <c r="G4" s="73">
        <v>2022</v>
      </c>
      <c r="H4" s="73">
        <v>2023</v>
      </c>
      <c r="I4" s="83">
        <v>2024</v>
      </c>
      <c r="J4" s="73">
        <v>2025</v>
      </c>
      <c r="K4" s="73">
        <v>2026</v>
      </c>
      <c r="L4" s="83">
        <v>2027</v>
      </c>
      <c r="M4" s="73">
        <v>2028</v>
      </c>
      <c r="N4" s="74">
        <v>2029</v>
      </c>
      <c r="O4" s="76">
        <v>2030</v>
      </c>
      <c r="P4" s="73">
        <v>2031</v>
      </c>
      <c r="Q4" s="73">
        <v>2032</v>
      </c>
      <c r="R4" s="75">
        <v>2033</v>
      </c>
      <c r="S4" s="73">
        <v>2034</v>
      </c>
      <c r="T4" s="74">
        <v>2035</v>
      </c>
      <c r="U4" s="73">
        <v>2036</v>
      </c>
      <c r="V4" s="73">
        <v>2037</v>
      </c>
      <c r="W4" s="73">
        <v>2038</v>
      </c>
      <c r="X4" s="73">
        <v>2039</v>
      </c>
      <c r="Y4" s="73">
        <v>2040</v>
      </c>
      <c r="Z4" s="73"/>
      <c r="AA4" s="73"/>
      <c r="AB4" s="73"/>
      <c r="AC4" s="73"/>
      <c r="AD4" s="73"/>
    </row>
    <row r="5" spans="1:30" ht="18" x14ac:dyDescent="0.55000000000000004">
      <c r="B5" s="72" t="s">
        <v>77</v>
      </c>
      <c r="C5" s="70">
        <f>C9*C6</f>
        <v>302.94</v>
      </c>
      <c r="D5" s="70">
        <f t="shared" ref="D5:Y5" si="0">D9*C6</f>
        <v>305.56083288774096</v>
      </c>
      <c r="E5" s="71">
        <f t="shared" si="0"/>
        <v>341.26467490582723</v>
      </c>
      <c r="F5" s="59">
        <f t="shared" si="0"/>
        <v>377.35925236278069</v>
      </c>
      <c r="G5" s="57">
        <f t="shared" si="0"/>
        <v>413.11480521613311</v>
      </c>
      <c r="H5" s="57">
        <f t="shared" si="0"/>
        <v>447.6439842875522</v>
      </c>
      <c r="I5" s="59">
        <f t="shared" si="0"/>
        <v>481.77199652694486</v>
      </c>
      <c r="J5" s="57">
        <f t="shared" si="0"/>
        <v>517.12304057697497</v>
      </c>
      <c r="K5" s="71">
        <f t="shared" si="0"/>
        <v>550.04698439133256</v>
      </c>
      <c r="L5" s="59">
        <f t="shared" si="0"/>
        <v>591.05003859554404</v>
      </c>
      <c r="M5" s="57">
        <f t="shared" si="0"/>
        <v>617.37452793415423</v>
      </c>
      <c r="N5" s="58">
        <f t="shared" si="0"/>
        <v>651.85655720055615</v>
      </c>
      <c r="O5" s="70">
        <f t="shared" si="0"/>
        <v>686.59748357613762</v>
      </c>
      <c r="P5" s="57">
        <f t="shared" si="0"/>
        <v>721.58169677703597</v>
      </c>
      <c r="Q5" s="57">
        <f t="shared" si="0"/>
        <v>740.70061567635582</v>
      </c>
      <c r="R5" s="59">
        <f t="shared" si="0"/>
        <v>759.92726846304549</v>
      </c>
      <c r="S5" s="57">
        <f t="shared" si="0"/>
        <v>779.27240581111937</v>
      </c>
      <c r="T5" s="58">
        <f t="shared" si="0"/>
        <v>798.74633286622839</v>
      </c>
      <c r="U5" s="57">
        <f t="shared" si="0"/>
        <v>818.35614949409569</v>
      </c>
      <c r="V5" s="57">
        <f t="shared" si="0"/>
        <v>838.10588245337544</v>
      </c>
      <c r="W5" s="57">
        <f t="shared" si="0"/>
        <v>857.99774331717003</v>
      </c>
      <c r="X5" s="57">
        <f t="shared" si="0"/>
        <v>878.03315583189124</v>
      </c>
      <c r="Y5" s="57">
        <f t="shared" si="0"/>
        <v>898.21331837152741</v>
      </c>
      <c r="Z5" s="57"/>
      <c r="AA5" s="57"/>
      <c r="AB5" s="57"/>
      <c r="AC5" s="57"/>
      <c r="AD5" s="57"/>
    </row>
    <row r="6" spans="1:30" ht="17.25" customHeight="1" x14ac:dyDescent="0.55000000000000004">
      <c r="B6" s="56" t="s">
        <v>76</v>
      </c>
      <c r="C6" s="18">
        <v>0.27</v>
      </c>
      <c r="D6" s="18">
        <v>0.3</v>
      </c>
      <c r="E6" s="19">
        <v>0.33</v>
      </c>
      <c r="F6" s="20">
        <v>0.35750000000000004</v>
      </c>
      <c r="G6" s="20">
        <v>0.38500000000000001</v>
      </c>
      <c r="H6" s="20">
        <v>0.41249999999999998</v>
      </c>
      <c r="I6" s="18">
        <v>0.44</v>
      </c>
      <c r="J6" s="20">
        <v>0.46666666666666667</v>
      </c>
      <c r="K6" s="21">
        <v>0.5</v>
      </c>
      <c r="L6" s="19">
        <v>0.52</v>
      </c>
      <c r="M6" s="20">
        <v>0.54666666666666663</v>
      </c>
      <c r="N6" s="20">
        <v>0.57333333333333325</v>
      </c>
      <c r="O6" s="22">
        <v>0.6</v>
      </c>
      <c r="P6" s="18">
        <v>0.61333333333333329</v>
      </c>
      <c r="Q6" s="18">
        <v>0.62666666666666659</v>
      </c>
      <c r="R6" s="18">
        <v>0.6399999999999999</v>
      </c>
      <c r="S6" s="18">
        <v>0.65333333333333321</v>
      </c>
      <c r="T6" s="18">
        <v>0.66666666666666652</v>
      </c>
      <c r="U6" s="18">
        <v>0.67999999999999983</v>
      </c>
      <c r="V6" s="18">
        <v>0.69333333333333313</v>
      </c>
      <c r="W6" s="23">
        <v>0.70666666666666644</v>
      </c>
      <c r="X6" s="18">
        <v>0.71999999999999975</v>
      </c>
      <c r="Y6" s="18">
        <v>0.73333333333333306</v>
      </c>
      <c r="Z6" s="65"/>
      <c r="AA6" s="65"/>
      <c r="AB6" s="65"/>
      <c r="AC6" s="65"/>
      <c r="AD6" s="65"/>
    </row>
    <row r="7" spans="1:30" ht="17.25" customHeight="1" x14ac:dyDescent="0.55000000000000004">
      <c r="B7" s="56" t="s">
        <v>75</v>
      </c>
      <c r="C7" s="61">
        <v>1122</v>
      </c>
      <c r="D7" s="61">
        <v>1130</v>
      </c>
      <c r="E7" s="63">
        <v>1136</v>
      </c>
      <c r="F7" s="64">
        <v>1142</v>
      </c>
      <c r="G7" s="61">
        <v>1154</v>
      </c>
      <c r="H7" s="61">
        <v>1161</v>
      </c>
      <c r="I7" s="64">
        <v>1166</v>
      </c>
      <c r="J7" s="61">
        <v>1173</v>
      </c>
      <c r="K7" s="63">
        <v>1176</v>
      </c>
      <c r="L7" s="64">
        <v>1179</v>
      </c>
      <c r="M7" s="61">
        <v>1183.7159999999999</v>
      </c>
      <c r="N7" s="63">
        <v>1188.4508639999999</v>
      </c>
      <c r="O7" s="61">
        <v>1193.2046674559999</v>
      </c>
      <c r="P7" s="61">
        <v>1197.9774861258238</v>
      </c>
      <c r="Q7" s="61">
        <v>1202.769396070327</v>
      </c>
      <c r="R7" s="64">
        <v>1207.5804736546083</v>
      </c>
      <c r="S7" s="61">
        <v>1212.4107955492268</v>
      </c>
      <c r="T7" s="63">
        <v>1217.2604387314236</v>
      </c>
      <c r="U7" s="61">
        <v>1222.1294804863494</v>
      </c>
      <c r="V7" s="26">
        <v>1227.0179984082947</v>
      </c>
      <c r="W7" s="26">
        <v>1231.926070401928</v>
      </c>
      <c r="X7" s="26">
        <v>1236.8537746835357</v>
      </c>
      <c r="Y7" s="26">
        <v>1241.8011897822698</v>
      </c>
    </row>
    <row r="8" spans="1:30" ht="17.25" customHeight="1" x14ac:dyDescent="0.55000000000000004">
      <c r="B8" s="56" t="s">
        <v>74</v>
      </c>
      <c r="C8" s="62">
        <v>0</v>
      </c>
      <c r="D8" s="62">
        <v>1.7067884731145795</v>
      </c>
      <c r="E8" s="62">
        <v>1.5489163527574592</v>
      </c>
      <c r="F8" s="62">
        <v>1.5128859478202659</v>
      </c>
      <c r="G8" s="62">
        <v>1.5658887164561648</v>
      </c>
      <c r="H8" s="62">
        <v>1.7116475001355593</v>
      </c>
      <c r="I8" s="62">
        <v>1.9321127925936781</v>
      </c>
      <c r="J8" s="62">
        <v>2.2796376749430727</v>
      </c>
      <c r="K8" s="62">
        <v>2.6721094099981473</v>
      </c>
      <c r="L8" s="62">
        <v>3.1000771910880611</v>
      </c>
      <c r="M8" s="62">
        <v>3.5427075656812921</v>
      </c>
      <c r="N8" s="62">
        <v>3.9696674644320775</v>
      </c>
      <c r="O8" s="62">
        <v>4.3490829674960878</v>
      </c>
      <c r="P8" s="62">
        <v>4.6586751692361252</v>
      </c>
      <c r="Q8" s="62">
        <v>4.8946512280792671</v>
      </c>
      <c r="R8" s="62">
        <v>5.0694228289752061</v>
      </c>
      <c r="S8" s="62">
        <v>5.2023385306474523</v>
      </c>
      <c r="T8" s="62">
        <v>5.3104789209670491</v>
      </c>
      <c r="U8" s="62">
        <v>5.4047437547945885</v>
      </c>
      <c r="V8" s="62">
        <v>5.4906522584342161</v>
      </c>
      <c r="W8" s="62">
        <v>5.5706747670677137</v>
      </c>
      <c r="X8" s="62">
        <v>5.6459741351786654</v>
      </c>
      <c r="Y8" s="62">
        <v>5.7173079559630713</v>
      </c>
      <c r="Z8" s="62"/>
      <c r="AA8" s="62"/>
      <c r="AB8" s="62"/>
      <c r="AC8" s="62"/>
      <c r="AD8" s="62"/>
    </row>
    <row r="9" spans="1:30" ht="18" x14ac:dyDescent="0.55000000000000004">
      <c r="B9" s="56" t="s">
        <v>73</v>
      </c>
      <c r="C9" s="61">
        <f t="shared" ref="C9:Y9" si="1">C7+C8</f>
        <v>1122</v>
      </c>
      <c r="D9" s="61">
        <f t="shared" si="1"/>
        <v>1131.7067884731146</v>
      </c>
      <c r="E9" s="61">
        <f t="shared" si="1"/>
        <v>1137.5489163527575</v>
      </c>
      <c r="F9" s="61">
        <f t="shared" si="1"/>
        <v>1143.5128859478202</v>
      </c>
      <c r="G9" s="61">
        <f t="shared" si="1"/>
        <v>1155.5658887164561</v>
      </c>
      <c r="H9" s="61">
        <f t="shared" si="1"/>
        <v>1162.7116475001355</v>
      </c>
      <c r="I9" s="61">
        <f t="shared" si="1"/>
        <v>1167.9321127925937</v>
      </c>
      <c r="J9" s="61">
        <f t="shared" si="1"/>
        <v>1175.2796376749432</v>
      </c>
      <c r="K9" s="61">
        <f t="shared" si="1"/>
        <v>1178.6721094099983</v>
      </c>
      <c r="L9" s="61">
        <f t="shared" si="1"/>
        <v>1182.1000771910881</v>
      </c>
      <c r="M9" s="61">
        <f t="shared" si="1"/>
        <v>1187.2587075656811</v>
      </c>
      <c r="N9" s="61">
        <f t="shared" si="1"/>
        <v>1192.4205314644321</v>
      </c>
      <c r="O9" s="61">
        <f t="shared" si="1"/>
        <v>1197.553750423496</v>
      </c>
      <c r="P9" s="61">
        <f t="shared" si="1"/>
        <v>1202.63616129506</v>
      </c>
      <c r="Q9" s="61">
        <f t="shared" si="1"/>
        <v>1207.6640472984063</v>
      </c>
      <c r="R9" s="61">
        <f t="shared" si="1"/>
        <v>1212.6498964835835</v>
      </c>
      <c r="S9" s="61">
        <f t="shared" si="1"/>
        <v>1217.6131340798743</v>
      </c>
      <c r="T9" s="61">
        <f t="shared" si="1"/>
        <v>1222.5709176523906</v>
      </c>
      <c r="U9" s="61">
        <f t="shared" si="1"/>
        <v>1227.5342242411439</v>
      </c>
      <c r="V9" s="61">
        <f t="shared" si="1"/>
        <v>1232.508650666729</v>
      </c>
      <c r="W9" s="61">
        <f t="shared" si="1"/>
        <v>1237.4967451689956</v>
      </c>
      <c r="X9" s="61">
        <f t="shared" si="1"/>
        <v>1242.4997488187144</v>
      </c>
      <c r="Y9" s="61">
        <f t="shared" si="1"/>
        <v>1247.518497738233</v>
      </c>
      <c r="Z9" s="61"/>
      <c r="AA9" s="61"/>
      <c r="AB9" s="61"/>
      <c r="AC9" s="61"/>
      <c r="AD9" s="61"/>
    </row>
    <row r="10" spans="1:30" ht="18" x14ac:dyDescent="0.55000000000000004">
      <c r="B10" s="60" t="s">
        <v>72</v>
      </c>
      <c r="C10" s="57">
        <f>SUM(C11:C17)</f>
        <v>204.26978855075345</v>
      </c>
      <c r="D10" s="57">
        <f t="shared" ref="D10:Y10" si="2">SUM(D11:D17)</f>
        <v>204.26978855075345</v>
      </c>
      <c r="E10" s="57">
        <f t="shared" si="2"/>
        <v>204.26978855075345</v>
      </c>
      <c r="F10" s="57">
        <f t="shared" si="2"/>
        <v>204.26978855075345</v>
      </c>
      <c r="G10" s="57">
        <f t="shared" si="2"/>
        <v>198.06778855075345</v>
      </c>
      <c r="H10" s="57">
        <f t="shared" si="2"/>
        <v>191.56778855075345</v>
      </c>
      <c r="I10" s="57">
        <f t="shared" si="2"/>
        <v>683.00378855075348</v>
      </c>
      <c r="J10" s="57">
        <f t="shared" si="2"/>
        <v>683.00378855075348</v>
      </c>
      <c r="K10" s="57">
        <f t="shared" si="2"/>
        <v>683.00378855075348</v>
      </c>
      <c r="L10" s="57">
        <f t="shared" si="2"/>
        <v>681.25378855075348</v>
      </c>
      <c r="M10" s="57">
        <f t="shared" si="2"/>
        <v>662.00378855075348</v>
      </c>
      <c r="N10" s="57">
        <f t="shared" si="2"/>
        <v>660.17552998800079</v>
      </c>
      <c r="O10" s="57">
        <f t="shared" si="2"/>
        <v>640.06468579772149</v>
      </c>
      <c r="P10" s="57">
        <f t="shared" si="2"/>
        <v>640.06468579772149</v>
      </c>
      <c r="Q10" s="57">
        <f t="shared" si="2"/>
        <v>640.06468579772149</v>
      </c>
      <c r="R10" s="57">
        <f t="shared" si="2"/>
        <v>629.76229531457807</v>
      </c>
      <c r="S10" s="57">
        <f t="shared" si="2"/>
        <v>516.43600000000004</v>
      </c>
      <c r="T10" s="57">
        <f t="shared" si="2"/>
        <v>516.43600000000004</v>
      </c>
      <c r="U10" s="57">
        <f t="shared" si="2"/>
        <v>516.43600000000004</v>
      </c>
      <c r="V10" s="57">
        <f t="shared" si="2"/>
        <v>516.43600000000004</v>
      </c>
      <c r="W10" s="57">
        <f t="shared" si="2"/>
        <v>516.43600000000004</v>
      </c>
      <c r="X10" s="57">
        <f t="shared" si="2"/>
        <v>516.43600000000004</v>
      </c>
      <c r="Y10" s="57">
        <f t="shared" si="2"/>
        <v>516.43600000000004</v>
      </c>
      <c r="Z10" s="57"/>
      <c r="AA10" s="57"/>
      <c r="AB10" s="57"/>
      <c r="AC10" s="57"/>
      <c r="AD10" s="57"/>
    </row>
    <row r="11" spans="1:30" ht="18" x14ac:dyDescent="0.55000000000000004">
      <c r="B11" s="24" t="s">
        <v>50</v>
      </c>
      <c r="C11" s="54">
        <v>12.702</v>
      </c>
      <c r="D11" s="54">
        <v>12.702</v>
      </c>
      <c r="E11" s="54">
        <v>12.702</v>
      </c>
      <c r="F11" s="54">
        <v>12.702</v>
      </c>
      <c r="G11" s="54">
        <v>6.5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</row>
    <row r="12" spans="1:30" ht="18" x14ac:dyDescent="0.55000000000000004">
      <c r="B12" s="25" t="s">
        <v>51</v>
      </c>
      <c r="C12" s="54">
        <v>21.93910275303201</v>
      </c>
      <c r="D12" s="54">
        <v>21.93910275303201</v>
      </c>
      <c r="E12" s="53">
        <v>21.93910275303201</v>
      </c>
      <c r="F12" s="55">
        <v>21.93910275303201</v>
      </c>
      <c r="G12" s="54">
        <v>21.93910275303201</v>
      </c>
      <c r="H12" s="54">
        <v>21.93910275303201</v>
      </c>
      <c r="I12" s="55">
        <v>21.93910275303201</v>
      </c>
      <c r="J12" s="54">
        <v>21.93910275303201</v>
      </c>
      <c r="K12" s="53">
        <v>21.93910275303201</v>
      </c>
      <c r="L12" s="55">
        <v>21.93910275303201</v>
      </c>
      <c r="M12" s="54">
        <v>21.93910275303201</v>
      </c>
      <c r="N12" s="54">
        <f>(11/12)*M12</f>
        <v>20.110844190279341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</row>
    <row r="13" spans="1:30" ht="18" x14ac:dyDescent="0.55000000000000004">
      <c r="B13" s="24" t="s">
        <v>18</v>
      </c>
      <c r="C13" s="54">
        <v>25</v>
      </c>
      <c r="D13" s="54">
        <v>25</v>
      </c>
      <c r="E13" s="54">
        <v>25</v>
      </c>
      <c r="F13" s="54">
        <v>25</v>
      </c>
      <c r="G13" s="54">
        <v>25</v>
      </c>
      <c r="H13" s="54">
        <v>25</v>
      </c>
      <c r="I13" s="54">
        <v>25</v>
      </c>
      <c r="J13" s="54">
        <v>25</v>
      </c>
      <c r="K13" s="54">
        <v>25</v>
      </c>
      <c r="L13" s="54">
        <v>25</v>
      </c>
      <c r="M13" s="54">
        <v>25</v>
      </c>
      <c r="N13" s="54">
        <v>25</v>
      </c>
      <c r="O13" s="54">
        <v>25</v>
      </c>
      <c r="P13" s="54">
        <v>25</v>
      </c>
      <c r="Q13" s="54">
        <v>25</v>
      </c>
      <c r="R13" s="54">
        <v>25</v>
      </c>
      <c r="S13" s="54">
        <v>25</v>
      </c>
      <c r="T13" s="54">
        <v>25</v>
      </c>
      <c r="U13" s="54">
        <v>25</v>
      </c>
      <c r="V13" s="54">
        <v>25</v>
      </c>
      <c r="W13" s="54">
        <v>25</v>
      </c>
      <c r="X13" s="54">
        <v>25</v>
      </c>
      <c r="Y13" s="54">
        <v>25</v>
      </c>
    </row>
    <row r="14" spans="1:30" ht="17.25" customHeight="1" x14ac:dyDescent="0.4">
      <c r="B14" s="24" t="s">
        <v>19</v>
      </c>
      <c r="C14" s="26">
        <v>97.34868579772143</v>
      </c>
      <c r="D14" s="26">
        <v>97.34868579772143</v>
      </c>
      <c r="E14" s="26">
        <v>97.34868579772143</v>
      </c>
      <c r="F14" s="26">
        <v>97.34868579772143</v>
      </c>
      <c r="G14" s="26">
        <v>97.34868579772143</v>
      </c>
      <c r="H14" s="26">
        <v>97.34868579772143</v>
      </c>
      <c r="I14" s="26">
        <v>97.34868579772143</v>
      </c>
      <c r="J14" s="26">
        <v>97.34868579772143</v>
      </c>
      <c r="K14" s="26">
        <v>97.34868579772143</v>
      </c>
      <c r="L14" s="26">
        <v>97.34868579772143</v>
      </c>
      <c r="M14" s="26">
        <v>97.34868579772143</v>
      </c>
      <c r="N14" s="26">
        <v>97.34868579772143</v>
      </c>
      <c r="O14" s="26">
        <v>97.34868579772143</v>
      </c>
      <c r="P14" s="26">
        <v>97.34868579772143</v>
      </c>
      <c r="Q14" s="26">
        <v>97.34868579772143</v>
      </c>
      <c r="R14" s="26">
        <f>Q14*(11/12)</f>
        <v>89.236295314577973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</row>
    <row r="15" spans="1:30" ht="18" x14ac:dyDescent="0.55000000000000004">
      <c r="B15" s="24" t="s">
        <v>20</v>
      </c>
      <c r="C15" s="54">
        <v>21</v>
      </c>
      <c r="D15" s="54">
        <v>21</v>
      </c>
      <c r="E15" s="54">
        <v>21</v>
      </c>
      <c r="F15" s="54">
        <v>21</v>
      </c>
      <c r="G15" s="54">
        <v>21</v>
      </c>
      <c r="H15" s="54">
        <v>21</v>
      </c>
      <c r="I15" s="54">
        <v>21</v>
      </c>
      <c r="J15" s="54">
        <v>21</v>
      </c>
      <c r="K15" s="54">
        <v>21</v>
      </c>
      <c r="L15" s="54">
        <f>K15*(11/12)</f>
        <v>19.25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</row>
    <row r="16" spans="1:30" ht="18" x14ac:dyDescent="0.55000000000000004">
      <c r="B16" s="24" t="s">
        <v>52</v>
      </c>
      <c r="C16" s="54">
        <v>26.28</v>
      </c>
      <c r="D16" s="54">
        <v>26.28</v>
      </c>
      <c r="E16" s="53">
        <v>26.28</v>
      </c>
      <c r="F16" s="55">
        <v>26.28</v>
      </c>
      <c r="G16" s="54">
        <v>26.28</v>
      </c>
      <c r="H16" s="54">
        <v>26.28</v>
      </c>
      <c r="I16" s="55">
        <v>26.28</v>
      </c>
      <c r="J16" s="54">
        <v>26.28</v>
      </c>
      <c r="K16" s="53">
        <v>26.28</v>
      </c>
      <c r="L16" s="55">
        <v>26.28</v>
      </c>
      <c r="M16" s="54">
        <v>26.28</v>
      </c>
      <c r="N16" s="53">
        <v>26.28</v>
      </c>
      <c r="O16" s="54">
        <v>26.28</v>
      </c>
      <c r="P16" s="54">
        <v>26.28</v>
      </c>
      <c r="Q16" s="54">
        <v>26.28</v>
      </c>
      <c r="R16" s="55">
        <f>Q16*(11/12)</f>
        <v>24.09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</row>
    <row r="17" spans="2:30" ht="18" x14ac:dyDescent="0.55000000000000004">
      <c r="B17" s="24" t="s">
        <v>886</v>
      </c>
      <c r="C17" s="54"/>
      <c r="D17" s="54"/>
      <c r="E17" s="54"/>
      <c r="F17" s="54"/>
      <c r="G17" s="54"/>
      <c r="H17" s="54"/>
      <c r="I17" s="54">
        <f>102*8760/1000*0.55</f>
        <v>491.43600000000004</v>
      </c>
      <c r="J17" s="54">
        <f t="shared" ref="J17:Y17" si="3">102*8760/1000*0.55</f>
        <v>491.43600000000004</v>
      </c>
      <c r="K17" s="54">
        <f t="shared" si="3"/>
        <v>491.43600000000004</v>
      </c>
      <c r="L17" s="54">
        <f t="shared" si="3"/>
        <v>491.43600000000004</v>
      </c>
      <c r="M17" s="54">
        <f t="shared" si="3"/>
        <v>491.43600000000004</v>
      </c>
      <c r="N17" s="54">
        <f t="shared" si="3"/>
        <v>491.43600000000004</v>
      </c>
      <c r="O17" s="54">
        <f t="shared" si="3"/>
        <v>491.43600000000004</v>
      </c>
      <c r="P17" s="54">
        <f t="shared" si="3"/>
        <v>491.43600000000004</v>
      </c>
      <c r="Q17" s="54">
        <f t="shared" si="3"/>
        <v>491.43600000000004</v>
      </c>
      <c r="R17" s="54">
        <f t="shared" si="3"/>
        <v>491.43600000000004</v>
      </c>
      <c r="S17" s="54">
        <f t="shared" si="3"/>
        <v>491.43600000000004</v>
      </c>
      <c r="T17" s="54">
        <f t="shared" si="3"/>
        <v>491.43600000000004</v>
      </c>
      <c r="U17" s="54">
        <f t="shared" si="3"/>
        <v>491.43600000000004</v>
      </c>
      <c r="V17" s="54">
        <f t="shared" si="3"/>
        <v>491.43600000000004</v>
      </c>
      <c r="W17" s="54">
        <f t="shared" si="3"/>
        <v>491.43600000000004</v>
      </c>
      <c r="X17" s="54">
        <f t="shared" si="3"/>
        <v>491.43600000000004</v>
      </c>
      <c r="Y17" s="54">
        <f t="shared" si="3"/>
        <v>491.43600000000004</v>
      </c>
    </row>
    <row r="18" spans="2:30" ht="16.5" customHeight="1" x14ac:dyDescent="0.55000000000000004">
      <c r="B18" s="52" t="s">
        <v>71</v>
      </c>
      <c r="C18" s="51">
        <f>-(C5-C10)</f>
        <v>-98.670211449246551</v>
      </c>
      <c r="D18" s="51">
        <f t="shared" ref="D18:Y18" si="4">-(D5-D10)</f>
        <v>-101.29104433698751</v>
      </c>
      <c r="E18" s="51">
        <f t="shared" si="4"/>
        <v>-136.99488635507379</v>
      </c>
      <c r="F18" s="51">
        <f t="shared" si="4"/>
        <v>-173.08946381202725</v>
      </c>
      <c r="G18" s="51">
        <f t="shared" si="4"/>
        <v>-215.04701666537966</v>
      </c>
      <c r="H18" s="51">
        <f t="shared" si="4"/>
        <v>-256.07619573679875</v>
      </c>
      <c r="I18" s="51">
        <f t="shared" si="4"/>
        <v>201.23179202380862</v>
      </c>
      <c r="J18" s="51">
        <f t="shared" si="4"/>
        <v>165.88074797377851</v>
      </c>
      <c r="K18" s="51">
        <f t="shared" si="4"/>
        <v>132.95680415942093</v>
      </c>
      <c r="L18" s="51">
        <f t="shared" si="4"/>
        <v>90.203749955209446</v>
      </c>
      <c r="M18" s="51">
        <f t="shared" si="4"/>
        <v>44.629260616599254</v>
      </c>
      <c r="N18" s="51">
        <f t="shared" si="4"/>
        <v>8.3189727874446362</v>
      </c>
      <c r="O18" s="51">
        <f t="shared" si="4"/>
        <v>-46.532797778416125</v>
      </c>
      <c r="P18" s="51">
        <f t="shared" si="4"/>
        <v>-81.517010979314477</v>
      </c>
      <c r="Q18" s="51">
        <f t="shared" si="4"/>
        <v>-100.63592987863433</v>
      </c>
      <c r="R18" s="51">
        <f t="shared" si="4"/>
        <v>-130.16497314846742</v>
      </c>
      <c r="S18" s="51">
        <f t="shared" si="4"/>
        <v>-262.83640581111933</v>
      </c>
      <c r="T18" s="51">
        <f t="shared" si="4"/>
        <v>-282.31033286622835</v>
      </c>
      <c r="U18" s="51">
        <f t="shared" si="4"/>
        <v>-301.92014949409565</v>
      </c>
      <c r="V18" s="51">
        <f t="shared" si="4"/>
        <v>-321.66988245337541</v>
      </c>
      <c r="W18" s="51">
        <f t="shared" si="4"/>
        <v>-341.56174331717</v>
      </c>
      <c r="X18" s="51">
        <f t="shared" si="4"/>
        <v>-361.5971558318912</v>
      </c>
      <c r="Y18" s="51">
        <f t="shared" si="4"/>
        <v>-381.77731837152737</v>
      </c>
      <c r="Z18" s="51"/>
      <c r="AA18" s="51"/>
      <c r="AB18" s="51"/>
      <c r="AC18" s="51"/>
      <c r="AD18" s="51"/>
    </row>
    <row r="19" spans="2:30" ht="16.5" customHeight="1" x14ac:dyDescent="0.55000000000000004">
      <c r="B19" s="98" t="s">
        <v>136</v>
      </c>
      <c r="C19" s="51">
        <f>C18</f>
        <v>-98.670211449246551</v>
      </c>
      <c r="D19" s="51">
        <f t="shared" ref="D19:Y19" si="5">D18+SUM(C44:C55)</f>
        <v>-101.29104433698751</v>
      </c>
      <c r="E19" s="51">
        <f t="shared" si="5"/>
        <v>-136.99488635507379</v>
      </c>
      <c r="F19" s="51">
        <f t="shared" si="5"/>
        <v>-52.274997905505117</v>
      </c>
      <c r="G19" s="51">
        <f t="shared" si="5"/>
        <v>14.959210746843524</v>
      </c>
      <c r="H19" s="51">
        <f t="shared" si="5"/>
        <v>-26.375895030167243</v>
      </c>
      <c r="I19" s="51">
        <f t="shared" si="5"/>
        <v>430.3820854751404</v>
      </c>
      <c r="J19" s="51">
        <f t="shared" si="5"/>
        <v>456.24315922422528</v>
      </c>
      <c r="K19" s="51">
        <f t="shared" si="5"/>
        <v>422.6131773254894</v>
      </c>
      <c r="L19" s="51">
        <f t="shared" si="5"/>
        <v>379.1593803225324</v>
      </c>
      <c r="M19" s="51">
        <f t="shared" si="5"/>
        <v>455.9674037561673</v>
      </c>
      <c r="N19" s="51">
        <f t="shared" si="5"/>
        <v>418.68761985346595</v>
      </c>
      <c r="O19" s="51">
        <f t="shared" si="5"/>
        <v>362.87362443460995</v>
      </c>
      <c r="P19" s="51">
        <f t="shared" si="5"/>
        <v>453.95440306711396</v>
      </c>
      <c r="Q19" s="51">
        <f t="shared" si="5"/>
        <v>433.62483856244592</v>
      </c>
      <c r="R19" s="51">
        <f t="shared" si="5"/>
        <v>402.89422952930465</v>
      </c>
      <c r="S19" s="51">
        <f t="shared" si="5"/>
        <v>356.63024284656956</v>
      </c>
      <c r="T19" s="51">
        <f t="shared" si="5"/>
        <v>503.94570592652781</v>
      </c>
      <c r="U19" s="51">
        <f t="shared" si="5"/>
        <v>482.50908400771482</v>
      </c>
      <c r="V19" s="51">
        <f t="shared" si="5"/>
        <v>460.94624679717151</v>
      </c>
      <c r="W19" s="51">
        <f t="shared" si="5"/>
        <v>439.25487996399772</v>
      </c>
      <c r="X19" s="51">
        <f t="shared" si="5"/>
        <v>417.43345777466789</v>
      </c>
      <c r="Y19" s="51">
        <f t="shared" si="5"/>
        <v>395.48068063298263</v>
      </c>
      <c r="Z19" s="51"/>
      <c r="AA19" s="51"/>
      <c r="AB19" s="51"/>
      <c r="AC19" s="51"/>
      <c r="AD19" s="51"/>
    </row>
    <row r="20" spans="2:30" ht="16.5" customHeight="1" x14ac:dyDescent="0.55000000000000004">
      <c r="B20" s="98" t="s">
        <v>139</v>
      </c>
      <c r="C20" s="51">
        <v>23.5</v>
      </c>
      <c r="D20" s="51">
        <f t="shared" ref="D20:Z20" si="6">SUM(D44:D55)+SUM(D11:D16)</f>
        <v>204.26978855075345</v>
      </c>
      <c r="E20" s="51">
        <f t="shared" si="6"/>
        <v>325.08425445727556</v>
      </c>
      <c r="F20" s="51">
        <f t="shared" si="6"/>
        <v>434.27601596297666</v>
      </c>
      <c r="G20" s="51">
        <f t="shared" si="6"/>
        <v>427.76808925738499</v>
      </c>
      <c r="H20" s="51">
        <f t="shared" si="6"/>
        <v>420.71808200208523</v>
      </c>
      <c r="I20" s="51">
        <f t="shared" si="6"/>
        <v>481.93019980120022</v>
      </c>
      <c r="J20" s="51">
        <f t="shared" si="6"/>
        <v>481.22416171682192</v>
      </c>
      <c r="K20" s="51">
        <f t="shared" si="6"/>
        <v>480.5234189180764</v>
      </c>
      <c r="L20" s="51">
        <f t="shared" si="6"/>
        <v>601.15593169032149</v>
      </c>
      <c r="M20" s="51">
        <f t="shared" si="6"/>
        <v>580.93643561677482</v>
      </c>
      <c r="N20" s="51">
        <f t="shared" si="6"/>
        <v>578.14595220102683</v>
      </c>
      <c r="O20" s="51">
        <f t="shared" si="6"/>
        <v>684.1000998441499</v>
      </c>
      <c r="P20" s="51">
        <f t="shared" si="6"/>
        <v>682.8894542388017</v>
      </c>
      <c r="Q20" s="51">
        <f t="shared" si="6"/>
        <v>681.68788847549354</v>
      </c>
      <c r="R20" s="51">
        <f t="shared" si="6"/>
        <v>757.79294397226681</v>
      </c>
      <c r="S20" s="51">
        <f t="shared" si="6"/>
        <v>811.25603879275616</v>
      </c>
      <c r="T20" s="51">
        <f t="shared" si="6"/>
        <v>809.42923350181047</v>
      </c>
      <c r="U20" s="51">
        <f t="shared" si="6"/>
        <v>807.61612925054692</v>
      </c>
      <c r="V20" s="51">
        <f t="shared" si="6"/>
        <v>805.81662328116772</v>
      </c>
      <c r="W20" s="51">
        <f t="shared" si="6"/>
        <v>804.03061360655909</v>
      </c>
      <c r="X20" s="51">
        <f t="shared" si="6"/>
        <v>802.25799900451</v>
      </c>
      <c r="Y20" s="51">
        <f t="shared" si="6"/>
        <v>800.49867901197592</v>
      </c>
      <c r="Z20" s="51">
        <f t="shared" si="6"/>
        <v>0</v>
      </c>
      <c r="AA20" s="51"/>
      <c r="AB20" s="51"/>
      <c r="AC20" s="51"/>
      <c r="AD20" s="51"/>
    </row>
    <row r="21" spans="2:30" ht="16.5" customHeight="1" x14ac:dyDescent="0.55000000000000004">
      <c r="B21" s="98" t="s">
        <v>131</v>
      </c>
      <c r="C21" s="51">
        <v>24</v>
      </c>
      <c r="D21" s="51">
        <f>C21+D20</f>
        <v>228.26978855075345</v>
      </c>
      <c r="E21" s="51">
        <f>D21+E20</f>
        <v>553.35404300802907</v>
      </c>
      <c r="F21" s="51">
        <f>F20-F5</f>
        <v>56.916763600195964</v>
      </c>
      <c r="G21" s="51">
        <f>F21+G20-G5</f>
        <v>71.570047641447843</v>
      </c>
      <c r="H21" s="51">
        <f>G21+H20-H5</f>
        <v>44.644145355980868</v>
      </c>
      <c r="I21" s="51">
        <f>I20-I5</f>
        <v>0.15820327425535652</v>
      </c>
      <c r="J21" s="51">
        <f>I21+J20-J5</f>
        <v>-35.740675585897691</v>
      </c>
      <c r="K21" s="51">
        <f>J21+K20-K5</f>
        <v>-105.26424105915385</v>
      </c>
      <c r="L21" s="51">
        <f>L20-L5</f>
        <v>10.105893094777457</v>
      </c>
      <c r="M21" s="51">
        <f>L21+M20-M5</f>
        <v>-26.332199222601957</v>
      </c>
      <c r="N21" s="51">
        <f>M21+N20-N5</f>
        <v>-100.04280422213128</v>
      </c>
      <c r="O21" s="51">
        <f>O20-O5</f>
        <v>-2.4973837319877248</v>
      </c>
      <c r="P21" s="51">
        <f>O21+P20-P5</f>
        <v>-41.189626270221993</v>
      </c>
      <c r="Q21" s="51">
        <f>P21+Q20-Q5</f>
        <v>-100.20235347108428</v>
      </c>
      <c r="R21" s="51">
        <f>R20-R5</f>
        <v>-2.1343244907786811</v>
      </c>
      <c r="S21" s="51">
        <f>R21+S20-S5</f>
        <v>29.849308490858107</v>
      </c>
      <c r="T21" s="51">
        <f>S21+T20-T5</f>
        <v>40.532209126440193</v>
      </c>
      <c r="U21" s="51">
        <f>U20-U5</f>
        <v>-10.74002024354877</v>
      </c>
      <c r="V21" s="51">
        <f>U21+V20-V5</f>
        <v>-43.029279415756491</v>
      </c>
      <c r="W21" s="51">
        <f>V21+W20-W5</f>
        <v>-96.996409126367439</v>
      </c>
      <c r="X21" s="51">
        <f>X20-X5</f>
        <v>-75.775156827381238</v>
      </c>
      <c r="Y21" s="51">
        <f>X21+Y20-Y5</f>
        <v>-173.48979618693272</v>
      </c>
      <c r="Z21" s="51">
        <f>Y21+Z20-Z5</f>
        <v>-173.48979618693272</v>
      </c>
      <c r="AA21" s="51"/>
      <c r="AB21" s="51"/>
      <c r="AC21" s="51"/>
      <c r="AD21" s="51"/>
    </row>
    <row r="22" spans="2:30" ht="16.5" customHeight="1" x14ac:dyDescent="0.55000000000000004">
      <c r="B22" s="100" t="s">
        <v>137</v>
      </c>
      <c r="C22" s="50"/>
      <c r="D22" s="47">
        <f>-($C$62*D18*1000)/8760/$C$60</f>
        <v>13.875485525614726</v>
      </c>
      <c r="E22" s="47">
        <f t="shared" ref="E22:Y22" si="7">-($C$62*E19*1000)/8760/$C$60</f>
        <v>18.76642278836627</v>
      </c>
      <c r="F22" s="47">
        <f t="shared" si="7"/>
        <v>7.1609586171924819</v>
      </c>
      <c r="G22" s="47">
        <f t="shared" si="7"/>
        <v>-2.0492069516224007</v>
      </c>
      <c r="H22" s="47">
        <f t="shared" si="7"/>
        <v>3.613136305502362</v>
      </c>
      <c r="I22" s="47">
        <f t="shared" si="7"/>
        <v>-58.956450065087715</v>
      </c>
      <c r="J22" s="47">
        <f t="shared" si="7"/>
        <v>-62.499062907428119</v>
      </c>
      <c r="K22" s="47">
        <f t="shared" si="7"/>
        <v>-57.892216071984848</v>
      </c>
      <c r="L22" s="47">
        <f t="shared" si="7"/>
        <v>-51.939641140072929</v>
      </c>
      <c r="M22" s="47">
        <f t="shared" si="7"/>
        <v>-62.461288185776333</v>
      </c>
      <c r="N22" s="47">
        <f t="shared" si="7"/>
        <v>-57.354468473077524</v>
      </c>
      <c r="O22" s="47">
        <f t="shared" si="7"/>
        <v>-49.708715675973963</v>
      </c>
      <c r="P22" s="47">
        <f t="shared" si="7"/>
        <v>-62.185534666727946</v>
      </c>
      <c r="Q22" s="47">
        <f t="shared" si="7"/>
        <v>-59.400662816773412</v>
      </c>
      <c r="R22" s="47">
        <f t="shared" si="7"/>
        <v>-55.190990346480092</v>
      </c>
      <c r="S22" s="47">
        <f t="shared" si="7"/>
        <v>-48.853457924187609</v>
      </c>
      <c r="T22" s="47">
        <f t="shared" si="7"/>
        <v>-69.033658346099699</v>
      </c>
      <c r="U22" s="47">
        <f t="shared" si="7"/>
        <v>-66.097134795577375</v>
      </c>
      <c r="V22" s="47">
        <f t="shared" si="7"/>
        <v>-63.143321479064589</v>
      </c>
      <c r="W22" s="47">
        <f t="shared" si="7"/>
        <v>-60.171901364931195</v>
      </c>
      <c r="X22" s="47">
        <f t="shared" si="7"/>
        <v>-57.182665448584636</v>
      </c>
      <c r="Y22" s="47">
        <f t="shared" si="7"/>
        <v>-54.175435703148302</v>
      </c>
      <c r="Z22" s="47"/>
      <c r="AA22" s="47"/>
      <c r="AB22" s="47"/>
      <c r="AC22" s="47"/>
      <c r="AD22" s="47"/>
    </row>
    <row r="23" spans="2:30" ht="16.5" customHeight="1" x14ac:dyDescent="0.4">
      <c r="B23" s="84" t="s">
        <v>138</v>
      </c>
      <c r="D23" s="47">
        <f>-($C$63*(D18*1000/8760/$C$61))</f>
        <v>23.125809209357879</v>
      </c>
      <c r="E23" s="47">
        <f t="shared" ref="E23:Y23" si="8">-($C$63*(E19*1000/8760/$C$61))</f>
        <v>31.277371313943789</v>
      </c>
      <c r="F23" s="47">
        <f t="shared" si="8"/>
        <v>11.934931028654136</v>
      </c>
      <c r="G23" s="47">
        <f t="shared" si="8"/>
        <v>-3.4153449193706673</v>
      </c>
      <c r="H23" s="47">
        <f t="shared" si="8"/>
        <v>6.0218938425039363</v>
      </c>
      <c r="I23" s="47">
        <f t="shared" si="8"/>
        <v>-98.260750108479556</v>
      </c>
      <c r="J23" s="47">
        <f t="shared" si="8"/>
        <v>-104.16510484571353</v>
      </c>
      <c r="K23" s="47">
        <f t="shared" si="8"/>
        <v>-96.487026786641437</v>
      </c>
      <c r="L23" s="47">
        <f t="shared" si="8"/>
        <v>-86.566068566788218</v>
      </c>
      <c r="M23" s="47">
        <f t="shared" si="8"/>
        <v>-104.10214697629389</v>
      </c>
      <c r="N23" s="47">
        <f t="shared" si="8"/>
        <v>-95.590780788462538</v>
      </c>
      <c r="O23" s="47">
        <f t="shared" si="8"/>
        <v>-82.847859459956609</v>
      </c>
      <c r="P23" s="47">
        <f t="shared" si="8"/>
        <v>-103.6425577778799</v>
      </c>
      <c r="Q23" s="47">
        <f t="shared" si="8"/>
        <v>-99.001104694622356</v>
      </c>
      <c r="R23" s="47">
        <f t="shared" si="8"/>
        <v>-91.984983910800153</v>
      </c>
      <c r="S23" s="47">
        <f t="shared" si="8"/>
        <v>-81.422429873646024</v>
      </c>
      <c r="T23" s="47">
        <f t="shared" si="8"/>
        <v>-115.05609724349949</v>
      </c>
      <c r="U23" s="47">
        <f t="shared" si="8"/>
        <v>-110.16189132596229</v>
      </c>
      <c r="V23" s="47">
        <f t="shared" si="8"/>
        <v>-105.23886913177432</v>
      </c>
      <c r="W23" s="47">
        <f t="shared" si="8"/>
        <v>-100.28650227488534</v>
      </c>
      <c r="X23" s="47">
        <f t="shared" si="8"/>
        <v>-95.304442414307729</v>
      </c>
      <c r="Y23" s="47">
        <f t="shared" si="8"/>
        <v>-90.292392838580525</v>
      </c>
      <c r="Z23" s="47"/>
      <c r="AA23" s="47"/>
      <c r="AB23" s="47"/>
      <c r="AC23" s="47"/>
      <c r="AD23" s="47"/>
    </row>
    <row r="24" spans="2:30" ht="16.5" customHeight="1" x14ac:dyDescent="0.4">
      <c r="B24" s="45" t="s">
        <v>70</v>
      </c>
      <c r="C24" s="49"/>
      <c r="D24" s="46">
        <f t="shared" ref="D24:Y24" si="9">D22/1000*8760*$C$60</f>
        <v>30.387313301096253</v>
      </c>
      <c r="E24" s="46">
        <f t="shared" si="9"/>
        <v>41.098465906522129</v>
      </c>
      <c r="F24" s="46">
        <f t="shared" si="9"/>
        <v>15.682499371651536</v>
      </c>
      <c r="G24" s="46">
        <f t="shared" si="9"/>
        <v>-4.4877632240530572</v>
      </c>
      <c r="H24" s="46">
        <f t="shared" si="9"/>
        <v>7.9127685090501725</v>
      </c>
      <c r="I24" s="46">
        <f t="shared" si="9"/>
        <v>-129.11462564254208</v>
      </c>
      <c r="J24" s="46">
        <f t="shared" si="9"/>
        <v>-136.87294776726759</v>
      </c>
      <c r="K24" s="46">
        <f t="shared" si="9"/>
        <v>-126.78395319764681</v>
      </c>
      <c r="L24" s="46">
        <f t="shared" si="9"/>
        <v>-113.74781409675971</v>
      </c>
      <c r="M24" s="46">
        <f t="shared" si="9"/>
        <v>-136.79022112685018</v>
      </c>
      <c r="N24" s="46">
        <f t="shared" si="9"/>
        <v>-125.60628595603978</v>
      </c>
      <c r="O24" s="46">
        <f t="shared" si="9"/>
        <v>-108.86208733038298</v>
      </c>
      <c r="P24" s="46">
        <f t="shared" si="9"/>
        <v>-136.18632092013419</v>
      </c>
      <c r="Q24" s="46">
        <f t="shared" si="9"/>
        <v>-130.08745156873377</v>
      </c>
      <c r="R24" s="46">
        <f t="shared" si="9"/>
        <v>-120.8682688587914</v>
      </c>
      <c r="S24" s="46">
        <f t="shared" si="9"/>
        <v>-106.98907285397087</v>
      </c>
      <c r="T24" s="46">
        <f t="shared" si="9"/>
        <v>-151.18371177795834</v>
      </c>
      <c r="U24" s="46">
        <f t="shared" si="9"/>
        <v>-144.75272520231445</v>
      </c>
      <c r="V24" s="46">
        <f t="shared" si="9"/>
        <v>-138.28387403915147</v>
      </c>
      <c r="W24" s="46">
        <f t="shared" si="9"/>
        <v>-131.77646398919933</v>
      </c>
      <c r="X24" s="46">
        <f t="shared" si="9"/>
        <v>-125.23003733240036</v>
      </c>
      <c r="Y24" s="46">
        <f t="shared" si="9"/>
        <v>-118.64420418989479</v>
      </c>
      <c r="Z24" s="46"/>
      <c r="AA24" s="46"/>
      <c r="AB24" s="46"/>
      <c r="AC24" s="46"/>
      <c r="AD24" s="46"/>
    </row>
    <row r="25" spans="2:30" ht="16.5" customHeight="1" x14ac:dyDescent="0.4">
      <c r="B25" s="45" t="s">
        <v>69</v>
      </c>
      <c r="D25" s="46">
        <f t="shared" ref="D25:Y25" si="10">D23/1000*8760*$C$61</f>
        <v>70.903731035891255</v>
      </c>
      <c r="E25" s="46">
        <f t="shared" si="10"/>
        <v>95.896420448551652</v>
      </c>
      <c r="F25" s="46">
        <f t="shared" si="10"/>
        <v>36.592498533853579</v>
      </c>
      <c r="G25" s="46">
        <f t="shared" si="10"/>
        <v>-10.471447522790465</v>
      </c>
      <c r="H25" s="46">
        <f t="shared" si="10"/>
        <v>18.463126521117065</v>
      </c>
      <c r="I25" s="46">
        <f t="shared" si="10"/>
        <v>-301.26745983259832</v>
      </c>
      <c r="J25" s="46">
        <f t="shared" si="10"/>
        <v>-319.37021145695769</v>
      </c>
      <c r="K25" s="46">
        <f t="shared" si="10"/>
        <v>-295.82922412784262</v>
      </c>
      <c r="L25" s="46">
        <f t="shared" si="10"/>
        <v>-265.41156622577267</v>
      </c>
      <c r="M25" s="46">
        <f t="shared" si="10"/>
        <v>-319.17718262931709</v>
      </c>
      <c r="N25" s="46">
        <f t="shared" si="10"/>
        <v>-293.08133389742608</v>
      </c>
      <c r="O25" s="46">
        <f t="shared" si="10"/>
        <v>-254.01153710422696</v>
      </c>
      <c r="P25" s="46">
        <f t="shared" si="10"/>
        <v>-317.76808214697974</v>
      </c>
      <c r="Q25" s="46">
        <f t="shared" si="10"/>
        <v>-303.53738699371212</v>
      </c>
      <c r="R25" s="46">
        <f t="shared" si="10"/>
        <v>-282.02596067051326</v>
      </c>
      <c r="S25" s="46">
        <f t="shared" si="10"/>
        <v>-249.64116999259866</v>
      </c>
      <c r="T25" s="46">
        <f t="shared" si="10"/>
        <v>-352.76199414856944</v>
      </c>
      <c r="U25" s="46">
        <f t="shared" si="10"/>
        <v>-337.75635880540034</v>
      </c>
      <c r="V25" s="46">
        <f t="shared" si="10"/>
        <v>-322.66237275802007</v>
      </c>
      <c r="W25" s="46">
        <f t="shared" si="10"/>
        <v>-307.47841597479845</v>
      </c>
      <c r="X25" s="46">
        <f t="shared" si="10"/>
        <v>-292.20342044226749</v>
      </c>
      <c r="Y25" s="46">
        <f t="shared" si="10"/>
        <v>-276.83647644308786</v>
      </c>
      <c r="Z25" s="46"/>
      <c r="AA25" s="46"/>
      <c r="AB25" s="46"/>
      <c r="AC25" s="46"/>
      <c r="AD25" s="46"/>
    </row>
    <row r="26" spans="2:30" ht="16.5" customHeight="1" x14ac:dyDescent="0.4">
      <c r="B26" s="84" t="s">
        <v>140</v>
      </c>
      <c r="D26" s="47">
        <f>D22</f>
        <v>13.875485525614726</v>
      </c>
      <c r="E26" s="47">
        <f t="shared" ref="E26:Y27" si="11">E22</f>
        <v>18.76642278836627</v>
      </c>
      <c r="F26" s="47">
        <f t="shared" si="11"/>
        <v>7.1609586171924819</v>
      </c>
      <c r="G26" s="47">
        <f t="shared" si="11"/>
        <v>-2.0492069516224007</v>
      </c>
      <c r="H26" s="47">
        <f t="shared" si="11"/>
        <v>3.613136305502362</v>
      </c>
      <c r="I26" s="47">
        <f t="shared" si="11"/>
        <v>-58.956450065087715</v>
      </c>
      <c r="J26" s="47">
        <f t="shared" si="11"/>
        <v>-62.499062907428119</v>
      </c>
      <c r="K26" s="47">
        <f t="shared" si="11"/>
        <v>-57.892216071984848</v>
      </c>
      <c r="L26" s="47">
        <f t="shared" si="11"/>
        <v>-51.939641140072929</v>
      </c>
      <c r="M26" s="47">
        <f t="shared" si="11"/>
        <v>-62.461288185776333</v>
      </c>
      <c r="N26" s="47">
        <f t="shared" si="11"/>
        <v>-57.354468473077524</v>
      </c>
      <c r="O26" s="47">
        <f t="shared" si="11"/>
        <v>-49.708715675973963</v>
      </c>
      <c r="P26" s="47">
        <f t="shared" si="11"/>
        <v>-62.185534666727946</v>
      </c>
      <c r="Q26" s="47">
        <f t="shared" si="11"/>
        <v>-59.400662816773412</v>
      </c>
      <c r="R26" s="47">
        <f t="shared" si="11"/>
        <v>-55.190990346480092</v>
      </c>
      <c r="S26" s="47">
        <f t="shared" si="11"/>
        <v>-48.853457924187609</v>
      </c>
      <c r="T26" s="47">
        <f t="shared" si="11"/>
        <v>-69.033658346099699</v>
      </c>
      <c r="U26" s="47">
        <f t="shared" si="11"/>
        <v>-66.097134795577375</v>
      </c>
      <c r="V26" s="47">
        <f t="shared" si="11"/>
        <v>-63.143321479064589</v>
      </c>
      <c r="W26" s="47">
        <f t="shared" si="11"/>
        <v>-60.171901364931195</v>
      </c>
      <c r="X26" s="47">
        <f t="shared" si="11"/>
        <v>-57.182665448584636</v>
      </c>
      <c r="Y26" s="47">
        <f t="shared" si="11"/>
        <v>-54.175435703148302</v>
      </c>
      <c r="Z26" s="46"/>
      <c r="AA26" s="46"/>
      <c r="AB26" s="46"/>
      <c r="AC26" s="46"/>
      <c r="AD26" s="46"/>
    </row>
    <row r="27" spans="2:30" ht="16.5" customHeight="1" x14ac:dyDescent="0.4">
      <c r="B27" s="84" t="s">
        <v>141</v>
      </c>
      <c r="D27" s="47">
        <f>D23</f>
        <v>23.125809209357879</v>
      </c>
      <c r="E27" s="47">
        <f t="shared" si="11"/>
        <v>31.277371313943789</v>
      </c>
      <c r="F27" s="47">
        <f t="shared" si="11"/>
        <v>11.934931028654136</v>
      </c>
      <c r="G27" s="47">
        <f t="shared" si="11"/>
        <v>-3.4153449193706673</v>
      </c>
      <c r="H27" s="47">
        <f t="shared" si="11"/>
        <v>6.0218938425039363</v>
      </c>
      <c r="I27" s="47">
        <f t="shared" si="11"/>
        <v>-98.260750108479556</v>
      </c>
      <c r="J27" s="47">
        <f t="shared" si="11"/>
        <v>-104.16510484571353</v>
      </c>
      <c r="K27" s="47">
        <f t="shared" si="11"/>
        <v>-96.487026786641437</v>
      </c>
      <c r="L27" s="47">
        <f t="shared" si="11"/>
        <v>-86.566068566788218</v>
      </c>
      <c r="M27" s="47">
        <f t="shared" si="11"/>
        <v>-104.10214697629389</v>
      </c>
      <c r="N27" s="47">
        <f t="shared" si="11"/>
        <v>-95.590780788462538</v>
      </c>
      <c r="O27" s="47">
        <f t="shared" si="11"/>
        <v>-82.847859459956609</v>
      </c>
      <c r="P27" s="47">
        <f t="shared" si="11"/>
        <v>-103.6425577778799</v>
      </c>
      <c r="Q27" s="47">
        <f t="shared" si="11"/>
        <v>-99.001104694622356</v>
      </c>
      <c r="R27" s="47">
        <f t="shared" si="11"/>
        <v>-91.984983910800153</v>
      </c>
      <c r="S27" s="47">
        <f t="shared" si="11"/>
        <v>-81.422429873646024</v>
      </c>
      <c r="T27" s="47">
        <f t="shared" si="11"/>
        <v>-115.05609724349949</v>
      </c>
      <c r="U27" s="47">
        <f t="shared" si="11"/>
        <v>-110.16189132596229</v>
      </c>
      <c r="V27" s="47">
        <f t="shared" si="11"/>
        <v>-105.23886913177432</v>
      </c>
      <c r="W27" s="47">
        <f t="shared" si="11"/>
        <v>-100.28650227488534</v>
      </c>
      <c r="X27" s="47">
        <f t="shared" si="11"/>
        <v>-95.304442414307729</v>
      </c>
      <c r="Y27" s="47">
        <f t="shared" si="11"/>
        <v>-90.292392838580525</v>
      </c>
      <c r="Z27" s="46"/>
      <c r="AA27" s="46"/>
      <c r="AB27" s="46"/>
      <c r="AC27" s="46"/>
      <c r="AD27" s="46"/>
    </row>
    <row r="28" spans="2:30" ht="16.5" customHeight="1" x14ac:dyDescent="0.55000000000000004">
      <c r="B28" s="48" t="s">
        <v>68</v>
      </c>
      <c r="D28" s="47"/>
      <c r="E28" s="46"/>
      <c r="F28" s="46"/>
      <c r="G28" s="46"/>
      <c r="H28" s="46"/>
      <c r="P28" s="46"/>
      <c r="Q28" s="46"/>
      <c r="R28" s="46"/>
      <c r="S28" s="46"/>
      <c r="T28" s="46"/>
      <c r="U28" s="46"/>
    </row>
    <row r="29" spans="2:30" ht="16.5" customHeight="1" x14ac:dyDescent="0.4">
      <c r="B29" s="45" t="s">
        <v>64</v>
      </c>
      <c r="D29" s="46"/>
      <c r="E29" s="46">
        <v>26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30" ht="16.5" customHeight="1" x14ac:dyDescent="0.4">
      <c r="B30" s="84" t="s">
        <v>172</v>
      </c>
      <c r="D30" s="46"/>
      <c r="F30" s="46">
        <v>25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30" ht="16.5" customHeight="1" x14ac:dyDescent="0.4">
      <c r="B31" s="45" t="s">
        <v>62</v>
      </c>
      <c r="D31" s="46"/>
      <c r="E31" s="46"/>
      <c r="F31" s="46"/>
      <c r="G31" s="46"/>
      <c r="H31" s="46"/>
      <c r="I31" s="46">
        <v>13</v>
      </c>
      <c r="J31" s="46"/>
      <c r="K31" s="46"/>
      <c r="M31" s="46"/>
      <c r="N31" s="46"/>
      <c r="O31" s="46"/>
      <c r="P31" s="46"/>
      <c r="Q31" s="46"/>
      <c r="R31" s="46"/>
      <c r="S31" s="46"/>
      <c r="T31" s="46"/>
      <c r="U31" s="46"/>
      <c r="Y31" s="46"/>
    </row>
    <row r="32" spans="2:30" ht="16.5" customHeight="1" x14ac:dyDescent="0.4">
      <c r="B32" s="84" t="s">
        <v>83</v>
      </c>
      <c r="D32" s="46"/>
      <c r="E32" s="46"/>
      <c r="F32" s="46"/>
      <c r="G32" s="46"/>
      <c r="H32" s="46"/>
      <c r="J32" s="46"/>
      <c r="K32" s="46"/>
      <c r="L32" s="101">
        <v>28</v>
      </c>
      <c r="M32" s="46"/>
      <c r="N32" s="46"/>
      <c r="O32" s="46"/>
      <c r="P32" s="46"/>
      <c r="Q32" s="46"/>
      <c r="R32" s="46"/>
      <c r="S32" s="46"/>
      <c r="T32" s="46"/>
      <c r="U32" s="46"/>
      <c r="Y32" s="46"/>
    </row>
    <row r="33" spans="2:30" ht="16.5" customHeight="1" x14ac:dyDescent="0.4">
      <c r="B33" s="84" t="s">
        <v>85</v>
      </c>
      <c r="D33" s="46"/>
      <c r="E33" s="46"/>
      <c r="F33" s="46"/>
      <c r="G33" s="46"/>
      <c r="H33" s="46"/>
      <c r="I33" s="46"/>
      <c r="J33" s="46"/>
      <c r="K33" s="46"/>
      <c r="M33" s="46"/>
      <c r="N33" s="46"/>
      <c r="O33" s="101">
        <v>30</v>
      </c>
      <c r="P33" s="46"/>
      <c r="Q33" s="46"/>
      <c r="S33" s="46"/>
      <c r="T33" s="46"/>
      <c r="U33" s="46"/>
      <c r="Y33" s="46"/>
    </row>
    <row r="34" spans="2:30" ht="16.5" customHeight="1" x14ac:dyDescent="0.4">
      <c r="B34" s="84" t="s">
        <v>134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46"/>
      <c r="Q34" s="46"/>
      <c r="R34" s="46"/>
      <c r="S34" s="104">
        <v>55</v>
      </c>
      <c r="T34" s="46"/>
      <c r="U34" s="46"/>
      <c r="Y34" s="46"/>
    </row>
    <row r="35" spans="2:30" ht="16.5" customHeight="1" x14ac:dyDescent="0.4">
      <c r="B35" s="45" t="s">
        <v>67</v>
      </c>
      <c r="D35" s="46">
        <f>SUM(D29:D31)*$C$61*8760/1000</f>
        <v>0</v>
      </c>
      <c r="E35" s="46">
        <f>SUM(E29:E33)*$C$61*8760/1000</f>
        <v>79.715999999999994</v>
      </c>
      <c r="F35" s="46">
        <f>SUM(F29:F33)*$C$61*8760/1000</f>
        <v>76.650000000000006</v>
      </c>
      <c r="G35" s="46"/>
      <c r="H35" s="46">
        <f>SUM(H29:H33)*$C$61*8760/1000</f>
        <v>0</v>
      </c>
      <c r="I35" s="46">
        <f>SUM(I29:I33)*$C$61*8760/1000</f>
        <v>39.857999999999997</v>
      </c>
      <c r="J35" s="46"/>
      <c r="K35" s="46">
        <f>SUM(K29:K33)*$C$61*8760/1000</f>
        <v>0</v>
      </c>
      <c r="L35" s="46">
        <f>SUM(L29:L32)*$C$61*8760/1000</f>
        <v>85.847999999999985</v>
      </c>
      <c r="M35" s="46">
        <f>SUM(M29:M33)*$C$61*8760/1000</f>
        <v>0</v>
      </c>
      <c r="N35" s="46"/>
      <c r="O35" s="46">
        <f t="shared" ref="O35:W35" si="12">SUM(O29:O33)*$C$61*8760/1000</f>
        <v>91.98</v>
      </c>
      <c r="P35" s="46">
        <f t="shared" si="12"/>
        <v>0</v>
      </c>
      <c r="Q35" s="46">
        <f t="shared" si="12"/>
        <v>0</v>
      </c>
      <c r="R35" s="46">
        <f t="shared" si="12"/>
        <v>0</v>
      </c>
      <c r="S35" s="46">
        <f t="shared" si="12"/>
        <v>0</v>
      </c>
      <c r="T35" s="46">
        <f t="shared" si="12"/>
        <v>0</v>
      </c>
      <c r="U35" s="46">
        <f t="shared" si="12"/>
        <v>0</v>
      </c>
      <c r="V35" s="46">
        <f t="shared" si="12"/>
        <v>0</v>
      </c>
      <c r="W35" s="46">
        <f t="shared" si="12"/>
        <v>0</v>
      </c>
      <c r="X35" s="46"/>
      <c r="Y35" s="46">
        <f>SUM(Y29:Y33)*$C$61*8760/1000</f>
        <v>0</v>
      </c>
    </row>
    <row r="36" spans="2:30" ht="16.5" customHeight="1" x14ac:dyDescent="0.4">
      <c r="B36" s="45" t="s">
        <v>61</v>
      </c>
      <c r="D36" s="46"/>
      <c r="E36" s="46">
        <f>E26</f>
        <v>18.76642278836627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2:30" ht="16.5" customHeight="1" x14ac:dyDescent="0.4">
      <c r="B37" s="45" t="s">
        <v>60</v>
      </c>
      <c r="D37" s="46"/>
      <c r="F37" s="46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2:30" ht="16.5" customHeight="1" x14ac:dyDescent="0.55000000000000004">
      <c r="B38" s="45" t="s">
        <v>59</v>
      </c>
      <c r="C38" s="42"/>
      <c r="D38" s="42"/>
      <c r="E38" s="42"/>
      <c r="F38" s="42"/>
      <c r="G38" s="42"/>
      <c r="H38" s="46"/>
      <c r="I38" s="42">
        <v>10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2:30" ht="16.5" customHeight="1" x14ac:dyDescent="0.55000000000000004">
      <c r="B39" s="45" t="s">
        <v>58</v>
      </c>
      <c r="C39" s="42"/>
      <c r="D39" s="42"/>
      <c r="E39" s="42"/>
      <c r="F39" s="42"/>
      <c r="G39" s="42"/>
      <c r="H39" s="42"/>
      <c r="J39" s="42"/>
      <c r="K39" s="42"/>
      <c r="L39" s="102">
        <v>17</v>
      </c>
      <c r="M39" s="42"/>
      <c r="N39" s="42"/>
      <c r="O39" s="42"/>
      <c r="P39" s="42"/>
      <c r="Q39" s="42"/>
      <c r="S39" s="42"/>
      <c r="T39" s="42"/>
      <c r="U39" s="42"/>
      <c r="V39" s="42"/>
      <c r="W39" s="42"/>
      <c r="X39" s="42"/>
      <c r="Y39" s="42"/>
    </row>
    <row r="40" spans="2:30" ht="16.5" customHeight="1" x14ac:dyDescent="0.55000000000000004">
      <c r="B40" s="45" t="s">
        <v>57</v>
      </c>
      <c r="C40" s="42"/>
      <c r="D40" s="42"/>
      <c r="E40" s="42"/>
      <c r="F40" s="42"/>
      <c r="G40" s="42"/>
      <c r="H40" s="42"/>
      <c r="I40" s="42"/>
      <c r="J40" s="42"/>
      <c r="K40" s="42"/>
      <c r="M40" s="42"/>
      <c r="N40" s="42"/>
      <c r="O40" s="102">
        <v>16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2:30" ht="16.5" customHeight="1" x14ac:dyDescent="0.55000000000000004">
      <c r="B41" s="84" t="s">
        <v>135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P41" s="42"/>
      <c r="Q41" s="42"/>
      <c r="R41" s="103">
        <v>40</v>
      </c>
      <c r="S41" s="42"/>
      <c r="T41" s="42"/>
      <c r="U41" s="42"/>
      <c r="V41" s="42"/>
      <c r="W41" s="42"/>
      <c r="X41" s="42"/>
      <c r="Y41" s="42"/>
    </row>
    <row r="42" spans="2:30" ht="16.5" customHeight="1" x14ac:dyDescent="0.55000000000000004">
      <c r="B42" s="45" t="s">
        <v>66</v>
      </c>
      <c r="C42" s="42"/>
      <c r="D42" s="42">
        <f t="shared" ref="D42:K42" si="13">SUM(D36:D40)*$C$60*8760/1000</f>
        <v>0</v>
      </c>
      <c r="E42" s="42">
        <f t="shared" si="13"/>
        <v>41.098465906522136</v>
      </c>
      <c r="F42" s="42">
        <f t="shared" si="13"/>
        <v>32.85</v>
      </c>
      <c r="G42" s="42">
        <f t="shared" si="13"/>
        <v>0</v>
      </c>
      <c r="H42" s="42">
        <f t="shared" si="13"/>
        <v>0</v>
      </c>
      <c r="I42" s="42">
        <f t="shared" si="13"/>
        <v>21.9</v>
      </c>
      <c r="J42" s="42">
        <f t="shared" si="13"/>
        <v>0</v>
      </c>
      <c r="K42" s="42">
        <f t="shared" si="13"/>
        <v>0</v>
      </c>
      <c r="L42" s="42">
        <f>SUM(L36:L39)*$C$60*8760/1000</f>
        <v>37.229999999999997</v>
      </c>
      <c r="M42" s="42">
        <f t="shared" ref="M42:Y42" si="14">SUM(M36:M40)*$C$60*8760/1000</f>
        <v>0</v>
      </c>
      <c r="N42" s="42">
        <f t="shared" si="14"/>
        <v>0</v>
      </c>
      <c r="O42" s="42">
        <f t="shared" si="14"/>
        <v>35.04</v>
      </c>
      <c r="P42" s="42">
        <f t="shared" si="14"/>
        <v>0</v>
      </c>
      <c r="Q42" s="42">
        <f t="shared" si="14"/>
        <v>0</v>
      </c>
      <c r="R42" s="42">
        <f t="shared" si="14"/>
        <v>0</v>
      </c>
      <c r="S42" s="42">
        <f t="shared" si="14"/>
        <v>0</v>
      </c>
      <c r="T42" s="42">
        <f t="shared" si="14"/>
        <v>0</v>
      </c>
      <c r="U42" s="42">
        <f t="shared" si="14"/>
        <v>0</v>
      </c>
      <c r="V42" s="42">
        <f t="shared" si="14"/>
        <v>0</v>
      </c>
      <c r="W42" s="42">
        <f t="shared" si="14"/>
        <v>0</v>
      </c>
      <c r="X42" s="42">
        <f t="shared" si="14"/>
        <v>0</v>
      </c>
      <c r="Y42" s="42">
        <f t="shared" si="14"/>
        <v>0</v>
      </c>
      <c r="Z42" s="42"/>
      <c r="AA42" s="42"/>
      <c r="AB42" s="42"/>
      <c r="AC42" s="42"/>
      <c r="AD42" s="42"/>
    </row>
    <row r="43" spans="2:30" ht="16.5" customHeight="1" x14ac:dyDescent="0.55000000000000004">
      <c r="B43" s="45" t="s">
        <v>65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30" ht="16.5" customHeight="1" x14ac:dyDescent="0.55000000000000004">
      <c r="B44" s="45" t="s">
        <v>64</v>
      </c>
      <c r="C44" s="42">
        <f t="shared" ref="C44:E49" si="15">C29*8760*$C$61/1000</f>
        <v>0</v>
      </c>
      <c r="D44" s="42">
        <f t="shared" si="15"/>
        <v>0</v>
      </c>
      <c r="E44" s="42">
        <f t="shared" si="15"/>
        <v>79.715999999999994</v>
      </c>
      <c r="F44" s="42">
        <f>E44</f>
        <v>79.715999999999994</v>
      </c>
      <c r="G44" s="42">
        <f t="shared" ref="G44:V49" si="16">F44</f>
        <v>79.715999999999994</v>
      </c>
      <c r="H44" s="42">
        <f t="shared" si="16"/>
        <v>79.715999999999994</v>
      </c>
      <c r="I44" s="42">
        <f t="shared" si="16"/>
        <v>79.715999999999994</v>
      </c>
      <c r="J44" s="42">
        <f t="shared" si="16"/>
        <v>79.715999999999994</v>
      </c>
      <c r="K44" s="42">
        <f t="shared" si="16"/>
        <v>79.715999999999994</v>
      </c>
      <c r="L44" s="42">
        <f t="shared" si="16"/>
        <v>79.715999999999994</v>
      </c>
      <c r="M44" s="42">
        <f t="shared" si="16"/>
        <v>79.715999999999994</v>
      </c>
      <c r="N44" s="42">
        <f t="shared" si="16"/>
        <v>79.715999999999994</v>
      </c>
      <c r="O44" s="42">
        <f t="shared" si="16"/>
        <v>79.715999999999994</v>
      </c>
      <c r="P44" s="42">
        <f t="shared" si="16"/>
        <v>79.715999999999994</v>
      </c>
      <c r="Q44" s="42">
        <f t="shared" si="16"/>
        <v>79.715999999999994</v>
      </c>
      <c r="R44" s="42">
        <f t="shared" si="16"/>
        <v>79.715999999999994</v>
      </c>
      <c r="S44" s="42">
        <f t="shared" si="16"/>
        <v>79.715999999999994</v>
      </c>
      <c r="T44" s="42">
        <f t="shared" si="16"/>
        <v>79.715999999999994</v>
      </c>
      <c r="U44" s="42">
        <f t="shared" si="16"/>
        <v>79.715999999999994</v>
      </c>
      <c r="V44" s="42">
        <f t="shared" si="16"/>
        <v>79.715999999999994</v>
      </c>
      <c r="W44" s="42">
        <f t="shared" ref="W44:Y49" si="17">V44</f>
        <v>79.715999999999994</v>
      </c>
      <c r="X44" s="42">
        <f t="shared" si="17"/>
        <v>79.715999999999994</v>
      </c>
      <c r="Y44" s="42">
        <f t="shared" si="17"/>
        <v>79.715999999999994</v>
      </c>
      <c r="Z44" s="42"/>
      <c r="AA44" s="42"/>
      <c r="AB44" s="42"/>
      <c r="AC44" s="42"/>
      <c r="AD44" s="42"/>
    </row>
    <row r="45" spans="2:30" ht="16.5" customHeight="1" x14ac:dyDescent="0.55000000000000004">
      <c r="B45" s="84" t="s">
        <v>172</v>
      </c>
      <c r="C45" s="42">
        <f t="shared" si="15"/>
        <v>0</v>
      </c>
      <c r="D45" s="42">
        <f t="shared" si="15"/>
        <v>0</v>
      </c>
      <c r="E45" s="42">
        <f t="shared" si="15"/>
        <v>0</v>
      </c>
      <c r="F45" s="42">
        <f>F30*8760*$C$61/1000</f>
        <v>76.650000000000006</v>
      </c>
      <c r="G45" s="42">
        <f>F30*8760*$C$61/1000</f>
        <v>76.650000000000006</v>
      </c>
      <c r="H45" s="42">
        <f>G45</f>
        <v>76.650000000000006</v>
      </c>
      <c r="I45" s="42">
        <f t="shared" si="16"/>
        <v>76.650000000000006</v>
      </c>
      <c r="J45" s="42">
        <f t="shared" si="16"/>
        <v>76.650000000000006</v>
      </c>
      <c r="K45" s="42">
        <f t="shared" si="16"/>
        <v>76.650000000000006</v>
      </c>
      <c r="L45" s="42">
        <f t="shared" si="16"/>
        <v>76.650000000000006</v>
      </c>
      <c r="M45" s="42">
        <f t="shared" si="16"/>
        <v>76.650000000000006</v>
      </c>
      <c r="N45" s="42">
        <f t="shared" si="16"/>
        <v>76.650000000000006</v>
      </c>
      <c r="O45" s="42">
        <f t="shared" si="16"/>
        <v>76.650000000000006</v>
      </c>
      <c r="P45" s="42">
        <f t="shared" si="16"/>
        <v>76.650000000000006</v>
      </c>
      <c r="Q45" s="42">
        <f t="shared" si="16"/>
        <v>76.650000000000006</v>
      </c>
      <c r="R45" s="42">
        <f t="shared" si="16"/>
        <v>76.650000000000006</v>
      </c>
      <c r="S45" s="42">
        <f t="shared" si="16"/>
        <v>76.650000000000006</v>
      </c>
      <c r="T45" s="42">
        <f t="shared" si="16"/>
        <v>76.650000000000006</v>
      </c>
      <c r="U45" s="42">
        <f t="shared" si="16"/>
        <v>76.650000000000006</v>
      </c>
      <c r="V45" s="42">
        <f t="shared" si="16"/>
        <v>76.650000000000006</v>
      </c>
      <c r="W45" s="42">
        <f t="shared" si="17"/>
        <v>76.650000000000006</v>
      </c>
      <c r="X45" s="42">
        <f t="shared" si="17"/>
        <v>76.650000000000006</v>
      </c>
      <c r="Y45" s="42">
        <f t="shared" si="17"/>
        <v>76.650000000000006</v>
      </c>
      <c r="Z45" s="42"/>
      <c r="AA45" s="42"/>
      <c r="AB45" s="42"/>
      <c r="AC45" s="42"/>
      <c r="AD45" s="42"/>
    </row>
    <row r="46" spans="2:30" ht="16.5" customHeight="1" x14ac:dyDescent="0.55000000000000004">
      <c r="B46" s="45" t="s">
        <v>62</v>
      </c>
      <c r="C46" s="42">
        <f t="shared" si="15"/>
        <v>0</v>
      </c>
      <c r="D46" s="42">
        <f t="shared" si="15"/>
        <v>0</v>
      </c>
      <c r="E46" s="42">
        <f t="shared" si="15"/>
        <v>0</v>
      </c>
      <c r="F46" s="42">
        <f>F31*8760*$C$61/1000</f>
        <v>0</v>
      </c>
      <c r="G46" s="42">
        <f t="shared" ref="G46:O49" si="18">G31*8760*$C$61/1000</f>
        <v>0</v>
      </c>
      <c r="H46" s="42">
        <f t="shared" si="18"/>
        <v>0</v>
      </c>
      <c r="I46" s="42">
        <f t="shared" si="18"/>
        <v>39.857999999999997</v>
      </c>
      <c r="J46" s="42">
        <f>I46</f>
        <v>39.857999999999997</v>
      </c>
      <c r="K46" s="42">
        <f t="shared" si="16"/>
        <v>39.857999999999997</v>
      </c>
      <c r="L46" s="42">
        <f t="shared" si="16"/>
        <v>39.857999999999997</v>
      </c>
      <c r="M46" s="42">
        <f t="shared" si="16"/>
        <v>39.857999999999997</v>
      </c>
      <c r="N46" s="42">
        <f t="shared" si="16"/>
        <v>39.857999999999997</v>
      </c>
      <c r="O46" s="42">
        <f t="shared" si="16"/>
        <v>39.857999999999997</v>
      </c>
      <c r="P46" s="42">
        <f t="shared" si="16"/>
        <v>39.857999999999997</v>
      </c>
      <c r="Q46" s="42">
        <f t="shared" si="16"/>
        <v>39.857999999999997</v>
      </c>
      <c r="R46" s="42">
        <f t="shared" si="16"/>
        <v>39.857999999999997</v>
      </c>
      <c r="S46" s="42">
        <f t="shared" si="16"/>
        <v>39.857999999999997</v>
      </c>
      <c r="T46" s="42">
        <f t="shared" si="16"/>
        <v>39.857999999999997</v>
      </c>
      <c r="U46" s="42">
        <f t="shared" si="16"/>
        <v>39.857999999999997</v>
      </c>
      <c r="V46" s="42">
        <f t="shared" si="16"/>
        <v>39.857999999999997</v>
      </c>
      <c r="W46" s="42">
        <f t="shared" si="17"/>
        <v>39.857999999999997</v>
      </c>
      <c r="X46" s="42">
        <f t="shared" si="17"/>
        <v>39.857999999999997</v>
      </c>
      <c r="Y46" s="42">
        <f t="shared" si="17"/>
        <v>39.857999999999997</v>
      </c>
      <c r="Z46" s="42"/>
      <c r="AA46" s="42"/>
      <c r="AB46" s="42"/>
      <c r="AC46" s="42"/>
      <c r="AD46" s="42"/>
    </row>
    <row r="47" spans="2:30" ht="16.5" customHeight="1" x14ac:dyDescent="0.55000000000000004">
      <c r="B47" s="84" t="s">
        <v>83</v>
      </c>
      <c r="C47" s="42">
        <f t="shared" si="15"/>
        <v>0</v>
      </c>
      <c r="D47" s="42">
        <f t="shared" si="15"/>
        <v>0</v>
      </c>
      <c r="E47" s="42">
        <f t="shared" si="15"/>
        <v>0</v>
      </c>
      <c r="F47" s="42">
        <f>F32*8760*$C$61/1000</f>
        <v>0</v>
      </c>
      <c r="G47" s="42">
        <f t="shared" si="18"/>
        <v>0</v>
      </c>
      <c r="H47" s="42">
        <f t="shared" si="18"/>
        <v>0</v>
      </c>
      <c r="I47" s="42">
        <f t="shared" si="18"/>
        <v>0</v>
      </c>
      <c r="J47" s="42">
        <f t="shared" si="18"/>
        <v>0</v>
      </c>
      <c r="K47" s="42">
        <f t="shared" si="18"/>
        <v>0</v>
      </c>
      <c r="L47" s="42">
        <f t="shared" si="18"/>
        <v>85.847999999999999</v>
      </c>
      <c r="M47" s="42">
        <f>L47</f>
        <v>85.847999999999999</v>
      </c>
      <c r="N47" s="42">
        <f t="shared" si="16"/>
        <v>85.847999999999999</v>
      </c>
      <c r="O47" s="42">
        <f t="shared" si="16"/>
        <v>85.847999999999999</v>
      </c>
      <c r="P47" s="42">
        <f t="shared" si="16"/>
        <v>85.847999999999999</v>
      </c>
      <c r="Q47" s="42">
        <f t="shared" si="16"/>
        <v>85.847999999999999</v>
      </c>
      <c r="R47" s="42">
        <f t="shared" si="16"/>
        <v>85.847999999999999</v>
      </c>
      <c r="S47" s="42">
        <f t="shared" si="16"/>
        <v>85.847999999999999</v>
      </c>
      <c r="T47" s="42">
        <f t="shared" si="16"/>
        <v>85.847999999999999</v>
      </c>
      <c r="U47" s="42">
        <f t="shared" si="16"/>
        <v>85.847999999999999</v>
      </c>
      <c r="V47" s="42">
        <f t="shared" si="16"/>
        <v>85.847999999999999</v>
      </c>
      <c r="W47" s="42">
        <f t="shared" si="17"/>
        <v>85.847999999999999</v>
      </c>
      <c r="X47" s="42">
        <f t="shared" si="17"/>
        <v>85.847999999999999</v>
      </c>
      <c r="Y47" s="42">
        <f t="shared" si="17"/>
        <v>85.847999999999999</v>
      </c>
      <c r="Z47" s="42"/>
      <c r="AA47" s="42"/>
      <c r="AB47" s="42"/>
      <c r="AC47" s="42"/>
      <c r="AD47" s="42"/>
    </row>
    <row r="48" spans="2:30" ht="16.5" customHeight="1" x14ac:dyDescent="0.55000000000000004">
      <c r="B48" s="84" t="s">
        <v>85</v>
      </c>
      <c r="C48" s="42">
        <f t="shared" si="15"/>
        <v>0</v>
      </c>
      <c r="D48" s="42">
        <f t="shared" si="15"/>
        <v>0</v>
      </c>
      <c r="E48" s="42">
        <f t="shared" si="15"/>
        <v>0</v>
      </c>
      <c r="F48" s="42">
        <f>F33*8760*$C$61/1000</f>
        <v>0</v>
      </c>
      <c r="G48" s="42">
        <f t="shared" si="18"/>
        <v>0</v>
      </c>
      <c r="H48" s="42">
        <f t="shared" si="18"/>
        <v>0</v>
      </c>
      <c r="I48" s="42">
        <f t="shared" si="18"/>
        <v>0</v>
      </c>
      <c r="J48" s="42">
        <f t="shared" si="18"/>
        <v>0</v>
      </c>
      <c r="K48" s="42">
        <f t="shared" si="18"/>
        <v>0</v>
      </c>
      <c r="L48" s="42">
        <f t="shared" si="18"/>
        <v>0</v>
      </c>
      <c r="M48" s="42">
        <f t="shared" si="18"/>
        <v>0</v>
      </c>
      <c r="N48" s="42">
        <f t="shared" si="18"/>
        <v>0</v>
      </c>
      <c r="O48" s="42">
        <f t="shared" si="18"/>
        <v>91.98</v>
      </c>
      <c r="P48" s="42">
        <f>O48</f>
        <v>91.98</v>
      </c>
      <c r="Q48" s="42">
        <f t="shared" si="16"/>
        <v>91.98</v>
      </c>
      <c r="R48" s="42">
        <f t="shared" si="16"/>
        <v>91.98</v>
      </c>
      <c r="S48" s="42">
        <f t="shared" si="16"/>
        <v>91.98</v>
      </c>
      <c r="T48" s="42">
        <f t="shared" si="16"/>
        <v>91.98</v>
      </c>
      <c r="U48" s="42">
        <f t="shared" si="16"/>
        <v>91.98</v>
      </c>
      <c r="V48" s="42">
        <f t="shared" si="16"/>
        <v>91.98</v>
      </c>
      <c r="W48" s="42">
        <f t="shared" si="17"/>
        <v>91.98</v>
      </c>
      <c r="X48" s="42">
        <f t="shared" si="17"/>
        <v>91.98</v>
      </c>
      <c r="Y48" s="42">
        <f t="shared" si="17"/>
        <v>91.98</v>
      </c>
      <c r="Z48" s="42"/>
      <c r="AA48" s="42"/>
      <c r="AB48" s="42"/>
      <c r="AC48" s="42"/>
      <c r="AD48" s="42"/>
    </row>
    <row r="49" spans="2:30" ht="16.5" customHeight="1" x14ac:dyDescent="0.55000000000000004">
      <c r="B49" s="84" t="s">
        <v>134</v>
      </c>
      <c r="C49" s="42">
        <f t="shared" si="15"/>
        <v>0</v>
      </c>
      <c r="D49" s="42">
        <f t="shared" si="15"/>
        <v>0</v>
      </c>
      <c r="E49" s="42">
        <f t="shared" si="15"/>
        <v>0</v>
      </c>
      <c r="F49" s="42">
        <f>F34*8760*$C$61/1000</f>
        <v>0</v>
      </c>
      <c r="G49" s="42">
        <f t="shared" si="18"/>
        <v>0</v>
      </c>
      <c r="H49" s="42">
        <f t="shared" si="18"/>
        <v>0</v>
      </c>
      <c r="I49" s="42">
        <f t="shared" si="18"/>
        <v>0</v>
      </c>
      <c r="J49" s="42">
        <f t="shared" si="18"/>
        <v>0</v>
      </c>
      <c r="K49" s="42">
        <f t="shared" si="18"/>
        <v>0</v>
      </c>
      <c r="L49" s="42">
        <f t="shared" si="18"/>
        <v>0</v>
      </c>
      <c r="M49" s="42">
        <f t="shared" si="18"/>
        <v>0</v>
      </c>
      <c r="N49" s="42">
        <f t="shared" si="18"/>
        <v>0</v>
      </c>
      <c r="O49" s="42">
        <f t="shared" si="18"/>
        <v>0</v>
      </c>
      <c r="P49" s="42">
        <f>P34*8760*$C$61/1000</f>
        <v>0</v>
      </c>
      <c r="Q49" s="42">
        <f>Q34*8760*$C$61/1000</f>
        <v>0</v>
      </c>
      <c r="R49" s="42">
        <f>R34*8760*$C$61/1000</f>
        <v>0</v>
      </c>
      <c r="S49" s="42">
        <f>S34*8760*$C$61/1000</f>
        <v>168.63</v>
      </c>
      <c r="T49" s="42">
        <f>S49</f>
        <v>168.63</v>
      </c>
      <c r="U49" s="42">
        <f t="shared" si="16"/>
        <v>168.63</v>
      </c>
      <c r="V49" s="42">
        <f t="shared" si="16"/>
        <v>168.63</v>
      </c>
      <c r="W49" s="42">
        <f t="shared" si="17"/>
        <v>168.63</v>
      </c>
      <c r="X49" s="42">
        <f t="shared" si="17"/>
        <v>168.63</v>
      </c>
      <c r="Y49" s="42">
        <f t="shared" si="17"/>
        <v>168.63</v>
      </c>
      <c r="Z49" s="42"/>
      <c r="AA49" s="42"/>
      <c r="AB49" s="42"/>
      <c r="AC49" s="42"/>
      <c r="AD49" s="42"/>
    </row>
    <row r="50" spans="2:30" ht="16.5" customHeight="1" x14ac:dyDescent="0.55000000000000004">
      <c r="B50" s="45" t="s">
        <v>61</v>
      </c>
      <c r="C50" s="42">
        <f t="shared" ref="C50:E55" si="19">C36*8760*$C$60/1000</f>
        <v>0</v>
      </c>
      <c r="D50" s="42">
        <f t="shared" si="19"/>
        <v>0</v>
      </c>
      <c r="E50" s="42">
        <f t="shared" si="19"/>
        <v>41.098465906522136</v>
      </c>
      <c r="F50" s="42">
        <f>E50-(E50*$C$56)</f>
        <v>40.790227412223217</v>
      </c>
      <c r="G50" s="42">
        <f t="shared" ref="G50:V52" si="20">F50-(F50*$C$56)</f>
        <v>40.484300706631544</v>
      </c>
      <c r="H50" s="42">
        <f t="shared" si="20"/>
        <v>40.180668451331805</v>
      </c>
      <c r="I50" s="42">
        <f t="shared" si="20"/>
        <v>39.879313437946813</v>
      </c>
      <c r="J50" s="42">
        <f t="shared" si="20"/>
        <v>39.580218587162214</v>
      </c>
      <c r="K50" s="42">
        <f t="shared" si="20"/>
        <v>39.283366947758495</v>
      </c>
      <c r="L50" s="42">
        <f t="shared" si="20"/>
        <v>38.988741695650305</v>
      </c>
      <c r="M50" s="42">
        <f t="shared" si="20"/>
        <v>38.696326132932924</v>
      </c>
      <c r="N50" s="42">
        <f t="shared" si="20"/>
        <v>38.406103686935928</v>
      </c>
      <c r="O50" s="42">
        <f t="shared" si="20"/>
        <v>38.118057909283912</v>
      </c>
      <c r="P50" s="42">
        <f t="shared" si="20"/>
        <v>37.832172474964281</v>
      </c>
      <c r="Q50" s="42">
        <f t="shared" si="20"/>
        <v>37.548431181402051</v>
      </c>
      <c r="R50" s="42">
        <f t="shared" si="20"/>
        <v>37.266817947541533</v>
      </c>
      <c r="S50" s="42">
        <f t="shared" si="20"/>
        <v>36.987316812934971</v>
      </c>
      <c r="T50" s="42">
        <f t="shared" si="20"/>
        <v>36.709911936837962</v>
      </c>
      <c r="U50" s="42">
        <f t="shared" si="20"/>
        <v>36.434587597311676</v>
      </c>
      <c r="V50" s="42">
        <f t="shared" si="20"/>
        <v>36.161328190331837</v>
      </c>
      <c r="W50" s="42">
        <f t="shared" ref="M50:Y55" si="21">V50-(V50*$C$56)</f>
        <v>35.890118228904349</v>
      </c>
      <c r="X50" s="42">
        <f t="shared" si="21"/>
        <v>35.620942342187568</v>
      </c>
      <c r="Y50" s="42">
        <f t="shared" si="21"/>
        <v>35.35378527462116</v>
      </c>
      <c r="Z50" s="42"/>
      <c r="AA50" s="42"/>
      <c r="AB50" s="42"/>
      <c r="AC50" s="42"/>
      <c r="AD50" s="42"/>
    </row>
    <row r="51" spans="2:30" ht="16.5" customHeight="1" x14ac:dyDescent="0.55000000000000004">
      <c r="B51" s="45" t="s">
        <v>60</v>
      </c>
      <c r="C51" s="42">
        <f t="shared" si="19"/>
        <v>0</v>
      </c>
      <c r="D51" s="42">
        <f t="shared" si="19"/>
        <v>0</v>
      </c>
      <c r="E51" s="42">
        <f t="shared" si="19"/>
        <v>0</v>
      </c>
      <c r="F51" s="42">
        <f>F37*8760*$C$60/1000</f>
        <v>32.85</v>
      </c>
      <c r="G51" s="42">
        <f>F37*8760*$C$60/1000</f>
        <v>32.85</v>
      </c>
      <c r="H51" s="42">
        <f t="shared" si="20"/>
        <v>32.603625000000001</v>
      </c>
      <c r="I51" s="42">
        <f t="shared" si="20"/>
        <v>32.359097812500003</v>
      </c>
      <c r="J51" s="42">
        <f t="shared" si="20"/>
        <v>32.116404578906256</v>
      </c>
      <c r="K51" s="42">
        <f t="shared" si="20"/>
        <v>31.87553154456446</v>
      </c>
      <c r="L51" s="42">
        <f t="shared" si="20"/>
        <v>31.636465057980228</v>
      </c>
      <c r="M51" s="42">
        <f t="shared" si="20"/>
        <v>31.399191570045375</v>
      </c>
      <c r="N51" s="42">
        <f t="shared" si="20"/>
        <v>31.163697633270033</v>
      </c>
      <c r="O51" s="42">
        <f t="shared" si="20"/>
        <v>30.929969901020506</v>
      </c>
      <c r="P51" s="42">
        <f t="shared" si="20"/>
        <v>30.697995126762851</v>
      </c>
      <c r="Q51" s="42">
        <f t="shared" si="20"/>
        <v>30.467760163312128</v>
      </c>
      <c r="R51" s="42">
        <f t="shared" si="20"/>
        <v>30.239251962087287</v>
      </c>
      <c r="S51" s="42">
        <f t="shared" si="20"/>
        <v>30.012457572371634</v>
      </c>
      <c r="T51" s="42">
        <f t="shared" si="20"/>
        <v>29.787364140578848</v>
      </c>
      <c r="U51" s="42">
        <f t="shared" si="20"/>
        <v>29.563958909524509</v>
      </c>
      <c r="V51" s="42">
        <f t="shared" si="20"/>
        <v>29.342229217703075</v>
      </c>
      <c r="W51" s="42">
        <f t="shared" si="21"/>
        <v>29.122162498570301</v>
      </c>
      <c r="X51" s="42">
        <f t="shared" si="21"/>
        <v>28.903746279831022</v>
      </c>
      <c r="Y51" s="42">
        <f t="shared" si="21"/>
        <v>28.68696818273229</v>
      </c>
      <c r="Z51" s="42"/>
      <c r="AA51" s="42"/>
      <c r="AB51" s="42"/>
      <c r="AC51" s="42"/>
      <c r="AD51" s="42"/>
    </row>
    <row r="52" spans="2:30" ht="16.5" customHeight="1" x14ac:dyDescent="0.55000000000000004">
      <c r="B52" s="45" t="s">
        <v>59</v>
      </c>
      <c r="C52" s="42">
        <f t="shared" si="19"/>
        <v>0</v>
      </c>
      <c r="D52" s="42">
        <f t="shared" si="19"/>
        <v>0</v>
      </c>
      <c r="E52" s="42">
        <f t="shared" si="19"/>
        <v>0</v>
      </c>
      <c r="F52" s="42">
        <f>F38*8760*$C$60/1000</f>
        <v>0</v>
      </c>
      <c r="G52" s="42">
        <f t="shared" ref="G52:O55" si="22">G38*8760*$C$60/1000</f>
        <v>0</v>
      </c>
      <c r="H52" s="42">
        <f t="shared" si="22"/>
        <v>0</v>
      </c>
      <c r="I52" s="42">
        <f t="shared" si="22"/>
        <v>21.9</v>
      </c>
      <c r="J52" s="42">
        <f>I52-(I52*$C$56)</f>
        <v>21.735749999999999</v>
      </c>
      <c r="K52" s="42">
        <f t="shared" si="20"/>
        <v>21.572731874999999</v>
      </c>
      <c r="L52" s="42">
        <f t="shared" si="20"/>
        <v>21.4109363859375</v>
      </c>
      <c r="M52" s="42">
        <f t="shared" si="20"/>
        <v>21.25035436304297</v>
      </c>
      <c r="N52" s="42">
        <f t="shared" si="20"/>
        <v>21.090976705320148</v>
      </c>
      <c r="O52" s="42">
        <f t="shared" si="20"/>
        <v>20.932794380030249</v>
      </c>
      <c r="P52" s="42">
        <f t="shared" si="20"/>
        <v>20.775798422180021</v>
      </c>
      <c r="Q52" s="42">
        <f t="shared" si="20"/>
        <v>20.619979934013671</v>
      </c>
      <c r="R52" s="42">
        <f t="shared" si="20"/>
        <v>20.465330084508569</v>
      </c>
      <c r="S52" s="42">
        <f t="shared" si="20"/>
        <v>20.311840108874755</v>
      </c>
      <c r="T52" s="42">
        <f t="shared" si="20"/>
        <v>20.159501308058193</v>
      </c>
      <c r="U52" s="42">
        <f t="shared" si="20"/>
        <v>20.008305048247756</v>
      </c>
      <c r="V52" s="42">
        <f t="shared" si="20"/>
        <v>19.858242760385899</v>
      </c>
      <c r="W52" s="42">
        <f t="shared" si="21"/>
        <v>19.709305939683006</v>
      </c>
      <c r="X52" s="42">
        <f t="shared" si="21"/>
        <v>19.561486145135383</v>
      </c>
      <c r="Y52" s="42">
        <f t="shared" si="21"/>
        <v>19.414774999046866</v>
      </c>
      <c r="Z52" s="42"/>
      <c r="AA52" s="42"/>
      <c r="AB52" s="42"/>
      <c r="AC52" s="42"/>
      <c r="AD52" s="42"/>
    </row>
    <row r="53" spans="2:30" ht="16.5" customHeight="1" x14ac:dyDescent="0.55000000000000004">
      <c r="B53" s="45" t="s">
        <v>58</v>
      </c>
      <c r="C53" s="42">
        <f t="shared" si="19"/>
        <v>0</v>
      </c>
      <c r="D53" s="42">
        <f t="shared" si="19"/>
        <v>0</v>
      </c>
      <c r="E53" s="42">
        <f t="shared" si="19"/>
        <v>0</v>
      </c>
      <c r="F53" s="42">
        <f>F39*8760*$C$60/1000</f>
        <v>0</v>
      </c>
      <c r="G53" s="42">
        <f t="shared" si="22"/>
        <v>0</v>
      </c>
      <c r="H53" s="42">
        <f t="shared" si="22"/>
        <v>0</v>
      </c>
      <c r="I53" s="42">
        <f t="shared" si="22"/>
        <v>0</v>
      </c>
      <c r="J53" s="42">
        <f t="shared" si="22"/>
        <v>0</v>
      </c>
      <c r="K53" s="42">
        <f t="shared" si="22"/>
        <v>0</v>
      </c>
      <c r="L53" s="42">
        <f t="shared" si="22"/>
        <v>37.229999999999997</v>
      </c>
      <c r="M53" s="42">
        <f t="shared" si="21"/>
        <v>36.950775</v>
      </c>
      <c r="N53" s="42">
        <f t="shared" si="21"/>
        <v>36.673644187500003</v>
      </c>
      <c r="O53" s="42">
        <f t="shared" si="21"/>
        <v>36.398591856093752</v>
      </c>
      <c r="P53" s="42">
        <f t="shared" si="21"/>
        <v>36.125602417173049</v>
      </c>
      <c r="Q53" s="42">
        <f t="shared" si="21"/>
        <v>35.854660399044249</v>
      </c>
      <c r="R53" s="42">
        <f t="shared" si="21"/>
        <v>35.585750446051421</v>
      </c>
      <c r="S53" s="42">
        <f t="shared" si="21"/>
        <v>35.318857317706033</v>
      </c>
      <c r="T53" s="42">
        <f t="shared" si="21"/>
        <v>35.053965887823239</v>
      </c>
      <c r="U53" s="42">
        <f t="shared" si="21"/>
        <v>34.791061143664564</v>
      </c>
      <c r="V53" s="42">
        <f t="shared" si="21"/>
        <v>34.530128185087079</v>
      </c>
      <c r="W53" s="42">
        <f t="shared" si="21"/>
        <v>34.271152223698927</v>
      </c>
      <c r="X53" s="42">
        <f t="shared" si="21"/>
        <v>34.014118582021183</v>
      </c>
      <c r="Y53" s="42">
        <f t="shared" si="21"/>
        <v>33.759012692656022</v>
      </c>
      <c r="Z53" s="42"/>
      <c r="AA53" s="42"/>
      <c r="AB53" s="42"/>
      <c r="AC53" s="42"/>
      <c r="AD53" s="42"/>
    </row>
    <row r="54" spans="2:30" ht="16.5" customHeight="1" x14ac:dyDescent="0.55000000000000004">
      <c r="B54" s="45" t="s">
        <v>57</v>
      </c>
      <c r="C54" s="42">
        <f t="shared" si="19"/>
        <v>0</v>
      </c>
      <c r="D54" s="42">
        <f t="shared" si="19"/>
        <v>0</v>
      </c>
      <c r="E54" s="42">
        <f t="shared" si="19"/>
        <v>0</v>
      </c>
      <c r="F54" s="42">
        <f>F40*8760*$C$60/1000</f>
        <v>0</v>
      </c>
      <c r="G54" s="42">
        <f t="shared" si="22"/>
        <v>0</v>
      </c>
      <c r="H54" s="42">
        <f t="shared" si="22"/>
        <v>0</v>
      </c>
      <c r="I54" s="42">
        <f t="shared" si="22"/>
        <v>0</v>
      </c>
      <c r="J54" s="42">
        <f t="shared" si="22"/>
        <v>0</v>
      </c>
      <c r="K54" s="42">
        <f t="shared" si="22"/>
        <v>0</v>
      </c>
      <c r="L54" s="42">
        <f t="shared" si="22"/>
        <v>0</v>
      </c>
      <c r="M54" s="42">
        <f t="shared" si="22"/>
        <v>0</v>
      </c>
      <c r="N54" s="42">
        <f t="shared" si="22"/>
        <v>0</v>
      </c>
      <c r="O54" s="42">
        <f t="shared" si="22"/>
        <v>35.04</v>
      </c>
      <c r="P54" s="42">
        <f t="shared" si="21"/>
        <v>34.777200000000001</v>
      </c>
      <c r="Q54" s="42">
        <f t="shared" si="21"/>
        <v>34.516370999999999</v>
      </c>
      <c r="R54" s="42">
        <f t="shared" si="21"/>
        <v>34.2574982175</v>
      </c>
      <c r="S54" s="42">
        <f t="shared" si="21"/>
        <v>34.000566980868747</v>
      </c>
      <c r="T54" s="42">
        <f t="shared" si="21"/>
        <v>33.745562728512233</v>
      </c>
      <c r="U54" s="42">
        <f t="shared" si="21"/>
        <v>33.492471008048391</v>
      </c>
      <c r="V54" s="42">
        <f t="shared" si="21"/>
        <v>33.241277475488026</v>
      </c>
      <c r="W54" s="42">
        <f t="shared" si="21"/>
        <v>32.991967894421869</v>
      </c>
      <c r="X54" s="42">
        <f t="shared" si="21"/>
        <v>32.744528135213706</v>
      </c>
      <c r="Y54" s="42">
        <f t="shared" si="21"/>
        <v>32.4989441741996</v>
      </c>
      <c r="Z54" s="42"/>
      <c r="AA54" s="42"/>
      <c r="AB54" s="42"/>
      <c r="AC54" s="42"/>
      <c r="AD54" s="42"/>
    </row>
    <row r="55" spans="2:30" ht="16.5" customHeight="1" x14ac:dyDescent="0.55000000000000004">
      <c r="B55" s="84" t="s">
        <v>135</v>
      </c>
      <c r="C55" s="42">
        <f t="shared" si="19"/>
        <v>0</v>
      </c>
      <c r="D55" s="42">
        <f t="shared" si="19"/>
        <v>0</v>
      </c>
      <c r="E55" s="42">
        <f t="shared" si="19"/>
        <v>0</v>
      </c>
      <c r="F55" s="42">
        <f>F41*8760*$C$60/1000</f>
        <v>0</v>
      </c>
      <c r="G55" s="42">
        <f t="shared" si="22"/>
        <v>0</v>
      </c>
      <c r="H55" s="42">
        <f t="shared" si="22"/>
        <v>0</v>
      </c>
      <c r="I55" s="42">
        <f t="shared" si="22"/>
        <v>0</v>
      </c>
      <c r="J55" s="42">
        <f t="shared" si="22"/>
        <v>0</v>
      </c>
      <c r="K55" s="42">
        <f t="shared" si="22"/>
        <v>0</v>
      </c>
      <c r="L55" s="42">
        <f t="shared" si="22"/>
        <v>0</v>
      </c>
      <c r="M55" s="42">
        <f t="shared" si="22"/>
        <v>0</v>
      </c>
      <c r="N55" s="42">
        <f t="shared" si="22"/>
        <v>0</v>
      </c>
      <c r="O55" s="42">
        <f t="shared" si="22"/>
        <v>0</v>
      </c>
      <c r="P55" s="42">
        <f>P41*8760*$C$60/1000</f>
        <v>0</v>
      </c>
      <c r="Q55" s="42">
        <f>Q41*8760*$C$60/1000</f>
        <v>0</v>
      </c>
      <c r="R55" s="42">
        <f>R41*8760*$C$60/1000</f>
        <v>87.6</v>
      </c>
      <c r="S55" s="42">
        <f t="shared" si="21"/>
        <v>86.942999999999998</v>
      </c>
      <c r="T55" s="42">
        <f t="shared" si="21"/>
        <v>86.290927499999995</v>
      </c>
      <c r="U55" s="42">
        <f t="shared" si="21"/>
        <v>85.643745543750001</v>
      </c>
      <c r="V55" s="42">
        <f t="shared" si="21"/>
        <v>85.001417452171879</v>
      </c>
      <c r="W55" s="42">
        <f t="shared" si="21"/>
        <v>84.363906821280594</v>
      </c>
      <c r="X55" s="42">
        <f t="shared" si="21"/>
        <v>83.731177520120994</v>
      </c>
      <c r="Y55" s="42">
        <f t="shared" si="21"/>
        <v>83.103193688720083</v>
      </c>
      <c r="Z55" s="42"/>
      <c r="AA55" s="42"/>
      <c r="AB55" s="42"/>
      <c r="AC55" s="42"/>
      <c r="AD55" s="42"/>
    </row>
    <row r="56" spans="2:30" ht="16.5" customHeight="1" x14ac:dyDescent="0.55000000000000004">
      <c r="B56" s="45" t="s">
        <v>56</v>
      </c>
      <c r="C56" s="44">
        <v>7.4999999999999997E-3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0" ht="16.5" customHeight="1" x14ac:dyDescent="0.55000000000000004">
      <c r="B57" s="4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0" ht="16.5" customHeight="1" x14ac:dyDescent="0.55000000000000004"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30" ht="16.5" customHeight="1" x14ac:dyDescent="0.55000000000000004">
      <c r="B59" s="43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30" ht="16.5" customHeight="1" x14ac:dyDescent="0.55000000000000004">
      <c r="B60" s="38" t="s">
        <v>55</v>
      </c>
      <c r="C60" s="37">
        <v>0.25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2:30" ht="16.5" customHeight="1" x14ac:dyDescent="0.55000000000000004">
      <c r="B61" s="38" t="s">
        <v>54</v>
      </c>
      <c r="C61" s="37">
        <v>0.35</v>
      </c>
      <c r="D61" s="36"/>
      <c r="E61" s="36"/>
      <c r="F61" s="36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2:30" ht="16.5" customHeight="1" x14ac:dyDescent="0.55000000000000004">
      <c r="B62" s="38" t="s">
        <v>81</v>
      </c>
      <c r="C62" s="37">
        <v>0.3</v>
      </c>
      <c r="D62" s="40"/>
      <c r="E62" s="40"/>
      <c r="F62" s="4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30" ht="16.5" customHeight="1" x14ac:dyDescent="0.55000000000000004">
      <c r="B63" s="38" t="s">
        <v>82</v>
      </c>
      <c r="C63" s="37">
        <v>0.7</v>
      </c>
      <c r="D63" s="36"/>
      <c r="E63" s="36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30" ht="16.5" customHeight="1" x14ac:dyDescent="0.55000000000000004">
      <c r="B64" s="34" t="s">
        <v>132</v>
      </c>
      <c r="C64" s="26">
        <v>23.5</v>
      </c>
      <c r="D64" s="84" t="s">
        <v>133</v>
      </c>
    </row>
    <row r="65" spans="1:25" ht="16.5" customHeight="1" x14ac:dyDescent="0.55000000000000004">
      <c r="B65" s="34"/>
    </row>
    <row r="66" spans="1:25" ht="16.5" customHeight="1" x14ac:dyDescent="0.55000000000000004">
      <c r="B66" s="34"/>
      <c r="F66" s="33"/>
    </row>
    <row r="67" spans="1:25" ht="16.5" customHeight="1" x14ac:dyDescent="0.55000000000000004">
      <c r="B67" s="34"/>
    </row>
    <row r="68" spans="1:25" ht="16.5" customHeight="1" x14ac:dyDescent="0.4"/>
    <row r="69" spans="1:25" ht="16.5" customHeight="1" x14ac:dyDescent="0.4"/>
    <row r="70" spans="1:25" ht="16.5" customHeight="1" x14ac:dyDescent="0.4"/>
    <row r="71" spans="1:25" ht="16.5" customHeight="1" x14ac:dyDescent="0.4"/>
    <row r="72" spans="1:25" ht="16.5" customHeight="1" x14ac:dyDescent="0.4"/>
    <row r="73" spans="1:25" ht="16.5" customHeight="1" x14ac:dyDescent="0.55000000000000004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6.5" customHeight="1" x14ac:dyDescent="0.55000000000000004">
      <c r="A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6.5" customHeight="1" x14ac:dyDescent="0.55000000000000004">
      <c r="A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6.5" customHeight="1" x14ac:dyDescent="0.55000000000000004">
      <c r="A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6.5" customHeight="1" x14ac:dyDescent="0.5">
      <c r="B77" s="31"/>
    </row>
    <row r="78" spans="1:25" ht="16.5" customHeight="1" x14ac:dyDescent="0.55000000000000004">
      <c r="A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6.5" customHeight="1" x14ac:dyDescent="0.55000000000000004">
      <c r="A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6.5" customHeight="1" x14ac:dyDescent="0.55000000000000004">
      <c r="A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6.5" customHeight="1" x14ac:dyDescent="0.55000000000000004">
      <c r="A81" s="29"/>
    </row>
    <row r="82" spans="1:25" ht="16.5" customHeight="1" x14ac:dyDescent="0.55000000000000004">
      <c r="B82" s="28"/>
    </row>
    <row r="83" spans="1:25" ht="16.5" customHeight="1" x14ac:dyDescent="0.4"/>
    <row r="84" spans="1:25" ht="16.5" customHeight="1" x14ac:dyDescent="0.4"/>
    <row r="85" spans="1:25" ht="16.5" customHeight="1" x14ac:dyDescent="0.4"/>
    <row r="86" spans="1:25" ht="16.5" customHeight="1" x14ac:dyDescent="0.4"/>
    <row r="87" spans="1:25" ht="16.5" customHeight="1" x14ac:dyDescent="0.4"/>
    <row r="88" spans="1:25" ht="16.5" customHeight="1" x14ac:dyDescent="0.4"/>
    <row r="89" spans="1:25" ht="16.5" customHeight="1" x14ac:dyDescent="0.4"/>
    <row r="90" spans="1:25" ht="16.5" customHeight="1" x14ac:dyDescent="0.4"/>
    <row r="91" spans="1:25" ht="16.5" customHeight="1" x14ac:dyDescent="0.4"/>
    <row r="92" spans="1:25" ht="16.5" customHeight="1" x14ac:dyDescent="0.4"/>
    <row r="93" spans="1:25" ht="16.5" customHeight="1" x14ac:dyDescent="0.4"/>
    <row r="94" spans="1:25" ht="16.5" customHeight="1" x14ac:dyDescent="0.4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</sheetData>
  <mergeCells count="2">
    <mergeCell ref="G3:P3"/>
    <mergeCell ref="Q3:V3"/>
  </mergeCells>
  <pageMargins left="0.25" right="0.25" top="0.75" bottom="0.75" header="0.3" footer="0.3"/>
  <pageSetup paperSize="17" scale="33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52D3-B5BA-47B4-97B3-D02FAA403C7D}">
  <sheetPr>
    <tabColor theme="9" tint="0.39997558519241921"/>
    <pageSetUpPr fitToPage="1"/>
  </sheetPr>
  <dimension ref="A1:AD94"/>
  <sheetViews>
    <sheetView topLeftCell="A10" zoomScale="70" zoomScaleNormal="70" workbookViewId="0">
      <selection activeCell="D24" sqref="D24"/>
    </sheetView>
  </sheetViews>
  <sheetFormatPr defaultColWidth="9" defaultRowHeight="14.6" x14ac:dyDescent="0.4"/>
  <cols>
    <col min="1" max="1" width="3.69140625" style="26" customWidth="1"/>
    <col min="2" max="2" width="36.69140625" style="26" customWidth="1"/>
    <col min="3" max="25" width="14.53515625" style="26" customWidth="1"/>
    <col min="26" max="16384" width="9" style="26"/>
  </cols>
  <sheetData>
    <row r="1" spans="1:30" ht="36" customHeight="1" x14ac:dyDescent="0.4">
      <c r="A1" s="82" t="s">
        <v>562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0" ht="17.600000000000001" thickBot="1" x14ac:dyDescent="0.6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30" ht="18.45" thickBot="1" x14ac:dyDescent="0.6">
      <c r="B3" s="81"/>
      <c r="C3" s="79"/>
      <c r="D3" s="80"/>
      <c r="E3" s="79"/>
      <c r="F3" s="78"/>
      <c r="G3" s="201" t="s">
        <v>53</v>
      </c>
      <c r="H3" s="202"/>
      <c r="I3" s="202"/>
      <c r="J3" s="202"/>
      <c r="K3" s="202"/>
      <c r="L3" s="202"/>
      <c r="M3" s="202"/>
      <c r="N3" s="202"/>
      <c r="O3" s="202"/>
      <c r="P3" s="203"/>
      <c r="Q3" s="204" t="s">
        <v>79</v>
      </c>
      <c r="R3" s="205"/>
      <c r="S3" s="205"/>
      <c r="T3" s="205"/>
      <c r="U3" s="205"/>
      <c r="V3" s="205"/>
    </row>
    <row r="4" spans="1:30" ht="18" x14ac:dyDescent="0.55000000000000004">
      <c r="B4" s="77" t="s">
        <v>78</v>
      </c>
      <c r="C4" s="73">
        <v>2018</v>
      </c>
      <c r="D4" s="73">
        <v>2019</v>
      </c>
      <c r="E4" s="99">
        <v>2020</v>
      </c>
      <c r="F4" s="75">
        <v>2021</v>
      </c>
      <c r="G4" s="73">
        <v>2022</v>
      </c>
      <c r="H4" s="73">
        <v>2023</v>
      </c>
      <c r="I4" s="83">
        <v>2024</v>
      </c>
      <c r="J4" s="73">
        <v>2025</v>
      </c>
      <c r="K4" s="73">
        <v>2026</v>
      </c>
      <c r="L4" s="83">
        <v>2027</v>
      </c>
      <c r="M4" s="73">
        <v>2028</v>
      </c>
      <c r="N4" s="74">
        <v>2029</v>
      </c>
      <c r="O4" s="76">
        <v>2030</v>
      </c>
      <c r="P4" s="73">
        <v>2031</v>
      </c>
      <c r="Q4" s="73">
        <v>2032</v>
      </c>
      <c r="R4" s="75">
        <v>2033</v>
      </c>
      <c r="S4" s="73">
        <v>2034</v>
      </c>
      <c r="T4" s="74">
        <v>2035</v>
      </c>
      <c r="U4" s="73">
        <v>2036</v>
      </c>
      <c r="V4" s="73">
        <v>2037</v>
      </c>
      <c r="W4" s="73">
        <v>2038</v>
      </c>
      <c r="X4" s="73">
        <v>2039</v>
      </c>
      <c r="Y4" s="73">
        <v>2040</v>
      </c>
      <c r="Z4" s="73"/>
      <c r="AA4" s="73"/>
      <c r="AB4" s="73"/>
      <c r="AC4" s="73"/>
      <c r="AD4" s="73"/>
    </row>
    <row r="5" spans="1:30" ht="18" x14ac:dyDescent="0.55000000000000004">
      <c r="B5" s="72" t="s">
        <v>77</v>
      </c>
      <c r="C5" s="70">
        <f>C9*C6</f>
        <v>302.94</v>
      </c>
      <c r="D5" s="70">
        <f t="shared" ref="D5:Y5" si="0">D9*C6</f>
        <v>305.56083288774096</v>
      </c>
      <c r="E5" s="71">
        <f t="shared" si="0"/>
        <v>341.26467490582723</v>
      </c>
      <c r="F5" s="59">
        <f t="shared" si="0"/>
        <v>377.35925236278069</v>
      </c>
      <c r="G5" s="57">
        <f t="shared" si="0"/>
        <v>413.11480521613311</v>
      </c>
      <c r="H5" s="57">
        <f t="shared" si="0"/>
        <v>447.6439842875522</v>
      </c>
      <c r="I5" s="59">
        <f t="shared" si="0"/>
        <v>481.77199652694486</v>
      </c>
      <c r="J5" s="57">
        <f t="shared" si="0"/>
        <v>517.12304057697497</v>
      </c>
      <c r="K5" s="71">
        <f t="shared" si="0"/>
        <v>550.04698439133256</v>
      </c>
      <c r="L5" s="59">
        <f t="shared" si="0"/>
        <v>591.05003859554404</v>
      </c>
      <c r="M5" s="57">
        <f t="shared" si="0"/>
        <v>617.37452793415423</v>
      </c>
      <c r="N5" s="58">
        <f t="shared" si="0"/>
        <v>651.85655720055615</v>
      </c>
      <c r="O5" s="70">
        <f t="shared" si="0"/>
        <v>686.59748357613762</v>
      </c>
      <c r="P5" s="57">
        <f t="shared" si="0"/>
        <v>721.58169677703597</v>
      </c>
      <c r="Q5" s="57">
        <f t="shared" si="0"/>
        <v>740.70061567635582</v>
      </c>
      <c r="R5" s="59">
        <f t="shared" si="0"/>
        <v>759.92726846304549</v>
      </c>
      <c r="S5" s="57">
        <f t="shared" si="0"/>
        <v>779.27240581111937</v>
      </c>
      <c r="T5" s="58">
        <f t="shared" si="0"/>
        <v>798.74633286622839</v>
      </c>
      <c r="U5" s="57">
        <f t="shared" si="0"/>
        <v>818.35614949409569</v>
      </c>
      <c r="V5" s="57">
        <f t="shared" si="0"/>
        <v>838.10588245337544</v>
      </c>
      <c r="W5" s="57">
        <f t="shared" si="0"/>
        <v>857.99774331717003</v>
      </c>
      <c r="X5" s="57">
        <f t="shared" si="0"/>
        <v>878.03315583189124</v>
      </c>
      <c r="Y5" s="57">
        <f t="shared" si="0"/>
        <v>898.21331837152741</v>
      </c>
      <c r="Z5" s="57"/>
      <c r="AA5" s="57"/>
      <c r="AB5" s="57"/>
      <c r="AC5" s="57"/>
      <c r="AD5" s="57"/>
    </row>
    <row r="6" spans="1:30" ht="17.25" customHeight="1" x14ac:dyDescent="0.55000000000000004">
      <c r="B6" s="56" t="s">
        <v>76</v>
      </c>
      <c r="C6" s="18">
        <v>0.27</v>
      </c>
      <c r="D6" s="18">
        <v>0.3</v>
      </c>
      <c r="E6" s="19">
        <v>0.33</v>
      </c>
      <c r="F6" s="20">
        <v>0.35750000000000004</v>
      </c>
      <c r="G6" s="20">
        <v>0.38500000000000001</v>
      </c>
      <c r="H6" s="20">
        <v>0.41249999999999998</v>
      </c>
      <c r="I6" s="18">
        <v>0.44</v>
      </c>
      <c r="J6" s="20">
        <v>0.46666666666666667</v>
      </c>
      <c r="K6" s="21">
        <v>0.5</v>
      </c>
      <c r="L6" s="19">
        <v>0.52</v>
      </c>
      <c r="M6" s="20">
        <v>0.54666666666666663</v>
      </c>
      <c r="N6" s="20">
        <v>0.57333333333333325</v>
      </c>
      <c r="O6" s="22">
        <v>0.6</v>
      </c>
      <c r="P6" s="18">
        <v>0.61333333333333329</v>
      </c>
      <c r="Q6" s="18">
        <v>0.62666666666666659</v>
      </c>
      <c r="R6" s="18">
        <v>0.6399999999999999</v>
      </c>
      <c r="S6" s="18">
        <v>0.65333333333333321</v>
      </c>
      <c r="T6" s="18">
        <v>0.66666666666666652</v>
      </c>
      <c r="U6" s="18">
        <v>0.67999999999999983</v>
      </c>
      <c r="V6" s="18">
        <v>0.69333333333333313</v>
      </c>
      <c r="W6" s="23">
        <v>0.70666666666666644</v>
      </c>
      <c r="X6" s="18">
        <v>0.71999999999999975</v>
      </c>
      <c r="Y6" s="18">
        <v>0.73333333333333306</v>
      </c>
      <c r="Z6" s="65"/>
      <c r="AA6" s="65"/>
      <c r="AB6" s="65"/>
      <c r="AC6" s="65"/>
      <c r="AD6" s="65"/>
    </row>
    <row r="7" spans="1:30" ht="17.25" customHeight="1" x14ac:dyDescent="0.55000000000000004">
      <c r="B7" s="56" t="s">
        <v>75</v>
      </c>
      <c r="C7" s="61">
        <v>1122</v>
      </c>
      <c r="D7" s="61">
        <v>1130</v>
      </c>
      <c r="E7" s="63">
        <v>1136</v>
      </c>
      <c r="F7" s="64">
        <v>1142</v>
      </c>
      <c r="G7" s="61">
        <v>1154</v>
      </c>
      <c r="H7" s="61">
        <v>1161</v>
      </c>
      <c r="I7" s="64">
        <v>1166</v>
      </c>
      <c r="J7" s="61">
        <v>1173</v>
      </c>
      <c r="K7" s="63">
        <v>1176</v>
      </c>
      <c r="L7" s="64">
        <v>1179</v>
      </c>
      <c r="M7" s="61">
        <v>1183.7159999999999</v>
      </c>
      <c r="N7" s="63">
        <v>1188.4508639999999</v>
      </c>
      <c r="O7" s="61">
        <v>1193.2046674559999</v>
      </c>
      <c r="P7" s="61">
        <v>1197.9774861258238</v>
      </c>
      <c r="Q7" s="61">
        <v>1202.769396070327</v>
      </c>
      <c r="R7" s="64">
        <v>1207.5804736546083</v>
      </c>
      <c r="S7" s="61">
        <v>1212.4107955492268</v>
      </c>
      <c r="T7" s="63">
        <v>1217.2604387314236</v>
      </c>
      <c r="U7" s="61">
        <v>1222.1294804863494</v>
      </c>
      <c r="V7" s="26">
        <v>1227.0179984082947</v>
      </c>
      <c r="W7" s="26">
        <v>1231.926070401928</v>
      </c>
      <c r="X7" s="26">
        <v>1236.8537746835357</v>
      </c>
      <c r="Y7" s="26">
        <v>1241.8011897822698</v>
      </c>
    </row>
    <row r="8" spans="1:30" ht="17.25" customHeight="1" x14ac:dyDescent="0.55000000000000004">
      <c r="B8" s="56" t="s">
        <v>74</v>
      </c>
      <c r="C8" s="62">
        <v>0</v>
      </c>
      <c r="D8" s="62">
        <v>1.7067884731145795</v>
      </c>
      <c r="E8" s="62">
        <v>1.5489163527574592</v>
      </c>
      <c r="F8" s="62">
        <v>1.5128859478202659</v>
      </c>
      <c r="G8" s="62">
        <v>1.5658887164561648</v>
      </c>
      <c r="H8" s="62">
        <v>1.7116475001355593</v>
      </c>
      <c r="I8" s="62">
        <v>1.9321127925936781</v>
      </c>
      <c r="J8" s="62">
        <v>2.2796376749430727</v>
      </c>
      <c r="K8" s="62">
        <v>2.6721094099981473</v>
      </c>
      <c r="L8" s="62">
        <v>3.1000771910880611</v>
      </c>
      <c r="M8" s="62">
        <v>3.5427075656812921</v>
      </c>
      <c r="N8" s="62">
        <v>3.9696674644320775</v>
      </c>
      <c r="O8" s="62">
        <v>4.3490829674960878</v>
      </c>
      <c r="P8" s="62">
        <v>4.6586751692361252</v>
      </c>
      <c r="Q8" s="62">
        <v>4.8946512280792671</v>
      </c>
      <c r="R8" s="62">
        <v>5.0694228289752061</v>
      </c>
      <c r="S8" s="62">
        <v>5.2023385306474523</v>
      </c>
      <c r="T8" s="62">
        <v>5.3104789209670491</v>
      </c>
      <c r="U8" s="62">
        <v>5.4047437547945885</v>
      </c>
      <c r="V8" s="62">
        <v>5.4906522584342161</v>
      </c>
      <c r="W8" s="62">
        <v>5.5706747670677137</v>
      </c>
      <c r="X8" s="62">
        <v>5.6459741351786654</v>
      </c>
      <c r="Y8" s="62">
        <v>5.7173079559630713</v>
      </c>
      <c r="Z8" s="62"/>
      <c r="AA8" s="62"/>
      <c r="AB8" s="62"/>
      <c r="AC8" s="62"/>
      <c r="AD8" s="62"/>
    </row>
    <row r="9" spans="1:30" ht="18" x14ac:dyDescent="0.55000000000000004">
      <c r="B9" s="56" t="s">
        <v>73</v>
      </c>
      <c r="C9" s="61">
        <f t="shared" ref="C9:Y9" si="1">C7+C8</f>
        <v>1122</v>
      </c>
      <c r="D9" s="61">
        <f t="shared" si="1"/>
        <v>1131.7067884731146</v>
      </c>
      <c r="E9" s="61">
        <f t="shared" si="1"/>
        <v>1137.5489163527575</v>
      </c>
      <c r="F9" s="61">
        <f t="shared" si="1"/>
        <v>1143.5128859478202</v>
      </c>
      <c r="G9" s="61">
        <f t="shared" si="1"/>
        <v>1155.5658887164561</v>
      </c>
      <c r="H9" s="61">
        <f t="shared" si="1"/>
        <v>1162.7116475001355</v>
      </c>
      <c r="I9" s="61">
        <f t="shared" si="1"/>
        <v>1167.9321127925937</v>
      </c>
      <c r="J9" s="61">
        <f t="shared" si="1"/>
        <v>1175.2796376749432</v>
      </c>
      <c r="K9" s="61">
        <f t="shared" si="1"/>
        <v>1178.6721094099983</v>
      </c>
      <c r="L9" s="61">
        <f t="shared" si="1"/>
        <v>1182.1000771910881</v>
      </c>
      <c r="M9" s="61">
        <f t="shared" si="1"/>
        <v>1187.2587075656811</v>
      </c>
      <c r="N9" s="61">
        <f t="shared" si="1"/>
        <v>1192.4205314644321</v>
      </c>
      <c r="O9" s="61">
        <f t="shared" si="1"/>
        <v>1197.553750423496</v>
      </c>
      <c r="P9" s="61">
        <f t="shared" si="1"/>
        <v>1202.63616129506</v>
      </c>
      <c r="Q9" s="61">
        <f t="shared" si="1"/>
        <v>1207.6640472984063</v>
      </c>
      <c r="R9" s="61">
        <f t="shared" si="1"/>
        <v>1212.6498964835835</v>
      </c>
      <c r="S9" s="61">
        <f t="shared" si="1"/>
        <v>1217.6131340798743</v>
      </c>
      <c r="T9" s="61">
        <f t="shared" si="1"/>
        <v>1222.5709176523906</v>
      </c>
      <c r="U9" s="61">
        <f t="shared" si="1"/>
        <v>1227.5342242411439</v>
      </c>
      <c r="V9" s="61">
        <f t="shared" si="1"/>
        <v>1232.508650666729</v>
      </c>
      <c r="W9" s="61">
        <f t="shared" si="1"/>
        <v>1237.4967451689956</v>
      </c>
      <c r="X9" s="61">
        <f t="shared" si="1"/>
        <v>1242.4997488187144</v>
      </c>
      <c r="Y9" s="61">
        <f t="shared" si="1"/>
        <v>1247.518497738233</v>
      </c>
      <c r="Z9" s="61"/>
      <c r="AA9" s="61"/>
      <c r="AB9" s="61"/>
      <c r="AC9" s="61"/>
      <c r="AD9" s="61"/>
    </row>
    <row r="10" spans="1:30" ht="18" x14ac:dyDescent="0.55000000000000004">
      <c r="B10" s="60" t="s">
        <v>72</v>
      </c>
      <c r="C10" s="57">
        <f>SUM(C11:C17)</f>
        <v>204.26978855075345</v>
      </c>
      <c r="D10" s="57">
        <f t="shared" ref="D10:Y10" si="2">SUM(D11:D17)</f>
        <v>204.26978855075345</v>
      </c>
      <c r="E10" s="57">
        <f t="shared" si="2"/>
        <v>204.26978855075345</v>
      </c>
      <c r="F10" s="57">
        <f t="shared" si="2"/>
        <v>204.26978855075345</v>
      </c>
      <c r="G10" s="57">
        <f t="shared" si="2"/>
        <v>198.06778855075345</v>
      </c>
      <c r="H10" s="57">
        <f t="shared" si="2"/>
        <v>191.56778855075345</v>
      </c>
      <c r="I10" s="57">
        <f t="shared" si="2"/>
        <v>432.46778855075343</v>
      </c>
      <c r="J10" s="57">
        <f t="shared" si="2"/>
        <v>577.0077885507535</v>
      </c>
      <c r="K10" s="57">
        <f t="shared" si="2"/>
        <v>1097.3517885507536</v>
      </c>
      <c r="L10" s="57">
        <f t="shared" si="2"/>
        <v>1095.6017885507536</v>
      </c>
      <c r="M10" s="57">
        <f t="shared" si="2"/>
        <v>1076.3517885507536</v>
      </c>
      <c r="N10" s="57">
        <f t="shared" si="2"/>
        <v>1074.523529988001</v>
      </c>
      <c r="O10" s="57">
        <f t="shared" si="2"/>
        <v>1054.4126857977215</v>
      </c>
      <c r="P10" s="57">
        <f t="shared" si="2"/>
        <v>1054.4126857977215</v>
      </c>
      <c r="Q10" s="57">
        <f t="shared" si="2"/>
        <v>1054.4126857977215</v>
      </c>
      <c r="R10" s="57">
        <f t="shared" si="2"/>
        <v>1044.110295314578</v>
      </c>
      <c r="S10" s="57">
        <f t="shared" si="2"/>
        <v>930.78400000000011</v>
      </c>
      <c r="T10" s="57">
        <f t="shared" si="2"/>
        <v>930.78400000000011</v>
      </c>
      <c r="U10" s="57">
        <f t="shared" si="2"/>
        <v>930.78400000000011</v>
      </c>
      <c r="V10" s="57">
        <f t="shared" si="2"/>
        <v>930.78400000000011</v>
      </c>
      <c r="W10" s="57">
        <f t="shared" si="2"/>
        <v>930.78400000000011</v>
      </c>
      <c r="X10" s="57">
        <f t="shared" si="2"/>
        <v>930.78400000000011</v>
      </c>
      <c r="Y10" s="57">
        <f t="shared" si="2"/>
        <v>930.78400000000011</v>
      </c>
      <c r="Z10" s="57"/>
      <c r="AA10" s="57"/>
      <c r="AB10" s="57"/>
      <c r="AC10" s="57"/>
      <c r="AD10" s="57"/>
    </row>
    <row r="11" spans="1:30" ht="18" x14ac:dyDescent="0.55000000000000004">
      <c r="B11" s="24" t="s">
        <v>50</v>
      </c>
      <c r="C11" s="54">
        <v>12.702</v>
      </c>
      <c r="D11" s="54">
        <v>12.702</v>
      </c>
      <c r="E11" s="54">
        <v>12.702</v>
      </c>
      <c r="F11" s="54">
        <v>12.702</v>
      </c>
      <c r="G11" s="54">
        <v>6.5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</row>
    <row r="12" spans="1:30" ht="18" x14ac:dyDescent="0.55000000000000004">
      <c r="B12" s="25" t="s">
        <v>51</v>
      </c>
      <c r="C12" s="54">
        <v>21.93910275303201</v>
      </c>
      <c r="D12" s="54">
        <v>21.93910275303201</v>
      </c>
      <c r="E12" s="53">
        <v>21.93910275303201</v>
      </c>
      <c r="F12" s="55">
        <v>21.93910275303201</v>
      </c>
      <c r="G12" s="54">
        <v>21.93910275303201</v>
      </c>
      <c r="H12" s="54">
        <v>21.93910275303201</v>
      </c>
      <c r="I12" s="55">
        <v>21.93910275303201</v>
      </c>
      <c r="J12" s="54">
        <v>21.93910275303201</v>
      </c>
      <c r="K12" s="53">
        <v>21.93910275303201</v>
      </c>
      <c r="L12" s="55">
        <v>21.93910275303201</v>
      </c>
      <c r="M12" s="54">
        <v>21.93910275303201</v>
      </c>
      <c r="N12" s="54">
        <f>(11/12)*M12</f>
        <v>20.110844190279341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</row>
    <row r="13" spans="1:30" ht="18" x14ac:dyDescent="0.55000000000000004">
      <c r="B13" s="24" t="s">
        <v>18</v>
      </c>
      <c r="C13" s="54">
        <v>25</v>
      </c>
      <c r="D13" s="54">
        <v>25</v>
      </c>
      <c r="E13" s="54">
        <v>25</v>
      </c>
      <c r="F13" s="54">
        <v>25</v>
      </c>
      <c r="G13" s="54">
        <v>25</v>
      </c>
      <c r="H13" s="54">
        <v>25</v>
      </c>
      <c r="I13" s="54">
        <v>25</v>
      </c>
      <c r="J13" s="54">
        <v>25</v>
      </c>
      <c r="K13" s="54">
        <v>25</v>
      </c>
      <c r="L13" s="54">
        <v>25</v>
      </c>
      <c r="M13" s="54">
        <v>25</v>
      </c>
      <c r="N13" s="54">
        <v>25</v>
      </c>
      <c r="O13" s="54">
        <v>25</v>
      </c>
      <c r="P13" s="54">
        <v>25</v>
      </c>
      <c r="Q13" s="54">
        <v>25</v>
      </c>
      <c r="R13" s="54">
        <v>25</v>
      </c>
      <c r="S13" s="54">
        <v>25</v>
      </c>
      <c r="T13" s="54">
        <v>25</v>
      </c>
      <c r="U13" s="54">
        <v>25</v>
      </c>
      <c r="V13" s="54">
        <v>25</v>
      </c>
      <c r="W13" s="54">
        <v>25</v>
      </c>
      <c r="X13" s="54">
        <v>25</v>
      </c>
      <c r="Y13" s="54">
        <v>25</v>
      </c>
    </row>
    <row r="14" spans="1:30" ht="17.25" customHeight="1" x14ac:dyDescent="0.4">
      <c r="B14" s="24" t="s">
        <v>19</v>
      </c>
      <c r="C14" s="26">
        <v>97.34868579772143</v>
      </c>
      <c r="D14" s="26">
        <v>97.34868579772143</v>
      </c>
      <c r="E14" s="26">
        <v>97.34868579772143</v>
      </c>
      <c r="F14" s="26">
        <v>97.34868579772143</v>
      </c>
      <c r="G14" s="26">
        <v>97.34868579772143</v>
      </c>
      <c r="H14" s="26">
        <v>97.34868579772143</v>
      </c>
      <c r="I14" s="26">
        <v>97.34868579772143</v>
      </c>
      <c r="J14" s="26">
        <v>97.34868579772143</v>
      </c>
      <c r="K14" s="26">
        <v>97.34868579772143</v>
      </c>
      <c r="L14" s="26">
        <v>97.34868579772143</v>
      </c>
      <c r="M14" s="26">
        <v>97.34868579772143</v>
      </c>
      <c r="N14" s="26">
        <v>97.34868579772143</v>
      </c>
      <c r="O14" s="26">
        <v>97.34868579772143</v>
      </c>
      <c r="P14" s="26">
        <v>97.34868579772143</v>
      </c>
      <c r="Q14" s="26">
        <v>97.34868579772143</v>
      </c>
      <c r="R14" s="26">
        <f>Q14*(11/12)</f>
        <v>89.236295314577973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</row>
    <row r="15" spans="1:30" ht="18" x14ac:dyDescent="0.55000000000000004">
      <c r="B15" s="24" t="s">
        <v>20</v>
      </c>
      <c r="C15" s="54">
        <v>21</v>
      </c>
      <c r="D15" s="54">
        <v>21</v>
      </c>
      <c r="E15" s="54">
        <v>21</v>
      </c>
      <c r="F15" s="54">
        <v>21</v>
      </c>
      <c r="G15" s="54">
        <v>21</v>
      </c>
      <c r="H15" s="54">
        <v>21</v>
      </c>
      <c r="I15" s="54">
        <v>21</v>
      </c>
      <c r="J15" s="54">
        <v>21</v>
      </c>
      <c r="K15" s="54">
        <v>21</v>
      </c>
      <c r="L15" s="54">
        <f>K15*(11/12)</f>
        <v>19.25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</row>
    <row r="16" spans="1:30" ht="18" x14ac:dyDescent="0.55000000000000004">
      <c r="B16" s="24" t="s">
        <v>52</v>
      </c>
      <c r="C16" s="54">
        <v>26.28</v>
      </c>
      <c r="D16" s="54">
        <v>26.28</v>
      </c>
      <c r="E16" s="53">
        <v>26.28</v>
      </c>
      <c r="F16" s="55">
        <v>26.28</v>
      </c>
      <c r="G16" s="54">
        <v>26.28</v>
      </c>
      <c r="H16" s="54">
        <v>26.28</v>
      </c>
      <c r="I16" s="55">
        <v>26.28</v>
      </c>
      <c r="J16" s="54">
        <v>26.28</v>
      </c>
      <c r="K16" s="53">
        <v>26.28</v>
      </c>
      <c r="L16" s="55">
        <v>26.28</v>
      </c>
      <c r="M16" s="54">
        <v>26.28</v>
      </c>
      <c r="N16" s="53">
        <v>26.28</v>
      </c>
      <c r="O16" s="54">
        <v>26.28</v>
      </c>
      <c r="P16" s="54">
        <v>26.28</v>
      </c>
      <c r="Q16" s="54">
        <v>26.28</v>
      </c>
      <c r="R16" s="55">
        <f>Q16*(11/12)</f>
        <v>24.09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</row>
    <row r="17" spans="2:30" ht="18" x14ac:dyDescent="0.55000000000000004">
      <c r="B17" s="24" t="s">
        <v>886</v>
      </c>
      <c r="C17" s="54"/>
      <c r="D17" s="54"/>
      <c r="E17" s="54"/>
      <c r="F17" s="54"/>
      <c r="G17" s="54"/>
      <c r="H17" s="54"/>
      <c r="I17" s="54">
        <f>50*8760/1000*0.55</f>
        <v>240.9</v>
      </c>
      <c r="J17" s="54">
        <f>80*8760/1000*0.55</f>
        <v>385.44</v>
      </c>
      <c r="K17" s="54">
        <f>188*8760/1000*0.55</f>
        <v>905.78400000000011</v>
      </c>
      <c r="L17" s="54">
        <f t="shared" ref="L17:Y17" si="3">188*8760/1000*0.55</f>
        <v>905.78400000000011</v>
      </c>
      <c r="M17" s="54">
        <f t="shared" si="3"/>
        <v>905.78400000000011</v>
      </c>
      <c r="N17" s="54">
        <f t="shared" si="3"/>
        <v>905.78400000000011</v>
      </c>
      <c r="O17" s="54">
        <f t="shared" si="3"/>
        <v>905.78400000000011</v>
      </c>
      <c r="P17" s="54">
        <f t="shared" si="3"/>
        <v>905.78400000000011</v>
      </c>
      <c r="Q17" s="54">
        <f t="shared" si="3"/>
        <v>905.78400000000011</v>
      </c>
      <c r="R17" s="54">
        <f t="shared" si="3"/>
        <v>905.78400000000011</v>
      </c>
      <c r="S17" s="54">
        <f t="shared" si="3"/>
        <v>905.78400000000011</v>
      </c>
      <c r="T17" s="54">
        <f t="shared" si="3"/>
        <v>905.78400000000011</v>
      </c>
      <c r="U17" s="54">
        <f t="shared" si="3"/>
        <v>905.78400000000011</v>
      </c>
      <c r="V17" s="54">
        <f t="shared" si="3"/>
        <v>905.78400000000011</v>
      </c>
      <c r="W17" s="54">
        <f t="shared" si="3"/>
        <v>905.78400000000011</v>
      </c>
      <c r="X17" s="54">
        <f t="shared" si="3"/>
        <v>905.78400000000011</v>
      </c>
      <c r="Y17" s="54">
        <f t="shared" si="3"/>
        <v>905.78400000000011</v>
      </c>
    </row>
    <row r="18" spans="2:30" ht="16.5" customHeight="1" x14ac:dyDescent="0.55000000000000004">
      <c r="B18" s="52" t="s">
        <v>71</v>
      </c>
      <c r="C18" s="51">
        <f>-(C5-C10)</f>
        <v>-98.670211449246551</v>
      </c>
      <c r="D18" s="51">
        <f t="shared" ref="D18:Y18" si="4">-(D5-D10)</f>
        <v>-101.29104433698751</v>
      </c>
      <c r="E18" s="51">
        <f t="shared" si="4"/>
        <v>-136.99488635507379</v>
      </c>
      <c r="F18" s="51">
        <f t="shared" si="4"/>
        <v>-173.08946381202725</v>
      </c>
      <c r="G18" s="51">
        <f t="shared" si="4"/>
        <v>-215.04701666537966</v>
      </c>
      <c r="H18" s="51">
        <f t="shared" si="4"/>
        <v>-256.07619573679875</v>
      </c>
      <c r="I18" s="51">
        <f t="shared" si="4"/>
        <v>-49.304207976191435</v>
      </c>
      <c r="J18" s="51">
        <f t="shared" si="4"/>
        <v>59.884747973778531</v>
      </c>
      <c r="K18" s="51">
        <f t="shared" si="4"/>
        <v>547.304804159421</v>
      </c>
      <c r="L18" s="51">
        <f t="shared" si="4"/>
        <v>504.55174995520952</v>
      </c>
      <c r="M18" s="51">
        <f t="shared" si="4"/>
        <v>458.97726061659932</v>
      </c>
      <c r="N18" s="51">
        <f t="shared" si="4"/>
        <v>422.66697278744482</v>
      </c>
      <c r="O18" s="51">
        <f t="shared" si="4"/>
        <v>367.81520222158383</v>
      </c>
      <c r="P18" s="51">
        <f t="shared" si="4"/>
        <v>332.83098902068548</v>
      </c>
      <c r="Q18" s="51">
        <f t="shared" si="4"/>
        <v>313.71207012136563</v>
      </c>
      <c r="R18" s="51">
        <f t="shared" si="4"/>
        <v>284.18302685153253</v>
      </c>
      <c r="S18" s="51">
        <f t="shared" si="4"/>
        <v>151.51159418888074</v>
      </c>
      <c r="T18" s="51">
        <f t="shared" si="4"/>
        <v>132.03766713377172</v>
      </c>
      <c r="U18" s="51">
        <f t="shared" si="4"/>
        <v>112.42785050590442</v>
      </c>
      <c r="V18" s="51">
        <f t="shared" si="4"/>
        <v>92.678117546624662</v>
      </c>
      <c r="W18" s="51">
        <f t="shared" si="4"/>
        <v>72.786256682830071</v>
      </c>
      <c r="X18" s="51">
        <f t="shared" si="4"/>
        <v>52.75084416810887</v>
      </c>
      <c r="Y18" s="51">
        <f t="shared" si="4"/>
        <v>32.570681628472698</v>
      </c>
      <c r="Z18" s="51"/>
      <c r="AA18" s="51"/>
      <c r="AB18" s="51"/>
      <c r="AC18" s="51"/>
      <c r="AD18" s="51"/>
    </row>
    <row r="19" spans="2:30" ht="16.5" customHeight="1" x14ac:dyDescent="0.55000000000000004">
      <c r="B19" s="98" t="s">
        <v>136</v>
      </c>
      <c r="C19" s="51">
        <f>C18</f>
        <v>-98.670211449246551</v>
      </c>
      <c r="D19" s="51">
        <f t="shared" ref="D19:Y19" si="5">D18+SUM(C44:C55)</f>
        <v>-101.29104433698751</v>
      </c>
      <c r="E19" s="51">
        <f t="shared" si="5"/>
        <v>-136.99488635507379</v>
      </c>
      <c r="F19" s="51">
        <f t="shared" si="5"/>
        <v>-52.274997905505117</v>
      </c>
      <c r="G19" s="51">
        <f t="shared" si="5"/>
        <v>14.959210746843524</v>
      </c>
      <c r="H19" s="51">
        <f t="shared" si="5"/>
        <v>-26.375895030167243</v>
      </c>
      <c r="I19" s="51">
        <f t="shared" si="5"/>
        <v>179.84608547514034</v>
      </c>
      <c r="J19" s="51">
        <f t="shared" si="5"/>
        <v>350.2471592242253</v>
      </c>
      <c r="K19" s="51">
        <f t="shared" si="5"/>
        <v>836.96117732548942</v>
      </c>
      <c r="L19" s="51">
        <f t="shared" si="5"/>
        <v>793.50738032253253</v>
      </c>
      <c r="M19" s="51">
        <f t="shared" si="5"/>
        <v>870.31540375616737</v>
      </c>
      <c r="N19" s="51">
        <f t="shared" si="5"/>
        <v>833.03561985346619</v>
      </c>
      <c r="O19" s="51">
        <f t="shared" si="5"/>
        <v>777.22162443460991</v>
      </c>
      <c r="P19" s="51">
        <f t="shared" si="5"/>
        <v>868.30240306711391</v>
      </c>
      <c r="Q19" s="51">
        <f t="shared" si="5"/>
        <v>847.97283856244587</v>
      </c>
      <c r="R19" s="51">
        <f t="shared" si="5"/>
        <v>817.24222952930461</v>
      </c>
      <c r="S19" s="51">
        <f t="shared" si="5"/>
        <v>770.97824284656963</v>
      </c>
      <c r="T19" s="51">
        <f t="shared" si="5"/>
        <v>918.29370592652788</v>
      </c>
      <c r="U19" s="51">
        <f t="shared" si="5"/>
        <v>896.85708400771489</v>
      </c>
      <c r="V19" s="51">
        <f t="shared" si="5"/>
        <v>875.29424679717158</v>
      </c>
      <c r="W19" s="51">
        <f t="shared" si="5"/>
        <v>853.60287996399779</v>
      </c>
      <c r="X19" s="51">
        <f t="shared" si="5"/>
        <v>831.78145777466796</v>
      </c>
      <c r="Y19" s="51">
        <f t="shared" si="5"/>
        <v>809.8286806329827</v>
      </c>
      <c r="Z19" s="51"/>
      <c r="AA19" s="51"/>
      <c r="AB19" s="51"/>
      <c r="AC19" s="51"/>
      <c r="AD19" s="51"/>
    </row>
    <row r="20" spans="2:30" ht="16.5" customHeight="1" x14ac:dyDescent="0.55000000000000004">
      <c r="B20" s="98" t="s">
        <v>139</v>
      </c>
      <c r="C20" s="51">
        <v>23.5</v>
      </c>
      <c r="D20" s="51">
        <f t="shared" ref="D20:Z20" si="6">SUM(D44:D55)+SUM(D11:D16)</f>
        <v>204.26978855075345</v>
      </c>
      <c r="E20" s="51">
        <f t="shared" si="6"/>
        <v>325.08425445727556</v>
      </c>
      <c r="F20" s="51">
        <f t="shared" si="6"/>
        <v>434.27601596297666</v>
      </c>
      <c r="G20" s="51">
        <f t="shared" si="6"/>
        <v>427.76808925738499</v>
      </c>
      <c r="H20" s="51">
        <f t="shared" si="6"/>
        <v>420.71808200208523</v>
      </c>
      <c r="I20" s="51">
        <f t="shared" si="6"/>
        <v>481.93019980120022</v>
      </c>
      <c r="J20" s="51">
        <f t="shared" si="6"/>
        <v>481.22416171682192</v>
      </c>
      <c r="K20" s="51">
        <f t="shared" si="6"/>
        <v>480.5234189180764</v>
      </c>
      <c r="L20" s="51">
        <f t="shared" si="6"/>
        <v>601.15593169032149</v>
      </c>
      <c r="M20" s="51">
        <f t="shared" si="6"/>
        <v>580.93643561677482</v>
      </c>
      <c r="N20" s="51">
        <f t="shared" si="6"/>
        <v>578.14595220102683</v>
      </c>
      <c r="O20" s="51">
        <f t="shared" si="6"/>
        <v>684.1000998441499</v>
      </c>
      <c r="P20" s="51">
        <f t="shared" si="6"/>
        <v>682.8894542388017</v>
      </c>
      <c r="Q20" s="51">
        <f t="shared" si="6"/>
        <v>681.68788847549354</v>
      </c>
      <c r="R20" s="51">
        <f t="shared" si="6"/>
        <v>757.79294397226681</v>
      </c>
      <c r="S20" s="51">
        <f t="shared" si="6"/>
        <v>811.25603879275616</v>
      </c>
      <c r="T20" s="51">
        <f t="shared" si="6"/>
        <v>809.42923350181047</v>
      </c>
      <c r="U20" s="51">
        <f t="shared" si="6"/>
        <v>807.61612925054692</v>
      </c>
      <c r="V20" s="51">
        <f t="shared" si="6"/>
        <v>805.81662328116772</v>
      </c>
      <c r="W20" s="51">
        <f t="shared" si="6"/>
        <v>804.03061360655909</v>
      </c>
      <c r="X20" s="51">
        <f t="shared" si="6"/>
        <v>802.25799900451</v>
      </c>
      <c r="Y20" s="51">
        <f t="shared" si="6"/>
        <v>800.49867901197592</v>
      </c>
      <c r="Z20" s="51">
        <f t="shared" si="6"/>
        <v>0</v>
      </c>
      <c r="AA20" s="51"/>
      <c r="AB20" s="51"/>
      <c r="AC20" s="51"/>
      <c r="AD20" s="51"/>
    </row>
    <row r="21" spans="2:30" ht="16.5" customHeight="1" x14ac:dyDescent="0.55000000000000004">
      <c r="B21" s="98" t="s">
        <v>131</v>
      </c>
      <c r="C21" s="51">
        <v>24</v>
      </c>
      <c r="D21" s="51">
        <f>C21+D20</f>
        <v>228.26978855075345</v>
      </c>
      <c r="E21" s="51">
        <f>D21+E20</f>
        <v>553.35404300802907</v>
      </c>
      <c r="F21" s="51">
        <f>F20-F5</f>
        <v>56.916763600195964</v>
      </c>
      <c r="G21" s="51">
        <f>F21+G20-G5</f>
        <v>71.570047641447843</v>
      </c>
      <c r="H21" s="51">
        <f>G21+H20-H5</f>
        <v>44.644145355980868</v>
      </c>
      <c r="I21" s="51">
        <f>I20-I5</f>
        <v>0.15820327425535652</v>
      </c>
      <c r="J21" s="51">
        <f>I21+J20-J5</f>
        <v>-35.740675585897691</v>
      </c>
      <c r="K21" s="51">
        <f>J21+K20-K5</f>
        <v>-105.26424105915385</v>
      </c>
      <c r="L21" s="51">
        <f>L20-L5</f>
        <v>10.105893094777457</v>
      </c>
      <c r="M21" s="51">
        <f>L21+M20-M5</f>
        <v>-26.332199222601957</v>
      </c>
      <c r="N21" s="51">
        <f>M21+N20-N5</f>
        <v>-100.04280422213128</v>
      </c>
      <c r="O21" s="51">
        <f>O20-O5</f>
        <v>-2.4973837319877248</v>
      </c>
      <c r="P21" s="51">
        <f>O21+P20-P5</f>
        <v>-41.189626270221993</v>
      </c>
      <c r="Q21" s="51">
        <f>P21+Q20-Q5</f>
        <v>-100.20235347108428</v>
      </c>
      <c r="R21" s="51">
        <f>R20-R5</f>
        <v>-2.1343244907786811</v>
      </c>
      <c r="S21" s="51">
        <f>R21+S20-S5</f>
        <v>29.849308490858107</v>
      </c>
      <c r="T21" s="51">
        <f>S21+T20-T5</f>
        <v>40.532209126440193</v>
      </c>
      <c r="U21" s="51">
        <f>U20-U5</f>
        <v>-10.74002024354877</v>
      </c>
      <c r="V21" s="51">
        <f>U21+V20-V5</f>
        <v>-43.029279415756491</v>
      </c>
      <c r="W21" s="51">
        <f>V21+W20-W5</f>
        <v>-96.996409126367439</v>
      </c>
      <c r="X21" s="51">
        <f>X20-X5</f>
        <v>-75.775156827381238</v>
      </c>
      <c r="Y21" s="51">
        <f>X21+Y20-Y5</f>
        <v>-173.48979618693272</v>
      </c>
      <c r="Z21" s="51">
        <f>Y21+Z20-Z5</f>
        <v>-173.48979618693272</v>
      </c>
      <c r="AA21" s="51"/>
      <c r="AB21" s="51"/>
      <c r="AC21" s="51"/>
      <c r="AD21" s="51"/>
    </row>
    <row r="22" spans="2:30" ht="16.5" customHeight="1" x14ac:dyDescent="0.55000000000000004">
      <c r="B22" s="100" t="s">
        <v>137</v>
      </c>
      <c r="C22" s="50"/>
      <c r="D22" s="47">
        <f>-($C$62*D18*1000)/8760/$C$60</f>
        <v>13.875485525614726</v>
      </c>
      <c r="E22" s="47">
        <f t="shared" ref="E22:Y22" si="7">-($C$62*E19*1000)/8760/$C$60</f>
        <v>18.76642278836627</v>
      </c>
      <c r="F22" s="47">
        <f t="shared" si="7"/>
        <v>7.1609586171924819</v>
      </c>
      <c r="G22" s="47">
        <f t="shared" si="7"/>
        <v>-2.0492069516224007</v>
      </c>
      <c r="H22" s="47">
        <f t="shared" si="7"/>
        <v>3.613136305502362</v>
      </c>
      <c r="I22" s="47">
        <f t="shared" si="7"/>
        <v>-24.636450065087715</v>
      </c>
      <c r="J22" s="47">
        <f t="shared" si="7"/>
        <v>-47.979062907428123</v>
      </c>
      <c r="K22" s="47">
        <f t="shared" si="7"/>
        <v>-114.65221607198485</v>
      </c>
      <c r="L22" s="47">
        <f t="shared" si="7"/>
        <v>-108.69964114007294</v>
      </c>
      <c r="M22" s="47">
        <f t="shared" si="7"/>
        <v>-119.22128818577634</v>
      </c>
      <c r="N22" s="47">
        <f t="shared" si="7"/>
        <v>-114.11446847307755</v>
      </c>
      <c r="O22" s="47">
        <f t="shared" si="7"/>
        <v>-106.46871567597395</v>
      </c>
      <c r="P22" s="47">
        <f t="shared" si="7"/>
        <v>-118.94553466672792</v>
      </c>
      <c r="Q22" s="47">
        <f t="shared" si="7"/>
        <v>-116.1606628167734</v>
      </c>
      <c r="R22" s="47">
        <f t="shared" si="7"/>
        <v>-111.95099034648008</v>
      </c>
      <c r="S22" s="47">
        <f t="shared" si="7"/>
        <v>-105.61345792418761</v>
      </c>
      <c r="T22" s="47">
        <f t="shared" si="7"/>
        <v>-125.7936583460997</v>
      </c>
      <c r="U22" s="47">
        <f t="shared" si="7"/>
        <v>-122.85713479557738</v>
      </c>
      <c r="V22" s="47">
        <f t="shared" si="7"/>
        <v>-119.90332147906462</v>
      </c>
      <c r="W22" s="47">
        <f t="shared" si="7"/>
        <v>-116.93190136493119</v>
      </c>
      <c r="X22" s="47">
        <f t="shared" si="7"/>
        <v>-113.94266544858465</v>
      </c>
      <c r="Y22" s="47">
        <f t="shared" si="7"/>
        <v>-110.93543570314831</v>
      </c>
      <c r="Z22" s="47"/>
      <c r="AA22" s="47"/>
      <c r="AB22" s="47"/>
      <c r="AC22" s="47"/>
      <c r="AD22" s="47"/>
    </row>
    <row r="23" spans="2:30" ht="16.5" customHeight="1" x14ac:dyDescent="0.4">
      <c r="B23" s="84" t="s">
        <v>138</v>
      </c>
      <c r="D23" s="47">
        <f>-($C$63*(D18*1000/8760/$C$61))</f>
        <v>23.125809209357879</v>
      </c>
      <c r="E23" s="47">
        <f t="shared" ref="E23:Y23" si="8">-($C$63*(E19*1000/8760/$C$61))</f>
        <v>31.277371313943789</v>
      </c>
      <c r="F23" s="47">
        <f t="shared" si="8"/>
        <v>11.934931028654136</v>
      </c>
      <c r="G23" s="47">
        <f t="shared" si="8"/>
        <v>-3.4153449193706673</v>
      </c>
      <c r="H23" s="47">
        <f t="shared" si="8"/>
        <v>6.0218938425039363</v>
      </c>
      <c r="I23" s="47">
        <f t="shared" si="8"/>
        <v>-41.060750108479532</v>
      </c>
      <c r="J23" s="47">
        <f t="shared" si="8"/>
        <v>-79.96510484571354</v>
      </c>
      <c r="K23" s="47">
        <f t="shared" si="8"/>
        <v>-191.08702678664142</v>
      </c>
      <c r="L23" s="47">
        <f t="shared" si="8"/>
        <v>-181.16606856678825</v>
      </c>
      <c r="M23" s="47">
        <f t="shared" si="8"/>
        <v>-198.70214697629393</v>
      </c>
      <c r="N23" s="47">
        <f t="shared" si="8"/>
        <v>-190.1907807884626</v>
      </c>
      <c r="O23" s="47">
        <f t="shared" si="8"/>
        <v>-177.44785945995659</v>
      </c>
      <c r="P23" s="47">
        <f t="shared" si="8"/>
        <v>-198.24255777787988</v>
      </c>
      <c r="Q23" s="47">
        <f t="shared" si="8"/>
        <v>-193.60110469462234</v>
      </c>
      <c r="R23" s="47">
        <f t="shared" si="8"/>
        <v>-186.58498391080013</v>
      </c>
      <c r="S23" s="47">
        <f t="shared" si="8"/>
        <v>-176.02242987364605</v>
      </c>
      <c r="T23" s="47">
        <f t="shared" si="8"/>
        <v>-209.65609724349954</v>
      </c>
      <c r="U23" s="47">
        <f t="shared" si="8"/>
        <v>-204.7618913259623</v>
      </c>
      <c r="V23" s="47">
        <f t="shared" si="8"/>
        <v>-199.83886913177435</v>
      </c>
      <c r="W23" s="47">
        <f t="shared" si="8"/>
        <v>-194.88650227488532</v>
      </c>
      <c r="X23" s="47">
        <f t="shared" si="8"/>
        <v>-189.90444241430779</v>
      </c>
      <c r="Y23" s="47">
        <f t="shared" si="8"/>
        <v>-184.89239283858052</v>
      </c>
      <c r="Z23" s="47"/>
      <c r="AA23" s="47"/>
      <c r="AB23" s="47"/>
      <c r="AC23" s="47"/>
      <c r="AD23" s="47"/>
    </row>
    <row r="24" spans="2:30" ht="16.5" customHeight="1" x14ac:dyDescent="0.4">
      <c r="B24" s="45" t="s">
        <v>70</v>
      </c>
      <c r="C24" s="49"/>
      <c r="D24" s="46">
        <f t="shared" ref="D24:Y24" si="9">D22/1000*8760*$C$60</f>
        <v>30.387313301096253</v>
      </c>
      <c r="E24" s="46">
        <f t="shared" si="9"/>
        <v>41.098465906522129</v>
      </c>
      <c r="F24" s="46">
        <f t="shared" si="9"/>
        <v>15.682499371651536</v>
      </c>
      <c r="G24" s="46">
        <f t="shared" si="9"/>
        <v>-4.4877632240530572</v>
      </c>
      <c r="H24" s="46">
        <f t="shared" si="9"/>
        <v>7.9127685090501725</v>
      </c>
      <c r="I24" s="46">
        <f t="shared" si="9"/>
        <v>-53.953825642542093</v>
      </c>
      <c r="J24" s="46">
        <f t="shared" si="9"/>
        <v>-105.07414776726759</v>
      </c>
      <c r="K24" s="46">
        <f t="shared" si="9"/>
        <v>-251.08835319764682</v>
      </c>
      <c r="L24" s="46">
        <f t="shared" si="9"/>
        <v>-238.05221409675974</v>
      </c>
      <c r="M24" s="46">
        <f t="shared" si="9"/>
        <v>-261.0946211268502</v>
      </c>
      <c r="N24" s="46">
        <f t="shared" si="9"/>
        <v>-249.91068595603983</v>
      </c>
      <c r="O24" s="46">
        <f t="shared" si="9"/>
        <v>-233.16648733038295</v>
      </c>
      <c r="P24" s="46">
        <f t="shared" si="9"/>
        <v>-260.49072092013415</v>
      </c>
      <c r="Q24" s="46">
        <f t="shared" si="9"/>
        <v>-254.39185156873373</v>
      </c>
      <c r="R24" s="46">
        <f t="shared" si="9"/>
        <v>-245.17266885879138</v>
      </c>
      <c r="S24" s="46">
        <f t="shared" si="9"/>
        <v>-231.29347285397085</v>
      </c>
      <c r="T24" s="46">
        <f t="shared" si="9"/>
        <v>-275.48811177795835</v>
      </c>
      <c r="U24" s="46">
        <f t="shared" si="9"/>
        <v>-269.05712520231447</v>
      </c>
      <c r="V24" s="46">
        <f t="shared" si="9"/>
        <v>-262.58827403915149</v>
      </c>
      <c r="W24" s="46">
        <f t="shared" si="9"/>
        <v>-256.08086398919932</v>
      </c>
      <c r="X24" s="46">
        <f t="shared" si="9"/>
        <v>-249.53443733240039</v>
      </c>
      <c r="Y24" s="46">
        <f t="shared" si="9"/>
        <v>-242.94860418989481</v>
      </c>
      <c r="Z24" s="46"/>
      <c r="AA24" s="46"/>
      <c r="AB24" s="46"/>
      <c r="AC24" s="46"/>
      <c r="AD24" s="46"/>
    </row>
    <row r="25" spans="2:30" ht="16.5" customHeight="1" x14ac:dyDescent="0.4">
      <c r="B25" s="45" t="s">
        <v>69</v>
      </c>
      <c r="D25" s="46">
        <f t="shared" ref="D25:Y25" si="10">D23/1000*8760*$C$61</f>
        <v>70.903731035891255</v>
      </c>
      <c r="E25" s="46">
        <f t="shared" si="10"/>
        <v>95.896420448551652</v>
      </c>
      <c r="F25" s="46">
        <f t="shared" si="10"/>
        <v>36.592498533853579</v>
      </c>
      <c r="G25" s="46">
        <f t="shared" si="10"/>
        <v>-10.471447522790465</v>
      </c>
      <c r="H25" s="46">
        <f t="shared" si="10"/>
        <v>18.463126521117065</v>
      </c>
      <c r="I25" s="46">
        <f t="shared" si="10"/>
        <v>-125.89225983259823</v>
      </c>
      <c r="J25" s="46">
        <f t="shared" si="10"/>
        <v>-245.17301145695768</v>
      </c>
      <c r="K25" s="46">
        <f t="shared" si="10"/>
        <v>-585.87282412784259</v>
      </c>
      <c r="L25" s="46">
        <f t="shared" si="10"/>
        <v>-555.4551662257727</v>
      </c>
      <c r="M25" s="46">
        <f t="shared" si="10"/>
        <v>-609.22078262931711</v>
      </c>
      <c r="N25" s="46">
        <f t="shared" si="10"/>
        <v>-583.12493389742633</v>
      </c>
      <c r="O25" s="46">
        <f t="shared" si="10"/>
        <v>-544.05513710422679</v>
      </c>
      <c r="P25" s="46">
        <f t="shared" si="10"/>
        <v>-607.81168214697971</v>
      </c>
      <c r="Q25" s="46">
        <f t="shared" si="10"/>
        <v>-593.58098699371203</v>
      </c>
      <c r="R25" s="46">
        <f t="shared" si="10"/>
        <v>-572.06956067051317</v>
      </c>
      <c r="S25" s="46">
        <f t="shared" si="10"/>
        <v>-539.68476999259883</v>
      </c>
      <c r="T25" s="46">
        <f t="shared" si="10"/>
        <v>-642.80559414856953</v>
      </c>
      <c r="U25" s="46">
        <f t="shared" si="10"/>
        <v>-627.79995880540025</v>
      </c>
      <c r="V25" s="46">
        <f t="shared" si="10"/>
        <v>-612.70597275802004</v>
      </c>
      <c r="W25" s="46">
        <f t="shared" si="10"/>
        <v>-597.52201597479836</v>
      </c>
      <c r="X25" s="46">
        <f t="shared" si="10"/>
        <v>-582.24702044226763</v>
      </c>
      <c r="Y25" s="46">
        <f t="shared" si="10"/>
        <v>-566.88007644308789</v>
      </c>
      <c r="Z25" s="46"/>
      <c r="AA25" s="46"/>
      <c r="AB25" s="46"/>
      <c r="AC25" s="46"/>
      <c r="AD25" s="46"/>
    </row>
    <row r="26" spans="2:30" ht="16.5" customHeight="1" x14ac:dyDescent="0.4">
      <c r="B26" s="84" t="s">
        <v>140</v>
      </c>
      <c r="D26" s="47">
        <f>D22</f>
        <v>13.875485525614726</v>
      </c>
      <c r="E26" s="47">
        <f t="shared" ref="E26:Y27" si="11">E22</f>
        <v>18.76642278836627</v>
      </c>
      <c r="F26" s="47">
        <f t="shared" si="11"/>
        <v>7.1609586171924819</v>
      </c>
      <c r="G26" s="47">
        <f t="shared" si="11"/>
        <v>-2.0492069516224007</v>
      </c>
      <c r="H26" s="47">
        <f t="shared" si="11"/>
        <v>3.613136305502362</v>
      </c>
      <c r="I26" s="47">
        <f t="shared" si="11"/>
        <v>-24.636450065087715</v>
      </c>
      <c r="J26" s="47">
        <f t="shared" si="11"/>
        <v>-47.979062907428123</v>
      </c>
      <c r="K26" s="47">
        <f t="shared" si="11"/>
        <v>-114.65221607198485</v>
      </c>
      <c r="L26" s="47">
        <f t="shared" si="11"/>
        <v>-108.69964114007294</v>
      </c>
      <c r="M26" s="47">
        <f t="shared" si="11"/>
        <v>-119.22128818577634</v>
      </c>
      <c r="N26" s="47">
        <f t="shared" si="11"/>
        <v>-114.11446847307755</v>
      </c>
      <c r="O26" s="47">
        <f t="shared" si="11"/>
        <v>-106.46871567597395</v>
      </c>
      <c r="P26" s="47">
        <f t="shared" si="11"/>
        <v>-118.94553466672792</v>
      </c>
      <c r="Q26" s="47">
        <f t="shared" si="11"/>
        <v>-116.1606628167734</v>
      </c>
      <c r="R26" s="47">
        <f t="shared" si="11"/>
        <v>-111.95099034648008</v>
      </c>
      <c r="S26" s="47">
        <f t="shared" si="11"/>
        <v>-105.61345792418761</v>
      </c>
      <c r="T26" s="47">
        <f t="shared" si="11"/>
        <v>-125.7936583460997</v>
      </c>
      <c r="U26" s="47">
        <f t="shared" si="11"/>
        <v>-122.85713479557738</v>
      </c>
      <c r="V26" s="47">
        <f t="shared" si="11"/>
        <v>-119.90332147906462</v>
      </c>
      <c r="W26" s="47">
        <f t="shared" si="11"/>
        <v>-116.93190136493119</v>
      </c>
      <c r="X26" s="47">
        <f t="shared" si="11"/>
        <v>-113.94266544858465</v>
      </c>
      <c r="Y26" s="47">
        <f t="shared" si="11"/>
        <v>-110.93543570314831</v>
      </c>
      <c r="Z26" s="46"/>
      <c r="AA26" s="46"/>
      <c r="AB26" s="46"/>
      <c r="AC26" s="46"/>
      <c r="AD26" s="46"/>
    </row>
    <row r="27" spans="2:30" ht="16.5" customHeight="1" x14ac:dyDescent="0.4">
      <c r="B27" s="84" t="s">
        <v>141</v>
      </c>
      <c r="D27" s="47">
        <f>D23</f>
        <v>23.125809209357879</v>
      </c>
      <c r="E27" s="47">
        <f t="shared" si="11"/>
        <v>31.277371313943789</v>
      </c>
      <c r="F27" s="47">
        <f t="shared" si="11"/>
        <v>11.934931028654136</v>
      </c>
      <c r="G27" s="47">
        <f t="shared" si="11"/>
        <v>-3.4153449193706673</v>
      </c>
      <c r="H27" s="47">
        <f t="shared" si="11"/>
        <v>6.0218938425039363</v>
      </c>
      <c r="I27" s="47">
        <f t="shared" si="11"/>
        <v>-41.060750108479532</v>
      </c>
      <c r="J27" s="47">
        <f t="shared" si="11"/>
        <v>-79.96510484571354</v>
      </c>
      <c r="K27" s="47">
        <f t="shared" si="11"/>
        <v>-191.08702678664142</v>
      </c>
      <c r="L27" s="47">
        <f t="shared" si="11"/>
        <v>-181.16606856678825</v>
      </c>
      <c r="M27" s="47">
        <f t="shared" si="11"/>
        <v>-198.70214697629393</v>
      </c>
      <c r="N27" s="47">
        <f t="shared" si="11"/>
        <v>-190.1907807884626</v>
      </c>
      <c r="O27" s="47">
        <f t="shared" si="11"/>
        <v>-177.44785945995659</v>
      </c>
      <c r="P27" s="47">
        <f t="shared" si="11"/>
        <v>-198.24255777787988</v>
      </c>
      <c r="Q27" s="47">
        <f t="shared" si="11"/>
        <v>-193.60110469462234</v>
      </c>
      <c r="R27" s="47">
        <f t="shared" si="11"/>
        <v>-186.58498391080013</v>
      </c>
      <c r="S27" s="47">
        <f t="shared" si="11"/>
        <v>-176.02242987364605</v>
      </c>
      <c r="T27" s="47">
        <f t="shared" si="11"/>
        <v>-209.65609724349954</v>
      </c>
      <c r="U27" s="47">
        <f t="shared" si="11"/>
        <v>-204.7618913259623</v>
      </c>
      <c r="V27" s="47">
        <f t="shared" si="11"/>
        <v>-199.83886913177435</v>
      </c>
      <c r="W27" s="47">
        <f t="shared" si="11"/>
        <v>-194.88650227488532</v>
      </c>
      <c r="X27" s="47">
        <f t="shared" si="11"/>
        <v>-189.90444241430779</v>
      </c>
      <c r="Y27" s="47">
        <f t="shared" si="11"/>
        <v>-184.89239283858052</v>
      </c>
      <c r="Z27" s="46"/>
      <c r="AA27" s="46"/>
      <c r="AB27" s="46"/>
      <c r="AC27" s="46"/>
      <c r="AD27" s="46"/>
    </row>
    <row r="28" spans="2:30" ht="16.5" customHeight="1" x14ac:dyDescent="0.55000000000000004">
      <c r="B28" s="48" t="s">
        <v>68</v>
      </c>
      <c r="D28" s="47"/>
      <c r="E28" s="46"/>
      <c r="F28" s="46"/>
      <c r="G28" s="46"/>
      <c r="H28" s="46"/>
      <c r="P28" s="46"/>
      <c r="Q28" s="46"/>
      <c r="R28" s="46"/>
      <c r="S28" s="46"/>
      <c r="T28" s="46"/>
      <c r="U28" s="46"/>
    </row>
    <row r="29" spans="2:30" ht="16.5" customHeight="1" x14ac:dyDescent="0.4">
      <c r="B29" s="45" t="s">
        <v>64</v>
      </c>
      <c r="D29" s="46"/>
      <c r="E29" s="46">
        <v>26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30" ht="16.5" customHeight="1" x14ac:dyDescent="0.4">
      <c r="B30" s="84" t="s">
        <v>172</v>
      </c>
      <c r="D30" s="46"/>
      <c r="F30" s="46">
        <v>25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30" ht="16.5" customHeight="1" x14ac:dyDescent="0.4">
      <c r="B31" s="45" t="s">
        <v>62</v>
      </c>
      <c r="D31" s="46"/>
      <c r="E31" s="46"/>
      <c r="F31" s="46"/>
      <c r="G31" s="46"/>
      <c r="H31" s="46"/>
      <c r="I31" s="46">
        <v>13</v>
      </c>
      <c r="J31" s="46"/>
      <c r="K31" s="46"/>
      <c r="M31" s="46"/>
      <c r="N31" s="46"/>
      <c r="O31" s="46"/>
      <c r="P31" s="46"/>
      <c r="Q31" s="46"/>
      <c r="R31" s="46"/>
      <c r="S31" s="46"/>
      <c r="T31" s="46"/>
      <c r="U31" s="46"/>
      <c r="Y31" s="46"/>
    </row>
    <row r="32" spans="2:30" ht="16.5" customHeight="1" x14ac:dyDescent="0.4">
      <c r="B32" s="84" t="s">
        <v>83</v>
      </c>
      <c r="D32" s="46"/>
      <c r="E32" s="46"/>
      <c r="F32" s="46"/>
      <c r="G32" s="46"/>
      <c r="H32" s="46"/>
      <c r="J32" s="46"/>
      <c r="K32" s="46"/>
      <c r="L32" s="101">
        <v>28</v>
      </c>
      <c r="M32" s="46"/>
      <c r="N32" s="46"/>
      <c r="O32" s="46"/>
      <c r="P32" s="46"/>
      <c r="Q32" s="46"/>
      <c r="R32" s="46"/>
      <c r="S32" s="46"/>
      <c r="T32" s="46"/>
      <c r="U32" s="46"/>
      <c r="Y32" s="46"/>
    </row>
    <row r="33" spans="2:30" ht="16.5" customHeight="1" x14ac:dyDescent="0.4">
      <c r="B33" s="84" t="s">
        <v>85</v>
      </c>
      <c r="D33" s="46"/>
      <c r="E33" s="46"/>
      <c r="F33" s="46"/>
      <c r="G33" s="46"/>
      <c r="H33" s="46"/>
      <c r="I33" s="46"/>
      <c r="J33" s="46"/>
      <c r="K33" s="46"/>
      <c r="M33" s="46"/>
      <c r="N33" s="46"/>
      <c r="O33" s="101">
        <v>30</v>
      </c>
      <c r="P33" s="46"/>
      <c r="Q33" s="46"/>
      <c r="S33" s="46"/>
      <c r="T33" s="46"/>
      <c r="U33" s="46"/>
      <c r="Y33" s="46"/>
    </row>
    <row r="34" spans="2:30" ht="16.5" customHeight="1" x14ac:dyDescent="0.4">
      <c r="B34" s="84" t="s">
        <v>134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46"/>
      <c r="Q34" s="46"/>
      <c r="R34" s="46"/>
      <c r="S34" s="104">
        <v>55</v>
      </c>
      <c r="T34" s="46"/>
      <c r="U34" s="46"/>
      <c r="Y34" s="46"/>
    </row>
    <row r="35" spans="2:30" ht="16.5" customHeight="1" x14ac:dyDescent="0.4">
      <c r="B35" s="45" t="s">
        <v>67</v>
      </c>
      <c r="D35" s="46">
        <f>SUM(D29:D31)*$C$61*8760/1000</f>
        <v>0</v>
      </c>
      <c r="E35" s="46">
        <f>SUM(E29:E33)*$C$61*8760/1000</f>
        <v>79.715999999999994</v>
      </c>
      <c r="F35" s="46">
        <f>SUM(F29:F33)*$C$61*8760/1000</f>
        <v>76.650000000000006</v>
      </c>
      <c r="G35" s="46"/>
      <c r="H35" s="46">
        <f>SUM(H29:H33)*$C$61*8760/1000</f>
        <v>0</v>
      </c>
      <c r="I35" s="46">
        <f>SUM(I29:I33)*$C$61*8760/1000</f>
        <v>39.857999999999997</v>
      </c>
      <c r="J35" s="46"/>
      <c r="K35" s="46">
        <f>SUM(K29:K33)*$C$61*8760/1000</f>
        <v>0</v>
      </c>
      <c r="L35" s="46">
        <f>SUM(L29:L32)*$C$61*8760/1000</f>
        <v>85.847999999999985</v>
      </c>
      <c r="M35" s="46">
        <f>SUM(M29:M33)*$C$61*8760/1000</f>
        <v>0</v>
      </c>
      <c r="N35" s="46"/>
      <c r="O35" s="46">
        <f t="shared" ref="O35:W35" si="12">SUM(O29:O33)*$C$61*8760/1000</f>
        <v>91.98</v>
      </c>
      <c r="P35" s="46">
        <f t="shared" si="12"/>
        <v>0</v>
      </c>
      <c r="Q35" s="46">
        <f t="shared" si="12"/>
        <v>0</v>
      </c>
      <c r="R35" s="46">
        <f t="shared" si="12"/>
        <v>0</v>
      </c>
      <c r="S35" s="46">
        <f t="shared" si="12"/>
        <v>0</v>
      </c>
      <c r="T35" s="46">
        <f t="shared" si="12"/>
        <v>0</v>
      </c>
      <c r="U35" s="46">
        <f t="shared" si="12"/>
        <v>0</v>
      </c>
      <c r="V35" s="46">
        <f t="shared" si="12"/>
        <v>0</v>
      </c>
      <c r="W35" s="46">
        <f t="shared" si="12"/>
        <v>0</v>
      </c>
      <c r="X35" s="46"/>
      <c r="Y35" s="46">
        <f>SUM(Y29:Y33)*$C$61*8760/1000</f>
        <v>0</v>
      </c>
    </row>
    <row r="36" spans="2:30" ht="16.5" customHeight="1" x14ac:dyDescent="0.4">
      <c r="B36" s="45" t="s">
        <v>61</v>
      </c>
      <c r="D36" s="46"/>
      <c r="E36" s="46">
        <f>E26</f>
        <v>18.76642278836627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2:30" ht="16.5" customHeight="1" x14ac:dyDescent="0.4">
      <c r="B37" s="45" t="s">
        <v>60</v>
      </c>
      <c r="D37" s="46"/>
      <c r="F37" s="46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2:30" ht="16.5" customHeight="1" x14ac:dyDescent="0.55000000000000004">
      <c r="B38" s="45" t="s">
        <v>59</v>
      </c>
      <c r="C38" s="42"/>
      <c r="D38" s="42"/>
      <c r="E38" s="42"/>
      <c r="F38" s="42"/>
      <c r="G38" s="42"/>
      <c r="H38" s="46"/>
      <c r="I38" s="42">
        <v>10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2:30" ht="16.5" customHeight="1" x14ac:dyDescent="0.55000000000000004">
      <c r="B39" s="45" t="s">
        <v>58</v>
      </c>
      <c r="C39" s="42"/>
      <c r="D39" s="42"/>
      <c r="E39" s="42"/>
      <c r="F39" s="42"/>
      <c r="G39" s="42"/>
      <c r="H39" s="42"/>
      <c r="J39" s="42"/>
      <c r="K39" s="42"/>
      <c r="L39" s="102">
        <v>17</v>
      </c>
      <c r="M39" s="42"/>
      <c r="N39" s="42"/>
      <c r="O39" s="42"/>
      <c r="P39" s="42"/>
      <c r="Q39" s="42"/>
      <c r="S39" s="42"/>
      <c r="T39" s="42"/>
      <c r="U39" s="42"/>
      <c r="V39" s="42"/>
      <c r="W39" s="42"/>
      <c r="X39" s="42"/>
      <c r="Y39" s="42"/>
    </row>
    <row r="40" spans="2:30" ht="16.5" customHeight="1" x14ac:dyDescent="0.55000000000000004">
      <c r="B40" s="45" t="s">
        <v>57</v>
      </c>
      <c r="C40" s="42"/>
      <c r="D40" s="42"/>
      <c r="E40" s="42"/>
      <c r="F40" s="42"/>
      <c r="G40" s="42"/>
      <c r="H40" s="42"/>
      <c r="I40" s="42"/>
      <c r="J40" s="42"/>
      <c r="K40" s="42"/>
      <c r="M40" s="42"/>
      <c r="N40" s="42"/>
      <c r="O40" s="102">
        <v>16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2:30" ht="16.5" customHeight="1" x14ac:dyDescent="0.55000000000000004">
      <c r="B41" s="84" t="s">
        <v>135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P41" s="42"/>
      <c r="Q41" s="42"/>
      <c r="R41" s="103">
        <v>40</v>
      </c>
      <c r="S41" s="42"/>
      <c r="T41" s="42"/>
      <c r="U41" s="42"/>
      <c r="V41" s="42"/>
      <c r="W41" s="42"/>
      <c r="X41" s="42"/>
      <c r="Y41" s="42"/>
    </row>
    <row r="42" spans="2:30" ht="16.5" customHeight="1" x14ac:dyDescent="0.55000000000000004">
      <c r="B42" s="45" t="s">
        <v>66</v>
      </c>
      <c r="C42" s="42"/>
      <c r="D42" s="42">
        <f t="shared" ref="D42:K42" si="13">SUM(D36:D40)*$C$60*8760/1000</f>
        <v>0</v>
      </c>
      <c r="E42" s="42">
        <f t="shared" si="13"/>
        <v>41.098465906522136</v>
      </c>
      <c r="F42" s="42">
        <f t="shared" si="13"/>
        <v>32.85</v>
      </c>
      <c r="G42" s="42">
        <f t="shared" si="13"/>
        <v>0</v>
      </c>
      <c r="H42" s="42">
        <f t="shared" si="13"/>
        <v>0</v>
      </c>
      <c r="I42" s="42">
        <f t="shared" si="13"/>
        <v>21.9</v>
      </c>
      <c r="J42" s="42">
        <f t="shared" si="13"/>
        <v>0</v>
      </c>
      <c r="K42" s="42">
        <f t="shared" si="13"/>
        <v>0</v>
      </c>
      <c r="L42" s="42">
        <f>SUM(L36:L39)*$C$60*8760/1000</f>
        <v>37.229999999999997</v>
      </c>
      <c r="M42" s="42">
        <f t="shared" ref="M42:Y42" si="14">SUM(M36:M40)*$C$60*8760/1000</f>
        <v>0</v>
      </c>
      <c r="N42" s="42">
        <f t="shared" si="14"/>
        <v>0</v>
      </c>
      <c r="O42" s="42">
        <f t="shared" si="14"/>
        <v>35.04</v>
      </c>
      <c r="P42" s="42">
        <f t="shared" si="14"/>
        <v>0</v>
      </c>
      <c r="Q42" s="42">
        <f t="shared" si="14"/>
        <v>0</v>
      </c>
      <c r="R42" s="42">
        <f t="shared" si="14"/>
        <v>0</v>
      </c>
      <c r="S42" s="42">
        <f t="shared" si="14"/>
        <v>0</v>
      </c>
      <c r="T42" s="42">
        <f t="shared" si="14"/>
        <v>0</v>
      </c>
      <c r="U42" s="42">
        <f t="shared" si="14"/>
        <v>0</v>
      </c>
      <c r="V42" s="42">
        <f t="shared" si="14"/>
        <v>0</v>
      </c>
      <c r="W42" s="42">
        <f t="shared" si="14"/>
        <v>0</v>
      </c>
      <c r="X42" s="42">
        <f t="shared" si="14"/>
        <v>0</v>
      </c>
      <c r="Y42" s="42">
        <f t="shared" si="14"/>
        <v>0</v>
      </c>
      <c r="Z42" s="42"/>
      <c r="AA42" s="42"/>
      <c r="AB42" s="42"/>
      <c r="AC42" s="42"/>
      <c r="AD42" s="42"/>
    </row>
    <row r="43" spans="2:30" ht="16.5" customHeight="1" x14ac:dyDescent="0.55000000000000004">
      <c r="B43" s="45" t="s">
        <v>65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30" ht="16.5" customHeight="1" x14ac:dyDescent="0.55000000000000004">
      <c r="B44" s="45" t="s">
        <v>64</v>
      </c>
      <c r="C44" s="42">
        <f t="shared" ref="C44:E49" si="15">C29*8760*$C$61/1000</f>
        <v>0</v>
      </c>
      <c r="D44" s="42">
        <f t="shared" si="15"/>
        <v>0</v>
      </c>
      <c r="E44" s="42">
        <f t="shared" si="15"/>
        <v>79.715999999999994</v>
      </c>
      <c r="F44" s="42">
        <f>E44</f>
        <v>79.715999999999994</v>
      </c>
      <c r="G44" s="42">
        <f t="shared" ref="G44:V49" si="16">F44</f>
        <v>79.715999999999994</v>
      </c>
      <c r="H44" s="42">
        <f t="shared" si="16"/>
        <v>79.715999999999994</v>
      </c>
      <c r="I44" s="42">
        <f t="shared" si="16"/>
        <v>79.715999999999994</v>
      </c>
      <c r="J44" s="42">
        <f t="shared" si="16"/>
        <v>79.715999999999994</v>
      </c>
      <c r="K44" s="42">
        <f t="shared" si="16"/>
        <v>79.715999999999994</v>
      </c>
      <c r="L44" s="42">
        <f t="shared" si="16"/>
        <v>79.715999999999994</v>
      </c>
      <c r="M44" s="42">
        <f t="shared" si="16"/>
        <v>79.715999999999994</v>
      </c>
      <c r="N44" s="42">
        <f t="shared" si="16"/>
        <v>79.715999999999994</v>
      </c>
      <c r="O44" s="42">
        <f t="shared" si="16"/>
        <v>79.715999999999994</v>
      </c>
      <c r="P44" s="42">
        <f t="shared" si="16"/>
        <v>79.715999999999994</v>
      </c>
      <c r="Q44" s="42">
        <f t="shared" si="16"/>
        <v>79.715999999999994</v>
      </c>
      <c r="R44" s="42">
        <f t="shared" si="16"/>
        <v>79.715999999999994</v>
      </c>
      <c r="S44" s="42">
        <f t="shared" si="16"/>
        <v>79.715999999999994</v>
      </c>
      <c r="T44" s="42">
        <f t="shared" si="16"/>
        <v>79.715999999999994</v>
      </c>
      <c r="U44" s="42">
        <f t="shared" si="16"/>
        <v>79.715999999999994</v>
      </c>
      <c r="V44" s="42">
        <f t="shared" si="16"/>
        <v>79.715999999999994</v>
      </c>
      <c r="W44" s="42">
        <f t="shared" ref="W44:Y49" si="17">V44</f>
        <v>79.715999999999994</v>
      </c>
      <c r="X44" s="42">
        <f t="shared" si="17"/>
        <v>79.715999999999994</v>
      </c>
      <c r="Y44" s="42">
        <f t="shared" si="17"/>
        <v>79.715999999999994</v>
      </c>
      <c r="Z44" s="42"/>
      <c r="AA44" s="42"/>
      <c r="AB44" s="42"/>
      <c r="AC44" s="42"/>
      <c r="AD44" s="42"/>
    </row>
    <row r="45" spans="2:30" ht="16.5" customHeight="1" x14ac:dyDescent="0.55000000000000004">
      <c r="B45" s="84" t="s">
        <v>172</v>
      </c>
      <c r="C45" s="42">
        <f t="shared" si="15"/>
        <v>0</v>
      </c>
      <c r="D45" s="42">
        <f t="shared" si="15"/>
        <v>0</v>
      </c>
      <c r="E45" s="42">
        <f t="shared" si="15"/>
        <v>0</v>
      </c>
      <c r="F45" s="42">
        <f>F30*8760*$C$61/1000</f>
        <v>76.650000000000006</v>
      </c>
      <c r="G45" s="42">
        <f>F30*8760*$C$61/1000</f>
        <v>76.650000000000006</v>
      </c>
      <c r="H45" s="42">
        <f>G45</f>
        <v>76.650000000000006</v>
      </c>
      <c r="I45" s="42">
        <f t="shared" si="16"/>
        <v>76.650000000000006</v>
      </c>
      <c r="J45" s="42">
        <f t="shared" si="16"/>
        <v>76.650000000000006</v>
      </c>
      <c r="K45" s="42">
        <f t="shared" si="16"/>
        <v>76.650000000000006</v>
      </c>
      <c r="L45" s="42">
        <f t="shared" si="16"/>
        <v>76.650000000000006</v>
      </c>
      <c r="M45" s="42">
        <f t="shared" si="16"/>
        <v>76.650000000000006</v>
      </c>
      <c r="N45" s="42">
        <f t="shared" si="16"/>
        <v>76.650000000000006</v>
      </c>
      <c r="O45" s="42">
        <f t="shared" si="16"/>
        <v>76.650000000000006</v>
      </c>
      <c r="P45" s="42">
        <f t="shared" si="16"/>
        <v>76.650000000000006</v>
      </c>
      <c r="Q45" s="42">
        <f t="shared" si="16"/>
        <v>76.650000000000006</v>
      </c>
      <c r="R45" s="42">
        <f t="shared" si="16"/>
        <v>76.650000000000006</v>
      </c>
      <c r="S45" s="42">
        <f t="shared" si="16"/>
        <v>76.650000000000006</v>
      </c>
      <c r="T45" s="42">
        <f t="shared" si="16"/>
        <v>76.650000000000006</v>
      </c>
      <c r="U45" s="42">
        <f t="shared" si="16"/>
        <v>76.650000000000006</v>
      </c>
      <c r="V45" s="42">
        <f t="shared" si="16"/>
        <v>76.650000000000006</v>
      </c>
      <c r="W45" s="42">
        <f t="shared" si="17"/>
        <v>76.650000000000006</v>
      </c>
      <c r="X45" s="42">
        <f t="shared" si="17"/>
        <v>76.650000000000006</v>
      </c>
      <c r="Y45" s="42">
        <f t="shared" si="17"/>
        <v>76.650000000000006</v>
      </c>
      <c r="Z45" s="42"/>
      <c r="AA45" s="42"/>
      <c r="AB45" s="42"/>
      <c r="AC45" s="42"/>
      <c r="AD45" s="42"/>
    </row>
    <row r="46" spans="2:30" ht="16.5" customHeight="1" x14ac:dyDescent="0.55000000000000004">
      <c r="B46" s="45" t="s">
        <v>62</v>
      </c>
      <c r="C46" s="42">
        <f t="shared" si="15"/>
        <v>0</v>
      </c>
      <c r="D46" s="42">
        <f t="shared" si="15"/>
        <v>0</v>
      </c>
      <c r="E46" s="42">
        <f t="shared" si="15"/>
        <v>0</v>
      </c>
      <c r="F46" s="42">
        <f>F31*8760*$C$61/1000</f>
        <v>0</v>
      </c>
      <c r="G46" s="42">
        <f t="shared" ref="G46:O49" si="18">G31*8760*$C$61/1000</f>
        <v>0</v>
      </c>
      <c r="H46" s="42">
        <f t="shared" si="18"/>
        <v>0</v>
      </c>
      <c r="I46" s="42">
        <f t="shared" si="18"/>
        <v>39.857999999999997</v>
      </c>
      <c r="J46" s="42">
        <f>I46</f>
        <v>39.857999999999997</v>
      </c>
      <c r="K46" s="42">
        <f t="shared" si="16"/>
        <v>39.857999999999997</v>
      </c>
      <c r="L46" s="42">
        <f t="shared" si="16"/>
        <v>39.857999999999997</v>
      </c>
      <c r="M46" s="42">
        <f t="shared" si="16"/>
        <v>39.857999999999997</v>
      </c>
      <c r="N46" s="42">
        <f t="shared" si="16"/>
        <v>39.857999999999997</v>
      </c>
      <c r="O46" s="42">
        <f t="shared" si="16"/>
        <v>39.857999999999997</v>
      </c>
      <c r="P46" s="42">
        <f t="shared" si="16"/>
        <v>39.857999999999997</v>
      </c>
      <c r="Q46" s="42">
        <f t="shared" si="16"/>
        <v>39.857999999999997</v>
      </c>
      <c r="R46" s="42">
        <f t="shared" si="16"/>
        <v>39.857999999999997</v>
      </c>
      <c r="S46" s="42">
        <f t="shared" si="16"/>
        <v>39.857999999999997</v>
      </c>
      <c r="T46" s="42">
        <f t="shared" si="16"/>
        <v>39.857999999999997</v>
      </c>
      <c r="U46" s="42">
        <f t="shared" si="16"/>
        <v>39.857999999999997</v>
      </c>
      <c r="V46" s="42">
        <f t="shared" si="16"/>
        <v>39.857999999999997</v>
      </c>
      <c r="W46" s="42">
        <f t="shared" si="17"/>
        <v>39.857999999999997</v>
      </c>
      <c r="X46" s="42">
        <f t="shared" si="17"/>
        <v>39.857999999999997</v>
      </c>
      <c r="Y46" s="42">
        <f t="shared" si="17"/>
        <v>39.857999999999997</v>
      </c>
      <c r="Z46" s="42"/>
      <c r="AA46" s="42"/>
      <c r="AB46" s="42"/>
      <c r="AC46" s="42"/>
      <c r="AD46" s="42"/>
    </row>
    <row r="47" spans="2:30" ht="16.5" customHeight="1" x14ac:dyDescent="0.55000000000000004">
      <c r="B47" s="84" t="s">
        <v>83</v>
      </c>
      <c r="C47" s="42">
        <f t="shared" si="15"/>
        <v>0</v>
      </c>
      <c r="D47" s="42">
        <f t="shared" si="15"/>
        <v>0</v>
      </c>
      <c r="E47" s="42">
        <f t="shared" si="15"/>
        <v>0</v>
      </c>
      <c r="F47" s="42">
        <f>F32*8760*$C$61/1000</f>
        <v>0</v>
      </c>
      <c r="G47" s="42">
        <f t="shared" si="18"/>
        <v>0</v>
      </c>
      <c r="H47" s="42">
        <f t="shared" si="18"/>
        <v>0</v>
      </c>
      <c r="I47" s="42">
        <f t="shared" si="18"/>
        <v>0</v>
      </c>
      <c r="J47" s="42">
        <f t="shared" si="18"/>
        <v>0</v>
      </c>
      <c r="K47" s="42">
        <f t="shared" si="18"/>
        <v>0</v>
      </c>
      <c r="L47" s="42">
        <f t="shared" si="18"/>
        <v>85.847999999999999</v>
      </c>
      <c r="M47" s="42">
        <f>L47</f>
        <v>85.847999999999999</v>
      </c>
      <c r="N47" s="42">
        <f t="shared" si="16"/>
        <v>85.847999999999999</v>
      </c>
      <c r="O47" s="42">
        <f t="shared" si="16"/>
        <v>85.847999999999999</v>
      </c>
      <c r="P47" s="42">
        <f t="shared" si="16"/>
        <v>85.847999999999999</v>
      </c>
      <c r="Q47" s="42">
        <f t="shared" si="16"/>
        <v>85.847999999999999</v>
      </c>
      <c r="R47" s="42">
        <f t="shared" si="16"/>
        <v>85.847999999999999</v>
      </c>
      <c r="S47" s="42">
        <f t="shared" si="16"/>
        <v>85.847999999999999</v>
      </c>
      <c r="T47" s="42">
        <f t="shared" si="16"/>
        <v>85.847999999999999</v>
      </c>
      <c r="U47" s="42">
        <f t="shared" si="16"/>
        <v>85.847999999999999</v>
      </c>
      <c r="V47" s="42">
        <f t="shared" si="16"/>
        <v>85.847999999999999</v>
      </c>
      <c r="W47" s="42">
        <f t="shared" si="17"/>
        <v>85.847999999999999</v>
      </c>
      <c r="X47" s="42">
        <f t="shared" si="17"/>
        <v>85.847999999999999</v>
      </c>
      <c r="Y47" s="42">
        <f t="shared" si="17"/>
        <v>85.847999999999999</v>
      </c>
      <c r="Z47" s="42"/>
      <c r="AA47" s="42"/>
      <c r="AB47" s="42"/>
      <c r="AC47" s="42"/>
      <c r="AD47" s="42"/>
    </row>
    <row r="48" spans="2:30" ht="16.5" customHeight="1" x14ac:dyDescent="0.55000000000000004">
      <c r="B48" s="84" t="s">
        <v>85</v>
      </c>
      <c r="C48" s="42">
        <f t="shared" si="15"/>
        <v>0</v>
      </c>
      <c r="D48" s="42">
        <f t="shared" si="15"/>
        <v>0</v>
      </c>
      <c r="E48" s="42">
        <f t="shared" si="15"/>
        <v>0</v>
      </c>
      <c r="F48" s="42">
        <f>F33*8760*$C$61/1000</f>
        <v>0</v>
      </c>
      <c r="G48" s="42">
        <f t="shared" si="18"/>
        <v>0</v>
      </c>
      <c r="H48" s="42">
        <f t="shared" si="18"/>
        <v>0</v>
      </c>
      <c r="I48" s="42">
        <f t="shared" si="18"/>
        <v>0</v>
      </c>
      <c r="J48" s="42">
        <f t="shared" si="18"/>
        <v>0</v>
      </c>
      <c r="K48" s="42">
        <f t="shared" si="18"/>
        <v>0</v>
      </c>
      <c r="L48" s="42">
        <f t="shared" si="18"/>
        <v>0</v>
      </c>
      <c r="M48" s="42">
        <f t="shared" si="18"/>
        <v>0</v>
      </c>
      <c r="N48" s="42">
        <f t="shared" si="18"/>
        <v>0</v>
      </c>
      <c r="O48" s="42">
        <f t="shared" si="18"/>
        <v>91.98</v>
      </c>
      <c r="P48" s="42">
        <f>O48</f>
        <v>91.98</v>
      </c>
      <c r="Q48" s="42">
        <f t="shared" si="16"/>
        <v>91.98</v>
      </c>
      <c r="R48" s="42">
        <f t="shared" si="16"/>
        <v>91.98</v>
      </c>
      <c r="S48" s="42">
        <f t="shared" si="16"/>
        <v>91.98</v>
      </c>
      <c r="T48" s="42">
        <f t="shared" si="16"/>
        <v>91.98</v>
      </c>
      <c r="U48" s="42">
        <f t="shared" si="16"/>
        <v>91.98</v>
      </c>
      <c r="V48" s="42">
        <f t="shared" si="16"/>
        <v>91.98</v>
      </c>
      <c r="W48" s="42">
        <f t="shared" si="17"/>
        <v>91.98</v>
      </c>
      <c r="X48" s="42">
        <f t="shared" si="17"/>
        <v>91.98</v>
      </c>
      <c r="Y48" s="42">
        <f t="shared" si="17"/>
        <v>91.98</v>
      </c>
      <c r="Z48" s="42"/>
      <c r="AA48" s="42"/>
      <c r="AB48" s="42"/>
      <c r="AC48" s="42"/>
      <c r="AD48" s="42"/>
    </row>
    <row r="49" spans="2:30" ht="16.5" customHeight="1" x14ac:dyDescent="0.55000000000000004">
      <c r="B49" s="84" t="s">
        <v>134</v>
      </c>
      <c r="C49" s="42">
        <f t="shared" si="15"/>
        <v>0</v>
      </c>
      <c r="D49" s="42">
        <f t="shared" si="15"/>
        <v>0</v>
      </c>
      <c r="E49" s="42">
        <f t="shared" si="15"/>
        <v>0</v>
      </c>
      <c r="F49" s="42">
        <f>F34*8760*$C$61/1000</f>
        <v>0</v>
      </c>
      <c r="G49" s="42">
        <f t="shared" si="18"/>
        <v>0</v>
      </c>
      <c r="H49" s="42">
        <f t="shared" si="18"/>
        <v>0</v>
      </c>
      <c r="I49" s="42">
        <f t="shared" si="18"/>
        <v>0</v>
      </c>
      <c r="J49" s="42">
        <f t="shared" si="18"/>
        <v>0</v>
      </c>
      <c r="K49" s="42">
        <f t="shared" si="18"/>
        <v>0</v>
      </c>
      <c r="L49" s="42">
        <f t="shared" si="18"/>
        <v>0</v>
      </c>
      <c r="M49" s="42">
        <f t="shared" si="18"/>
        <v>0</v>
      </c>
      <c r="N49" s="42">
        <f t="shared" si="18"/>
        <v>0</v>
      </c>
      <c r="O49" s="42">
        <f t="shared" si="18"/>
        <v>0</v>
      </c>
      <c r="P49" s="42">
        <f>P34*8760*$C$61/1000</f>
        <v>0</v>
      </c>
      <c r="Q49" s="42">
        <f>Q34*8760*$C$61/1000</f>
        <v>0</v>
      </c>
      <c r="R49" s="42">
        <f>R34*8760*$C$61/1000</f>
        <v>0</v>
      </c>
      <c r="S49" s="42">
        <f>S34*8760*$C$61/1000</f>
        <v>168.63</v>
      </c>
      <c r="T49" s="42">
        <f>S49</f>
        <v>168.63</v>
      </c>
      <c r="U49" s="42">
        <f t="shared" si="16"/>
        <v>168.63</v>
      </c>
      <c r="V49" s="42">
        <f t="shared" si="16"/>
        <v>168.63</v>
      </c>
      <c r="W49" s="42">
        <f t="shared" si="17"/>
        <v>168.63</v>
      </c>
      <c r="X49" s="42">
        <f t="shared" si="17"/>
        <v>168.63</v>
      </c>
      <c r="Y49" s="42">
        <f t="shared" si="17"/>
        <v>168.63</v>
      </c>
      <c r="Z49" s="42"/>
      <c r="AA49" s="42"/>
      <c r="AB49" s="42"/>
      <c r="AC49" s="42"/>
      <c r="AD49" s="42"/>
    </row>
    <row r="50" spans="2:30" ht="16.5" customHeight="1" x14ac:dyDescent="0.55000000000000004">
      <c r="B50" s="45" t="s">
        <v>61</v>
      </c>
      <c r="C50" s="42">
        <f t="shared" ref="C50:E55" si="19">C36*8760*$C$60/1000</f>
        <v>0</v>
      </c>
      <c r="D50" s="42">
        <f t="shared" si="19"/>
        <v>0</v>
      </c>
      <c r="E50" s="42">
        <f t="shared" si="19"/>
        <v>41.098465906522136</v>
      </c>
      <c r="F50" s="42">
        <f>E50-(E50*$C$56)</f>
        <v>40.790227412223217</v>
      </c>
      <c r="G50" s="42">
        <f t="shared" ref="G50:V52" si="20">F50-(F50*$C$56)</f>
        <v>40.484300706631544</v>
      </c>
      <c r="H50" s="42">
        <f t="shared" si="20"/>
        <v>40.180668451331805</v>
      </c>
      <c r="I50" s="42">
        <f t="shared" si="20"/>
        <v>39.879313437946813</v>
      </c>
      <c r="J50" s="42">
        <f t="shared" si="20"/>
        <v>39.580218587162214</v>
      </c>
      <c r="K50" s="42">
        <f t="shared" si="20"/>
        <v>39.283366947758495</v>
      </c>
      <c r="L50" s="42">
        <f t="shared" si="20"/>
        <v>38.988741695650305</v>
      </c>
      <c r="M50" s="42">
        <f t="shared" si="20"/>
        <v>38.696326132932924</v>
      </c>
      <c r="N50" s="42">
        <f t="shared" si="20"/>
        <v>38.406103686935928</v>
      </c>
      <c r="O50" s="42">
        <f t="shared" si="20"/>
        <v>38.118057909283912</v>
      </c>
      <c r="P50" s="42">
        <f t="shared" si="20"/>
        <v>37.832172474964281</v>
      </c>
      <c r="Q50" s="42">
        <f t="shared" si="20"/>
        <v>37.548431181402051</v>
      </c>
      <c r="R50" s="42">
        <f t="shared" si="20"/>
        <v>37.266817947541533</v>
      </c>
      <c r="S50" s="42">
        <f t="shared" si="20"/>
        <v>36.987316812934971</v>
      </c>
      <c r="T50" s="42">
        <f t="shared" si="20"/>
        <v>36.709911936837962</v>
      </c>
      <c r="U50" s="42">
        <f t="shared" si="20"/>
        <v>36.434587597311676</v>
      </c>
      <c r="V50" s="42">
        <f t="shared" si="20"/>
        <v>36.161328190331837</v>
      </c>
      <c r="W50" s="42">
        <f t="shared" ref="M50:Y55" si="21">V50-(V50*$C$56)</f>
        <v>35.890118228904349</v>
      </c>
      <c r="X50" s="42">
        <f t="shared" si="21"/>
        <v>35.620942342187568</v>
      </c>
      <c r="Y50" s="42">
        <f t="shared" si="21"/>
        <v>35.35378527462116</v>
      </c>
      <c r="Z50" s="42"/>
      <c r="AA50" s="42"/>
      <c r="AB50" s="42"/>
      <c r="AC50" s="42"/>
      <c r="AD50" s="42"/>
    </row>
    <row r="51" spans="2:30" ht="16.5" customHeight="1" x14ac:dyDescent="0.55000000000000004">
      <c r="B51" s="45" t="s">
        <v>60</v>
      </c>
      <c r="C51" s="42">
        <f t="shared" si="19"/>
        <v>0</v>
      </c>
      <c r="D51" s="42">
        <f t="shared" si="19"/>
        <v>0</v>
      </c>
      <c r="E51" s="42">
        <f t="shared" si="19"/>
        <v>0</v>
      </c>
      <c r="F51" s="42">
        <f>F37*8760*$C$60/1000</f>
        <v>32.85</v>
      </c>
      <c r="G51" s="42">
        <f>F37*8760*$C$60/1000</f>
        <v>32.85</v>
      </c>
      <c r="H51" s="42">
        <f t="shared" si="20"/>
        <v>32.603625000000001</v>
      </c>
      <c r="I51" s="42">
        <f t="shared" si="20"/>
        <v>32.359097812500003</v>
      </c>
      <c r="J51" s="42">
        <f t="shared" si="20"/>
        <v>32.116404578906256</v>
      </c>
      <c r="K51" s="42">
        <f t="shared" si="20"/>
        <v>31.87553154456446</v>
      </c>
      <c r="L51" s="42">
        <f t="shared" si="20"/>
        <v>31.636465057980228</v>
      </c>
      <c r="M51" s="42">
        <f t="shared" si="20"/>
        <v>31.399191570045375</v>
      </c>
      <c r="N51" s="42">
        <f t="shared" si="20"/>
        <v>31.163697633270033</v>
      </c>
      <c r="O51" s="42">
        <f t="shared" si="20"/>
        <v>30.929969901020506</v>
      </c>
      <c r="P51" s="42">
        <f t="shared" si="20"/>
        <v>30.697995126762851</v>
      </c>
      <c r="Q51" s="42">
        <f t="shared" si="20"/>
        <v>30.467760163312128</v>
      </c>
      <c r="R51" s="42">
        <f t="shared" si="20"/>
        <v>30.239251962087287</v>
      </c>
      <c r="S51" s="42">
        <f t="shared" si="20"/>
        <v>30.012457572371634</v>
      </c>
      <c r="T51" s="42">
        <f t="shared" si="20"/>
        <v>29.787364140578848</v>
      </c>
      <c r="U51" s="42">
        <f t="shared" si="20"/>
        <v>29.563958909524509</v>
      </c>
      <c r="V51" s="42">
        <f t="shared" si="20"/>
        <v>29.342229217703075</v>
      </c>
      <c r="W51" s="42">
        <f t="shared" si="21"/>
        <v>29.122162498570301</v>
      </c>
      <c r="X51" s="42">
        <f t="shared" si="21"/>
        <v>28.903746279831022</v>
      </c>
      <c r="Y51" s="42">
        <f t="shared" si="21"/>
        <v>28.68696818273229</v>
      </c>
      <c r="Z51" s="42"/>
      <c r="AA51" s="42"/>
      <c r="AB51" s="42"/>
      <c r="AC51" s="42"/>
      <c r="AD51" s="42"/>
    </row>
    <row r="52" spans="2:30" ht="16.5" customHeight="1" x14ac:dyDescent="0.55000000000000004">
      <c r="B52" s="45" t="s">
        <v>59</v>
      </c>
      <c r="C52" s="42">
        <f t="shared" si="19"/>
        <v>0</v>
      </c>
      <c r="D52" s="42">
        <f t="shared" si="19"/>
        <v>0</v>
      </c>
      <c r="E52" s="42">
        <f t="shared" si="19"/>
        <v>0</v>
      </c>
      <c r="F52" s="42">
        <f>F38*8760*$C$60/1000</f>
        <v>0</v>
      </c>
      <c r="G52" s="42">
        <f t="shared" ref="G52:O55" si="22">G38*8760*$C$60/1000</f>
        <v>0</v>
      </c>
      <c r="H52" s="42">
        <f t="shared" si="22"/>
        <v>0</v>
      </c>
      <c r="I52" s="42">
        <f t="shared" si="22"/>
        <v>21.9</v>
      </c>
      <c r="J52" s="42">
        <f>I52-(I52*$C$56)</f>
        <v>21.735749999999999</v>
      </c>
      <c r="K52" s="42">
        <f t="shared" si="20"/>
        <v>21.572731874999999</v>
      </c>
      <c r="L52" s="42">
        <f t="shared" si="20"/>
        <v>21.4109363859375</v>
      </c>
      <c r="M52" s="42">
        <f t="shared" si="20"/>
        <v>21.25035436304297</v>
      </c>
      <c r="N52" s="42">
        <f t="shared" si="20"/>
        <v>21.090976705320148</v>
      </c>
      <c r="O52" s="42">
        <f t="shared" si="20"/>
        <v>20.932794380030249</v>
      </c>
      <c r="P52" s="42">
        <f t="shared" si="20"/>
        <v>20.775798422180021</v>
      </c>
      <c r="Q52" s="42">
        <f t="shared" si="20"/>
        <v>20.619979934013671</v>
      </c>
      <c r="R52" s="42">
        <f t="shared" si="20"/>
        <v>20.465330084508569</v>
      </c>
      <c r="S52" s="42">
        <f t="shared" si="20"/>
        <v>20.311840108874755</v>
      </c>
      <c r="T52" s="42">
        <f t="shared" si="20"/>
        <v>20.159501308058193</v>
      </c>
      <c r="U52" s="42">
        <f t="shared" si="20"/>
        <v>20.008305048247756</v>
      </c>
      <c r="V52" s="42">
        <f t="shared" si="20"/>
        <v>19.858242760385899</v>
      </c>
      <c r="W52" s="42">
        <f t="shared" si="21"/>
        <v>19.709305939683006</v>
      </c>
      <c r="X52" s="42">
        <f t="shared" si="21"/>
        <v>19.561486145135383</v>
      </c>
      <c r="Y52" s="42">
        <f t="shared" si="21"/>
        <v>19.414774999046866</v>
      </c>
      <c r="Z52" s="42"/>
      <c r="AA52" s="42"/>
      <c r="AB52" s="42"/>
      <c r="AC52" s="42"/>
      <c r="AD52" s="42"/>
    </row>
    <row r="53" spans="2:30" ht="16.5" customHeight="1" x14ac:dyDescent="0.55000000000000004">
      <c r="B53" s="45" t="s">
        <v>58</v>
      </c>
      <c r="C53" s="42">
        <f t="shared" si="19"/>
        <v>0</v>
      </c>
      <c r="D53" s="42">
        <f t="shared" si="19"/>
        <v>0</v>
      </c>
      <c r="E53" s="42">
        <f t="shared" si="19"/>
        <v>0</v>
      </c>
      <c r="F53" s="42">
        <f>F39*8760*$C$60/1000</f>
        <v>0</v>
      </c>
      <c r="G53" s="42">
        <f t="shared" si="22"/>
        <v>0</v>
      </c>
      <c r="H53" s="42">
        <f t="shared" si="22"/>
        <v>0</v>
      </c>
      <c r="I53" s="42">
        <f t="shared" si="22"/>
        <v>0</v>
      </c>
      <c r="J53" s="42">
        <f t="shared" si="22"/>
        <v>0</v>
      </c>
      <c r="K53" s="42">
        <f t="shared" si="22"/>
        <v>0</v>
      </c>
      <c r="L53" s="42">
        <f t="shared" si="22"/>
        <v>37.229999999999997</v>
      </c>
      <c r="M53" s="42">
        <f t="shared" si="21"/>
        <v>36.950775</v>
      </c>
      <c r="N53" s="42">
        <f t="shared" si="21"/>
        <v>36.673644187500003</v>
      </c>
      <c r="O53" s="42">
        <f t="shared" si="21"/>
        <v>36.398591856093752</v>
      </c>
      <c r="P53" s="42">
        <f t="shared" si="21"/>
        <v>36.125602417173049</v>
      </c>
      <c r="Q53" s="42">
        <f t="shared" si="21"/>
        <v>35.854660399044249</v>
      </c>
      <c r="R53" s="42">
        <f t="shared" si="21"/>
        <v>35.585750446051421</v>
      </c>
      <c r="S53" s="42">
        <f t="shared" si="21"/>
        <v>35.318857317706033</v>
      </c>
      <c r="T53" s="42">
        <f t="shared" si="21"/>
        <v>35.053965887823239</v>
      </c>
      <c r="U53" s="42">
        <f t="shared" si="21"/>
        <v>34.791061143664564</v>
      </c>
      <c r="V53" s="42">
        <f t="shared" si="21"/>
        <v>34.530128185087079</v>
      </c>
      <c r="W53" s="42">
        <f t="shared" si="21"/>
        <v>34.271152223698927</v>
      </c>
      <c r="X53" s="42">
        <f t="shared" si="21"/>
        <v>34.014118582021183</v>
      </c>
      <c r="Y53" s="42">
        <f t="shared" si="21"/>
        <v>33.759012692656022</v>
      </c>
      <c r="Z53" s="42"/>
      <c r="AA53" s="42"/>
      <c r="AB53" s="42"/>
      <c r="AC53" s="42"/>
      <c r="AD53" s="42"/>
    </row>
    <row r="54" spans="2:30" ht="16.5" customHeight="1" x14ac:dyDescent="0.55000000000000004">
      <c r="B54" s="45" t="s">
        <v>57</v>
      </c>
      <c r="C54" s="42">
        <f t="shared" si="19"/>
        <v>0</v>
      </c>
      <c r="D54" s="42">
        <f t="shared" si="19"/>
        <v>0</v>
      </c>
      <c r="E54" s="42">
        <f t="shared" si="19"/>
        <v>0</v>
      </c>
      <c r="F54" s="42">
        <f>F40*8760*$C$60/1000</f>
        <v>0</v>
      </c>
      <c r="G54" s="42">
        <f t="shared" si="22"/>
        <v>0</v>
      </c>
      <c r="H54" s="42">
        <f t="shared" si="22"/>
        <v>0</v>
      </c>
      <c r="I54" s="42">
        <f t="shared" si="22"/>
        <v>0</v>
      </c>
      <c r="J54" s="42">
        <f t="shared" si="22"/>
        <v>0</v>
      </c>
      <c r="K54" s="42">
        <f t="shared" si="22"/>
        <v>0</v>
      </c>
      <c r="L54" s="42">
        <f t="shared" si="22"/>
        <v>0</v>
      </c>
      <c r="M54" s="42">
        <f t="shared" si="22"/>
        <v>0</v>
      </c>
      <c r="N54" s="42">
        <f t="shared" si="22"/>
        <v>0</v>
      </c>
      <c r="O54" s="42">
        <f t="shared" si="22"/>
        <v>35.04</v>
      </c>
      <c r="P54" s="42">
        <f t="shared" si="21"/>
        <v>34.777200000000001</v>
      </c>
      <c r="Q54" s="42">
        <f t="shared" si="21"/>
        <v>34.516370999999999</v>
      </c>
      <c r="R54" s="42">
        <f t="shared" si="21"/>
        <v>34.2574982175</v>
      </c>
      <c r="S54" s="42">
        <f t="shared" si="21"/>
        <v>34.000566980868747</v>
      </c>
      <c r="T54" s="42">
        <f t="shared" si="21"/>
        <v>33.745562728512233</v>
      </c>
      <c r="U54" s="42">
        <f t="shared" si="21"/>
        <v>33.492471008048391</v>
      </c>
      <c r="V54" s="42">
        <f t="shared" si="21"/>
        <v>33.241277475488026</v>
      </c>
      <c r="W54" s="42">
        <f t="shared" si="21"/>
        <v>32.991967894421869</v>
      </c>
      <c r="X54" s="42">
        <f t="shared" si="21"/>
        <v>32.744528135213706</v>
      </c>
      <c r="Y54" s="42">
        <f t="shared" si="21"/>
        <v>32.4989441741996</v>
      </c>
      <c r="Z54" s="42"/>
      <c r="AA54" s="42"/>
      <c r="AB54" s="42"/>
      <c r="AC54" s="42"/>
      <c r="AD54" s="42"/>
    </row>
    <row r="55" spans="2:30" ht="16.5" customHeight="1" x14ac:dyDescent="0.55000000000000004">
      <c r="B55" s="84" t="s">
        <v>135</v>
      </c>
      <c r="C55" s="42">
        <f t="shared" si="19"/>
        <v>0</v>
      </c>
      <c r="D55" s="42">
        <f t="shared" si="19"/>
        <v>0</v>
      </c>
      <c r="E55" s="42">
        <f t="shared" si="19"/>
        <v>0</v>
      </c>
      <c r="F55" s="42">
        <f>F41*8760*$C$60/1000</f>
        <v>0</v>
      </c>
      <c r="G55" s="42">
        <f t="shared" si="22"/>
        <v>0</v>
      </c>
      <c r="H55" s="42">
        <f t="shared" si="22"/>
        <v>0</v>
      </c>
      <c r="I55" s="42">
        <f t="shared" si="22"/>
        <v>0</v>
      </c>
      <c r="J55" s="42">
        <f t="shared" si="22"/>
        <v>0</v>
      </c>
      <c r="K55" s="42">
        <f t="shared" si="22"/>
        <v>0</v>
      </c>
      <c r="L55" s="42">
        <f t="shared" si="22"/>
        <v>0</v>
      </c>
      <c r="M55" s="42">
        <f t="shared" si="22"/>
        <v>0</v>
      </c>
      <c r="N55" s="42">
        <f t="shared" si="22"/>
        <v>0</v>
      </c>
      <c r="O55" s="42">
        <f t="shared" si="22"/>
        <v>0</v>
      </c>
      <c r="P55" s="42">
        <f>P41*8760*$C$60/1000</f>
        <v>0</v>
      </c>
      <c r="Q55" s="42">
        <f>Q41*8760*$C$60/1000</f>
        <v>0</v>
      </c>
      <c r="R55" s="42">
        <f>R41*8760*$C$60/1000</f>
        <v>87.6</v>
      </c>
      <c r="S55" s="42">
        <f t="shared" si="21"/>
        <v>86.942999999999998</v>
      </c>
      <c r="T55" s="42">
        <f t="shared" si="21"/>
        <v>86.290927499999995</v>
      </c>
      <c r="U55" s="42">
        <f t="shared" si="21"/>
        <v>85.643745543750001</v>
      </c>
      <c r="V55" s="42">
        <f t="shared" si="21"/>
        <v>85.001417452171879</v>
      </c>
      <c r="W55" s="42">
        <f t="shared" si="21"/>
        <v>84.363906821280594</v>
      </c>
      <c r="X55" s="42">
        <f t="shared" si="21"/>
        <v>83.731177520120994</v>
      </c>
      <c r="Y55" s="42">
        <f t="shared" si="21"/>
        <v>83.103193688720083</v>
      </c>
      <c r="Z55" s="42"/>
      <c r="AA55" s="42"/>
      <c r="AB55" s="42"/>
      <c r="AC55" s="42"/>
      <c r="AD55" s="42"/>
    </row>
    <row r="56" spans="2:30" ht="16.5" customHeight="1" x14ac:dyDescent="0.55000000000000004">
      <c r="B56" s="45" t="s">
        <v>56</v>
      </c>
      <c r="C56" s="44">
        <v>7.4999999999999997E-3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0" ht="16.5" customHeight="1" x14ac:dyDescent="0.55000000000000004">
      <c r="B57" s="4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0" ht="16.5" customHeight="1" x14ac:dyDescent="0.55000000000000004"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30" ht="16.5" customHeight="1" x14ac:dyDescent="0.55000000000000004">
      <c r="B59" s="43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30" ht="16.5" customHeight="1" x14ac:dyDescent="0.55000000000000004">
      <c r="B60" s="38" t="s">
        <v>55</v>
      </c>
      <c r="C60" s="37">
        <v>0.25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2:30" ht="16.5" customHeight="1" x14ac:dyDescent="0.55000000000000004">
      <c r="B61" s="38" t="s">
        <v>54</v>
      </c>
      <c r="C61" s="37">
        <v>0.35</v>
      </c>
      <c r="D61" s="36"/>
      <c r="E61" s="36"/>
      <c r="F61" s="36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2:30" ht="16.5" customHeight="1" x14ac:dyDescent="0.55000000000000004">
      <c r="B62" s="38" t="s">
        <v>81</v>
      </c>
      <c r="C62" s="37">
        <v>0.3</v>
      </c>
      <c r="D62" s="40"/>
      <c r="E62" s="40"/>
      <c r="F62" s="4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pans="2:30" ht="16.5" customHeight="1" x14ac:dyDescent="0.55000000000000004">
      <c r="B63" s="38" t="s">
        <v>82</v>
      </c>
      <c r="C63" s="37">
        <v>0.7</v>
      </c>
      <c r="D63" s="36"/>
      <c r="E63" s="36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30" ht="16.5" customHeight="1" x14ac:dyDescent="0.55000000000000004">
      <c r="B64" s="34" t="s">
        <v>132</v>
      </c>
      <c r="C64" s="26">
        <v>23.5</v>
      </c>
      <c r="D64" s="84" t="s">
        <v>133</v>
      </c>
    </row>
    <row r="65" spans="1:25" ht="16.5" customHeight="1" x14ac:dyDescent="0.55000000000000004">
      <c r="B65" s="34"/>
    </row>
    <row r="66" spans="1:25" ht="16.5" customHeight="1" x14ac:dyDescent="0.55000000000000004">
      <c r="B66" s="34"/>
      <c r="F66" s="33"/>
    </row>
    <row r="67" spans="1:25" ht="16.5" customHeight="1" x14ac:dyDescent="0.55000000000000004">
      <c r="B67" s="34"/>
    </row>
    <row r="68" spans="1:25" ht="16.5" customHeight="1" x14ac:dyDescent="0.4"/>
    <row r="69" spans="1:25" ht="16.5" customHeight="1" x14ac:dyDescent="0.4"/>
    <row r="70" spans="1:25" ht="16.5" customHeight="1" x14ac:dyDescent="0.4"/>
    <row r="71" spans="1:25" ht="16.5" customHeight="1" x14ac:dyDescent="0.4"/>
    <row r="72" spans="1:25" ht="16.5" customHeight="1" x14ac:dyDescent="0.4"/>
    <row r="73" spans="1:25" ht="16.5" customHeight="1" x14ac:dyDescent="0.55000000000000004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6.5" customHeight="1" x14ac:dyDescent="0.55000000000000004">
      <c r="A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6.5" customHeight="1" x14ac:dyDescent="0.55000000000000004">
      <c r="A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6.5" customHeight="1" x14ac:dyDescent="0.55000000000000004">
      <c r="A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6.5" customHeight="1" x14ac:dyDescent="0.5">
      <c r="B77" s="31"/>
    </row>
    <row r="78" spans="1:25" ht="16.5" customHeight="1" x14ac:dyDescent="0.55000000000000004">
      <c r="A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6.5" customHeight="1" x14ac:dyDescent="0.55000000000000004">
      <c r="A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6.5" customHeight="1" x14ac:dyDescent="0.55000000000000004">
      <c r="A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6.5" customHeight="1" x14ac:dyDescent="0.55000000000000004">
      <c r="A81" s="29"/>
    </row>
    <row r="82" spans="1:25" ht="16.5" customHeight="1" x14ac:dyDescent="0.55000000000000004">
      <c r="B82" s="28"/>
    </row>
    <row r="83" spans="1:25" ht="16.5" customHeight="1" x14ac:dyDescent="0.4"/>
    <row r="84" spans="1:25" ht="16.5" customHeight="1" x14ac:dyDescent="0.4"/>
    <row r="85" spans="1:25" ht="16.5" customHeight="1" x14ac:dyDescent="0.4"/>
    <row r="86" spans="1:25" ht="16.5" customHeight="1" x14ac:dyDescent="0.4"/>
    <row r="87" spans="1:25" ht="16.5" customHeight="1" x14ac:dyDescent="0.4"/>
    <row r="88" spans="1:25" ht="16.5" customHeight="1" x14ac:dyDescent="0.4"/>
    <row r="89" spans="1:25" ht="16.5" customHeight="1" x14ac:dyDescent="0.4"/>
    <row r="90" spans="1:25" ht="16.5" customHeight="1" x14ac:dyDescent="0.4"/>
    <row r="91" spans="1:25" ht="16.5" customHeight="1" x14ac:dyDescent="0.4"/>
    <row r="92" spans="1:25" ht="16.5" customHeight="1" x14ac:dyDescent="0.4"/>
    <row r="93" spans="1:25" ht="16.5" customHeight="1" x14ac:dyDescent="0.4"/>
    <row r="94" spans="1:25" ht="16.5" customHeight="1" x14ac:dyDescent="0.4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</sheetData>
  <mergeCells count="2">
    <mergeCell ref="G3:P3"/>
    <mergeCell ref="Q3:V3"/>
  </mergeCells>
  <pageMargins left="0.25" right="0.25" top="0.75" bottom="0.75" header="0.3" footer="0.3"/>
  <pageSetup paperSize="17" scale="3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3452-F6D1-43E4-A482-8A7C5D92CB6A}">
  <sheetPr>
    <tabColor theme="5" tint="0.59999389629810485"/>
  </sheetPr>
  <dimension ref="A1:O17"/>
  <sheetViews>
    <sheetView workbookViewId="0">
      <selection activeCell="C10" sqref="C10"/>
    </sheetView>
  </sheetViews>
  <sheetFormatPr defaultRowHeight="14.6" x14ac:dyDescent="0.4"/>
  <cols>
    <col min="1" max="1" width="21.3828125" customWidth="1"/>
    <col min="2" max="2" width="32.4609375" customWidth="1"/>
    <col min="3" max="3" width="49.69140625" bestFit="1" customWidth="1"/>
    <col min="4" max="4" width="10.765625" customWidth="1"/>
    <col min="5" max="5" width="13.84375" customWidth="1"/>
    <col min="6" max="6" width="14.84375" customWidth="1"/>
    <col min="7" max="8" width="11.61328125" customWidth="1"/>
    <col min="9" max="9" width="24.69140625" customWidth="1"/>
    <col min="10" max="10" width="53.15234375" customWidth="1"/>
    <col min="11" max="11" width="9.23046875" customWidth="1"/>
    <col min="12" max="12" width="15.921875" customWidth="1"/>
    <col min="13" max="13" width="15.765625" customWidth="1"/>
  </cols>
  <sheetData>
    <row r="1" spans="1:15" ht="29.15" x14ac:dyDescent="0.4">
      <c r="A1" s="132" t="s">
        <v>531</v>
      </c>
      <c r="B1" s="132" t="s">
        <v>542</v>
      </c>
      <c r="C1" s="132" t="s">
        <v>543</v>
      </c>
      <c r="D1" s="132" t="s">
        <v>162</v>
      </c>
      <c r="E1" s="132" t="s">
        <v>103</v>
      </c>
      <c r="F1" s="132" t="s">
        <v>102</v>
      </c>
      <c r="G1" s="132" t="s">
        <v>235</v>
      </c>
      <c r="H1" s="132" t="s">
        <v>32</v>
      </c>
      <c r="I1" s="132" t="s">
        <v>544</v>
      </c>
      <c r="J1" s="132" t="s">
        <v>177</v>
      </c>
      <c r="K1" s="132" t="s">
        <v>213</v>
      </c>
      <c r="L1" s="132" t="s">
        <v>566</v>
      </c>
      <c r="M1" s="132" t="s">
        <v>545</v>
      </c>
      <c r="O1" s="133" t="s">
        <v>546</v>
      </c>
    </row>
    <row r="2" spans="1:15" x14ac:dyDescent="0.4">
      <c r="A2" s="113" t="s">
        <v>86</v>
      </c>
      <c r="B2" s="113" t="s">
        <v>86</v>
      </c>
      <c r="C2" s="134" t="s">
        <v>547</v>
      </c>
      <c r="D2" s="134"/>
      <c r="E2" s="134"/>
      <c r="F2" s="134"/>
      <c r="G2" s="134"/>
      <c r="H2" s="134"/>
      <c r="I2" s="113" t="s">
        <v>548</v>
      </c>
      <c r="J2" s="113"/>
      <c r="K2" s="85" t="s">
        <v>176</v>
      </c>
      <c r="L2" s="127"/>
      <c r="M2" s="85"/>
      <c r="O2" t="s">
        <v>549</v>
      </c>
    </row>
    <row r="3" spans="1:15" ht="29.15" x14ac:dyDescent="0.4">
      <c r="A3" s="113" t="s">
        <v>87</v>
      </c>
      <c r="B3" s="113" t="s">
        <v>532</v>
      </c>
      <c r="C3" s="134" t="s">
        <v>547</v>
      </c>
      <c r="D3" s="134"/>
      <c r="E3" s="134"/>
      <c r="F3" s="134"/>
      <c r="G3" s="134"/>
      <c r="H3" s="134"/>
      <c r="I3" s="113"/>
      <c r="J3" s="113" t="s">
        <v>533</v>
      </c>
      <c r="K3" s="131" t="s">
        <v>178</v>
      </c>
      <c r="L3" s="128"/>
      <c r="M3" s="85"/>
      <c r="O3" s="135" t="s">
        <v>550</v>
      </c>
    </row>
    <row r="4" spans="1:15" ht="29.15" x14ac:dyDescent="0.4">
      <c r="A4" s="127" t="s">
        <v>88</v>
      </c>
      <c r="B4" s="127" t="s">
        <v>532</v>
      </c>
      <c r="C4" s="136" t="s">
        <v>547</v>
      </c>
      <c r="D4" s="136"/>
      <c r="E4" s="136"/>
      <c r="F4" s="136"/>
      <c r="G4" s="136"/>
      <c r="H4" s="136"/>
      <c r="I4" s="127"/>
      <c r="J4" s="127" t="s">
        <v>533</v>
      </c>
      <c r="K4" s="131" t="s">
        <v>178</v>
      </c>
      <c r="L4" s="128"/>
      <c r="M4" s="85"/>
      <c r="O4" s="135" t="s">
        <v>551</v>
      </c>
    </row>
    <row r="5" spans="1:15" x14ac:dyDescent="0.4">
      <c r="A5" s="127" t="s">
        <v>89</v>
      </c>
      <c r="B5" s="127" t="s">
        <v>89</v>
      </c>
      <c r="C5" s="136" t="s">
        <v>547</v>
      </c>
      <c r="D5" s="136"/>
      <c r="E5" s="136"/>
      <c r="F5" s="136" t="s">
        <v>547</v>
      </c>
      <c r="G5" s="136"/>
      <c r="H5" s="136"/>
      <c r="I5" s="127" t="s">
        <v>548</v>
      </c>
      <c r="J5" s="127" t="s">
        <v>534</v>
      </c>
      <c r="K5" s="128"/>
      <c r="L5" s="127" t="s">
        <v>176</v>
      </c>
      <c r="M5" s="85"/>
    </row>
    <row r="6" spans="1:15" ht="43.75" x14ac:dyDescent="0.4">
      <c r="A6" s="127" t="s">
        <v>91</v>
      </c>
      <c r="B6" s="127" t="s">
        <v>226</v>
      </c>
      <c r="C6" s="136"/>
      <c r="D6" s="136" t="s">
        <v>547</v>
      </c>
      <c r="E6" s="136" t="s">
        <v>547</v>
      </c>
      <c r="F6" s="136"/>
      <c r="G6" s="136" t="s">
        <v>547</v>
      </c>
      <c r="H6" s="136"/>
      <c r="I6" s="127" t="s">
        <v>540</v>
      </c>
      <c r="J6" s="127" t="s">
        <v>535</v>
      </c>
      <c r="K6" s="128" t="s">
        <v>176</v>
      </c>
      <c r="L6" s="127" t="s">
        <v>176</v>
      </c>
      <c r="M6" s="85"/>
    </row>
    <row r="7" spans="1:15" x14ac:dyDescent="0.4">
      <c r="A7" s="127"/>
      <c r="B7" s="127" t="s">
        <v>92</v>
      </c>
      <c r="C7" s="136"/>
      <c r="D7" s="136" t="s">
        <v>547</v>
      </c>
      <c r="E7" s="136"/>
      <c r="F7" s="136"/>
      <c r="G7" s="136" t="s">
        <v>547</v>
      </c>
      <c r="H7" s="136"/>
      <c r="I7" s="127"/>
      <c r="J7" s="127"/>
      <c r="K7" s="128" t="s">
        <v>176</v>
      </c>
      <c r="L7" s="127" t="s">
        <v>176</v>
      </c>
      <c r="M7" s="85"/>
    </row>
    <row r="8" spans="1:15" ht="43.75" x14ac:dyDescent="0.4">
      <c r="A8" s="127" t="s">
        <v>93</v>
      </c>
      <c r="B8" s="127" t="s">
        <v>225</v>
      </c>
      <c r="C8" s="136"/>
      <c r="D8" s="136" t="s">
        <v>547</v>
      </c>
      <c r="E8" s="136" t="s">
        <v>547</v>
      </c>
      <c r="F8" s="136" t="s">
        <v>547</v>
      </c>
      <c r="G8" s="136"/>
      <c r="H8" s="136"/>
      <c r="I8" s="127" t="s">
        <v>541</v>
      </c>
      <c r="J8" s="127" t="s">
        <v>535</v>
      </c>
      <c r="K8" s="128"/>
      <c r="L8" s="127" t="s">
        <v>176</v>
      </c>
      <c r="M8" s="85"/>
    </row>
    <row r="9" spans="1:15" x14ac:dyDescent="0.4">
      <c r="A9" s="127" t="s">
        <v>94</v>
      </c>
      <c r="B9" s="127" t="s">
        <v>94</v>
      </c>
      <c r="C9" s="136"/>
      <c r="D9" s="136" t="s">
        <v>547</v>
      </c>
      <c r="E9" s="136"/>
      <c r="F9" s="136" t="s">
        <v>547</v>
      </c>
      <c r="G9" s="136"/>
      <c r="H9" s="136"/>
      <c r="I9" s="127" t="s">
        <v>548</v>
      </c>
      <c r="J9" s="127" t="s">
        <v>552</v>
      </c>
      <c r="K9" s="128" t="s">
        <v>176</v>
      </c>
      <c r="L9" s="127"/>
      <c r="M9" s="85"/>
      <c r="N9" s="137"/>
    </row>
    <row r="10" spans="1:15" x14ac:dyDescent="0.4">
      <c r="A10" s="127" t="s">
        <v>96</v>
      </c>
      <c r="B10" s="127" t="s">
        <v>96</v>
      </c>
      <c r="C10" s="136" t="s">
        <v>547</v>
      </c>
      <c r="D10" s="136" t="s">
        <v>547</v>
      </c>
      <c r="E10" s="136"/>
      <c r="F10" s="136"/>
      <c r="G10" s="136" t="s">
        <v>547</v>
      </c>
      <c r="H10" s="136"/>
      <c r="I10" s="127" t="s">
        <v>548</v>
      </c>
      <c r="J10" s="127"/>
      <c r="K10" s="128" t="s">
        <v>176</v>
      </c>
      <c r="L10" s="127" t="s">
        <v>176</v>
      </c>
      <c r="M10" s="85"/>
    </row>
    <row r="11" spans="1:15" ht="29.15" x14ac:dyDescent="0.4">
      <c r="A11" s="127" t="s">
        <v>104</v>
      </c>
      <c r="B11" s="131" t="s">
        <v>210</v>
      </c>
      <c r="C11" s="138"/>
      <c r="D11" s="138" t="s">
        <v>547</v>
      </c>
      <c r="E11" s="138"/>
      <c r="F11" s="138"/>
      <c r="G11" s="138" t="s">
        <v>547</v>
      </c>
      <c r="H11" s="138" t="s">
        <v>547</v>
      </c>
      <c r="I11" s="131" t="s">
        <v>553</v>
      </c>
      <c r="J11" s="127" t="s">
        <v>536</v>
      </c>
      <c r="K11" s="128" t="s">
        <v>176</v>
      </c>
      <c r="L11" s="127" t="s">
        <v>176</v>
      </c>
      <c r="M11" s="85"/>
    </row>
    <row r="12" spans="1:15" x14ac:dyDescent="0.4">
      <c r="A12" s="127" t="s">
        <v>166</v>
      </c>
      <c r="B12" s="127" t="s">
        <v>166</v>
      </c>
      <c r="C12" s="136" t="s">
        <v>547</v>
      </c>
      <c r="D12" s="136" t="s">
        <v>547</v>
      </c>
      <c r="E12" s="136"/>
      <c r="F12" s="136" t="s">
        <v>547</v>
      </c>
      <c r="G12" s="136"/>
      <c r="H12" s="136"/>
      <c r="I12" s="127" t="s">
        <v>548</v>
      </c>
      <c r="J12" s="127"/>
      <c r="K12" s="128"/>
      <c r="L12" s="127" t="s">
        <v>176</v>
      </c>
      <c r="M12" s="85"/>
    </row>
    <row r="13" spans="1:15" ht="43.75" x14ac:dyDescent="0.4">
      <c r="A13" s="127"/>
      <c r="B13" s="127" t="s">
        <v>227</v>
      </c>
      <c r="C13" s="136"/>
      <c r="D13" s="136" t="s">
        <v>547</v>
      </c>
      <c r="E13" s="136" t="s">
        <v>547</v>
      </c>
      <c r="F13" s="136"/>
      <c r="G13" s="136" t="s">
        <v>547</v>
      </c>
      <c r="H13" s="136" t="s">
        <v>547</v>
      </c>
      <c r="I13" s="127" t="s">
        <v>554</v>
      </c>
      <c r="J13" s="127" t="s">
        <v>539</v>
      </c>
      <c r="K13" s="128" t="s">
        <v>176</v>
      </c>
      <c r="L13" s="127" t="s">
        <v>176</v>
      </c>
      <c r="M13" s="85"/>
    </row>
    <row r="14" spans="1:15" x14ac:dyDescent="0.4">
      <c r="A14" s="127" t="s">
        <v>98</v>
      </c>
      <c r="B14" s="127" t="s">
        <v>98</v>
      </c>
      <c r="C14" s="136"/>
      <c r="D14" s="136" t="s">
        <v>547</v>
      </c>
      <c r="E14" s="136"/>
      <c r="F14" s="136"/>
      <c r="G14" s="136" t="s">
        <v>547</v>
      </c>
      <c r="H14" s="136"/>
      <c r="I14" s="127" t="s">
        <v>548</v>
      </c>
      <c r="J14" s="127"/>
      <c r="K14" s="128"/>
      <c r="L14" s="85"/>
      <c r="M14" s="127" t="s">
        <v>176</v>
      </c>
    </row>
    <row r="15" spans="1:15" x14ac:dyDescent="0.4">
      <c r="A15" s="127" t="s">
        <v>100</v>
      </c>
      <c r="B15" s="127" t="s">
        <v>100</v>
      </c>
      <c r="C15" s="136"/>
      <c r="D15" s="136" t="s">
        <v>547</v>
      </c>
      <c r="E15" s="136"/>
      <c r="F15" s="136" t="s">
        <v>547</v>
      </c>
      <c r="G15" s="136"/>
      <c r="H15" s="136"/>
      <c r="I15" s="127" t="s">
        <v>548</v>
      </c>
      <c r="J15" s="127"/>
      <c r="K15" s="128"/>
      <c r="L15" s="85"/>
      <c r="M15" s="127" t="s">
        <v>176</v>
      </c>
    </row>
    <row r="16" spans="1:15" ht="29.15" x14ac:dyDescent="0.4">
      <c r="A16" s="127" t="s">
        <v>101</v>
      </c>
      <c r="B16" s="127" t="s">
        <v>228</v>
      </c>
      <c r="C16" s="136"/>
      <c r="D16" s="136"/>
      <c r="E16" s="136"/>
      <c r="F16" s="136"/>
      <c r="G16" s="136"/>
      <c r="H16" s="136"/>
      <c r="I16" s="127" t="s">
        <v>555</v>
      </c>
      <c r="J16" s="127" t="s">
        <v>537</v>
      </c>
      <c r="K16" s="128"/>
      <c r="L16" s="85"/>
      <c r="M16" s="127" t="s">
        <v>176</v>
      </c>
    </row>
    <row r="17" spans="1:13" ht="29.15" x14ac:dyDescent="0.4">
      <c r="A17" s="85"/>
      <c r="B17" s="127" t="s">
        <v>563</v>
      </c>
      <c r="C17" s="85"/>
      <c r="D17" s="136" t="s">
        <v>547</v>
      </c>
      <c r="E17" s="85"/>
      <c r="F17" s="85" t="s">
        <v>547</v>
      </c>
      <c r="G17" s="85"/>
      <c r="H17" s="85"/>
      <c r="I17" s="85"/>
      <c r="J17" s="113" t="s">
        <v>565</v>
      </c>
      <c r="K17" s="85"/>
      <c r="L17" s="85"/>
      <c r="M17" s="127" t="s">
        <v>176</v>
      </c>
    </row>
  </sheetData>
  <autoFilter ref="A1:O1" xr:uid="{F27A6DA5-BDDE-411B-BFAB-648391070D4D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ED54-0E51-4E39-A308-B8BF82E13087}">
  <sheetPr>
    <tabColor theme="5" tint="0.59999389629810485"/>
  </sheetPr>
  <dimension ref="A1:JD118"/>
  <sheetViews>
    <sheetView tabSelected="1" zoomScale="80" zoomScaleNormal="80" workbookViewId="0">
      <pane xSplit="3" topLeftCell="D1" activePane="topRight" state="frozen"/>
      <selection activeCell="B18" sqref="B18"/>
      <selection pane="topRight" activeCell="T13" sqref="T13"/>
    </sheetView>
  </sheetViews>
  <sheetFormatPr defaultRowHeight="14.6" x14ac:dyDescent="0.4"/>
  <cols>
    <col min="1" max="1" width="3.53515625" customWidth="1"/>
    <col min="2" max="2" width="2.84375" customWidth="1"/>
    <col min="3" max="3" width="39.69140625" customWidth="1"/>
    <col min="4" max="4" width="11.69140625" customWidth="1"/>
    <col min="5" max="5" width="15.15234375" customWidth="1"/>
    <col min="6" max="9" width="14.15234375" customWidth="1"/>
    <col min="10" max="10" width="16.15234375" customWidth="1"/>
    <col min="11" max="11" width="16.15234375" style="87" customWidth="1"/>
    <col min="12" max="12" width="15.15234375" customWidth="1"/>
    <col min="13" max="13" width="16.53515625" customWidth="1"/>
    <col min="14" max="14" width="15.15234375" customWidth="1"/>
    <col min="15" max="15" width="16.69140625" customWidth="1"/>
    <col min="16" max="16" width="15.69140625" customWidth="1"/>
    <col min="17" max="17" width="18.3046875" customWidth="1"/>
    <col min="18" max="18" width="16.69140625" customWidth="1"/>
    <col min="19" max="19" width="13.69140625" customWidth="1"/>
    <col min="25" max="25" width="17.69140625" customWidth="1"/>
    <col min="26" max="26" width="16.69140625" customWidth="1"/>
    <col min="27" max="27" width="15.53515625" customWidth="1"/>
    <col min="28" max="28" width="14.69140625" customWidth="1"/>
    <col min="29" max="29" width="14" customWidth="1"/>
    <col min="32" max="32" width="19.53515625" bestFit="1" customWidth="1"/>
    <col min="33" max="33" width="19.53515625" customWidth="1"/>
    <col min="34" max="34" width="17.765625" customWidth="1"/>
    <col min="35" max="35" width="10.07421875" bestFit="1" customWidth="1"/>
    <col min="36" max="36" width="13.921875" bestFit="1" customWidth="1"/>
    <col min="37" max="37" width="25" bestFit="1" customWidth="1"/>
    <col min="38" max="38" width="12.765625" bestFit="1" customWidth="1"/>
    <col min="39" max="39" width="28.23046875" bestFit="1" customWidth="1"/>
    <col min="40" max="40" width="15.4609375" bestFit="1" customWidth="1"/>
    <col min="41" max="41" width="12.765625" bestFit="1" customWidth="1"/>
    <col min="42" max="42" width="15.53515625" bestFit="1" customWidth="1"/>
    <col min="43" max="43" width="18.921875" bestFit="1" customWidth="1"/>
    <col min="44" max="44" width="25.69140625" bestFit="1" customWidth="1"/>
    <col min="45" max="45" width="16.3828125" bestFit="1" customWidth="1"/>
  </cols>
  <sheetData>
    <row r="1" spans="1:33" ht="20.6" x14ac:dyDescent="0.55000000000000004">
      <c r="C1" s="196" t="s">
        <v>556</v>
      </c>
      <c r="D1" s="197"/>
      <c r="E1" s="197"/>
      <c r="F1" s="198"/>
    </row>
    <row r="2" spans="1:33" ht="55.75" customHeight="1" x14ac:dyDescent="0.4">
      <c r="C2" s="199" t="s">
        <v>560</v>
      </c>
      <c r="D2" s="199"/>
      <c r="E2" s="199"/>
      <c r="F2" s="199"/>
    </row>
    <row r="3" spans="1:33" ht="37.299999999999997" customHeight="1" x14ac:dyDescent="0.4">
      <c r="C3" s="200" t="s">
        <v>561</v>
      </c>
      <c r="D3" s="200"/>
      <c r="E3" s="200"/>
      <c r="F3" s="200"/>
    </row>
    <row r="4" spans="1:33" ht="37.299999999999997" customHeight="1" x14ac:dyDescent="0.4">
      <c r="C4" s="213" t="s">
        <v>885</v>
      </c>
      <c r="D4" s="214"/>
      <c r="E4" s="214"/>
      <c r="F4" s="214"/>
    </row>
    <row r="5" spans="1:33" s="87" customFormat="1" ht="37.299999999999997" customHeight="1" x14ac:dyDescent="0.4">
      <c r="C5" s="139"/>
      <c r="D5" s="140"/>
      <c r="E5" s="140"/>
      <c r="F5" s="140"/>
      <c r="AF5" s="87" t="s">
        <v>875</v>
      </c>
    </row>
    <row r="6" spans="1:33" ht="15" thickBot="1" x14ac:dyDescent="0.45">
      <c r="A6" s="8" t="s">
        <v>13</v>
      </c>
      <c r="B6" s="9"/>
      <c r="C6" s="141"/>
      <c r="D6" s="141"/>
      <c r="E6" s="142" t="s">
        <v>86</v>
      </c>
      <c r="F6" s="143" t="s">
        <v>87</v>
      </c>
      <c r="G6" s="143" t="s">
        <v>88</v>
      </c>
      <c r="H6" s="142" t="s">
        <v>89</v>
      </c>
      <c r="I6" s="143" t="s">
        <v>90</v>
      </c>
      <c r="J6" s="143" t="s">
        <v>91</v>
      </c>
      <c r="K6" s="142" t="s">
        <v>92</v>
      </c>
      <c r="L6" s="143" t="s">
        <v>93</v>
      </c>
      <c r="M6" s="142" t="s">
        <v>94</v>
      </c>
      <c r="N6" s="143" t="s">
        <v>95</v>
      </c>
      <c r="O6" s="142" t="s">
        <v>96</v>
      </c>
      <c r="P6" s="143" t="s">
        <v>104</v>
      </c>
      <c r="Q6" s="143" t="s">
        <v>164</v>
      </c>
      <c r="R6" s="142" t="s">
        <v>166</v>
      </c>
      <c r="S6" s="143" t="s">
        <v>210</v>
      </c>
      <c r="T6" s="142" t="s">
        <v>225</v>
      </c>
      <c r="U6" s="142" t="s">
        <v>226</v>
      </c>
      <c r="V6" s="142" t="s">
        <v>227</v>
      </c>
      <c r="W6" s="206" t="s">
        <v>876</v>
      </c>
      <c r="X6" s="206" t="s">
        <v>877</v>
      </c>
      <c r="Y6" s="143" t="s">
        <v>97</v>
      </c>
      <c r="Z6" s="142" t="s">
        <v>98</v>
      </c>
      <c r="AA6" s="143" t="s">
        <v>99</v>
      </c>
      <c r="AB6" s="142" t="s">
        <v>100</v>
      </c>
      <c r="AC6" s="143" t="s">
        <v>101</v>
      </c>
      <c r="AD6" s="142" t="s">
        <v>228</v>
      </c>
      <c r="AE6" s="142" t="s">
        <v>563</v>
      </c>
      <c r="AF6" s="207" t="s">
        <v>878</v>
      </c>
      <c r="AG6" s="142" t="s">
        <v>879</v>
      </c>
    </row>
    <row r="7" spans="1:33" ht="95.15" customHeight="1" thickBot="1" x14ac:dyDescent="0.45">
      <c r="A7" s="10" t="s">
        <v>15</v>
      </c>
      <c r="B7" s="11"/>
      <c r="C7" s="144"/>
      <c r="D7" s="144"/>
      <c r="E7" s="145" t="s">
        <v>107</v>
      </c>
      <c r="F7" s="146" t="s">
        <v>106</v>
      </c>
      <c r="G7" s="146" t="s">
        <v>191</v>
      </c>
      <c r="H7" s="145" t="s">
        <v>108</v>
      </c>
      <c r="I7" s="146" t="s">
        <v>109</v>
      </c>
      <c r="J7" s="146" t="s">
        <v>110</v>
      </c>
      <c r="K7" s="145" t="s">
        <v>111</v>
      </c>
      <c r="L7" s="146" t="s">
        <v>112</v>
      </c>
      <c r="M7" s="145" t="s">
        <v>113</v>
      </c>
      <c r="N7" s="146" t="s">
        <v>121</v>
      </c>
      <c r="O7" s="145" t="s">
        <v>557</v>
      </c>
      <c r="P7" s="146" t="s">
        <v>114</v>
      </c>
      <c r="Q7" s="146" t="s">
        <v>558</v>
      </c>
      <c r="R7" s="145" t="s">
        <v>165</v>
      </c>
      <c r="S7" s="146" t="s">
        <v>211</v>
      </c>
      <c r="T7" s="145" t="s">
        <v>214</v>
      </c>
      <c r="U7" s="145" t="s">
        <v>215</v>
      </c>
      <c r="V7" s="145" t="s">
        <v>216</v>
      </c>
      <c r="W7" s="208" t="s">
        <v>880</v>
      </c>
      <c r="X7" s="208" t="s">
        <v>881</v>
      </c>
      <c r="Y7" s="146" t="s">
        <v>110</v>
      </c>
      <c r="Z7" s="145" t="s">
        <v>111</v>
      </c>
      <c r="AA7" s="146" t="s">
        <v>112</v>
      </c>
      <c r="AB7" s="145" t="s">
        <v>113</v>
      </c>
      <c r="AC7" s="146" t="s">
        <v>123</v>
      </c>
      <c r="AD7" s="147" t="s">
        <v>882</v>
      </c>
      <c r="AE7" s="145" t="s">
        <v>564</v>
      </c>
      <c r="AF7" s="209" t="s">
        <v>883</v>
      </c>
      <c r="AG7" s="210" t="s">
        <v>884</v>
      </c>
    </row>
    <row r="8" spans="1:33" x14ac:dyDescent="0.4">
      <c r="B8" s="109" t="s">
        <v>167</v>
      </c>
      <c r="C8" s="119"/>
      <c r="D8" s="119"/>
      <c r="E8" s="148">
        <v>126</v>
      </c>
      <c r="F8" s="148">
        <v>126</v>
      </c>
      <c r="G8" s="148">
        <v>126</v>
      </c>
      <c r="H8" s="148">
        <v>126</v>
      </c>
      <c r="I8" s="148">
        <v>126</v>
      </c>
      <c r="J8" s="148">
        <v>54</v>
      </c>
      <c r="K8" s="148">
        <v>54</v>
      </c>
      <c r="L8" s="148">
        <v>54</v>
      </c>
      <c r="M8" s="148">
        <v>54</v>
      </c>
      <c r="N8" s="148">
        <v>126</v>
      </c>
      <c r="O8" s="148">
        <v>126</v>
      </c>
      <c r="P8" s="148">
        <v>54</v>
      </c>
      <c r="Q8" s="148">
        <v>126</v>
      </c>
      <c r="R8" s="148">
        <v>126</v>
      </c>
      <c r="S8" s="148">
        <v>54</v>
      </c>
      <c r="T8" s="148">
        <v>54</v>
      </c>
      <c r="U8" s="148">
        <v>54</v>
      </c>
      <c r="V8" s="148">
        <v>54</v>
      </c>
      <c r="W8" s="148">
        <v>126</v>
      </c>
      <c r="X8" s="148">
        <v>126</v>
      </c>
      <c r="Y8" s="148">
        <v>54</v>
      </c>
      <c r="Z8" s="148">
        <v>54</v>
      </c>
      <c r="AA8" s="148">
        <v>54</v>
      </c>
      <c r="AB8" s="148">
        <v>54</v>
      </c>
      <c r="AC8" s="148">
        <v>54</v>
      </c>
      <c r="AD8" s="110">
        <v>54</v>
      </c>
      <c r="AE8" s="148">
        <v>126</v>
      </c>
      <c r="AF8" s="148">
        <v>54</v>
      </c>
      <c r="AG8" s="148">
        <v>54</v>
      </c>
    </row>
    <row r="9" spans="1:33" s="87" customFormat="1" x14ac:dyDescent="0.4">
      <c r="B9" s="118"/>
      <c r="C9" s="119"/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16"/>
      <c r="R9" s="116"/>
      <c r="S9" s="120"/>
      <c r="T9" s="118"/>
      <c r="U9" s="118"/>
      <c r="V9" s="118"/>
      <c r="W9" s="118"/>
      <c r="X9" s="118"/>
      <c r="Y9" s="120"/>
      <c r="Z9" s="120"/>
      <c r="AA9" s="120"/>
      <c r="AB9" s="120"/>
      <c r="AC9" s="121"/>
      <c r="AD9" s="120"/>
      <c r="AE9" s="120"/>
    </row>
    <row r="10" spans="1:33" s="87" customFormat="1" x14ac:dyDescent="0.4">
      <c r="B10" s="118" t="s">
        <v>179</v>
      </c>
      <c r="C10" s="119"/>
      <c r="D10" s="119"/>
      <c r="E10" s="149"/>
      <c r="F10" s="120"/>
      <c r="G10" s="120"/>
      <c r="H10" s="120"/>
      <c r="I10" s="120"/>
      <c r="J10" s="120"/>
      <c r="K10" s="149"/>
      <c r="L10" s="120"/>
      <c r="M10" s="149"/>
      <c r="N10" s="120"/>
      <c r="O10" s="120"/>
      <c r="P10" s="149"/>
      <c r="Q10" s="116"/>
      <c r="R10" s="150"/>
      <c r="S10" s="150"/>
      <c r="T10" s="151"/>
      <c r="U10" s="151"/>
      <c r="V10" s="151"/>
      <c r="W10" s="151"/>
      <c r="X10" s="151"/>
      <c r="Y10" s="120"/>
      <c r="Z10" s="149"/>
      <c r="AA10" s="120"/>
      <c r="AB10" s="149"/>
      <c r="AC10" s="121"/>
      <c r="AD10" s="120"/>
      <c r="AE10" s="120"/>
    </row>
    <row r="11" spans="1:33" s="87" customFormat="1" x14ac:dyDescent="0.4">
      <c r="B11" s="118"/>
      <c r="C11" s="92" t="s">
        <v>181</v>
      </c>
      <c r="D11" s="92"/>
      <c r="E11" s="149"/>
      <c r="F11" s="149"/>
      <c r="G11" s="149"/>
      <c r="H11" s="149"/>
      <c r="I11" s="149"/>
      <c r="J11" s="123">
        <v>54</v>
      </c>
      <c r="K11" s="123">
        <v>54</v>
      </c>
      <c r="L11" s="123">
        <v>54</v>
      </c>
      <c r="M11" s="123">
        <v>54</v>
      </c>
      <c r="N11" s="120"/>
      <c r="O11" s="120"/>
      <c r="P11" s="123">
        <v>54</v>
      </c>
      <c r="Q11" s="116"/>
      <c r="R11" s="150"/>
      <c r="S11" s="150">
        <v>54</v>
      </c>
      <c r="T11" s="150">
        <v>54</v>
      </c>
      <c r="U11" s="150">
        <v>54</v>
      </c>
      <c r="V11" s="150">
        <v>54</v>
      </c>
      <c r="W11" s="150"/>
      <c r="X11" s="150"/>
      <c r="Y11" s="150">
        <v>54</v>
      </c>
      <c r="Z11" s="150">
        <v>54</v>
      </c>
      <c r="AA11" s="150">
        <v>54</v>
      </c>
      <c r="AB11" s="123">
        <v>54</v>
      </c>
      <c r="AC11" s="150">
        <v>54</v>
      </c>
      <c r="AD11" s="123">
        <v>54</v>
      </c>
      <c r="AE11" s="120"/>
      <c r="AF11" s="123">
        <v>54</v>
      </c>
      <c r="AG11" s="123">
        <v>54</v>
      </c>
    </row>
    <row r="12" spans="1:33" s="87" customFormat="1" x14ac:dyDescent="0.4">
      <c r="B12" s="118"/>
      <c r="C12" s="92" t="s">
        <v>180</v>
      </c>
      <c r="D12" s="92"/>
      <c r="E12" s="122">
        <v>126</v>
      </c>
      <c r="F12" s="122">
        <v>126</v>
      </c>
      <c r="G12" s="122">
        <v>126</v>
      </c>
      <c r="H12" s="122">
        <v>126</v>
      </c>
      <c r="I12" s="122">
        <v>126</v>
      </c>
      <c r="J12" s="149"/>
      <c r="K12" s="149"/>
      <c r="L12" s="120"/>
      <c r="M12" s="149"/>
      <c r="N12" s="122">
        <v>126</v>
      </c>
      <c r="O12" s="122">
        <v>126</v>
      </c>
      <c r="P12" s="149"/>
      <c r="Q12" s="123">
        <v>126</v>
      </c>
      <c r="R12" s="123">
        <v>126</v>
      </c>
      <c r="S12" s="150"/>
      <c r="T12" s="150"/>
      <c r="U12" s="150"/>
      <c r="V12" s="150"/>
      <c r="W12" s="123">
        <v>126</v>
      </c>
      <c r="X12" s="123">
        <v>126</v>
      </c>
      <c r="Y12" s="150"/>
      <c r="Z12" s="150"/>
      <c r="AA12" s="150"/>
      <c r="AB12" s="149"/>
      <c r="AC12" s="150"/>
      <c r="AD12" s="123"/>
      <c r="AE12" s="122">
        <v>126</v>
      </c>
      <c r="AF12" s="123"/>
      <c r="AG12" s="123"/>
    </row>
    <row r="13" spans="1:33" s="87" customFormat="1" x14ac:dyDescent="0.4">
      <c r="B13" s="118"/>
      <c r="C13" s="92" t="s">
        <v>220</v>
      </c>
      <c r="D13" s="92"/>
      <c r="E13" s="122">
        <v>51</v>
      </c>
      <c r="F13" s="122">
        <v>51</v>
      </c>
      <c r="G13" s="122">
        <v>51</v>
      </c>
      <c r="H13" s="122">
        <v>51</v>
      </c>
      <c r="I13" s="122">
        <v>51</v>
      </c>
      <c r="J13" s="122">
        <v>51</v>
      </c>
      <c r="K13" s="122">
        <v>51</v>
      </c>
      <c r="L13" s="122">
        <v>51</v>
      </c>
      <c r="M13" s="122">
        <v>51</v>
      </c>
      <c r="N13" s="122">
        <v>51</v>
      </c>
      <c r="O13" s="122">
        <v>51</v>
      </c>
      <c r="P13" s="122">
        <v>51</v>
      </c>
      <c r="Q13" s="122">
        <v>51</v>
      </c>
      <c r="R13" s="122">
        <v>51</v>
      </c>
      <c r="S13" s="122">
        <v>51</v>
      </c>
      <c r="T13" s="122">
        <v>51</v>
      </c>
      <c r="U13" s="122">
        <v>51</v>
      </c>
      <c r="V13" s="122">
        <v>51</v>
      </c>
      <c r="W13" s="122">
        <v>51</v>
      </c>
      <c r="X13" s="122">
        <v>51</v>
      </c>
      <c r="Y13" s="122">
        <v>51</v>
      </c>
      <c r="Z13" s="122">
        <v>51</v>
      </c>
      <c r="AA13" s="122">
        <v>51</v>
      </c>
      <c r="AB13" s="122">
        <v>51</v>
      </c>
      <c r="AC13" s="122">
        <v>51</v>
      </c>
      <c r="AD13" s="122">
        <v>51</v>
      </c>
      <c r="AE13" s="122">
        <v>51</v>
      </c>
      <c r="AF13" s="122">
        <v>51</v>
      </c>
      <c r="AG13" s="122">
        <v>51</v>
      </c>
    </row>
    <row r="14" spans="1:33" s="87" customFormat="1" x14ac:dyDescent="0.4">
      <c r="B14" s="118"/>
      <c r="C14" s="92" t="s">
        <v>221</v>
      </c>
      <c r="D14" s="92"/>
      <c r="E14" s="122">
        <v>100</v>
      </c>
      <c r="F14" s="122">
        <v>100</v>
      </c>
      <c r="G14" s="122">
        <v>100</v>
      </c>
      <c r="H14" s="122">
        <v>100</v>
      </c>
      <c r="I14" s="122">
        <v>100</v>
      </c>
      <c r="J14" s="122">
        <v>100</v>
      </c>
      <c r="K14" s="122">
        <v>100</v>
      </c>
      <c r="L14" s="122">
        <v>100</v>
      </c>
      <c r="M14" s="122">
        <v>100</v>
      </c>
      <c r="N14" s="122">
        <v>100</v>
      </c>
      <c r="O14" s="122">
        <v>100</v>
      </c>
      <c r="P14" s="122">
        <v>100</v>
      </c>
      <c r="Q14" s="122">
        <v>100</v>
      </c>
      <c r="R14" s="122">
        <v>100</v>
      </c>
      <c r="S14" s="122">
        <v>100</v>
      </c>
      <c r="T14" s="122">
        <v>100</v>
      </c>
      <c r="U14" s="122">
        <v>100</v>
      </c>
      <c r="V14" s="122">
        <v>100</v>
      </c>
      <c r="W14" s="122">
        <v>100</v>
      </c>
      <c r="X14" s="122">
        <v>100</v>
      </c>
      <c r="Y14" s="122">
        <v>100</v>
      </c>
      <c r="Z14" s="122">
        <v>100</v>
      </c>
      <c r="AA14" s="122">
        <v>100</v>
      </c>
      <c r="AB14" s="122">
        <v>100</v>
      </c>
      <c r="AC14" s="122">
        <v>100</v>
      </c>
      <c r="AD14" s="122">
        <v>100</v>
      </c>
      <c r="AE14" s="122">
        <v>100</v>
      </c>
      <c r="AF14" s="122">
        <v>100</v>
      </c>
      <c r="AG14" s="122">
        <v>100</v>
      </c>
    </row>
    <row r="15" spans="1:33" s="87" customFormat="1" x14ac:dyDescent="0.4">
      <c r="B15" s="118"/>
      <c r="C15" s="92" t="s">
        <v>223</v>
      </c>
      <c r="D15" s="92"/>
      <c r="E15" s="122">
        <v>20</v>
      </c>
      <c r="F15" s="122">
        <v>20</v>
      </c>
      <c r="G15" s="122">
        <v>20</v>
      </c>
      <c r="H15" s="122">
        <v>20</v>
      </c>
      <c r="I15" s="122">
        <v>20</v>
      </c>
      <c r="J15" s="122">
        <v>20</v>
      </c>
      <c r="K15" s="122">
        <v>20</v>
      </c>
      <c r="L15" s="122">
        <v>20</v>
      </c>
      <c r="M15" s="122">
        <v>20</v>
      </c>
      <c r="N15" s="122">
        <v>20</v>
      </c>
      <c r="O15" s="122">
        <v>20</v>
      </c>
      <c r="P15" s="122">
        <v>20</v>
      </c>
      <c r="Q15" s="122">
        <v>20</v>
      </c>
      <c r="R15" s="122">
        <v>20</v>
      </c>
      <c r="S15" s="122">
        <v>20</v>
      </c>
      <c r="T15" s="122">
        <v>20</v>
      </c>
      <c r="U15" s="122">
        <v>20</v>
      </c>
      <c r="V15" s="122">
        <v>20</v>
      </c>
      <c r="W15" s="122">
        <v>20</v>
      </c>
      <c r="X15" s="122">
        <v>20</v>
      </c>
      <c r="Y15" s="122">
        <v>20</v>
      </c>
      <c r="Z15" s="122">
        <v>20</v>
      </c>
      <c r="AA15" s="122">
        <v>20</v>
      </c>
      <c r="AB15" s="122">
        <v>20</v>
      </c>
      <c r="AC15" s="122">
        <v>20</v>
      </c>
      <c r="AD15" s="122">
        <v>20</v>
      </c>
      <c r="AE15" s="122">
        <v>20</v>
      </c>
      <c r="AF15" s="122">
        <v>20</v>
      </c>
      <c r="AG15" s="122">
        <v>20</v>
      </c>
    </row>
    <row r="16" spans="1:33" s="87" customFormat="1" x14ac:dyDescent="0.4">
      <c r="B16" s="118"/>
      <c r="C16" s="92" t="s">
        <v>224</v>
      </c>
      <c r="D16" s="92"/>
      <c r="E16" s="122">
        <v>10</v>
      </c>
      <c r="F16" s="122">
        <v>10</v>
      </c>
      <c r="G16" s="122">
        <v>10</v>
      </c>
      <c r="H16" s="122">
        <v>10</v>
      </c>
      <c r="I16" s="122">
        <v>10</v>
      </c>
      <c r="J16" s="122">
        <v>10</v>
      </c>
      <c r="K16" s="122">
        <v>10</v>
      </c>
      <c r="L16" s="122">
        <v>10</v>
      </c>
      <c r="M16" s="122">
        <v>10</v>
      </c>
      <c r="N16" s="122">
        <v>10</v>
      </c>
      <c r="O16" s="122">
        <v>10</v>
      </c>
      <c r="P16" s="122">
        <v>10</v>
      </c>
      <c r="Q16" s="122">
        <v>10</v>
      </c>
      <c r="R16" s="122">
        <v>10</v>
      </c>
      <c r="S16" s="122">
        <v>10</v>
      </c>
      <c r="T16" s="122">
        <v>10</v>
      </c>
      <c r="U16" s="122">
        <v>10</v>
      </c>
      <c r="V16" s="122">
        <v>10</v>
      </c>
      <c r="W16" s="122">
        <v>10</v>
      </c>
      <c r="X16" s="122">
        <v>10</v>
      </c>
      <c r="Y16" s="122">
        <v>10</v>
      </c>
      <c r="Z16" s="122">
        <v>10</v>
      </c>
      <c r="AA16" s="122">
        <v>10</v>
      </c>
      <c r="AB16" s="122">
        <v>10</v>
      </c>
      <c r="AC16" s="122">
        <v>10</v>
      </c>
      <c r="AD16" s="122">
        <v>10</v>
      </c>
      <c r="AE16" s="122">
        <v>10</v>
      </c>
      <c r="AF16" s="122">
        <v>10</v>
      </c>
      <c r="AG16" s="122">
        <v>10</v>
      </c>
    </row>
    <row r="17" spans="1:46" s="87" customFormat="1" x14ac:dyDescent="0.4">
      <c r="B17" s="118"/>
      <c r="C17" s="92" t="s">
        <v>217</v>
      </c>
      <c r="D17" s="92"/>
      <c r="E17" s="122">
        <v>31</v>
      </c>
      <c r="F17" s="122">
        <v>31</v>
      </c>
      <c r="G17" s="122">
        <v>31</v>
      </c>
      <c r="H17" s="122">
        <v>31</v>
      </c>
      <c r="I17" s="122">
        <v>31</v>
      </c>
      <c r="J17" s="122">
        <v>31</v>
      </c>
      <c r="K17" s="122">
        <v>31</v>
      </c>
      <c r="L17" s="122">
        <v>31</v>
      </c>
      <c r="M17" s="122">
        <v>31</v>
      </c>
      <c r="N17" s="122">
        <v>31</v>
      </c>
      <c r="O17" s="122">
        <v>31</v>
      </c>
      <c r="P17" s="122">
        <v>31</v>
      </c>
      <c r="Q17" s="122">
        <v>31</v>
      </c>
      <c r="R17" s="122">
        <v>31</v>
      </c>
      <c r="S17" s="122">
        <v>31</v>
      </c>
      <c r="T17" s="122">
        <v>31</v>
      </c>
      <c r="U17" s="122">
        <v>31</v>
      </c>
      <c r="V17" s="122">
        <v>31</v>
      </c>
      <c r="W17" s="122">
        <v>31</v>
      </c>
      <c r="X17" s="122">
        <v>31</v>
      </c>
      <c r="Y17" s="122">
        <v>31</v>
      </c>
      <c r="Z17" s="122">
        <v>31</v>
      </c>
      <c r="AA17" s="122">
        <v>31</v>
      </c>
      <c r="AB17" s="122">
        <v>31</v>
      </c>
      <c r="AC17" s="122">
        <v>31</v>
      </c>
      <c r="AD17" s="122">
        <v>31</v>
      </c>
      <c r="AE17" s="122">
        <v>31</v>
      </c>
      <c r="AF17" s="122">
        <v>31</v>
      </c>
      <c r="AG17" s="122">
        <v>31</v>
      </c>
    </row>
    <row r="18" spans="1:46" s="87" customFormat="1" x14ac:dyDescent="0.4">
      <c r="B18" s="118"/>
      <c r="C18" s="92" t="s">
        <v>222</v>
      </c>
      <c r="D18" s="92"/>
      <c r="E18" s="122">
        <v>26</v>
      </c>
      <c r="F18" s="122">
        <v>26</v>
      </c>
      <c r="G18" s="122">
        <v>26</v>
      </c>
      <c r="H18" s="122">
        <v>26</v>
      </c>
      <c r="I18" s="122">
        <v>26</v>
      </c>
      <c r="J18" s="122">
        <v>26</v>
      </c>
      <c r="K18" s="122">
        <v>26</v>
      </c>
      <c r="L18" s="122">
        <v>26</v>
      </c>
      <c r="M18" s="122">
        <v>26</v>
      </c>
      <c r="N18" s="122">
        <v>26</v>
      </c>
      <c r="O18" s="122">
        <v>26</v>
      </c>
      <c r="P18" s="122">
        <v>26</v>
      </c>
      <c r="Q18" s="122">
        <v>26</v>
      </c>
      <c r="R18" s="122">
        <v>26</v>
      </c>
      <c r="S18" s="122">
        <v>26</v>
      </c>
      <c r="T18" s="122">
        <v>26</v>
      </c>
      <c r="U18" s="122">
        <v>26</v>
      </c>
      <c r="V18" s="122">
        <v>26</v>
      </c>
      <c r="W18" s="122">
        <v>26</v>
      </c>
      <c r="X18" s="122">
        <v>26</v>
      </c>
      <c r="Y18" s="122">
        <v>26</v>
      </c>
      <c r="Z18" s="122">
        <v>26</v>
      </c>
      <c r="AA18" s="122">
        <v>26</v>
      </c>
      <c r="AB18" s="122">
        <v>26</v>
      </c>
      <c r="AC18" s="122">
        <v>26</v>
      </c>
      <c r="AD18" s="122">
        <v>26</v>
      </c>
      <c r="AE18" s="122">
        <v>26</v>
      </c>
      <c r="AF18" s="122">
        <v>26</v>
      </c>
      <c r="AG18" s="122">
        <v>26</v>
      </c>
    </row>
    <row r="19" spans="1:46" s="87" customFormat="1" x14ac:dyDescent="0.4">
      <c r="B19" s="118"/>
      <c r="C19" s="92" t="s">
        <v>218</v>
      </c>
      <c r="D19" s="92"/>
      <c r="E19" s="149"/>
      <c r="F19" s="149"/>
      <c r="G19" s="149"/>
      <c r="H19" s="149"/>
      <c r="I19" s="149"/>
      <c r="J19" s="122">
        <v>13</v>
      </c>
      <c r="K19" s="122">
        <v>13</v>
      </c>
      <c r="L19" s="122">
        <v>13</v>
      </c>
      <c r="M19" s="122">
        <v>13</v>
      </c>
      <c r="N19" s="149"/>
      <c r="O19" s="149"/>
      <c r="P19" s="122">
        <v>13</v>
      </c>
      <c r="Q19" s="150"/>
      <c r="R19" s="150"/>
      <c r="S19" s="122">
        <v>13</v>
      </c>
      <c r="T19" s="122">
        <v>13</v>
      </c>
      <c r="U19" s="122">
        <v>13</v>
      </c>
      <c r="V19" s="122">
        <v>13</v>
      </c>
      <c r="W19" s="150"/>
      <c r="X19" s="150"/>
      <c r="Y19" s="122">
        <v>13</v>
      </c>
      <c r="Z19" s="122">
        <v>13</v>
      </c>
      <c r="AA19" s="122">
        <v>13</v>
      </c>
      <c r="AB19" s="122">
        <v>13</v>
      </c>
      <c r="AC19" s="122">
        <v>13</v>
      </c>
      <c r="AD19" s="122">
        <v>13</v>
      </c>
      <c r="AE19" s="149"/>
      <c r="AF19" s="122">
        <v>13</v>
      </c>
      <c r="AG19" s="122">
        <v>13</v>
      </c>
    </row>
    <row r="20" spans="1:46" s="87" customFormat="1" x14ac:dyDescent="0.4">
      <c r="B20" s="118"/>
      <c r="C20" s="92" t="s">
        <v>219</v>
      </c>
      <c r="D20" s="92"/>
      <c r="E20" s="122">
        <v>53</v>
      </c>
      <c r="F20" s="122">
        <v>53</v>
      </c>
      <c r="G20" s="122">
        <v>53</v>
      </c>
      <c r="H20" s="122">
        <v>53</v>
      </c>
      <c r="I20" s="122">
        <v>53</v>
      </c>
      <c r="J20" s="149"/>
      <c r="K20" s="149"/>
      <c r="M20" s="149"/>
      <c r="N20" s="122">
        <v>53</v>
      </c>
      <c r="O20" s="122">
        <v>53</v>
      </c>
      <c r="P20" s="149"/>
      <c r="Q20" s="122">
        <v>53</v>
      </c>
      <c r="R20" s="122">
        <v>53</v>
      </c>
      <c r="S20" s="150"/>
      <c r="T20" s="150"/>
      <c r="U20" s="150"/>
      <c r="V20" s="150"/>
      <c r="W20" s="122">
        <v>53</v>
      </c>
      <c r="X20" s="122">
        <v>53</v>
      </c>
      <c r="Y20" s="150"/>
      <c r="Z20" s="150"/>
      <c r="AA20" s="150"/>
      <c r="AB20" s="149"/>
      <c r="AC20" s="150"/>
      <c r="AD20" s="123"/>
      <c r="AE20" s="122">
        <v>53</v>
      </c>
      <c r="AF20" s="211"/>
      <c r="AG20" s="211"/>
    </row>
    <row r="21" spans="1:46" s="87" customFormat="1" x14ac:dyDescent="0.4">
      <c r="B21" s="118"/>
      <c r="C21" s="92"/>
      <c r="D21" s="92"/>
      <c r="E21" s="149"/>
      <c r="F21" s="152"/>
      <c r="G21" s="152"/>
      <c r="H21" s="152"/>
      <c r="I21" s="152"/>
      <c r="J21" s="149"/>
      <c r="K21" s="149"/>
      <c r="M21" s="149"/>
      <c r="N21" s="89"/>
      <c r="O21" s="89"/>
      <c r="P21" s="149"/>
      <c r="Q21" s="117"/>
      <c r="R21" s="150"/>
      <c r="S21" s="150"/>
      <c r="T21" s="151"/>
      <c r="U21" s="151"/>
      <c r="V21" s="151"/>
      <c r="W21" s="151"/>
      <c r="X21" s="151"/>
      <c r="Y21" s="89"/>
      <c r="Z21" s="149"/>
      <c r="AA21" s="89"/>
      <c r="AB21" s="149"/>
      <c r="AC21" s="111"/>
      <c r="AD21" s="89"/>
      <c r="AE21" s="111"/>
      <c r="AF21" s="111"/>
      <c r="AG21" s="111"/>
      <c r="AH21" s="128" t="s">
        <v>229</v>
      </c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</row>
    <row r="22" spans="1:46" x14ac:dyDescent="0.4">
      <c r="A22" s="12"/>
      <c r="B22" s="13" t="s">
        <v>0</v>
      </c>
      <c r="C22" s="13"/>
      <c r="D22" s="13"/>
      <c r="E22" s="123"/>
      <c r="F22" s="123"/>
      <c r="G22" s="123"/>
      <c r="H22" s="123"/>
      <c r="I22" s="123"/>
      <c r="J22" s="123"/>
      <c r="K22" s="123"/>
      <c r="M22" s="123"/>
      <c r="N22" s="14"/>
      <c r="O22" s="14"/>
      <c r="P22" s="123"/>
      <c r="Q22" s="116"/>
      <c r="R22" s="150"/>
      <c r="S22" s="150"/>
      <c r="T22" s="151"/>
      <c r="U22" s="151"/>
      <c r="V22" s="151"/>
      <c r="W22" s="151"/>
      <c r="X22" s="151"/>
      <c r="Y22" s="14"/>
      <c r="Z22" s="123"/>
      <c r="AA22" s="14"/>
      <c r="AB22" s="123"/>
      <c r="AC22" s="95"/>
      <c r="AD22" s="14"/>
      <c r="AE22" s="95"/>
      <c r="AF22" s="95"/>
      <c r="AG22" s="95"/>
      <c r="AH22" s="85" t="s">
        <v>247</v>
      </c>
      <c r="AI22" s="85" t="s">
        <v>240</v>
      </c>
      <c r="AJ22" s="85" t="s">
        <v>230</v>
      </c>
      <c r="AK22" s="85" t="s">
        <v>231</v>
      </c>
      <c r="AL22" s="85" t="s">
        <v>232</v>
      </c>
      <c r="AM22" s="85" t="s">
        <v>237</v>
      </c>
      <c r="AN22" s="85" t="s">
        <v>238</v>
      </c>
      <c r="AO22" s="85" t="s">
        <v>233</v>
      </c>
      <c r="AP22" s="85" t="s">
        <v>234</v>
      </c>
      <c r="AQ22" s="85" t="s">
        <v>251</v>
      </c>
      <c r="AR22" s="85" t="s">
        <v>236</v>
      </c>
      <c r="AS22" s="85" t="s">
        <v>239</v>
      </c>
      <c r="AT22" t="s">
        <v>258</v>
      </c>
    </row>
    <row r="23" spans="1:46" x14ac:dyDescent="0.4">
      <c r="A23" s="12"/>
      <c r="B23" s="13"/>
      <c r="C23" s="24" t="s">
        <v>1</v>
      </c>
      <c r="D23" s="24"/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4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50">
        <v>0</v>
      </c>
      <c r="S23" s="123">
        <v>0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/>
      <c r="AE23" s="150">
        <v>0</v>
      </c>
      <c r="AF23" s="123">
        <v>0</v>
      </c>
      <c r="AG23" s="123">
        <v>0</v>
      </c>
      <c r="AH23" s="85" t="s">
        <v>1</v>
      </c>
      <c r="AI23" s="85" t="s">
        <v>241</v>
      </c>
      <c r="AJ23" s="85">
        <v>0.5</v>
      </c>
      <c r="AK23" s="85">
        <v>0</v>
      </c>
      <c r="AL23" s="85">
        <v>0</v>
      </c>
      <c r="AM23" s="85">
        <v>0</v>
      </c>
      <c r="AN23" s="85">
        <v>10095.23</v>
      </c>
      <c r="AO23" s="85">
        <v>1</v>
      </c>
      <c r="AP23" s="85">
        <v>1</v>
      </c>
      <c r="AQ23" s="85">
        <v>168</v>
      </c>
      <c r="AR23" s="85">
        <v>205.92</v>
      </c>
      <c r="AS23" s="85">
        <v>4.5</v>
      </c>
    </row>
    <row r="24" spans="1:46" x14ac:dyDescent="0.4">
      <c r="A24" s="12"/>
      <c r="B24" s="13"/>
      <c r="C24" s="24" t="s">
        <v>115</v>
      </c>
      <c r="D24" s="24"/>
      <c r="E24" s="123">
        <v>10</v>
      </c>
      <c r="F24" s="123">
        <v>10</v>
      </c>
      <c r="G24" s="123">
        <v>10</v>
      </c>
      <c r="H24" s="123">
        <v>10</v>
      </c>
      <c r="I24" s="123">
        <v>10</v>
      </c>
      <c r="J24" s="123">
        <v>10</v>
      </c>
      <c r="K24" s="123">
        <v>10</v>
      </c>
      <c r="L24" s="14">
        <v>10</v>
      </c>
      <c r="M24" s="123">
        <v>10</v>
      </c>
      <c r="N24" s="123">
        <v>10</v>
      </c>
      <c r="O24" s="123">
        <v>10</v>
      </c>
      <c r="P24" s="123">
        <v>10</v>
      </c>
      <c r="Q24" s="123">
        <v>10</v>
      </c>
      <c r="R24" s="150">
        <v>10</v>
      </c>
      <c r="S24" s="123">
        <v>10</v>
      </c>
      <c r="T24" s="123">
        <v>10</v>
      </c>
      <c r="U24" s="123">
        <v>10</v>
      </c>
      <c r="V24" s="123">
        <v>10</v>
      </c>
      <c r="W24" s="123">
        <v>10</v>
      </c>
      <c r="X24" s="123">
        <v>10</v>
      </c>
      <c r="Y24" s="123">
        <v>10</v>
      </c>
      <c r="Z24" s="123">
        <v>10</v>
      </c>
      <c r="AA24" s="123">
        <v>10</v>
      </c>
      <c r="AB24" s="123">
        <v>10</v>
      </c>
      <c r="AC24" s="123">
        <v>10</v>
      </c>
      <c r="AD24" s="123"/>
      <c r="AE24" s="150">
        <v>10</v>
      </c>
      <c r="AF24" s="123">
        <v>10</v>
      </c>
      <c r="AG24" s="123">
        <v>10</v>
      </c>
      <c r="AH24" s="85" t="s">
        <v>115</v>
      </c>
      <c r="AI24" s="85" t="s">
        <v>22</v>
      </c>
      <c r="AJ24" s="85">
        <v>0</v>
      </c>
      <c r="AK24" s="85">
        <v>0</v>
      </c>
      <c r="AL24" s="85">
        <v>0</v>
      </c>
      <c r="AM24" s="85" t="s">
        <v>244</v>
      </c>
      <c r="AN24" s="85" t="s">
        <v>244</v>
      </c>
      <c r="AO24" s="85" t="s">
        <v>244</v>
      </c>
      <c r="AP24" s="85" t="s">
        <v>244</v>
      </c>
      <c r="AQ24" s="85" t="s">
        <v>244</v>
      </c>
      <c r="AR24" s="85">
        <v>0</v>
      </c>
      <c r="AS24" s="85" t="s">
        <v>244</v>
      </c>
    </row>
    <row r="25" spans="1:46" x14ac:dyDescent="0.4">
      <c r="A25" s="12"/>
      <c r="B25" s="13"/>
      <c r="C25" s="24" t="s">
        <v>50</v>
      </c>
      <c r="D25" s="24"/>
      <c r="E25" s="123">
        <v>5</v>
      </c>
      <c r="F25" s="123">
        <v>5</v>
      </c>
      <c r="G25" s="123">
        <v>5</v>
      </c>
      <c r="H25" s="123">
        <v>5</v>
      </c>
      <c r="I25" s="123">
        <v>5</v>
      </c>
      <c r="J25" s="123">
        <v>5</v>
      </c>
      <c r="K25" s="123">
        <v>5</v>
      </c>
      <c r="L25" s="14">
        <v>5</v>
      </c>
      <c r="M25" s="123">
        <v>5</v>
      </c>
      <c r="N25" s="123">
        <v>5</v>
      </c>
      <c r="O25" s="123">
        <v>5</v>
      </c>
      <c r="P25" s="123">
        <v>5</v>
      </c>
      <c r="Q25" s="123">
        <v>5</v>
      </c>
      <c r="R25" s="150">
        <v>5</v>
      </c>
      <c r="S25" s="123">
        <v>5</v>
      </c>
      <c r="T25" s="123">
        <v>5</v>
      </c>
      <c r="U25" s="123">
        <v>5</v>
      </c>
      <c r="V25" s="123">
        <v>5</v>
      </c>
      <c r="W25" s="123">
        <v>5</v>
      </c>
      <c r="X25" s="123">
        <v>5</v>
      </c>
      <c r="Y25" s="123">
        <v>5</v>
      </c>
      <c r="Z25" s="123">
        <v>5</v>
      </c>
      <c r="AA25" s="123">
        <v>5</v>
      </c>
      <c r="AB25" s="123">
        <v>5</v>
      </c>
      <c r="AC25" s="123">
        <v>5</v>
      </c>
      <c r="AD25" s="123"/>
      <c r="AE25" s="150">
        <v>5</v>
      </c>
      <c r="AF25" s="123">
        <v>5</v>
      </c>
      <c r="AG25" s="123">
        <v>5</v>
      </c>
      <c r="AH25" s="85" t="s">
        <v>50</v>
      </c>
      <c r="AI25" s="85" t="s">
        <v>22</v>
      </c>
      <c r="AJ25" s="85">
        <v>0</v>
      </c>
      <c r="AK25" s="85">
        <v>0</v>
      </c>
      <c r="AL25" s="85">
        <v>0</v>
      </c>
      <c r="AM25" s="85" t="s">
        <v>244</v>
      </c>
      <c r="AN25" s="85" t="s">
        <v>244</v>
      </c>
      <c r="AO25" s="85" t="s">
        <v>244</v>
      </c>
      <c r="AP25" s="85" t="s">
        <v>244</v>
      </c>
      <c r="AQ25" s="85" t="s">
        <v>244</v>
      </c>
      <c r="AR25" s="85">
        <v>0</v>
      </c>
      <c r="AS25" s="85" t="s">
        <v>244</v>
      </c>
    </row>
    <row r="26" spans="1:46" x14ac:dyDescent="0.4">
      <c r="A26" s="12"/>
      <c r="B26" s="13"/>
      <c r="C26" s="24" t="s">
        <v>120</v>
      </c>
      <c r="D26" s="24"/>
      <c r="E26" s="122">
        <v>6.5</v>
      </c>
      <c r="F26" s="122">
        <v>6.5</v>
      </c>
      <c r="G26" s="122">
        <v>6.5</v>
      </c>
      <c r="H26" s="122">
        <v>6.5</v>
      </c>
      <c r="I26" s="122">
        <v>6.5</v>
      </c>
      <c r="J26" s="122">
        <v>6.5</v>
      </c>
      <c r="K26" s="122">
        <v>6.5</v>
      </c>
      <c r="L26" s="88">
        <v>6.5</v>
      </c>
      <c r="M26" s="122">
        <v>6.5</v>
      </c>
      <c r="N26" s="122">
        <v>6.5</v>
      </c>
      <c r="O26" s="122">
        <v>6.5</v>
      </c>
      <c r="P26" s="122">
        <v>6.5</v>
      </c>
      <c r="Q26" s="122">
        <v>6.5</v>
      </c>
      <c r="R26" s="153">
        <v>6.5</v>
      </c>
      <c r="S26" s="122">
        <v>6.5</v>
      </c>
      <c r="T26" s="122">
        <v>6.5</v>
      </c>
      <c r="U26" s="122">
        <v>6.5</v>
      </c>
      <c r="V26" s="122">
        <v>6.5</v>
      </c>
      <c r="W26" s="122">
        <v>6.5</v>
      </c>
      <c r="X26" s="122">
        <v>6.5</v>
      </c>
      <c r="Y26" s="122">
        <v>6.5</v>
      </c>
      <c r="Z26" s="122">
        <v>6.5</v>
      </c>
      <c r="AA26" s="122">
        <v>6.5</v>
      </c>
      <c r="AB26" s="122">
        <v>6.5</v>
      </c>
      <c r="AC26" s="122">
        <v>6.5</v>
      </c>
      <c r="AD26" s="122"/>
      <c r="AE26" s="153">
        <v>6.5</v>
      </c>
      <c r="AF26" s="122">
        <v>6.5</v>
      </c>
      <c r="AG26" s="122">
        <v>6.5</v>
      </c>
      <c r="AH26" s="85" t="s">
        <v>120</v>
      </c>
      <c r="AI26" s="85" t="s">
        <v>245</v>
      </c>
      <c r="AJ26" s="85">
        <v>0</v>
      </c>
      <c r="AK26" s="85">
        <v>0</v>
      </c>
      <c r="AL26" s="85">
        <v>0</v>
      </c>
      <c r="AM26" s="85" t="s">
        <v>244</v>
      </c>
      <c r="AN26" s="85" t="s">
        <v>244</v>
      </c>
      <c r="AO26" s="85" t="s">
        <v>248</v>
      </c>
      <c r="AP26" s="85" t="s">
        <v>248</v>
      </c>
      <c r="AQ26" s="85" t="s">
        <v>249</v>
      </c>
      <c r="AR26" s="85">
        <v>0</v>
      </c>
      <c r="AS26" s="85" t="s">
        <v>244</v>
      </c>
    </row>
    <row r="27" spans="1:46" x14ac:dyDescent="0.4">
      <c r="A27" s="12"/>
      <c r="B27" s="13"/>
      <c r="C27" s="24" t="s">
        <v>19</v>
      </c>
      <c r="D27" s="24"/>
      <c r="E27" s="123">
        <v>40</v>
      </c>
      <c r="F27" s="123">
        <v>40</v>
      </c>
      <c r="G27" s="123">
        <v>40</v>
      </c>
      <c r="H27" s="123">
        <v>40</v>
      </c>
      <c r="I27" s="123">
        <v>40</v>
      </c>
      <c r="J27" s="123">
        <v>40</v>
      </c>
      <c r="K27" s="123">
        <v>40</v>
      </c>
      <c r="L27" s="14">
        <v>40</v>
      </c>
      <c r="M27" s="123">
        <v>40</v>
      </c>
      <c r="N27" s="123">
        <v>40</v>
      </c>
      <c r="O27" s="123">
        <v>40</v>
      </c>
      <c r="P27" s="123">
        <v>40</v>
      </c>
      <c r="Q27" s="123">
        <v>40</v>
      </c>
      <c r="R27" s="150">
        <v>40</v>
      </c>
      <c r="S27" s="123">
        <v>40</v>
      </c>
      <c r="T27" s="123">
        <v>40</v>
      </c>
      <c r="U27" s="123">
        <v>40</v>
      </c>
      <c r="V27" s="123">
        <v>40</v>
      </c>
      <c r="W27" s="123">
        <v>40</v>
      </c>
      <c r="X27" s="123">
        <v>40</v>
      </c>
      <c r="Y27" s="123">
        <v>40</v>
      </c>
      <c r="Z27" s="123">
        <v>40</v>
      </c>
      <c r="AA27" s="123">
        <v>40</v>
      </c>
      <c r="AB27" s="123">
        <v>40</v>
      </c>
      <c r="AC27" s="123">
        <v>40</v>
      </c>
      <c r="AD27" s="123"/>
      <c r="AE27" s="150">
        <v>40</v>
      </c>
      <c r="AF27" s="123">
        <v>40</v>
      </c>
      <c r="AG27" s="123">
        <v>40</v>
      </c>
      <c r="AH27" s="85" t="s">
        <v>19</v>
      </c>
      <c r="AI27" s="85" t="s">
        <v>21</v>
      </c>
      <c r="AJ27" s="85">
        <v>0</v>
      </c>
      <c r="AK27" s="85">
        <v>0</v>
      </c>
      <c r="AL27" s="85">
        <v>0</v>
      </c>
      <c r="AM27" s="85" t="s">
        <v>244</v>
      </c>
      <c r="AN27" s="85" t="s">
        <v>244</v>
      </c>
      <c r="AO27" s="85" t="s">
        <v>244</v>
      </c>
      <c r="AP27" s="85" t="s">
        <v>244</v>
      </c>
      <c r="AQ27" s="85" t="s">
        <v>244</v>
      </c>
      <c r="AR27" s="85">
        <v>0</v>
      </c>
      <c r="AS27" s="85" t="s">
        <v>244</v>
      </c>
    </row>
    <row r="28" spans="1:46" x14ac:dyDescent="0.4">
      <c r="A28" s="12"/>
      <c r="B28" s="13"/>
      <c r="C28" s="24" t="s">
        <v>20</v>
      </c>
      <c r="D28" s="24"/>
      <c r="E28" s="123">
        <v>10</v>
      </c>
      <c r="F28" s="123">
        <v>10</v>
      </c>
      <c r="G28" s="123">
        <v>10</v>
      </c>
      <c r="H28" s="123">
        <v>10</v>
      </c>
      <c r="I28" s="123">
        <v>10</v>
      </c>
      <c r="J28" s="123">
        <v>10</v>
      </c>
      <c r="K28" s="123">
        <v>10</v>
      </c>
      <c r="L28" s="14">
        <v>10</v>
      </c>
      <c r="M28" s="123">
        <v>10</v>
      </c>
      <c r="N28" s="123">
        <v>10</v>
      </c>
      <c r="O28" s="123">
        <v>10</v>
      </c>
      <c r="P28" s="123">
        <v>10</v>
      </c>
      <c r="Q28" s="123">
        <v>10</v>
      </c>
      <c r="R28" s="150">
        <v>10</v>
      </c>
      <c r="S28" s="123">
        <v>10</v>
      </c>
      <c r="T28" s="123">
        <v>10</v>
      </c>
      <c r="U28" s="123">
        <v>10</v>
      </c>
      <c r="V28" s="123">
        <v>10</v>
      </c>
      <c r="W28" s="123">
        <v>10</v>
      </c>
      <c r="X28" s="123">
        <v>10</v>
      </c>
      <c r="Y28" s="123">
        <v>10</v>
      </c>
      <c r="Z28" s="123">
        <v>10</v>
      </c>
      <c r="AA28" s="123">
        <v>10</v>
      </c>
      <c r="AB28" s="123">
        <v>10</v>
      </c>
      <c r="AC28" s="123">
        <v>10</v>
      </c>
      <c r="AD28" s="123"/>
      <c r="AE28" s="150">
        <v>10</v>
      </c>
      <c r="AF28" s="123">
        <v>10</v>
      </c>
      <c r="AG28" s="123">
        <v>10</v>
      </c>
      <c r="AH28" s="85" t="s">
        <v>20</v>
      </c>
      <c r="AI28" s="85" t="s">
        <v>22</v>
      </c>
      <c r="AJ28" s="85">
        <v>0</v>
      </c>
      <c r="AK28" s="85">
        <v>0</v>
      </c>
      <c r="AL28" s="85">
        <v>0</v>
      </c>
      <c r="AM28" s="85" t="s">
        <v>244</v>
      </c>
      <c r="AN28" s="85" t="s">
        <v>244</v>
      </c>
      <c r="AO28" s="85" t="s">
        <v>248</v>
      </c>
      <c r="AP28" s="85" t="s">
        <v>248</v>
      </c>
      <c r="AQ28" s="85" t="s">
        <v>249</v>
      </c>
      <c r="AR28" s="85">
        <v>0</v>
      </c>
      <c r="AS28" s="85" t="s">
        <v>244</v>
      </c>
    </row>
    <row r="29" spans="1:46" x14ac:dyDescent="0.4">
      <c r="A29" s="12"/>
      <c r="C29" s="24" t="s">
        <v>52</v>
      </c>
      <c r="D29" s="24"/>
      <c r="E29" s="152">
        <v>4</v>
      </c>
      <c r="F29" s="152">
        <v>4</v>
      </c>
      <c r="G29" s="152">
        <v>4</v>
      </c>
      <c r="H29" s="152">
        <v>4</v>
      </c>
      <c r="I29" s="152">
        <v>4</v>
      </c>
      <c r="J29" s="152">
        <v>4</v>
      </c>
      <c r="K29" s="152">
        <v>4</v>
      </c>
      <c r="L29" s="89">
        <v>4</v>
      </c>
      <c r="M29" s="152">
        <v>4</v>
      </c>
      <c r="N29" s="152">
        <v>4</v>
      </c>
      <c r="O29" s="152">
        <v>4</v>
      </c>
      <c r="P29" s="152">
        <v>4</v>
      </c>
      <c r="Q29" s="152">
        <v>4</v>
      </c>
      <c r="R29" s="154">
        <v>4</v>
      </c>
      <c r="S29" s="152">
        <v>4</v>
      </c>
      <c r="T29" s="152">
        <v>4</v>
      </c>
      <c r="U29" s="152">
        <v>4</v>
      </c>
      <c r="V29" s="152">
        <v>4</v>
      </c>
      <c r="W29" s="152">
        <v>4</v>
      </c>
      <c r="X29" s="152">
        <v>4</v>
      </c>
      <c r="Y29" s="152">
        <v>4</v>
      </c>
      <c r="Z29" s="152">
        <v>4</v>
      </c>
      <c r="AA29" s="152">
        <v>4</v>
      </c>
      <c r="AB29" s="152">
        <v>4</v>
      </c>
      <c r="AC29" s="152">
        <v>4</v>
      </c>
      <c r="AD29" s="152"/>
      <c r="AE29" s="154">
        <v>4</v>
      </c>
      <c r="AF29" s="152">
        <v>4</v>
      </c>
      <c r="AG29" s="152">
        <v>4</v>
      </c>
      <c r="AH29" s="85" t="s">
        <v>52</v>
      </c>
      <c r="AI29" s="85" t="s">
        <v>246</v>
      </c>
      <c r="AJ29" s="85">
        <v>0</v>
      </c>
      <c r="AK29" s="85">
        <v>0</v>
      </c>
      <c r="AL29" s="85">
        <v>0</v>
      </c>
      <c r="AM29" s="85" t="s">
        <v>244</v>
      </c>
      <c r="AN29" s="85" t="s">
        <v>244</v>
      </c>
      <c r="AO29" s="85" t="s">
        <v>248</v>
      </c>
      <c r="AP29" s="85" t="s">
        <v>248</v>
      </c>
      <c r="AQ29" s="85" t="s">
        <v>249</v>
      </c>
      <c r="AR29" s="85">
        <v>0</v>
      </c>
      <c r="AS29" s="85" t="s">
        <v>244</v>
      </c>
    </row>
    <row r="30" spans="1:46" x14ac:dyDescent="0.4">
      <c r="A30" s="12"/>
      <c r="B30" s="13"/>
      <c r="C30" s="24" t="s">
        <v>117</v>
      </c>
      <c r="D30" s="24"/>
      <c r="E30" s="123">
        <v>20.3</v>
      </c>
      <c r="F30" s="123">
        <v>20.3</v>
      </c>
      <c r="G30" s="123">
        <v>20.3</v>
      </c>
      <c r="H30" s="123">
        <v>20.3</v>
      </c>
      <c r="I30" s="123">
        <v>20.3</v>
      </c>
      <c r="J30" s="123">
        <v>20.3</v>
      </c>
      <c r="K30" s="123">
        <v>20.3</v>
      </c>
      <c r="L30" s="14">
        <v>20.3</v>
      </c>
      <c r="M30" s="123">
        <v>20.3</v>
      </c>
      <c r="N30" s="123">
        <v>20.3</v>
      </c>
      <c r="O30" s="123">
        <v>20.3</v>
      </c>
      <c r="P30" s="123">
        <v>20.3</v>
      </c>
      <c r="Q30" s="123">
        <v>20.3</v>
      </c>
      <c r="R30" s="150">
        <v>20.3</v>
      </c>
      <c r="S30" s="123">
        <v>20.3</v>
      </c>
      <c r="T30" s="123">
        <v>20.3</v>
      </c>
      <c r="U30" s="123">
        <v>20.3</v>
      </c>
      <c r="V30" s="123">
        <v>20.3</v>
      </c>
      <c r="W30" s="123">
        <v>20.3</v>
      </c>
      <c r="X30" s="123">
        <v>20.3</v>
      </c>
      <c r="Y30" s="123">
        <v>20.3</v>
      </c>
      <c r="Z30" s="123">
        <v>20.3</v>
      </c>
      <c r="AA30" s="123">
        <v>20.3</v>
      </c>
      <c r="AB30" s="123">
        <v>20.3</v>
      </c>
      <c r="AC30" s="123">
        <v>20.3</v>
      </c>
      <c r="AD30" s="123"/>
      <c r="AE30" s="150">
        <v>20.3</v>
      </c>
      <c r="AF30" s="123">
        <v>20.3</v>
      </c>
      <c r="AG30" s="123">
        <v>20.3</v>
      </c>
      <c r="AH30" s="85" t="s">
        <v>117</v>
      </c>
      <c r="AI30" s="85" t="s">
        <v>245</v>
      </c>
      <c r="AJ30" s="85">
        <v>0</v>
      </c>
      <c r="AK30" s="85">
        <v>0</v>
      </c>
      <c r="AL30" s="85">
        <v>0</v>
      </c>
      <c r="AM30" s="85" t="s">
        <v>244</v>
      </c>
      <c r="AN30" s="85" t="s">
        <v>244</v>
      </c>
      <c r="AO30" s="85" t="s">
        <v>248</v>
      </c>
      <c r="AP30" s="85" t="s">
        <v>248</v>
      </c>
      <c r="AQ30" s="85" t="s">
        <v>250</v>
      </c>
      <c r="AR30" s="85">
        <v>0</v>
      </c>
      <c r="AS30" s="85" t="s">
        <v>244</v>
      </c>
    </row>
    <row r="31" spans="1:46" x14ac:dyDescent="0.4">
      <c r="A31" s="12"/>
      <c r="B31" s="13"/>
      <c r="C31" s="24" t="s">
        <v>118</v>
      </c>
      <c r="D31" s="24"/>
      <c r="E31" s="123">
        <v>48</v>
      </c>
      <c r="F31" s="123">
        <v>48</v>
      </c>
      <c r="G31" s="123">
        <v>48</v>
      </c>
      <c r="H31" s="123">
        <v>48</v>
      </c>
      <c r="I31" s="123">
        <v>48</v>
      </c>
      <c r="J31" s="123">
        <v>48</v>
      </c>
      <c r="K31" s="123">
        <v>48</v>
      </c>
      <c r="L31" s="14">
        <v>48</v>
      </c>
      <c r="M31" s="123">
        <v>48</v>
      </c>
      <c r="N31" s="123">
        <v>48</v>
      </c>
      <c r="O31" s="123">
        <v>48</v>
      </c>
      <c r="P31" s="123">
        <v>48</v>
      </c>
      <c r="Q31" s="123">
        <v>48</v>
      </c>
      <c r="R31" s="150">
        <v>48</v>
      </c>
      <c r="S31" s="123">
        <v>48</v>
      </c>
      <c r="T31" s="123">
        <v>48</v>
      </c>
      <c r="U31" s="123">
        <v>48</v>
      </c>
      <c r="V31" s="123">
        <v>48</v>
      </c>
      <c r="W31" s="123">
        <v>48</v>
      </c>
      <c r="X31" s="123">
        <v>48</v>
      </c>
      <c r="Y31" s="123">
        <v>48</v>
      </c>
      <c r="Z31" s="123">
        <v>48</v>
      </c>
      <c r="AA31" s="123">
        <v>48</v>
      </c>
      <c r="AB31" s="123">
        <v>48</v>
      </c>
      <c r="AC31" s="123">
        <v>48</v>
      </c>
      <c r="AD31" s="123"/>
      <c r="AE31" s="150">
        <v>48</v>
      </c>
      <c r="AF31" s="123">
        <v>48</v>
      </c>
      <c r="AG31" s="123">
        <v>48</v>
      </c>
      <c r="AH31" s="85" t="s">
        <v>118</v>
      </c>
      <c r="AI31" s="85" t="s">
        <v>242</v>
      </c>
      <c r="AJ31" s="85">
        <v>2.5</v>
      </c>
      <c r="AK31" s="85">
        <v>0</v>
      </c>
      <c r="AL31" s="85">
        <v>4000</v>
      </c>
      <c r="AM31" s="85">
        <v>0</v>
      </c>
      <c r="AN31" s="85">
        <v>10041.67</v>
      </c>
      <c r="AO31" s="85">
        <v>2</v>
      </c>
      <c r="AP31" s="85">
        <v>0.5</v>
      </c>
      <c r="AQ31" s="85">
        <v>0</v>
      </c>
      <c r="AR31" s="85">
        <v>118</v>
      </c>
      <c r="AS31" s="85">
        <v>0.09</v>
      </c>
    </row>
    <row r="32" spans="1:46" x14ac:dyDescent="0.4">
      <c r="A32" s="12"/>
      <c r="B32" s="13"/>
      <c r="C32" s="24" t="s">
        <v>17</v>
      </c>
      <c r="D32" s="24"/>
      <c r="E32" s="123">
        <v>102</v>
      </c>
      <c r="F32" s="123">
        <v>102</v>
      </c>
      <c r="G32" s="123">
        <v>102</v>
      </c>
      <c r="H32" s="123">
        <v>102</v>
      </c>
      <c r="I32" s="123">
        <v>102</v>
      </c>
      <c r="J32" s="123">
        <v>102</v>
      </c>
      <c r="K32" s="123">
        <v>102</v>
      </c>
      <c r="L32" s="14">
        <v>102</v>
      </c>
      <c r="M32" s="123">
        <v>102</v>
      </c>
      <c r="N32" s="123">
        <v>102</v>
      </c>
      <c r="O32" s="123">
        <v>102</v>
      </c>
      <c r="P32" s="123">
        <v>102</v>
      </c>
      <c r="Q32" s="123">
        <v>102</v>
      </c>
      <c r="R32" s="150">
        <v>102</v>
      </c>
      <c r="S32" s="123">
        <v>102</v>
      </c>
      <c r="T32" s="123">
        <v>102</v>
      </c>
      <c r="U32" s="123">
        <v>102</v>
      </c>
      <c r="V32" s="123">
        <v>102</v>
      </c>
      <c r="W32" s="123">
        <v>102</v>
      </c>
      <c r="X32" s="123">
        <v>102</v>
      </c>
      <c r="Y32" s="123">
        <v>102</v>
      </c>
      <c r="Z32" s="123">
        <v>102</v>
      </c>
      <c r="AA32" s="123">
        <v>102</v>
      </c>
      <c r="AB32" s="123">
        <v>102</v>
      </c>
      <c r="AC32" s="123">
        <v>102</v>
      </c>
      <c r="AD32" s="123"/>
      <c r="AE32" s="150">
        <v>102</v>
      </c>
      <c r="AF32" s="123">
        <v>102</v>
      </c>
      <c r="AG32" s="123">
        <v>102</v>
      </c>
      <c r="AH32" s="85" t="s">
        <v>17</v>
      </c>
      <c r="AI32" s="85" t="s">
        <v>243</v>
      </c>
      <c r="AJ32" s="85">
        <v>2.4</v>
      </c>
      <c r="AK32" s="85">
        <v>1</v>
      </c>
      <c r="AL32" s="85">
        <v>15000</v>
      </c>
      <c r="AM32" s="85">
        <v>0</v>
      </c>
      <c r="AN32" s="85">
        <v>7213.33</v>
      </c>
      <c r="AO32" s="85">
        <v>3</v>
      </c>
      <c r="AP32" s="85">
        <v>1</v>
      </c>
      <c r="AQ32" s="85">
        <v>256</v>
      </c>
      <c r="AR32" s="85">
        <v>118</v>
      </c>
      <c r="AS32" s="85">
        <v>4.4999999999999998E-2</v>
      </c>
    </row>
    <row r="33" spans="1:264" x14ac:dyDescent="0.4">
      <c r="A33" s="12"/>
      <c r="B33" s="13"/>
      <c r="C33" s="24" t="s">
        <v>119</v>
      </c>
      <c r="D33" s="24"/>
      <c r="E33" s="123">
        <v>9.8000000000000007</v>
      </c>
      <c r="F33" s="123">
        <v>9.8000000000000007</v>
      </c>
      <c r="G33" s="123">
        <v>9.8000000000000007</v>
      </c>
      <c r="H33" s="123">
        <v>9.8000000000000007</v>
      </c>
      <c r="I33" s="123">
        <v>9.8000000000000007</v>
      </c>
      <c r="J33" s="123">
        <v>9.8000000000000007</v>
      </c>
      <c r="K33" s="123">
        <v>9.8000000000000007</v>
      </c>
      <c r="L33" s="14">
        <v>9.8000000000000007</v>
      </c>
      <c r="M33" s="123">
        <v>9.8000000000000007</v>
      </c>
      <c r="N33" s="123">
        <v>9.8000000000000007</v>
      </c>
      <c r="O33" s="123">
        <v>9.8000000000000007</v>
      </c>
      <c r="P33" s="123">
        <v>9.8000000000000007</v>
      </c>
      <c r="Q33" s="123">
        <v>9.8000000000000007</v>
      </c>
      <c r="R33" s="150">
        <v>9.8000000000000007</v>
      </c>
      <c r="S33" s="123">
        <v>9.8000000000000007</v>
      </c>
      <c r="T33" s="123">
        <v>9.8000000000000007</v>
      </c>
      <c r="U33" s="123">
        <v>9.8000000000000007</v>
      </c>
      <c r="V33" s="123">
        <v>9.8000000000000007</v>
      </c>
      <c r="W33" s="123">
        <v>9.8000000000000007</v>
      </c>
      <c r="X33" s="123">
        <v>9.8000000000000007</v>
      </c>
      <c r="Y33" s="123">
        <v>9.8000000000000007</v>
      </c>
      <c r="Z33" s="123">
        <v>9.8000000000000007</v>
      </c>
      <c r="AA33" s="123">
        <v>9.8000000000000007</v>
      </c>
      <c r="AB33" s="123">
        <v>9.8000000000000007</v>
      </c>
      <c r="AC33" s="123">
        <v>9.8000000000000007</v>
      </c>
      <c r="AD33" s="123"/>
      <c r="AE33" s="150">
        <v>9.8000000000000007</v>
      </c>
      <c r="AF33" s="123">
        <v>9.8000000000000007</v>
      </c>
      <c r="AG33" s="123">
        <v>9.8000000000000007</v>
      </c>
      <c r="AH33" s="85" t="s">
        <v>119</v>
      </c>
      <c r="AI33" s="85" t="s">
        <v>256</v>
      </c>
      <c r="AJ33" s="85"/>
      <c r="AK33" s="85" t="s">
        <v>257</v>
      </c>
      <c r="AL33" s="85">
        <v>0</v>
      </c>
      <c r="AM33" s="85">
        <v>0</v>
      </c>
      <c r="AN33" s="85">
        <v>10300</v>
      </c>
      <c r="AO33" s="85">
        <v>48</v>
      </c>
      <c r="AP33" s="85">
        <v>100</v>
      </c>
      <c r="AQ33" s="85" t="s">
        <v>249</v>
      </c>
      <c r="AR33" s="85">
        <v>0</v>
      </c>
      <c r="AS33" s="85" t="s">
        <v>244</v>
      </c>
    </row>
    <row r="34" spans="1:264" x14ac:dyDescent="0.4">
      <c r="A34" s="12"/>
      <c r="B34" s="13"/>
      <c r="C34" s="24"/>
      <c r="D34" s="24"/>
      <c r="E34" s="123"/>
      <c r="F34" s="123"/>
      <c r="G34" s="123"/>
      <c r="H34" s="123"/>
      <c r="I34" s="123"/>
      <c r="J34" s="123"/>
      <c r="K34" s="123"/>
      <c r="L34" s="14"/>
      <c r="M34" s="123"/>
      <c r="N34" s="14"/>
      <c r="O34" s="14"/>
      <c r="P34" s="123"/>
      <c r="Q34" s="116"/>
      <c r="R34" s="150"/>
      <c r="S34" s="123"/>
      <c r="T34" s="123"/>
      <c r="U34" s="123"/>
      <c r="V34" s="151"/>
      <c r="W34" s="151"/>
      <c r="X34" s="151"/>
      <c r="Y34" s="14"/>
      <c r="Z34" s="123"/>
      <c r="AA34" s="14"/>
      <c r="AB34" s="123"/>
      <c r="AC34" s="95"/>
      <c r="AD34" s="14"/>
      <c r="AH34" s="85" t="s">
        <v>247</v>
      </c>
      <c r="AI34" s="85" t="s">
        <v>240</v>
      </c>
      <c r="AJ34" s="85" t="s">
        <v>230</v>
      </c>
      <c r="AK34" s="85" t="s">
        <v>231</v>
      </c>
      <c r="AL34" s="85" t="s">
        <v>232</v>
      </c>
      <c r="AM34" s="85" t="s">
        <v>237</v>
      </c>
      <c r="AN34" s="85" t="s">
        <v>238</v>
      </c>
      <c r="AO34" s="85" t="s">
        <v>233</v>
      </c>
      <c r="AP34" s="85" t="s">
        <v>234</v>
      </c>
      <c r="AQ34" s="85" t="s">
        <v>251</v>
      </c>
      <c r="AR34" s="85" t="s">
        <v>236</v>
      </c>
      <c r="AS34" s="85" t="s">
        <v>239</v>
      </c>
      <c r="AT34" t="s">
        <v>258</v>
      </c>
    </row>
    <row r="35" spans="1:264" x14ac:dyDescent="0.4">
      <c r="A35" s="12"/>
      <c r="B35" s="13" t="s">
        <v>125</v>
      </c>
      <c r="C35" s="24"/>
      <c r="D35" s="24"/>
      <c r="E35" s="123"/>
      <c r="F35" s="155"/>
      <c r="G35" s="155"/>
      <c r="H35" s="155"/>
      <c r="I35" s="155"/>
      <c r="J35" s="123"/>
      <c r="K35" s="123"/>
      <c r="L35" s="14"/>
      <c r="M35" s="123"/>
      <c r="N35" s="14"/>
      <c r="O35" s="16"/>
      <c r="P35" s="123"/>
      <c r="Q35" s="116"/>
      <c r="R35" s="150"/>
      <c r="S35" s="123"/>
      <c r="T35" s="123"/>
      <c r="U35" s="123"/>
      <c r="V35" s="151"/>
      <c r="W35" s="151"/>
      <c r="X35" s="151"/>
      <c r="Y35" s="16"/>
      <c r="Z35" s="123"/>
      <c r="AA35" s="16"/>
      <c r="AB35" s="123"/>
      <c r="AC35" s="95"/>
      <c r="AD35" s="16"/>
      <c r="AH35" s="85" t="s">
        <v>125</v>
      </c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</row>
    <row r="36" spans="1:264" x14ac:dyDescent="0.4">
      <c r="A36" s="12"/>
      <c r="B36" s="13"/>
      <c r="C36" s="24" t="s">
        <v>48</v>
      </c>
      <c r="D36" s="24"/>
      <c r="E36" s="123">
        <v>35</v>
      </c>
      <c r="F36" s="123">
        <v>35</v>
      </c>
      <c r="G36" s="123">
        <v>35</v>
      </c>
      <c r="H36" s="14">
        <v>35</v>
      </c>
      <c r="I36" s="14">
        <v>35</v>
      </c>
      <c r="J36" s="14">
        <v>0</v>
      </c>
      <c r="K36" s="123">
        <v>0</v>
      </c>
      <c r="L36" s="14">
        <v>0</v>
      </c>
      <c r="M36" s="123">
        <v>0</v>
      </c>
      <c r="N36" s="14">
        <v>35</v>
      </c>
      <c r="O36" s="14">
        <v>35</v>
      </c>
      <c r="P36" s="123">
        <v>0</v>
      </c>
      <c r="Q36" s="150">
        <v>35</v>
      </c>
      <c r="R36" s="150">
        <v>35</v>
      </c>
      <c r="S36" s="123">
        <v>0</v>
      </c>
      <c r="T36" s="123">
        <v>0</v>
      </c>
      <c r="U36" s="123">
        <v>0</v>
      </c>
      <c r="V36" s="156">
        <v>0</v>
      </c>
      <c r="W36" s="150">
        <v>35</v>
      </c>
      <c r="X36" s="150">
        <v>35</v>
      </c>
      <c r="Y36" s="90">
        <v>0</v>
      </c>
      <c r="Z36" s="123">
        <v>0</v>
      </c>
      <c r="AA36" s="14">
        <v>0</v>
      </c>
      <c r="AB36" s="123">
        <v>0</v>
      </c>
      <c r="AC36" s="95">
        <v>0</v>
      </c>
      <c r="AD36" s="90"/>
      <c r="AE36" s="150">
        <v>35</v>
      </c>
      <c r="AF36" s="123">
        <v>0</v>
      </c>
      <c r="AG36" s="123">
        <v>0</v>
      </c>
      <c r="AH36" s="85" t="s">
        <v>48</v>
      </c>
      <c r="AI36" s="85" t="s">
        <v>243</v>
      </c>
      <c r="AJ36" s="85">
        <v>0.3</v>
      </c>
      <c r="AK36" s="85">
        <v>0.81</v>
      </c>
      <c r="AL36" s="85">
        <v>4000</v>
      </c>
      <c r="AM36" s="85">
        <v>0.2</v>
      </c>
      <c r="AN36" s="85">
        <v>6577</v>
      </c>
      <c r="AO36" s="85" t="s">
        <v>252</v>
      </c>
      <c r="AP36" s="85" t="s">
        <v>248</v>
      </c>
      <c r="AQ36" s="85">
        <v>16</v>
      </c>
      <c r="AR36" s="85">
        <v>118</v>
      </c>
      <c r="AS36" s="85">
        <v>0.05</v>
      </c>
    </row>
    <row r="37" spans="1:264" s="7" customFormat="1" x14ac:dyDescent="0.4">
      <c r="A37" s="12"/>
      <c r="B37" s="13"/>
      <c r="C37" s="24" t="s">
        <v>49</v>
      </c>
      <c r="D37" s="24"/>
      <c r="E37" s="155">
        <f>E36*0.45</f>
        <v>15.75</v>
      </c>
      <c r="F37" s="155">
        <f>F36*0.45</f>
        <v>15.75</v>
      </c>
      <c r="G37" s="155">
        <f>G36*0.45</f>
        <v>15.75</v>
      </c>
      <c r="H37" s="16">
        <f>H36*0.45</f>
        <v>15.75</v>
      </c>
      <c r="I37" s="16">
        <f>I36*0.45</f>
        <v>15.75</v>
      </c>
      <c r="J37" s="16">
        <v>0</v>
      </c>
      <c r="K37" s="155">
        <v>0</v>
      </c>
      <c r="L37" s="16">
        <v>0</v>
      </c>
      <c r="M37" s="155">
        <v>0</v>
      </c>
      <c r="N37" s="16">
        <f>N36*0.45</f>
        <v>15.75</v>
      </c>
      <c r="O37" s="16">
        <f>O36*0.45</f>
        <v>15.75</v>
      </c>
      <c r="P37" s="155">
        <f>P36*0.45</f>
        <v>0</v>
      </c>
      <c r="Q37" s="150">
        <v>16</v>
      </c>
      <c r="R37" s="150">
        <v>16</v>
      </c>
      <c r="S37" s="155">
        <f>S36*0.45</f>
        <v>0</v>
      </c>
      <c r="T37" s="155">
        <v>0</v>
      </c>
      <c r="U37" s="155">
        <v>0</v>
      </c>
      <c r="V37" s="157">
        <v>0</v>
      </c>
      <c r="W37" s="150">
        <v>16</v>
      </c>
      <c r="X37" s="150">
        <v>16</v>
      </c>
      <c r="Y37" s="90">
        <v>0</v>
      </c>
      <c r="Z37" s="155">
        <v>0</v>
      </c>
      <c r="AA37" s="16">
        <v>0</v>
      </c>
      <c r="AB37" s="155">
        <v>0</v>
      </c>
      <c r="AC37" s="105">
        <f>AC36*0.45</f>
        <v>0</v>
      </c>
      <c r="AD37" s="90"/>
      <c r="AE37" s="150">
        <v>16</v>
      </c>
      <c r="AF37" s="155">
        <v>0</v>
      </c>
      <c r="AG37" s="155">
        <v>0</v>
      </c>
      <c r="AH37" s="85" t="s">
        <v>49</v>
      </c>
      <c r="AI37" s="85" t="s">
        <v>243</v>
      </c>
      <c r="AJ37" s="85">
        <v>0.3</v>
      </c>
      <c r="AK37" s="85">
        <v>0.81</v>
      </c>
      <c r="AL37" s="85">
        <v>4000</v>
      </c>
      <c r="AM37" s="85">
        <v>0.2</v>
      </c>
      <c r="AN37" s="85">
        <v>6577</v>
      </c>
      <c r="AO37" s="85" t="s">
        <v>252</v>
      </c>
      <c r="AP37" s="85" t="s">
        <v>248</v>
      </c>
      <c r="AQ37" s="85">
        <v>16</v>
      </c>
      <c r="AR37" s="85">
        <v>118</v>
      </c>
      <c r="AS37" s="85">
        <v>0.05</v>
      </c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</row>
    <row r="38" spans="1:264" x14ac:dyDescent="0.4">
      <c r="A38" s="12"/>
      <c r="B38" s="13"/>
      <c r="C38" s="24" t="s">
        <v>3</v>
      </c>
      <c r="D38" s="24"/>
      <c r="E38" s="123">
        <v>0</v>
      </c>
      <c r="F38" s="123">
        <v>0</v>
      </c>
      <c r="G38" s="123">
        <v>0</v>
      </c>
      <c r="H38" s="14">
        <v>0</v>
      </c>
      <c r="I38" s="14">
        <v>0</v>
      </c>
      <c r="J38" s="14">
        <v>44</v>
      </c>
      <c r="K38" s="123">
        <v>0</v>
      </c>
      <c r="M38" s="123">
        <v>0</v>
      </c>
      <c r="N38" s="14">
        <v>100</v>
      </c>
      <c r="O38" s="14">
        <v>0</v>
      </c>
      <c r="P38" s="123">
        <v>0</v>
      </c>
      <c r="Q38" s="150">
        <v>0</v>
      </c>
      <c r="R38" s="150">
        <v>0</v>
      </c>
      <c r="S38" s="123">
        <v>0</v>
      </c>
      <c r="T38" s="123">
        <v>44</v>
      </c>
      <c r="U38" s="123">
        <v>44</v>
      </c>
      <c r="V38" s="156">
        <v>44</v>
      </c>
      <c r="W38" s="156">
        <v>44</v>
      </c>
      <c r="X38" s="156">
        <v>44</v>
      </c>
      <c r="Y38" s="14">
        <v>44</v>
      </c>
      <c r="Z38" s="123">
        <v>0</v>
      </c>
      <c r="AA38" s="14">
        <v>0</v>
      </c>
      <c r="AB38" s="123">
        <v>0</v>
      </c>
      <c r="AC38" s="95">
        <v>0</v>
      </c>
      <c r="AD38" s="90">
        <v>44</v>
      </c>
      <c r="AE38" s="150">
        <v>0</v>
      </c>
      <c r="AF38" s="123">
        <v>44</v>
      </c>
      <c r="AG38" s="123">
        <v>44</v>
      </c>
      <c r="AH38" s="85" t="s">
        <v>3</v>
      </c>
      <c r="AI38" s="85" t="s">
        <v>21</v>
      </c>
      <c r="AJ38" s="85">
        <v>0</v>
      </c>
      <c r="AK38" s="85">
        <v>0</v>
      </c>
      <c r="AL38" s="85">
        <v>0</v>
      </c>
      <c r="AM38" s="85" t="s">
        <v>244</v>
      </c>
      <c r="AN38" s="85" t="s">
        <v>244</v>
      </c>
      <c r="AO38" s="85" t="s">
        <v>244</v>
      </c>
      <c r="AP38" s="85" t="s">
        <v>244</v>
      </c>
      <c r="AQ38" s="85" t="s">
        <v>244</v>
      </c>
      <c r="AR38" s="85">
        <v>0</v>
      </c>
      <c r="AS38" s="85" t="s">
        <v>244</v>
      </c>
    </row>
    <row r="39" spans="1:264" x14ac:dyDescent="0.4">
      <c r="A39" s="12"/>
      <c r="B39" s="13"/>
      <c r="C39" s="24" t="s">
        <v>183</v>
      </c>
      <c r="D39" s="24"/>
      <c r="E39" s="123"/>
      <c r="F39" s="123"/>
      <c r="G39" s="123"/>
      <c r="H39" s="14"/>
      <c r="I39" s="14"/>
      <c r="J39" s="14"/>
      <c r="K39" s="123">
        <v>0</v>
      </c>
      <c r="L39" s="14">
        <v>98</v>
      </c>
      <c r="M39" s="123"/>
      <c r="N39" s="14"/>
      <c r="O39" s="14"/>
      <c r="P39" s="123">
        <v>0</v>
      </c>
      <c r="Q39" s="150">
        <v>180</v>
      </c>
      <c r="R39" s="150">
        <v>0</v>
      </c>
      <c r="S39" s="123">
        <v>0</v>
      </c>
      <c r="T39" s="123">
        <v>0</v>
      </c>
      <c r="U39" s="123">
        <v>0</v>
      </c>
      <c r="V39" s="156">
        <v>0</v>
      </c>
      <c r="W39" s="156">
        <v>0</v>
      </c>
      <c r="X39" s="156">
        <v>0</v>
      </c>
      <c r="Y39" s="16">
        <v>98</v>
      </c>
      <c r="Z39" s="123">
        <v>0</v>
      </c>
      <c r="AA39" s="14">
        <v>98</v>
      </c>
      <c r="AB39" s="123">
        <v>0</v>
      </c>
      <c r="AC39" s="95">
        <v>0</v>
      </c>
      <c r="AD39" s="16"/>
      <c r="AE39" s="150">
        <v>0</v>
      </c>
      <c r="AF39" s="123">
        <v>0</v>
      </c>
      <c r="AG39" s="123">
        <v>0</v>
      </c>
      <c r="AH39" s="85" t="s">
        <v>183</v>
      </c>
      <c r="AI39" s="85" t="s">
        <v>21</v>
      </c>
      <c r="AJ39" s="85">
        <v>0</v>
      </c>
      <c r="AK39" s="85">
        <v>0</v>
      </c>
      <c r="AL39" s="85">
        <v>0</v>
      </c>
      <c r="AM39" s="85" t="s">
        <v>244</v>
      </c>
      <c r="AN39" s="85" t="s">
        <v>244</v>
      </c>
      <c r="AO39" s="85" t="s">
        <v>244</v>
      </c>
      <c r="AP39" s="85" t="s">
        <v>244</v>
      </c>
      <c r="AQ39" s="85" t="s">
        <v>244</v>
      </c>
      <c r="AR39" s="85">
        <v>0</v>
      </c>
      <c r="AS39" s="85" t="s">
        <v>244</v>
      </c>
    </row>
    <row r="40" spans="1:264" x14ac:dyDescent="0.4">
      <c r="A40" s="12"/>
      <c r="B40" s="13"/>
      <c r="C40" s="106" t="s">
        <v>2</v>
      </c>
      <c r="D40" s="106"/>
      <c r="E40" s="123">
        <v>0</v>
      </c>
      <c r="F40" s="123">
        <v>0</v>
      </c>
      <c r="G40" s="123">
        <v>0</v>
      </c>
      <c r="H40" s="14">
        <v>0</v>
      </c>
      <c r="I40" s="14">
        <v>0</v>
      </c>
      <c r="J40" s="14">
        <v>0</v>
      </c>
      <c r="K40" s="123">
        <v>0</v>
      </c>
      <c r="L40" s="14">
        <v>0</v>
      </c>
      <c r="M40" s="151"/>
      <c r="N40" s="14">
        <v>0</v>
      </c>
      <c r="O40" s="14">
        <v>46</v>
      </c>
      <c r="P40" s="123">
        <v>0</v>
      </c>
      <c r="Q40" s="150">
        <v>0</v>
      </c>
      <c r="R40" s="150"/>
      <c r="S40" s="150"/>
      <c r="T40" s="123">
        <v>46</v>
      </c>
      <c r="U40" s="123">
        <v>46</v>
      </c>
      <c r="V40" s="156">
        <v>46</v>
      </c>
      <c r="W40" s="156">
        <v>46</v>
      </c>
      <c r="X40" s="156">
        <v>46</v>
      </c>
      <c r="Y40" s="16">
        <v>0</v>
      </c>
      <c r="Z40" s="123">
        <v>0</v>
      </c>
      <c r="AA40" s="14">
        <v>0</v>
      </c>
      <c r="AB40" s="151">
        <v>0</v>
      </c>
      <c r="AC40" s="95">
        <v>0</v>
      </c>
      <c r="AD40" s="16">
        <v>46</v>
      </c>
      <c r="AE40" s="150"/>
      <c r="AF40" s="123">
        <v>46</v>
      </c>
      <c r="AG40" s="123">
        <v>46</v>
      </c>
      <c r="AH40" s="85" t="s">
        <v>2</v>
      </c>
      <c r="AI40" s="85" t="s">
        <v>22</v>
      </c>
      <c r="AJ40" s="85">
        <v>0</v>
      </c>
      <c r="AK40" s="85">
        <v>0</v>
      </c>
      <c r="AL40" s="85">
        <v>0</v>
      </c>
      <c r="AM40" s="85" t="s">
        <v>244</v>
      </c>
      <c r="AN40" s="85" t="s">
        <v>244</v>
      </c>
      <c r="AO40" s="85" t="s">
        <v>244</v>
      </c>
      <c r="AP40" s="85" t="s">
        <v>244</v>
      </c>
      <c r="AQ40" s="85" t="s">
        <v>244</v>
      </c>
      <c r="AR40" s="85">
        <v>0</v>
      </c>
      <c r="AS40" s="85" t="s">
        <v>244</v>
      </c>
    </row>
    <row r="41" spans="1:264" x14ac:dyDescent="0.4">
      <c r="A41" s="12"/>
      <c r="B41" s="13"/>
      <c r="C41" s="106" t="s">
        <v>182</v>
      </c>
      <c r="D41" s="106"/>
      <c r="E41" s="123"/>
      <c r="F41" s="123"/>
      <c r="G41" s="123"/>
      <c r="H41" s="14"/>
      <c r="I41" s="14"/>
      <c r="J41" s="14"/>
      <c r="K41" s="123">
        <v>102</v>
      </c>
      <c r="L41" s="14"/>
      <c r="M41" s="123">
        <v>102</v>
      </c>
      <c r="N41" s="14"/>
      <c r="O41" s="14">
        <v>0</v>
      </c>
      <c r="P41" s="123">
        <v>0</v>
      </c>
      <c r="Q41" s="150">
        <v>0</v>
      </c>
      <c r="R41" s="150">
        <v>188</v>
      </c>
      <c r="S41" s="123">
        <v>102</v>
      </c>
      <c r="T41" s="123">
        <v>0</v>
      </c>
      <c r="U41" s="123">
        <v>0</v>
      </c>
      <c r="V41" s="156">
        <v>0</v>
      </c>
      <c r="W41" s="156">
        <v>0</v>
      </c>
      <c r="X41" s="156">
        <v>0</v>
      </c>
      <c r="Y41" s="16">
        <v>0</v>
      </c>
      <c r="Z41" s="123">
        <v>102</v>
      </c>
      <c r="AA41" s="14">
        <v>0</v>
      </c>
      <c r="AB41" s="123">
        <v>102</v>
      </c>
      <c r="AC41" s="95">
        <v>0</v>
      </c>
      <c r="AD41" s="16"/>
      <c r="AE41" s="150">
        <v>188</v>
      </c>
      <c r="AF41" s="123">
        <v>0</v>
      </c>
      <c r="AG41" s="123">
        <v>0</v>
      </c>
      <c r="AH41" s="85" t="s">
        <v>182</v>
      </c>
      <c r="AI41" s="85" t="s">
        <v>22</v>
      </c>
      <c r="AJ41" s="85">
        <v>0</v>
      </c>
      <c r="AK41" s="85">
        <v>0</v>
      </c>
      <c r="AL41" s="85">
        <v>0</v>
      </c>
      <c r="AM41" s="85" t="s">
        <v>244</v>
      </c>
      <c r="AN41" s="85" t="s">
        <v>244</v>
      </c>
      <c r="AO41" s="85" t="s">
        <v>244</v>
      </c>
      <c r="AP41" s="85" t="s">
        <v>244</v>
      </c>
      <c r="AQ41" s="85" t="s">
        <v>244</v>
      </c>
      <c r="AR41" s="85">
        <v>0</v>
      </c>
      <c r="AS41" s="85" t="s">
        <v>244</v>
      </c>
    </row>
    <row r="42" spans="1:264" x14ac:dyDescent="0.4">
      <c r="A42" s="12"/>
      <c r="B42" s="13"/>
      <c r="C42" s="24" t="s">
        <v>254</v>
      </c>
      <c r="D42" s="24"/>
      <c r="E42" s="123">
        <v>0</v>
      </c>
      <c r="F42" s="123">
        <v>0</v>
      </c>
      <c r="G42" s="123">
        <v>0</v>
      </c>
      <c r="H42" s="123">
        <v>0</v>
      </c>
      <c r="I42" s="14">
        <v>0</v>
      </c>
      <c r="J42" s="14">
        <v>0</v>
      </c>
      <c r="K42" s="123">
        <v>0</v>
      </c>
      <c r="L42" s="14">
        <v>54</v>
      </c>
      <c r="M42" s="123">
        <v>54</v>
      </c>
      <c r="N42" s="14">
        <v>0</v>
      </c>
      <c r="O42" s="14">
        <v>0</v>
      </c>
      <c r="P42" s="123">
        <v>0</v>
      </c>
      <c r="Q42" s="150">
        <v>0</v>
      </c>
      <c r="R42" s="150">
        <v>0</v>
      </c>
      <c r="S42" s="123">
        <v>0</v>
      </c>
      <c r="T42" s="123">
        <v>54</v>
      </c>
      <c r="U42" s="123">
        <v>0</v>
      </c>
      <c r="V42" s="156">
        <v>0</v>
      </c>
      <c r="W42" s="156">
        <v>0</v>
      </c>
      <c r="X42" s="156">
        <v>0</v>
      </c>
      <c r="Y42" s="94">
        <v>0</v>
      </c>
      <c r="Z42" s="123">
        <v>0</v>
      </c>
      <c r="AA42" s="14">
        <v>0</v>
      </c>
      <c r="AB42" s="123">
        <v>54</v>
      </c>
      <c r="AC42" s="95">
        <v>0</v>
      </c>
      <c r="AD42" s="94"/>
      <c r="AE42" s="150">
        <v>0</v>
      </c>
      <c r="AF42" s="123">
        <v>54</v>
      </c>
      <c r="AG42" s="123">
        <v>0</v>
      </c>
      <c r="AH42" s="85" t="s">
        <v>4</v>
      </c>
      <c r="AI42" s="85" t="s">
        <v>242</v>
      </c>
      <c r="AJ42" s="85">
        <v>2</v>
      </c>
      <c r="AK42" s="85">
        <v>0</v>
      </c>
      <c r="AL42" s="85">
        <v>0</v>
      </c>
      <c r="AM42" s="85">
        <v>0</v>
      </c>
      <c r="AN42" s="85">
        <v>14400</v>
      </c>
      <c r="AO42" s="85" t="s">
        <v>248</v>
      </c>
      <c r="AP42" s="85" t="s">
        <v>248</v>
      </c>
      <c r="AQ42" s="85">
        <v>600</v>
      </c>
      <c r="AR42" s="85">
        <v>118</v>
      </c>
      <c r="AS42" s="85">
        <v>0.03</v>
      </c>
    </row>
    <row r="43" spans="1:264" x14ac:dyDescent="0.4">
      <c r="A43" s="12"/>
      <c r="B43" s="13"/>
      <c r="C43" s="24" t="s">
        <v>253</v>
      </c>
      <c r="D43" s="24"/>
      <c r="E43" s="123">
        <v>0</v>
      </c>
      <c r="F43" s="123">
        <v>0</v>
      </c>
      <c r="G43" s="123">
        <v>0</v>
      </c>
      <c r="H43" s="16">
        <v>0</v>
      </c>
      <c r="I43" s="16">
        <f>-I42</f>
        <v>0</v>
      </c>
      <c r="J43" s="14">
        <f>-J42</f>
        <v>0</v>
      </c>
      <c r="K43" s="123">
        <v>0</v>
      </c>
      <c r="L43" s="16">
        <f>-L42</f>
        <v>-54</v>
      </c>
      <c r="M43" s="123">
        <v>0</v>
      </c>
      <c r="N43" s="14">
        <f>-N42</f>
        <v>0</v>
      </c>
      <c r="O43" s="16">
        <v>0</v>
      </c>
      <c r="P43" s="123">
        <v>0</v>
      </c>
      <c r="Q43" s="150">
        <v>80</v>
      </c>
      <c r="R43" s="150">
        <v>80</v>
      </c>
      <c r="S43" s="123">
        <v>0</v>
      </c>
      <c r="T43" s="123">
        <v>0</v>
      </c>
      <c r="U43" s="123">
        <v>0</v>
      </c>
      <c r="V43" s="156">
        <v>0</v>
      </c>
      <c r="W43" s="156">
        <v>0</v>
      </c>
      <c r="X43" s="156">
        <v>0</v>
      </c>
      <c r="Y43" s="94">
        <v>0</v>
      </c>
      <c r="Z43" s="123">
        <v>0</v>
      </c>
      <c r="AA43" s="16">
        <v>80</v>
      </c>
      <c r="AB43" s="123">
        <v>0</v>
      </c>
      <c r="AC43" s="95">
        <v>0</v>
      </c>
      <c r="AD43" s="94"/>
      <c r="AE43" s="150">
        <v>80</v>
      </c>
      <c r="AF43" s="123">
        <v>0</v>
      </c>
      <c r="AG43" s="123">
        <v>0</v>
      </c>
      <c r="AH43" s="85" t="s">
        <v>4</v>
      </c>
      <c r="AI43" s="85" t="s">
        <v>242</v>
      </c>
      <c r="AJ43" s="85">
        <v>2</v>
      </c>
      <c r="AK43" s="85">
        <v>0</v>
      </c>
      <c r="AL43" s="85">
        <v>0</v>
      </c>
      <c r="AM43" s="85">
        <v>0</v>
      </c>
      <c r="AN43" s="85">
        <v>14400</v>
      </c>
      <c r="AO43" s="85" t="s">
        <v>248</v>
      </c>
      <c r="AP43" s="85" t="s">
        <v>248</v>
      </c>
      <c r="AQ43" s="85">
        <v>600</v>
      </c>
      <c r="AR43" s="85">
        <v>118</v>
      </c>
      <c r="AS43" s="85">
        <v>0.03</v>
      </c>
    </row>
    <row r="44" spans="1:264" x14ac:dyDescent="0.4">
      <c r="A44" s="12"/>
      <c r="B44" s="13"/>
      <c r="C44" s="24" t="s">
        <v>559</v>
      </c>
      <c r="D44" s="24"/>
      <c r="E44" s="123">
        <v>0</v>
      </c>
      <c r="F44" s="123">
        <v>0</v>
      </c>
      <c r="G44" s="123">
        <v>0</v>
      </c>
      <c r="H44" s="16">
        <v>100</v>
      </c>
      <c r="I44" s="16">
        <v>0</v>
      </c>
      <c r="J44" s="14">
        <v>0</v>
      </c>
      <c r="K44" s="123">
        <v>0</v>
      </c>
      <c r="L44" s="16">
        <v>0</v>
      </c>
      <c r="M44" s="123">
        <v>0</v>
      </c>
      <c r="N44" s="14">
        <v>0</v>
      </c>
      <c r="O44" s="16">
        <v>0</v>
      </c>
      <c r="P44" s="123">
        <v>0</v>
      </c>
      <c r="Q44" s="150">
        <v>0</v>
      </c>
      <c r="R44" s="150">
        <v>0</v>
      </c>
      <c r="S44" s="123">
        <v>0</v>
      </c>
      <c r="T44" s="123">
        <v>0</v>
      </c>
      <c r="U44" s="123">
        <v>0</v>
      </c>
      <c r="V44" s="156">
        <v>0</v>
      </c>
      <c r="W44" s="156">
        <v>100</v>
      </c>
      <c r="X44" s="156">
        <v>0</v>
      </c>
      <c r="Y44" s="94">
        <v>0</v>
      </c>
      <c r="Z44" s="123">
        <v>0</v>
      </c>
      <c r="AA44" s="16">
        <v>0</v>
      </c>
      <c r="AB44" s="123">
        <v>0</v>
      </c>
      <c r="AC44" s="95">
        <v>0</v>
      </c>
      <c r="AD44" s="94"/>
      <c r="AE44" s="150">
        <v>0</v>
      </c>
      <c r="AF44" s="123">
        <v>0</v>
      </c>
      <c r="AG44" s="123">
        <v>0</v>
      </c>
      <c r="AH44" s="85" t="s">
        <v>32</v>
      </c>
      <c r="AI44" s="85" t="s">
        <v>242</v>
      </c>
      <c r="AJ44" s="85">
        <v>6.37</v>
      </c>
      <c r="AK44" s="85">
        <v>0</v>
      </c>
      <c r="AL44" s="85">
        <v>0</v>
      </c>
      <c r="AM44" s="85">
        <v>0</v>
      </c>
      <c r="AN44" s="85">
        <v>8314</v>
      </c>
      <c r="AO44" s="85" t="s">
        <v>248</v>
      </c>
      <c r="AP44" s="85" t="s">
        <v>248</v>
      </c>
      <c r="AQ44" s="85">
        <v>216</v>
      </c>
      <c r="AR44" s="85">
        <v>118</v>
      </c>
      <c r="AS44" s="85">
        <v>0.02</v>
      </c>
    </row>
    <row r="45" spans="1:264" x14ac:dyDescent="0.4">
      <c r="A45" s="12"/>
      <c r="B45" s="13"/>
      <c r="C45" s="24" t="s">
        <v>11</v>
      </c>
      <c r="D45" s="24"/>
      <c r="E45" s="155">
        <f>-E43</f>
        <v>0</v>
      </c>
      <c r="F45" s="155">
        <f>-F43</f>
        <v>0</v>
      </c>
      <c r="G45" s="155">
        <f>-G43</f>
        <v>0</v>
      </c>
      <c r="H45" s="90">
        <v>0</v>
      </c>
      <c r="I45" s="90">
        <v>0</v>
      </c>
      <c r="J45" s="14">
        <v>0</v>
      </c>
      <c r="K45" s="155">
        <f>-K43</f>
        <v>0</v>
      </c>
      <c r="L45" s="90">
        <f>-L42</f>
        <v>-54</v>
      </c>
      <c r="M45" s="155">
        <v>0</v>
      </c>
      <c r="N45" s="14">
        <v>0</v>
      </c>
      <c r="O45" s="90">
        <v>0</v>
      </c>
      <c r="P45" s="123">
        <v>0</v>
      </c>
      <c r="Q45" s="150">
        <v>0</v>
      </c>
      <c r="R45" s="150">
        <v>0</v>
      </c>
      <c r="S45" s="123">
        <v>0</v>
      </c>
      <c r="T45" s="123">
        <v>0</v>
      </c>
      <c r="U45" s="123">
        <v>0</v>
      </c>
      <c r="V45" s="156">
        <v>0</v>
      </c>
      <c r="W45" s="156">
        <v>0</v>
      </c>
      <c r="X45" s="156">
        <v>0</v>
      </c>
      <c r="Y45" s="94">
        <v>0</v>
      </c>
      <c r="Z45" s="155">
        <f>-Z42</f>
        <v>0</v>
      </c>
      <c r="AA45" s="90">
        <v>0</v>
      </c>
      <c r="AB45" s="155">
        <v>0</v>
      </c>
      <c r="AC45" s="95">
        <v>0</v>
      </c>
      <c r="AD45" s="94"/>
      <c r="AE45" s="150">
        <v>0</v>
      </c>
      <c r="AF45" s="123">
        <v>0</v>
      </c>
      <c r="AG45" s="123">
        <v>0</v>
      </c>
      <c r="AH45" s="85" t="s">
        <v>84</v>
      </c>
      <c r="AI45" s="85" t="s">
        <v>235</v>
      </c>
      <c r="AJ45" s="85">
        <v>7</v>
      </c>
      <c r="AK45" s="85">
        <v>0</v>
      </c>
      <c r="AL45" s="85">
        <v>0</v>
      </c>
      <c r="AM45" s="85" t="s">
        <v>244</v>
      </c>
      <c r="AN45" s="85" t="s">
        <v>244</v>
      </c>
      <c r="AO45" s="85"/>
      <c r="AP45" s="85"/>
      <c r="AQ45" s="85"/>
      <c r="AR45" s="85">
        <v>0</v>
      </c>
      <c r="AS45" s="85">
        <v>0</v>
      </c>
    </row>
    <row r="46" spans="1:264" s="93" customFormat="1" x14ac:dyDescent="0.4">
      <c r="A46" s="91"/>
      <c r="B46" s="92"/>
      <c r="C46" s="24" t="s">
        <v>5</v>
      </c>
      <c r="D46" s="24"/>
      <c r="E46" s="123">
        <v>0</v>
      </c>
      <c r="F46" s="123">
        <v>0</v>
      </c>
      <c r="G46" s="123">
        <v>0</v>
      </c>
      <c r="H46" s="90">
        <v>0</v>
      </c>
      <c r="I46" s="90">
        <v>0</v>
      </c>
      <c r="J46" s="14">
        <v>0</v>
      </c>
      <c r="K46" s="123">
        <v>0</v>
      </c>
      <c r="L46" s="90">
        <v>0</v>
      </c>
      <c r="M46" s="123">
        <v>0</v>
      </c>
      <c r="N46" s="14">
        <v>0</v>
      </c>
      <c r="O46" s="90">
        <v>0</v>
      </c>
      <c r="P46" s="123">
        <v>0</v>
      </c>
      <c r="Q46" s="150">
        <v>0</v>
      </c>
      <c r="R46" s="150">
        <v>0</v>
      </c>
      <c r="S46" s="123">
        <v>0</v>
      </c>
      <c r="T46" s="123">
        <v>0</v>
      </c>
      <c r="U46" s="123">
        <v>0</v>
      </c>
      <c r="V46" s="156">
        <v>0</v>
      </c>
      <c r="W46" s="156">
        <v>0</v>
      </c>
      <c r="X46" s="156">
        <v>0</v>
      </c>
      <c r="Y46" s="16">
        <v>0</v>
      </c>
      <c r="Z46" s="123">
        <v>0</v>
      </c>
      <c r="AA46" s="90">
        <v>0</v>
      </c>
      <c r="AB46" s="123">
        <v>0</v>
      </c>
      <c r="AC46" s="95">
        <v>0</v>
      </c>
      <c r="AD46" s="16"/>
      <c r="AE46" s="150">
        <v>0</v>
      </c>
      <c r="AF46" s="123">
        <v>0</v>
      </c>
      <c r="AG46" s="123">
        <v>0</v>
      </c>
      <c r="AH46" s="167" t="s">
        <v>247</v>
      </c>
      <c r="AI46" s="167" t="s">
        <v>240</v>
      </c>
      <c r="AJ46" s="167" t="s">
        <v>230</v>
      </c>
      <c r="AK46" s="167" t="s">
        <v>231</v>
      </c>
      <c r="AL46" s="167" t="s">
        <v>232</v>
      </c>
      <c r="AM46" s="167" t="s">
        <v>237</v>
      </c>
      <c r="AN46" s="167" t="s">
        <v>238</v>
      </c>
      <c r="AO46" s="167" t="s">
        <v>233</v>
      </c>
      <c r="AP46" s="167" t="s">
        <v>234</v>
      </c>
      <c r="AQ46" s="167" t="s">
        <v>251</v>
      </c>
      <c r="AR46" s="167" t="s">
        <v>236</v>
      </c>
      <c r="AS46" s="167" t="s">
        <v>239</v>
      </c>
      <c r="AT46" s="93" t="s">
        <v>258</v>
      </c>
    </row>
    <row r="47" spans="1:264" x14ac:dyDescent="0.4">
      <c r="A47" s="12"/>
      <c r="B47" s="13"/>
      <c r="C47" s="24" t="s">
        <v>32</v>
      </c>
      <c r="D47" s="24"/>
      <c r="E47" s="123">
        <v>0</v>
      </c>
      <c r="F47" s="123">
        <v>0</v>
      </c>
      <c r="G47" s="123">
        <v>0</v>
      </c>
      <c r="H47" s="14">
        <v>0</v>
      </c>
      <c r="I47" s="14">
        <v>13</v>
      </c>
      <c r="J47" s="14">
        <v>20</v>
      </c>
      <c r="K47" s="123">
        <v>0</v>
      </c>
      <c r="L47" s="90">
        <v>0</v>
      </c>
      <c r="M47" s="123">
        <v>0</v>
      </c>
      <c r="N47" s="14">
        <v>20</v>
      </c>
      <c r="O47" s="90">
        <v>0</v>
      </c>
      <c r="P47" s="123">
        <v>106</v>
      </c>
      <c r="Q47" s="150">
        <v>0</v>
      </c>
      <c r="R47" s="150">
        <v>-19</v>
      </c>
      <c r="S47" s="123">
        <v>90</v>
      </c>
      <c r="T47" s="123">
        <v>0</v>
      </c>
      <c r="U47" s="123">
        <v>0</v>
      </c>
      <c r="V47" s="123">
        <v>54</v>
      </c>
      <c r="W47" s="123">
        <v>0</v>
      </c>
      <c r="X47" s="123">
        <v>0</v>
      </c>
      <c r="Y47" s="16">
        <v>0</v>
      </c>
      <c r="Z47" s="123">
        <v>0</v>
      </c>
      <c r="AA47" s="90">
        <v>0</v>
      </c>
      <c r="AB47" s="123">
        <v>0</v>
      </c>
      <c r="AC47" s="95">
        <v>106</v>
      </c>
      <c r="AD47" s="16">
        <v>54</v>
      </c>
      <c r="AE47" s="150">
        <v>-19</v>
      </c>
      <c r="AF47" s="123">
        <v>0</v>
      </c>
      <c r="AG47" s="123">
        <v>0</v>
      </c>
      <c r="AH47" s="85" t="s">
        <v>116</v>
      </c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</row>
    <row r="48" spans="1:264" s="87" customFormat="1" x14ac:dyDescent="0.4">
      <c r="A48" s="12"/>
      <c r="B48" s="13"/>
      <c r="C48" s="106" t="s">
        <v>84</v>
      </c>
      <c r="D48" s="106"/>
      <c r="E48" s="123">
        <v>100</v>
      </c>
      <c r="F48" s="123">
        <v>100</v>
      </c>
      <c r="G48" s="123">
        <v>100</v>
      </c>
      <c r="H48" s="16">
        <f t="shared" ref="H48:J48" si="0">-$E$97*H40</f>
        <v>0</v>
      </c>
      <c r="I48" s="16">
        <f t="shared" si="0"/>
        <v>0</v>
      </c>
      <c r="J48" s="16">
        <f t="shared" si="0"/>
        <v>0</v>
      </c>
      <c r="K48" s="123">
        <v>100</v>
      </c>
      <c r="L48" s="16">
        <f t="shared" ref="L48" si="1">-$E$97*L40</f>
        <v>0</v>
      </c>
      <c r="M48" s="123">
        <v>0</v>
      </c>
      <c r="N48" s="16">
        <f t="shared" ref="N48" si="2">-$E$97*N40</f>
        <v>0</v>
      </c>
      <c r="O48" s="90">
        <v>100</v>
      </c>
      <c r="P48" s="123">
        <v>0</v>
      </c>
      <c r="Q48" s="150">
        <v>0</v>
      </c>
      <c r="R48" s="150">
        <v>0</v>
      </c>
      <c r="S48" s="123">
        <v>100</v>
      </c>
      <c r="T48" s="123">
        <v>0</v>
      </c>
      <c r="U48" s="123">
        <v>100</v>
      </c>
      <c r="V48" s="123">
        <v>100</v>
      </c>
      <c r="W48" s="123">
        <v>0</v>
      </c>
      <c r="X48" s="123">
        <v>113</v>
      </c>
      <c r="Y48" s="16">
        <v>100</v>
      </c>
      <c r="Z48" s="123">
        <v>112</v>
      </c>
      <c r="AA48" s="16">
        <f t="shared" ref="AA48" si="3">-$E$97*AA40</f>
        <v>0</v>
      </c>
      <c r="AB48" s="123">
        <v>0</v>
      </c>
      <c r="AC48" s="105">
        <f t="shared" ref="AC48" si="4">-$E$97*AC40</f>
        <v>0</v>
      </c>
      <c r="AD48" s="16">
        <v>50</v>
      </c>
      <c r="AE48" s="150">
        <v>0</v>
      </c>
      <c r="AF48" s="123">
        <v>0</v>
      </c>
      <c r="AG48" s="123">
        <v>113</v>
      </c>
      <c r="AH48" s="128" t="s">
        <v>122</v>
      </c>
      <c r="AI48" s="128" t="s">
        <v>22</v>
      </c>
      <c r="AJ48" s="128">
        <v>0</v>
      </c>
      <c r="AK48" s="128">
        <v>0</v>
      </c>
      <c r="AL48" s="128">
        <v>0</v>
      </c>
      <c r="AM48" s="128" t="s">
        <v>244</v>
      </c>
      <c r="AN48" s="128" t="s">
        <v>244</v>
      </c>
      <c r="AO48" s="128" t="s">
        <v>244</v>
      </c>
      <c r="AP48" s="128" t="s">
        <v>244</v>
      </c>
      <c r="AQ48" s="128" t="s">
        <v>244</v>
      </c>
      <c r="AR48" s="128">
        <v>0</v>
      </c>
      <c r="AS48" s="128" t="s">
        <v>244</v>
      </c>
    </row>
    <row r="49" spans="1:45" x14ac:dyDescent="0.4">
      <c r="A49" s="12"/>
      <c r="B49" s="13"/>
      <c r="C49" s="24" t="s">
        <v>9</v>
      </c>
      <c r="D49" s="24"/>
      <c r="E49" s="155">
        <f>-$E$106*E40</f>
        <v>0</v>
      </c>
      <c r="F49" s="155">
        <f t="shared" ref="F49:AC49" si="5">-$E$106*F40</f>
        <v>0</v>
      </c>
      <c r="G49" s="155">
        <f t="shared" si="5"/>
        <v>0</v>
      </c>
      <c r="H49" s="155">
        <f t="shared" si="5"/>
        <v>0</v>
      </c>
      <c r="I49" s="155">
        <f t="shared" si="5"/>
        <v>0</v>
      </c>
      <c r="J49" s="155">
        <f t="shared" si="5"/>
        <v>0</v>
      </c>
      <c r="K49" s="155">
        <f t="shared" si="5"/>
        <v>0</v>
      </c>
      <c r="L49" s="155">
        <f t="shared" si="5"/>
        <v>0</v>
      </c>
      <c r="M49" s="155">
        <f t="shared" si="5"/>
        <v>0</v>
      </c>
      <c r="N49" s="155">
        <f t="shared" si="5"/>
        <v>0</v>
      </c>
      <c r="O49" s="155">
        <f t="shared" si="5"/>
        <v>-1.84</v>
      </c>
      <c r="P49" s="155">
        <f t="shared" si="5"/>
        <v>0</v>
      </c>
      <c r="Q49" s="155">
        <f t="shared" si="5"/>
        <v>0</v>
      </c>
      <c r="R49" s="155">
        <f t="shared" si="5"/>
        <v>0</v>
      </c>
      <c r="S49" s="155">
        <f t="shared" si="5"/>
        <v>0</v>
      </c>
      <c r="T49" s="155">
        <f t="shared" si="5"/>
        <v>-1.84</v>
      </c>
      <c r="U49" s="155">
        <f t="shared" si="5"/>
        <v>-1.84</v>
      </c>
      <c r="V49" s="155">
        <f t="shared" si="5"/>
        <v>-1.84</v>
      </c>
      <c r="W49" s="155">
        <f t="shared" si="5"/>
        <v>-1.84</v>
      </c>
      <c r="X49" s="155">
        <f t="shared" si="5"/>
        <v>-1.84</v>
      </c>
      <c r="Y49" s="155">
        <f t="shared" si="5"/>
        <v>0</v>
      </c>
      <c r="Z49" s="155">
        <f t="shared" si="5"/>
        <v>0</v>
      </c>
      <c r="AA49" s="155">
        <f t="shared" si="5"/>
        <v>0</v>
      </c>
      <c r="AB49" s="155">
        <f t="shared" si="5"/>
        <v>0</v>
      </c>
      <c r="AC49" s="155">
        <f t="shared" si="5"/>
        <v>0</v>
      </c>
      <c r="AD49" s="17"/>
      <c r="AE49" s="161">
        <f t="shared" ref="AE49:AG49" si="6">-$E$106*AE40</f>
        <v>0</v>
      </c>
      <c r="AF49" s="155">
        <f t="shared" si="6"/>
        <v>-1.84</v>
      </c>
      <c r="AG49" s="155">
        <f t="shared" si="6"/>
        <v>-1.84</v>
      </c>
      <c r="AH49" s="85" t="s">
        <v>196</v>
      </c>
      <c r="AI49" s="85" t="s">
        <v>22</v>
      </c>
      <c r="AJ49" s="85">
        <v>0</v>
      </c>
      <c r="AK49" s="85">
        <v>0</v>
      </c>
      <c r="AL49" s="85">
        <v>0</v>
      </c>
      <c r="AM49" s="85" t="s">
        <v>244</v>
      </c>
      <c r="AN49" s="85" t="s">
        <v>244</v>
      </c>
      <c r="AO49" s="85" t="s">
        <v>244</v>
      </c>
      <c r="AP49" s="85" t="s">
        <v>244</v>
      </c>
      <c r="AQ49" s="85" t="s">
        <v>244</v>
      </c>
      <c r="AR49" s="85">
        <v>1</v>
      </c>
      <c r="AS49" s="85" t="s">
        <v>244</v>
      </c>
    </row>
    <row r="50" spans="1:45" x14ac:dyDescent="0.4">
      <c r="A50" s="12"/>
      <c r="B50" s="13"/>
      <c r="C50" s="24"/>
      <c r="D50" s="24"/>
      <c r="E50" s="155"/>
      <c r="F50" s="155"/>
      <c r="G50" s="155"/>
      <c r="H50" s="16"/>
      <c r="I50" s="16"/>
      <c r="J50" s="16"/>
      <c r="K50" s="155"/>
      <c r="L50" s="16"/>
      <c r="M50" s="155"/>
      <c r="N50" s="16"/>
      <c r="P50" s="155"/>
      <c r="Q50" s="158"/>
      <c r="R50" s="150"/>
      <c r="S50" s="150"/>
      <c r="T50" s="151"/>
      <c r="U50" s="151"/>
      <c r="V50" s="151"/>
      <c r="W50" s="151"/>
      <c r="X50" s="151"/>
      <c r="Y50" s="16"/>
      <c r="Z50" s="155"/>
      <c r="AA50" s="16"/>
      <c r="AB50" s="155"/>
      <c r="AC50" s="105"/>
      <c r="AD50" s="16"/>
      <c r="AE50" s="150"/>
      <c r="AF50" s="150"/>
      <c r="AG50" s="150"/>
      <c r="AH50" s="85" t="s">
        <v>192</v>
      </c>
      <c r="AI50" s="85" t="s">
        <v>22</v>
      </c>
      <c r="AJ50" s="85">
        <v>0</v>
      </c>
      <c r="AK50" s="85">
        <v>0</v>
      </c>
      <c r="AL50" s="85">
        <v>0</v>
      </c>
      <c r="AM50" s="85" t="s">
        <v>244</v>
      </c>
      <c r="AN50" s="85" t="s">
        <v>244</v>
      </c>
      <c r="AO50" s="85" t="s">
        <v>244</v>
      </c>
      <c r="AP50" s="85" t="s">
        <v>244</v>
      </c>
      <c r="AQ50" s="85" t="s">
        <v>244</v>
      </c>
      <c r="AR50" s="85">
        <v>2</v>
      </c>
      <c r="AS50" s="85" t="s">
        <v>244</v>
      </c>
    </row>
    <row r="51" spans="1:45" x14ac:dyDescent="0.4">
      <c r="A51" s="12"/>
      <c r="B51" s="13" t="s">
        <v>116</v>
      </c>
      <c r="C51" s="24"/>
      <c r="D51" s="24"/>
      <c r="E51" s="155"/>
      <c r="F51" s="155"/>
      <c r="G51" s="155"/>
      <c r="K51" s="155"/>
      <c r="M51" s="155"/>
      <c r="N51" s="16"/>
      <c r="P51" s="155"/>
      <c r="Q51" s="158"/>
      <c r="R51" s="150"/>
      <c r="S51" s="150"/>
      <c r="T51" s="151"/>
      <c r="U51" s="151"/>
      <c r="V51" s="151"/>
      <c r="W51" s="151"/>
      <c r="X51" s="151"/>
      <c r="Y51" s="105"/>
      <c r="Z51" s="155"/>
      <c r="AB51" s="155"/>
      <c r="AD51" s="105"/>
      <c r="AE51" s="150"/>
      <c r="AF51" s="150"/>
      <c r="AG51" s="150"/>
      <c r="AH51" s="85" t="s">
        <v>175</v>
      </c>
      <c r="AI51" s="85" t="s">
        <v>22</v>
      </c>
      <c r="AJ51" s="85">
        <v>0</v>
      </c>
      <c r="AK51" s="85">
        <v>0</v>
      </c>
      <c r="AL51" s="85">
        <v>0</v>
      </c>
      <c r="AM51" s="85" t="s">
        <v>244</v>
      </c>
      <c r="AN51" s="85" t="s">
        <v>244</v>
      </c>
      <c r="AO51" s="85" t="s">
        <v>244</v>
      </c>
      <c r="AP51" s="85" t="s">
        <v>244</v>
      </c>
      <c r="AQ51" s="85" t="s">
        <v>244</v>
      </c>
      <c r="AR51" s="85">
        <v>3</v>
      </c>
      <c r="AS51" s="85" t="s">
        <v>244</v>
      </c>
    </row>
    <row r="52" spans="1:45" x14ac:dyDescent="0.4">
      <c r="A52" s="12"/>
      <c r="B52" s="13"/>
      <c r="C52" s="24" t="s">
        <v>122</v>
      </c>
      <c r="D52" s="124">
        <v>0.4</v>
      </c>
      <c r="E52" s="159">
        <v>30</v>
      </c>
      <c r="F52" s="94"/>
      <c r="G52" s="94"/>
      <c r="H52" s="94">
        <v>30</v>
      </c>
      <c r="I52" s="94">
        <v>30</v>
      </c>
      <c r="J52" s="94">
        <v>30</v>
      </c>
      <c r="K52" s="94">
        <v>30</v>
      </c>
      <c r="L52" s="94">
        <v>30</v>
      </c>
      <c r="M52" s="94">
        <v>30</v>
      </c>
      <c r="N52" s="94">
        <v>30</v>
      </c>
      <c r="O52" s="94">
        <v>30</v>
      </c>
      <c r="P52" s="94">
        <v>30</v>
      </c>
      <c r="Q52" s="94">
        <v>30</v>
      </c>
      <c r="R52" s="212">
        <v>30</v>
      </c>
      <c r="S52" s="94">
        <v>30</v>
      </c>
      <c r="T52" s="94">
        <v>30</v>
      </c>
      <c r="U52" s="94">
        <v>30</v>
      </c>
      <c r="V52" s="94">
        <v>30</v>
      </c>
      <c r="W52" s="94">
        <v>30</v>
      </c>
      <c r="X52" s="94">
        <v>30</v>
      </c>
      <c r="Y52" s="94">
        <v>30</v>
      </c>
      <c r="Z52" s="94">
        <v>30</v>
      </c>
      <c r="AA52" s="94">
        <v>30</v>
      </c>
      <c r="AB52" s="94">
        <v>30</v>
      </c>
      <c r="AC52" s="94">
        <v>30</v>
      </c>
      <c r="AD52" s="17"/>
      <c r="AE52" s="212">
        <v>30</v>
      </c>
      <c r="AF52" s="94">
        <v>30</v>
      </c>
      <c r="AG52" s="94">
        <v>30</v>
      </c>
      <c r="AH52" s="85" t="s">
        <v>142</v>
      </c>
      <c r="AI52" s="85" t="s">
        <v>22</v>
      </c>
      <c r="AJ52" s="85">
        <v>0</v>
      </c>
      <c r="AK52" s="85">
        <v>0</v>
      </c>
      <c r="AL52" s="85">
        <v>0</v>
      </c>
      <c r="AM52" s="85" t="s">
        <v>244</v>
      </c>
      <c r="AN52" s="85" t="s">
        <v>244</v>
      </c>
      <c r="AO52" s="85" t="s">
        <v>244</v>
      </c>
      <c r="AP52" s="85" t="s">
        <v>244</v>
      </c>
      <c r="AQ52" s="85" t="s">
        <v>244</v>
      </c>
      <c r="AR52" s="85">
        <v>4</v>
      </c>
      <c r="AS52" s="85" t="s">
        <v>244</v>
      </c>
    </row>
    <row r="53" spans="1:45" x14ac:dyDescent="0.4">
      <c r="A53" s="12"/>
      <c r="B53" s="13"/>
      <c r="C53" s="24" t="s">
        <v>196</v>
      </c>
      <c r="D53" s="124"/>
      <c r="E53" s="159"/>
      <c r="F53" s="94">
        <v>15</v>
      </c>
      <c r="G53" s="94"/>
      <c r="H53" s="94"/>
      <c r="I53" s="94"/>
      <c r="J53" s="94"/>
      <c r="K53" s="159"/>
      <c r="L53" s="94"/>
      <c r="M53" s="159"/>
      <c r="N53" s="94"/>
      <c r="O53" s="94"/>
      <c r="P53" s="159"/>
      <c r="Q53" s="94"/>
      <c r="R53" s="150"/>
      <c r="S53" s="159"/>
      <c r="T53" s="159"/>
      <c r="U53" s="159"/>
      <c r="V53" s="159"/>
      <c r="W53" s="159"/>
      <c r="X53" s="159"/>
      <c r="Y53" s="94"/>
      <c r="Z53" s="159"/>
      <c r="AA53" s="94"/>
      <c r="AB53" s="159"/>
      <c r="AC53" s="94"/>
      <c r="AD53" s="105"/>
      <c r="AF53" s="159"/>
      <c r="AG53" s="159"/>
      <c r="AH53" s="85" t="s">
        <v>145</v>
      </c>
      <c r="AI53" s="85" t="s">
        <v>22</v>
      </c>
      <c r="AJ53" s="85">
        <v>0</v>
      </c>
      <c r="AK53" s="85">
        <v>0</v>
      </c>
      <c r="AL53" s="85">
        <v>0</v>
      </c>
      <c r="AM53" s="85" t="s">
        <v>244</v>
      </c>
      <c r="AN53" s="85" t="s">
        <v>244</v>
      </c>
      <c r="AO53" s="85" t="s">
        <v>244</v>
      </c>
      <c r="AP53" s="85" t="s">
        <v>244</v>
      </c>
      <c r="AQ53" s="85" t="s">
        <v>244</v>
      </c>
      <c r="AR53" s="85">
        <v>5</v>
      </c>
      <c r="AS53" s="85" t="s">
        <v>244</v>
      </c>
    </row>
    <row r="54" spans="1:45" x14ac:dyDescent="0.4">
      <c r="A54" s="12"/>
      <c r="B54" s="13"/>
      <c r="C54" s="24" t="s">
        <v>192</v>
      </c>
      <c r="D54" s="124">
        <v>0.4</v>
      </c>
      <c r="E54" s="159"/>
      <c r="F54" s="94"/>
      <c r="G54" s="94">
        <v>35</v>
      </c>
      <c r="H54" s="94"/>
      <c r="I54" s="94"/>
      <c r="J54" s="94"/>
      <c r="K54" s="159"/>
      <c r="L54" s="94"/>
      <c r="M54" s="159"/>
      <c r="N54" s="94"/>
      <c r="O54" s="94"/>
      <c r="P54" s="159"/>
      <c r="Q54" s="94"/>
      <c r="R54" s="150"/>
      <c r="S54" s="159"/>
      <c r="T54" s="159"/>
      <c r="U54" s="159"/>
      <c r="V54" s="159"/>
      <c r="W54" s="159"/>
      <c r="X54" s="159"/>
      <c r="Y54" s="94"/>
      <c r="Z54" s="159"/>
      <c r="AA54" s="94"/>
      <c r="AB54" s="159"/>
      <c r="AC54" s="94"/>
      <c r="AD54" s="105"/>
      <c r="AF54" s="159"/>
      <c r="AG54" s="159"/>
      <c r="AH54" s="85" t="s">
        <v>152</v>
      </c>
      <c r="AI54" s="85" t="s">
        <v>22</v>
      </c>
      <c r="AJ54" s="85">
        <v>0</v>
      </c>
      <c r="AK54" s="85">
        <v>0</v>
      </c>
      <c r="AL54" s="85">
        <v>0</v>
      </c>
      <c r="AM54" s="85" t="s">
        <v>244</v>
      </c>
      <c r="AN54" s="85" t="s">
        <v>244</v>
      </c>
      <c r="AO54" s="85" t="s">
        <v>244</v>
      </c>
      <c r="AP54" s="85" t="s">
        <v>244</v>
      </c>
      <c r="AQ54" s="85" t="s">
        <v>244</v>
      </c>
      <c r="AR54" s="85">
        <v>6</v>
      </c>
      <c r="AS54" s="85" t="s">
        <v>244</v>
      </c>
    </row>
    <row r="55" spans="1:45" x14ac:dyDescent="0.4">
      <c r="A55" s="12"/>
      <c r="B55" s="13"/>
      <c r="C55" s="24" t="s">
        <v>175</v>
      </c>
      <c r="D55" s="124">
        <v>0.47</v>
      </c>
      <c r="E55" s="155">
        <v>25</v>
      </c>
      <c r="F55" s="16">
        <v>25</v>
      </c>
      <c r="G55" s="16">
        <v>25</v>
      </c>
      <c r="H55" s="16">
        <v>25</v>
      </c>
      <c r="I55" s="16">
        <v>25</v>
      </c>
      <c r="J55" s="16">
        <v>25</v>
      </c>
      <c r="K55" s="155">
        <v>25</v>
      </c>
      <c r="L55" s="16">
        <v>25</v>
      </c>
      <c r="M55" s="155">
        <v>25</v>
      </c>
      <c r="N55" s="16">
        <v>25</v>
      </c>
      <c r="O55" s="16">
        <v>25</v>
      </c>
      <c r="P55" s="155">
        <v>25</v>
      </c>
      <c r="Q55" s="16">
        <v>25</v>
      </c>
      <c r="R55" s="150">
        <v>25</v>
      </c>
      <c r="S55" s="155">
        <v>25</v>
      </c>
      <c r="T55" s="155">
        <v>25</v>
      </c>
      <c r="U55" s="155">
        <v>25</v>
      </c>
      <c r="V55" s="155">
        <v>25</v>
      </c>
      <c r="W55" s="155">
        <v>25</v>
      </c>
      <c r="X55" s="155">
        <v>25</v>
      </c>
      <c r="Y55" s="16">
        <v>25</v>
      </c>
      <c r="Z55" s="155">
        <v>25</v>
      </c>
      <c r="AA55" s="16">
        <v>25</v>
      </c>
      <c r="AB55" s="155">
        <v>25</v>
      </c>
      <c r="AC55" s="16">
        <v>25</v>
      </c>
      <c r="AD55" s="16"/>
      <c r="AE55" s="16">
        <v>25</v>
      </c>
      <c r="AF55" s="155">
        <v>25</v>
      </c>
      <c r="AG55" s="155">
        <v>25</v>
      </c>
      <c r="AH55" s="85" t="s">
        <v>146</v>
      </c>
      <c r="AI55" s="85" t="s">
        <v>22</v>
      </c>
      <c r="AJ55" s="85">
        <v>0</v>
      </c>
      <c r="AK55" s="85">
        <v>0</v>
      </c>
      <c r="AL55" s="85">
        <v>0</v>
      </c>
      <c r="AM55" s="85" t="s">
        <v>244</v>
      </c>
      <c r="AN55" s="85" t="s">
        <v>244</v>
      </c>
      <c r="AO55" s="85" t="s">
        <v>244</v>
      </c>
      <c r="AP55" s="85" t="s">
        <v>244</v>
      </c>
      <c r="AQ55" s="85" t="s">
        <v>244</v>
      </c>
      <c r="AR55" s="85">
        <v>7</v>
      </c>
      <c r="AS55" s="85" t="s">
        <v>244</v>
      </c>
    </row>
    <row r="56" spans="1:45" x14ac:dyDescent="0.4">
      <c r="A56" s="12"/>
      <c r="B56" s="13"/>
      <c r="C56" s="24" t="s">
        <v>142</v>
      </c>
      <c r="D56" s="124">
        <v>0.4</v>
      </c>
      <c r="E56" s="155"/>
      <c r="F56" s="16">
        <v>13</v>
      </c>
      <c r="G56" s="16">
        <v>13</v>
      </c>
      <c r="H56" s="16"/>
      <c r="I56" s="16">
        <v>13</v>
      </c>
      <c r="J56" s="16"/>
      <c r="K56" s="155"/>
      <c r="L56" s="16"/>
      <c r="M56" s="155"/>
      <c r="N56" s="16"/>
      <c r="O56" s="16"/>
      <c r="P56" s="155"/>
      <c r="Q56" s="112"/>
      <c r="R56" s="150"/>
      <c r="S56" s="155"/>
      <c r="T56" s="151"/>
      <c r="U56" s="151"/>
      <c r="V56" s="151"/>
      <c r="W56" s="151"/>
      <c r="X56" s="151"/>
      <c r="Y56" s="16">
        <v>13</v>
      </c>
      <c r="Z56" s="155"/>
      <c r="AA56" s="16">
        <v>13</v>
      </c>
      <c r="AB56" s="155"/>
      <c r="AC56" s="16">
        <v>13</v>
      </c>
      <c r="AD56" s="105"/>
      <c r="AF56" s="151"/>
      <c r="AG56" s="151"/>
      <c r="AH56" s="85" t="s">
        <v>194</v>
      </c>
      <c r="AI56" s="85" t="s">
        <v>22</v>
      </c>
      <c r="AJ56" s="85">
        <v>0</v>
      </c>
      <c r="AK56" s="85">
        <v>0</v>
      </c>
      <c r="AL56" s="85">
        <v>0</v>
      </c>
      <c r="AM56" s="85" t="s">
        <v>244</v>
      </c>
      <c r="AN56" s="85" t="s">
        <v>244</v>
      </c>
      <c r="AO56" s="85" t="s">
        <v>244</v>
      </c>
      <c r="AP56" s="85" t="s">
        <v>244</v>
      </c>
      <c r="AQ56" s="85" t="s">
        <v>244</v>
      </c>
      <c r="AR56" s="85">
        <v>8</v>
      </c>
      <c r="AS56" s="85" t="s">
        <v>244</v>
      </c>
    </row>
    <row r="57" spans="1:45" x14ac:dyDescent="0.4">
      <c r="A57" s="12"/>
      <c r="B57" s="13"/>
      <c r="C57" s="24" t="s">
        <v>145</v>
      </c>
      <c r="D57" s="124">
        <v>0.4</v>
      </c>
      <c r="E57" s="155">
        <v>21</v>
      </c>
      <c r="F57" s="16"/>
      <c r="G57" s="16">
        <v>21</v>
      </c>
      <c r="H57" s="16">
        <v>21</v>
      </c>
      <c r="I57" s="16">
        <v>21</v>
      </c>
      <c r="J57" s="16">
        <v>21</v>
      </c>
      <c r="K57" s="155"/>
      <c r="L57" s="16"/>
      <c r="M57" s="155"/>
      <c r="N57" s="16"/>
      <c r="O57" s="16"/>
      <c r="P57" s="155">
        <v>21</v>
      </c>
      <c r="Q57" s="112"/>
      <c r="R57" s="150"/>
      <c r="S57" s="155"/>
      <c r="T57" s="151"/>
      <c r="U57" s="151"/>
      <c r="V57" s="151"/>
      <c r="W57" s="151"/>
      <c r="X57" s="151"/>
      <c r="Y57" s="16"/>
      <c r="Z57" s="155"/>
      <c r="AA57" s="16"/>
      <c r="AB57" s="155"/>
      <c r="AC57" s="16"/>
      <c r="AD57" s="17"/>
      <c r="AF57" s="151"/>
      <c r="AG57" s="151"/>
      <c r="AH57" s="85" t="s">
        <v>153</v>
      </c>
      <c r="AI57" s="85" t="s">
        <v>22</v>
      </c>
      <c r="AJ57" s="85">
        <v>0</v>
      </c>
      <c r="AK57" s="85">
        <v>0</v>
      </c>
      <c r="AL57" s="85">
        <v>0</v>
      </c>
      <c r="AM57" s="85" t="s">
        <v>244</v>
      </c>
      <c r="AN57" s="85" t="s">
        <v>244</v>
      </c>
      <c r="AO57" s="85" t="s">
        <v>244</v>
      </c>
      <c r="AP57" s="85" t="s">
        <v>244</v>
      </c>
      <c r="AQ57" s="85" t="s">
        <v>244</v>
      </c>
      <c r="AR57" s="85">
        <v>9</v>
      </c>
      <c r="AS57" s="85" t="s">
        <v>244</v>
      </c>
    </row>
    <row r="58" spans="1:45" x14ac:dyDescent="0.4">
      <c r="A58" s="12"/>
      <c r="B58" s="13"/>
      <c r="C58" s="24" t="s">
        <v>152</v>
      </c>
      <c r="D58" s="124">
        <v>0.4</v>
      </c>
      <c r="E58" s="155"/>
      <c r="F58" s="16"/>
      <c r="G58" s="16"/>
      <c r="H58" s="16"/>
      <c r="I58" s="16"/>
      <c r="J58" s="16"/>
      <c r="K58" s="155"/>
      <c r="L58" s="16"/>
      <c r="M58" s="155"/>
      <c r="N58" s="16"/>
      <c r="O58" s="16"/>
      <c r="P58" s="155"/>
      <c r="Q58" s="112"/>
      <c r="R58" s="150"/>
      <c r="S58" s="155"/>
      <c r="T58" s="151"/>
      <c r="U58" s="151"/>
      <c r="V58" s="151"/>
      <c r="W58" s="151"/>
      <c r="X58" s="151"/>
      <c r="Y58" s="17">
        <v>28</v>
      </c>
      <c r="Z58" s="160"/>
      <c r="AA58" s="17">
        <v>28</v>
      </c>
      <c r="AB58" s="160"/>
      <c r="AC58" s="17">
        <v>28</v>
      </c>
      <c r="AD58" s="105"/>
      <c r="AF58" s="151"/>
      <c r="AG58" s="151"/>
      <c r="AH58" s="85" t="s">
        <v>163</v>
      </c>
      <c r="AI58" s="85" t="s">
        <v>22</v>
      </c>
      <c r="AJ58" s="85">
        <v>0</v>
      </c>
      <c r="AK58" s="85">
        <v>0</v>
      </c>
      <c r="AL58" s="85">
        <v>0</v>
      </c>
      <c r="AM58" s="85" t="s">
        <v>244</v>
      </c>
      <c r="AN58" s="85" t="s">
        <v>244</v>
      </c>
      <c r="AO58" s="85" t="s">
        <v>244</v>
      </c>
      <c r="AP58" s="85" t="s">
        <v>244</v>
      </c>
      <c r="AQ58" s="85" t="s">
        <v>244</v>
      </c>
      <c r="AR58" s="85">
        <v>10</v>
      </c>
      <c r="AS58" s="85" t="s">
        <v>244</v>
      </c>
    </row>
    <row r="59" spans="1:45" x14ac:dyDescent="0.4">
      <c r="A59" s="12"/>
      <c r="B59" s="13"/>
      <c r="C59" s="24" t="s">
        <v>146</v>
      </c>
      <c r="D59" s="124">
        <v>0.4</v>
      </c>
      <c r="E59" s="155">
        <v>26</v>
      </c>
      <c r="F59" s="16"/>
      <c r="G59" s="16"/>
      <c r="H59" s="16">
        <v>26</v>
      </c>
      <c r="I59" s="16">
        <v>26</v>
      </c>
      <c r="J59" s="16">
        <v>26</v>
      </c>
      <c r="K59" s="151"/>
      <c r="L59" s="16">
        <v>26</v>
      </c>
      <c r="M59" s="123"/>
      <c r="N59" s="16">
        <v>26</v>
      </c>
      <c r="P59" s="155">
        <v>26</v>
      </c>
      <c r="Q59" s="112"/>
      <c r="R59" s="123"/>
      <c r="S59" s="123"/>
      <c r="T59" s="151"/>
      <c r="U59" s="151"/>
      <c r="V59" s="151"/>
      <c r="W59" s="151"/>
      <c r="X59" s="151"/>
      <c r="Y59" s="16"/>
      <c r="Z59" s="155"/>
      <c r="AA59" s="16"/>
      <c r="AB59" s="155"/>
      <c r="AC59" s="16"/>
      <c r="AD59" s="16"/>
      <c r="AF59" s="151"/>
      <c r="AG59" s="151"/>
      <c r="AH59" s="85" t="s">
        <v>174</v>
      </c>
      <c r="AI59" s="85" t="s">
        <v>22</v>
      </c>
      <c r="AJ59" s="85">
        <v>0</v>
      </c>
      <c r="AK59" s="85">
        <v>0</v>
      </c>
      <c r="AL59" s="85">
        <v>0</v>
      </c>
      <c r="AM59" s="85" t="s">
        <v>244</v>
      </c>
      <c r="AN59" s="85" t="s">
        <v>244</v>
      </c>
      <c r="AO59" s="85" t="s">
        <v>244</v>
      </c>
      <c r="AP59" s="85" t="s">
        <v>244</v>
      </c>
      <c r="AQ59" s="85" t="s">
        <v>244</v>
      </c>
      <c r="AR59" s="85">
        <v>11</v>
      </c>
      <c r="AS59" s="85" t="s">
        <v>244</v>
      </c>
    </row>
    <row r="60" spans="1:45" x14ac:dyDescent="0.4">
      <c r="A60" s="12"/>
      <c r="B60" s="13"/>
      <c r="C60" s="24" t="s">
        <v>194</v>
      </c>
      <c r="D60" s="124"/>
      <c r="E60" s="155"/>
      <c r="F60" s="16"/>
      <c r="G60" s="16">
        <v>33</v>
      </c>
      <c r="H60" s="16"/>
      <c r="I60" s="16"/>
      <c r="J60" s="16"/>
      <c r="K60" s="151"/>
      <c r="L60" s="16"/>
      <c r="M60" s="123"/>
      <c r="N60" s="16"/>
      <c r="P60" s="155"/>
      <c r="Q60" s="112"/>
      <c r="R60" s="123"/>
      <c r="S60" s="123"/>
      <c r="T60" s="151"/>
      <c r="U60" s="151"/>
      <c r="V60" s="151"/>
      <c r="W60" s="151"/>
      <c r="X60" s="151"/>
      <c r="Y60" s="105"/>
      <c r="Z60" s="161"/>
      <c r="AA60" s="105"/>
      <c r="AB60" s="161"/>
      <c r="AC60" s="105"/>
      <c r="AD60" s="16"/>
      <c r="AF60" s="151"/>
      <c r="AG60" s="151"/>
      <c r="AH60" s="85" t="s">
        <v>144</v>
      </c>
      <c r="AI60" s="85" t="s">
        <v>22</v>
      </c>
      <c r="AJ60" s="85">
        <v>0</v>
      </c>
      <c r="AK60" s="85">
        <v>0</v>
      </c>
      <c r="AL60" s="85">
        <v>0</v>
      </c>
      <c r="AM60" s="85" t="s">
        <v>244</v>
      </c>
      <c r="AN60" s="85" t="s">
        <v>244</v>
      </c>
      <c r="AO60" s="85" t="s">
        <v>244</v>
      </c>
      <c r="AP60" s="85" t="s">
        <v>244</v>
      </c>
      <c r="AQ60" s="85" t="s">
        <v>244</v>
      </c>
      <c r="AR60" s="85">
        <v>12</v>
      </c>
      <c r="AS60" s="85" t="s">
        <v>244</v>
      </c>
    </row>
    <row r="61" spans="1:45" x14ac:dyDescent="0.4">
      <c r="A61" s="12"/>
      <c r="B61" s="13"/>
      <c r="C61" s="24" t="s">
        <v>153</v>
      </c>
      <c r="D61" s="124">
        <v>0.45</v>
      </c>
      <c r="E61" s="155"/>
      <c r="F61" s="16"/>
      <c r="G61" s="16"/>
      <c r="H61" s="16"/>
      <c r="I61" s="16"/>
      <c r="J61" s="16"/>
      <c r="K61" s="155"/>
      <c r="L61" s="16"/>
      <c r="M61" s="155"/>
      <c r="N61" s="16"/>
      <c r="O61" s="16"/>
      <c r="P61" s="155"/>
      <c r="Q61" s="112"/>
      <c r="R61" s="150"/>
      <c r="S61" s="155"/>
      <c r="T61" s="151"/>
      <c r="U61" s="151"/>
      <c r="V61" s="151"/>
      <c r="W61" s="151"/>
      <c r="X61" s="151"/>
      <c r="Y61" s="17">
        <v>30</v>
      </c>
      <c r="Z61" s="160">
        <v>30</v>
      </c>
      <c r="AA61" s="17">
        <v>30</v>
      </c>
      <c r="AB61" s="160">
        <v>30</v>
      </c>
      <c r="AC61" s="17">
        <v>30</v>
      </c>
      <c r="AD61" s="16"/>
      <c r="AF61" s="151">
        <v>30</v>
      </c>
      <c r="AG61" s="151">
        <v>30</v>
      </c>
      <c r="AH61" s="85" t="s">
        <v>193</v>
      </c>
      <c r="AI61" s="85" t="s">
        <v>22</v>
      </c>
      <c r="AJ61" s="85">
        <v>0</v>
      </c>
      <c r="AK61" s="85">
        <v>0</v>
      </c>
      <c r="AL61" s="85">
        <v>0</v>
      </c>
      <c r="AM61" s="85" t="s">
        <v>244</v>
      </c>
      <c r="AN61" s="85" t="s">
        <v>244</v>
      </c>
      <c r="AO61" s="85" t="s">
        <v>244</v>
      </c>
      <c r="AP61" s="85" t="s">
        <v>244</v>
      </c>
      <c r="AQ61" s="85" t="s">
        <v>244</v>
      </c>
      <c r="AR61" s="85">
        <v>13</v>
      </c>
      <c r="AS61" s="85" t="s">
        <v>244</v>
      </c>
    </row>
    <row r="62" spans="1:45" x14ac:dyDescent="0.4">
      <c r="A62" s="12"/>
      <c r="B62" s="13"/>
      <c r="C62" s="24" t="s">
        <v>163</v>
      </c>
      <c r="D62" s="124">
        <v>0.45</v>
      </c>
      <c r="E62" s="155"/>
      <c r="F62" s="16"/>
      <c r="G62" s="16"/>
      <c r="H62" s="16"/>
      <c r="I62" s="16"/>
      <c r="J62" s="16"/>
      <c r="K62" s="16"/>
      <c r="L62" s="16"/>
      <c r="M62" s="155"/>
      <c r="N62" s="16"/>
      <c r="O62" s="16">
        <v>26</v>
      </c>
      <c r="P62" s="155"/>
      <c r="Q62" s="112"/>
      <c r="R62" s="150"/>
      <c r="S62" s="155"/>
      <c r="T62" s="151"/>
      <c r="U62" s="151"/>
      <c r="V62" s="151"/>
      <c r="W62" s="151"/>
      <c r="X62" s="151"/>
      <c r="Y62" s="105"/>
      <c r="Z62" s="161"/>
      <c r="AA62" s="105"/>
      <c r="AB62" s="161"/>
      <c r="AC62" s="105"/>
      <c r="AD62" s="16"/>
      <c r="AF62" s="151"/>
      <c r="AG62" s="151"/>
      <c r="AH62" s="85" t="s">
        <v>154</v>
      </c>
      <c r="AI62" s="85" t="s">
        <v>22</v>
      </c>
      <c r="AJ62" s="85">
        <v>0</v>
      </c>
      <c r="AK62" s="85">
        <v>0</v>
      </c>
      <c r="AL62" s="85">
        <v>0</v>
      </c>
      <c r="AM62" s="85" t="s">
        <v>244</v>
      </c>
      <c r="AN62" s="85" t="s">
        <v>244</v>
      </c>
      <c r="AO62" s="85" t="s">
        <v>244</v>
      </c>
      <c r="AP62" s="85" t="s">
        <v>244</v>
      </c>
      <c r="AQ62" s="85" t="s">
        <v>244</v>
      </c>
      <c r="AR62" s="85">
        <v>14</v>
      </c>
      <c r="AS62" s="85" t="s">
        <v>244</v>
      </c>
    </row>
    <row r="63" spans="1:45" x14ac:dyDescent="0.4">
      <c r="A63" s="12"/>
      <c r="B63" s="13"/>
      <c r="C63" s="24" t="s">
        <v>174</v>
      </c>
      <c r="D63" s="124">
        <v>0.45</v>
      </c>
      <c r="E63" s="155"/>
      <c r="F63" s="16"/>
      <c r="G63" s="16"/>
      <c r="H63" s="16"/>
      <c r="I63" s="16"/>
      <c r="J63" s="16"/>
      <c r="K63" s="155"/>
      <c r="L63" s="16"/>
      <c r="M63" s="155"/>
      <c r="N63" s="16"/>
      <c r="O63" s="16"/>
      <c r="P63" s="155"/>
      <c r="Q63" s="112">
        <v>26</v>
      </c>
      <c r="R63" s="150"/>
      <c r="S63" s="155"/>
      <c r="T63" s="151"/>
      <c r="U63" s="151"/>
      <c r="V63" s="151"/>
      <c r="W63" s="151"/>
      <c r="X63" s="151"/>
      <c r="Y63" s="105"/>
      <c r="Z63" s="161"/>
      <c r="AA63" s="105"/>
      <c r="AB63" s="161"/>
      <c r="AC63" s="105"/>
      <c r="AD63" s="16"/>
      <c r="AF63" s="151"/>
      <c r="AG63" s="151"/>
      <c r="AH63" s="85" t="s">
        <v>159</v>
      </c>
      <c r="AI63" s="85" t="s">
        <v>22</v>
      </c>
      <c r="AJ63" s="85">
        <v>0</v>
      </c>
      <c r="AK63" s="85">
        <v>0</v>
      </c>
      <c r="AL63" s="85">
        <v>0</v>
      </c>
      <c r="AM63" s="85" t="s">
        <v>244</v>
      </c>
      <c r="AN63" s="85" t="s">
        <v>244</v>
      </c>
      <c r="AO63" s="85" t="s">
        <v>244</v>
      </c>
      <c r="AP63" s="85" t="s">
        <v>244</v>
      </c>
      <c r="AQ63" s="85" t="s">
        <v>244</v>
      </c>
      <c r="AR63" s="85">
        <v>15</v>
      </c>
      <c r="AS63" s="85" t="s">
        <v>244</v>
      </c>
    </row>
    <row r="64" spans="1:45" x14ac:dyDescent="0.4">
      <c r="A64" s="12"/>
      <c r="B64" s="13"/>
      <c r="C64" s="24" t="s">
        <v>144</v>
      </c>
      <c r="D64" s="124">
        <v>0.45</v>
      </c>
      <c r="E64" s="155">
        <v>40</v>
      </c>
      <c r="F64" s="16"/>
      <c r="G64" s="16"/>
      <c r="H64" s="16">
        <v>40</v>
      </c>
      <c r="I64" s="16">
        <v>40</v>
      </c>
      <c r="J64" s="16">
        <v>40</v>
      </c>
      <c r="K64" s="155"/>
      <c r="L64" s="16">
        <v>40</v>
      </c>
      <c r="M64" s="155"/>
      <c r="N64" s="16">
        <v>40</v>
      </c>
      <c r="O64" s="16">
        <v>40</v>
      </c>
      <c r="P64" s="155">
        <v>40</v>
      </c>
      <c r="Q64" s="112"/>
      <c r="R64" s="150"/>
      <c r="S64" s="155"/>
      <c r="T64" s="155">
        <v>40</v>
      </c>
      <c r="U64" s="155">
        <v>40</v>
      </c>
      <c r="V64" s="155">
        <v>40</v>
      </c>
      <c r="W64" s="155">
        <v>40</v>
      </c>
      <c r="X64" s="155">
        <v>40</v>
      </c>
      <c r="Y64" s="16"/>
      <c r="Z64" s="155"/>
      <c r="AA64" s="16"/>
      <c r="AB64" s="155"/>
      <c r="AC64" s="16"/>
      <c r="AD64" s="16"/>
      <c r="AF64" s="155">
        <v>40</v>
      </c>
      <c r="AG64" s="155">
        <v>40</v>
      </c>
      <c r="AH64" s="85" t="s">
        <v>128</v>
      </c>
      <c r="AI64" s="85" t="s">
        <v>21</v>
      </c>
      <c r="AJ64" s="85">
        <v>0</v>
      </c>
      <c r="AK64" s="85">
        <v>0</v>
      </c>
      <c r="AL64" s="85">
        <v>0</v>
      </c>
      <c r="AM64" s="85" t="s">
        <v>244</v>
      </c>
      <c r="AN64" s="85" t="s">
        <v>244</v>
      </c>
      <c r="AO64" s="85" t="s">
        <v>244</v>
      </c>
      <c r="AP64" s="85" t="s">
        <v>244</v>
      </c>
      <c r="AQ64" s="85" t="s">
        <v>244</v>
      </c>
      <c r="AR64" s="85">
        <v>16</v>
      </c>
      <c r="AS64" s="85" t="s">
        <v>244</v>
      </c>
    </row>
    <row r="65" spans="1:45" x14ac:dyDescent="0.4">
      <c r="A65" s="12"/>
      <c r="B65" s="13"/>
      <c r="C65" s="24" t="s">
        <v>193</v>
      </c>
      <c r="D65" s="124">
        <v>0.45</v>
      </c>
      <c r="E65" s="155"/>
      <c r="F65" s="16"/>
      <c r="G65" s="16">
        <v>60</v>
      </c>
      <c r="H65" s="16"/>
      <c r="I65" s="16"/>
      <c r="J65" s="16"/>
      <c r="K65" s="155"/>
      <c r="L65" s="16"/>
      <c r="M65" s="155"/>
      <c r="N65" s="16"/>
      <c r="O65" s="16"/>
      <c r="P65" s="155"/>
      <c r="Q65" s="112"/>
      <c r="R65" s="150"/>
      <c r="S65" s="155"/>
      <c r="T65" s="151"/>
      <c r="U65" s="151"/>
      <c r="V65" s="151"/>
      <c r="W65" s="151"/>
      <c r="X65" s="151"/>
      <c r="Y65" s="105"/>
      <c r="Z65" s="161"/>
      <c r="AA65" s="105"/>
      <c r="AB65" s="161"/>
      <c r="AC65" s="105"/>
      <c r="AD65" s="14"/>
      <c r="AF65" s="151"/>
      <c r="AG65" s="151"/>
      <c r="AH65" s="85" t="s">
        <v>198</v>
      </c>
      <c r="AI65" s="85" t="s">
        <v>21</v>
      </c>
      <c r="AJ65" s="85">
        <v>0</v>
      </c>
      <c r="AK65" s="85">
        <v>0</v>
      </c>
      <c r="AL65" s="85">
        <v>0</v>
      </c>
      <c r="AM65" s="85" t="s">
        <v>244</v>
      </c>
      <c r="AN65" s="85" t="s">
        <v>244</v>
      </c>
      <c r="AO65" s="85" t="s">
        <v>244</v>
      </c>
      <c r="AP65" s="85" t="s">
        <v>244</v>
      </c>
      <c r="AQ65" s="85" t="s">
        <v>244</v>
      </c>
      <c r="AR65" s="85">
        <v>17</v>
      </c>
      <c r="AS65" s="85" t="s">
        <v>244</v>
      </c>
    </row>
    <row r="66" spans="1:45" x14ac:dyDescent="0.4">
      <c r="A66" s="12"/>
      <c r="B66" s="13"/>
      <c r="C66" s="24" t="s">
        <v>154</v>
      </c>
      <c r="D66" s="124">
        <v>0.45</v>
      </c>
      <c r="E66" s="155"/>
      <c r="F66" s="16"/>
      <c r="G66" s="16"/>
      <c r="H66" s="16"/>
      <c r="I66" s="16"/>
      <c r="J66" s="16"/>
      <c r="K66" s="155"/>
      <c r="L66" s="16"/>
      <c r="M66" s="155"/>
      <c r="N66" s="16"/>
      <c r="O66" s="16"/>
      <c r="P66" s="155"/>
      <c r="Q66" s="112"/>
      <c r="R66" s="150"/>
      <c r="S66" s="155"/>
      <c r="T66" s="151"/>
      <c r="U66" s="151"/>
      <c r="V66" s="151"/>
      <c r="W66" s="151"/>
      <c r="X66" s="151"/>
      <c r="Y66" s="17">
        <v>50</v>
      </c>
      <c r="Z66" s="160"/>
      <c r="AA66" s="17">
        <v>50</v>
      </c>
      <c r="AB66" s="160"/>
      <c r="AC66" s="17">
        <v>50</v>
      </c>
      <c r="AD66" s="14"/>
      <c r="AF66" s="151"/>
      <c r="AG66" s="151"/>
      <c r="AH66" s="85" t="s">
        <v>143</v>
      </c>
      <c r="AI66" s="85" t="s">
        <v>21</v>
      </c>
      <c r="AJ66" s="85">
        <v>0</v>
      </c>
      <c r="AK66" s="85">
        <v>0</v>
      </c>
      <c r="AL66" s="85">
        <v>0</v>
      </c>
      <c r="AM66" s="85" t="s">
        <v>244</v>
      </c>
      <c r="AN66" s="85" t="s">
        <v>244</v>
      </c>
      <c r="AO66" s="85" t="s">
        <v>244</v>
      </c>
      <c r="AP66" s="85" t="s">
        <v>244</v>
      </c>
      <c r="AQ66" s="85" t="s">
        <v>244</v>
      </c>
      <c r="AR66" s="85">
        <v>18</v>
      </c>
      <c r="AS66" s="85" t="s">
        <v>244</v>
      </c>
    </row>
    <row r="67" spans="1:45" x14ac:dyDescent="0.4">
      <c r="A67" s="12"/>
      <c r="B67" s="13"/>
      <c r="C67" s="24" t="s">
        <v>159</v>
      </c>
      <c r="D67" s="124">
        <v>0.4</v>
      </c>
      <c r="E67" s="155"/>
      <c r="F67" s="16"/>
      <c r="G67" s="16"/>
      <c r="H67" s="16"/>
      <c r="I67" s="16"/>
      <c r="J67" s="16"/>
      <c r="K67" s="155"/>
      <c r="L67" s="16"/>
      <c r="M67" s="155"/>
      <c r="N67" s="16"/>
      <c r="O67" s="16"/>
      <c r="P67" s="155"/>
      <c r="Q67" s="112"/>
      <c r="R67" s="150"/>
      <c r="S67" s="155"/>
      <c r="T67" s="151"/>
      <c r="U67" s="151"/>
      <c r="V67" s="151"/>
      <c r="W67" s="151"/>
      <c r="X67" s="151"/>
      <c r="Y67" s="105"/>
      <c r="Z67" s="161"/>
      <c r="AA67" s="105"/>
      <c r="AB67" s="161"/>
      <c r="AC67" s="105"/>
      <c r="AD67" s="14"/>
      <c r="AF67" s="151"/>
      <c r="AG67" s="151"/>
      <c r="AH67" s="85" t="s">
        <v>197</v>
      </c>
      <c r="AI67" s="85" t="s">
        <v>21</v>
      </c>
      <c r="AJ67" s="85">
        <v>0</v>
      </c>
      <c r="AK67" s="85">
        <v>0</v>
      </c>
      <c r="AL67" s="85">
        <v>0</v>
      </c>
      <c r="AM67" s="85" t="s">
        <v>244</v>
      </c>
      <c r="AN67" s="85" t="s">
        <v>244</v>
      </c>
      <c r="AO67" s="85" t="s">
        <v>244</v>
      </c>
      <c r="AP67" s="85" t="s">
        <v>244</v>
      </c>
      <c r="AQ67" s="85" t="s">
        <v>244</v>
      </c>
      <c r="AR67" s="85">
        <v>19</v>
      </c>
      <c r="AS67" s="85" t="s">
        <v>244</v>
      </c>
    </row>
    <row r="68" spans="1:45" x14ac:dyDescent="0.4">
      <c r="A68" s="12"/>
      <c r="B68" s="13"/>
      <c r="C68" s="24" t="s">
        <v>128</v>
      </c>
      <c r="D68" s="124">
        <v>0.25</v>
      </c>
      <c r="E68" s="155">
        <v>18.77</v>
      </c>
      <c r="F68" s="16"/>
      <c r="G68" s="16">
        <v>19</v>
      </c>
      <c r="H68" s="16">
        <v>18.77</v>
      </c>
      <c r="I68" s="16">
        <v>18.77</v>
      </c>
      <c r="J68" s="16">
        <v>18.77</v>
      </c>
      <c r="K68" s="155">
        <v>18.77</v>
      </c>
      <c r="L68" s="16">
        <v>18.77</v>
      </c>
      <c r="M68" s="155">
        <v>18.77</v>
      </c>
      <c r="N68" s="16">
        <v>18.77</v>
      </c>
      <c r="O68" s="16">
        <v>18.77</v>
      </c>
      <c r="P68" s="155">
        <v>18.77</v>
      </c>
      <c r="Q68" s="16">
        <v>18.77</v>
      </c>
      <c r="R68" s="150"/>
      <c r="S68" s="155">
        <v>18.77</v>
      </c>
      <c r="T68" s="155">
        <v>18.77</v>
      </c>
      <c r="U68" s="155">
        <v>18.77</v>
      </c>
      <c r="V68" s="155">
        <v>18.77</v>
      </c>
      <c r="W68" s="155">
        <v>18.77</v>
      </c>
      <c r="X68" s="155">
        <v>18.77</v>
      </c>
      <c r="Y68" s="16">
        <v>18.77</v>
      </c>
      <c r="Z68" s="155">
        <v>18.77</v>
      </c>
      <c r="AA68" s="16">
        <v>18.77</v>
      </c>
      <c r="AB68" s="155">
        <v>18.77</v>
      </c>
      <c r="AC68" s="16">
        <v>18.77</v>
      </c>
      <c r="AD68" s="14"/>
      <c r="AF68" s="155">
        <v>18.77</v>
      </c>
      <c r="AG68" s="155">
        <v>18.77</v>
      </c>
      <c r="AH68" s="85" t="s">
        <v>147</v>
      </c>
      <c r="AI68" s="85" t="s">
        <v>21</v>
      </c>
      <c r="AJ68" s="85">
        <v>0</v>
      </c>
      <c r="AK68" s="85">
        <v>0</v>
      </c>
      <c r="AL68" s="85">
        <v>0</v>
      </c>
      <c r="AM68" s="85" t="s">
        <v>244</v>
      </c>
      <c r="AN68" s="85" t="s">
        <v>244</v>
      </c>
      <c r="AO68" s="85" t="s">
        <v>244</v>
      </c>
      <c r="AP68" s="85" t="s">
        <v>244</v>
      </c>
      <c r="AQ68" s="85" t="s">
        <v>244</v>
      </c>
      <c r="AR68" s="85">
        <v>20</v>
      </c>
      <c r="AS68" s="85" t="s">
        <v>244</v>
      </c>
    </row>
    <row r="69" spans="1:45" x14ac:dyDescent="0.4">
      <c r="A69" s="12"/>
      <c r="B69" s="13"/>
      <c r="C69" s="24" t="s">
        <v>198</v>
      </c>
      <c r="D69" s="124">
        <v>0.25</v>
      </c>
      <c r="E69" s="155"/>
      <c r="F69" s="16">
        <v>40</v>
      </c>
      <c r="G69" s="16"/>
      <c r="H69" s="16"/>
      <c r="I69" s="16"/>
      <c r="J69" s="16"/>
      <c r="K69" s="155"/>
      <c r="L69" s="16"/>
      <c r="M69" s="155"/>
      <c r="N69" s="16"/>
      <c r="O69" s="16"/>
      <c r="P69" s="155"/>
      <c r="Q69" s="105"/>
      <c r="R69" s="150"/>
      <c r="S69" s="155"/>
      <c r="T69" s="151"/>
      <c r="U69" s="151"/>
      <c r="V69" s="151"/>
      <c r="W69" s="151"/>
      <c r="X69" s="151"/>
      <c r="Y69" s="16"/>
      <c r="Z69" s="155"/>
      <c r="AA69" s="16"/>
      <c r="AB69" s="155"/>
      <c r="AC69" s="16"/>
      <c r="AD69" s="95"/>
      <c r="AH69" s="85" t="s">
        <v>155</v>
      </c>
      <c r="AI69" s="85" t="s">
        <v>21</v>
      </c>
      <c r="AJ69" s="85">
        <v>0</v>
      </c>
      <c r="AK69" s="85">
        <v>0</v>
      </c>
      <c r="AL69" s="85">
        <v>0</v>
      </c>
      <c r="AM69" s="85" t="s">
        <v>244</v>
      </c>
      <c r="AN69" s="85" t="s">
        <v>244</v>
      </c>
      <c r="AO69" s="85" t="s">
        <v>244</v>
      </c>
      <c r="AP69" s="85" t="s">
        <v>244</v>
      </c>
      <c r="AQ69" s="85" t="s">
        <v>244</v>
      </c>
      <c r="AR69" s="85">
        <v>21</v>
      </c>
      <c r="AS69" s="85" t="s">
        <v>244</v>
      </c>
    </row>
    <row r="70" spans="1:45" x14ac:dyDescent="0.4">
      <c r="A70" s="12"/>
      <c r="B70" s="13"/>
      <c r="C70" s="24" t="s">
        <v>143</v>
      </c>
      <c r="D70" s="124">
        <v>0.25</v>
      </c>
      <c r="E70" s="155"/>
      <c r="F70" s="16"/>
      <c r="G70" s="16">
        <v>0</v>
      </c>
      <c r="H70" s="16"/>
      <c r="I70" s="16"/>
      <c r="J70" s="16">
        <v>15</v>
      </c>
      <c r="K70" s="155"/>
      <c r="L70" s="16"/>
      <c r="M70" s="155"/>
      <c r="N70" s="16"/>
      <c r="O70" s="16"/>
      <c r="P70" s="155">
        <v>15</v>
      </c>
      <c r="Q70" s="112"/>
      <c r="R70" s="150"/>
      <c r="S70" s="155"/>
      <c r="T70" s="151"/>
      <c r="U70" s="151"/>
      <c r="V70" s="151"/>
      <c r="W70" s="151"/>
      <c r="X70" s="151"/>
      <c r="Y70" s="16">
        <v>15</v>
      </c>
      <c r="Z70" s="155"/>
      <c r="AA70" s="16"/>
      <c r="AB70" s="155"/>
      <c r="AC70" s="16">
        <v>15</v>
      </c>
      <c r="AD70" s="95"/>
      <c r="AF70" s="151"/>
      <c r="AG70" s="151"/>
      <c r="AH70" s="85" t="s">
        <v>148</v>
      </c>
      <c r="AI70" s="85" t="s">
        <v>21</v>
      </c>
      <c r="AJ70" s="85">
        <v>0</v>
      </c>
      <c r="AK70" s="85">
        <v>0</v>
      </c>
      <c r="AL70" s="85">
        <v>0</v>
      </c>
      <c r="AM70" s="85" t="s">
        <v>244</v>
      </c>
      <c r="AN70" s="85" t="s">
        <v>244</v>
      </c>
      <c r="AO70" s="85" t="s">
        <v>244</v>
      </c>
      <c r="AP70" s="85" t="s">
        <v>244</v>
      </c>
      <c r="AQ70" s="85" t="s">
        <v>244</v>
      </c>
      <c r="AR70" s="85">
        <v>22</v>
      </c>
      <c r="AS70" s="85" t="s">
        <v>244</v>
      </c>
    </row>
    <row r="71" spans="1:45" x14ac:dyDescent="0.4">
      <c r="A71" s="12"/>
      <c r="B71" s="13"/>
      <c r="C71" s="24" t="s">
        <v>197</v>
      </c>
      <c r="D71" s="124">
        <v>0.25</v>
      </c>
      <c r="E71" s="155"/>
      <c r="F71" s="16">
        <v>26</v>
      </c>
      <c r="G71" s="16"/>
      <c r="H71" s="16"/>
      <c r="I71" s="16"/>
      <c r="J71" s="16"/>
      <c r="K71" s="155"/>
      <c r="L71" s="16"/>
      <c r="M71" s="155"/>
      <c r="N71" s="16"/>
      <c r="O71" s="16"/>
      <c r="P71" s="155"/>
      <c r="Q71" s="112"/>
      <c r="R71" s="150"/>
      <c r="S71" s="155"/>
      <c r="T71" s="151"/>
      <c r="U71" s="151"/>
      <c r="V71" s="151"/>
      <c r="W71" s="151"/>
      <c r="X71" s="151"/>
      <c r="Y71" s="16"/>
      <c r="Z71" s="155"/>
      <c r="AA71" s="16"/>
      <c r="AB71" s="155"/>
      <c r="AC71" s="16"/>
      <c r="AD71" s="95"/>
      <c r="AF71" s="151"/>
      <c r="AG71" s="151"/>
      <c r="AH71" s="85" t="s">
        <v>199</v>
      </c>
      <c r="AI71" s="85" t="s">
        <v>21</v>
      </c>
      <c r="AJ71" s="85">
        <v>0</v>
      </c>
      <c r="AK71" s="85">
        <v>0</v>
      </c>
      <c r="AL71" s="85">
        <v>0</v>
      </c>
      <c r="AM71" s="85" t="s">
        <v>244</v>
      </c>
      <c r="AN71" s="85" t="s">
        <v>244</v>
      </c>
      <c r="AO71" s="85" t="s">
        <v>244</v>
      </c>
      <c r="AP71" s="85" t="s">
        <v>244</v>
      </c>
      <c r="AQ71" s="85" t="s">
        <v>244</v>
      </c>
      <c r="AR71" s="85">
        <v>23</v>
      </c>
      <c r="AS71" s="85" t="s">
        <v>244</v>
      </c>
    </row>
    <row r="72" spans="1:45" x14ac:dyDescent="0.4">
      <c r="A72" s="12"/>
      <c r="B72" s="13"/>
      <c r="C72" s="24" t="s">
        <v>147</v>
      </c>
      <c r="D72" s="124">
        <v>0.25</v>
      </c>
      <c r="E72" s="155">
        <v>10</v>
      </c>
      <c r="F72" s="16">
        <v>10</v>
      </c>
      <c r="G72" s="16">
        <v>0</v>
      </c>
      <c r="H72" s="16">
        <v>10</v>
      </c>
      <c r="I72" s="16">
        <v>10</v>
      </c>
      <c r="J72" s="16"/>
      <c r="K72" s="155"/>
      <c r="L72" s="16"/>
      <c r="M72" s="155"/>
      <c r="N72" s="16"/>
      <c r="O72" s="16"/>
      <c r="P72" s="155">
        <v>10</v>
      </c>
      <c r="Q72" s="112"/>
      <c r="R72" s="150"/>
      <c r="S72" s="155"/>
      <c r="T72" s="151"/>
      <c r="U72" s="151"/>
      <c r="V72" s="151"/>
      <c r="W72" s="151"/>
      <c r="X72" s="151"/>
      <c r="Y72" s="16"/>
      <c r="Z72" s="155"/>
      <c r="AA72" s="16"/>
      <c r="AB72" s="155"/>
      <c r="AC72" s="16"/>
      <c r="AD72" s="15"/>
      <c r="AF72" s="151"/>
      <c r="AG72" s="151"/>
      <c r="AH72" s="85" t="s">
        <v>158</v>
      </c>
      <c r="AI72" s="85" t="s">
        <v>21</v>
      </c>
      <c r="AJ72" s="85">
        <v>0</v>
      </c>
      <c r="AK72" s="85">
        <v>0</v>
      </c>
      <c r="AL72" s="85">
        <v>0</v>
      </c>
      <c r="AM72" s="85" t="s">
        <v>244</v>
      </c>
      <c r="AN72" s="85" t="s">
        <v>244</v>
      </c>
      <c r="AO72" s="85" t="s">
        <v>244</v>
      </c>
      <c r="AP72" s="85" t="s">
        <v>244</v>
      </c>
      <c r="AQ72" s="85" t="s">
        <v>244</v>
      </c>
      <c r="AR72" s="85">
        <v>24</v>
      </c>
      <c r="AS72" s="85" t="s">
        <v>244</v>
      </c>
    </row>
    <row r="73" spans="1:45" x14ac:dyDescent="0.4">
      <c r="A73" s="12"/>
      <c r="B73" s="13"/>
      <c r="C73" s="24" t="s">
        <v>155</v>
      </c>
      <c r="D73" s="124">
        <v>0.25</v>
      </c>
      <c r="E73" s="155"/>
      <c r="F73" s="16"/>
      <c r="G73" s="16"/>
      <c r="H73" s="16"/>
      <c r="I73" s="16"/>
      <c r="J73" s="16"/>
      <c r="K73" s="155"/>
      <c r="L73" s="16"/>
      <c r="M73" s="155"/>
      <c r="N73" s="16"/>
      <c r="O73" s="16"/>
      <c r="P73" s="155"/>
      <c r="Q73" s="112"/>
      <c r="R73" s="150"/>
      <c r="S73" s="155"/>
      <c r="T73" s="151"/>
      <c r="U73" s="151"/>
      <c r="V73" s="151"/>
      <c r="W73" s="151"/>
      <c r="X73" s="151"/>
      <c r="Y73" s="16">
        <v>10</v>
      </c>
      <c r="Z73" s="155"/>
      <c r="AA73" s="16"/>
      <c r="AB73" s="155"/>
      <c r="AC73" s="16">
        <v>10</v>
      </c>
      <c r="AD73" s="15"/>
      <c r="AF73" s="151"/>
      <c r="AG73" s="151"/>
      <c r="AH73" s="85" t="s">
        <v>149</v>
      </c>
      <c r="AI73" s="85" t="s">
        <v>21</v>
      </c>
      <c r="AJ73" s="85">
        <v>0</v>
      </c>
      <c r="AK73" s="85">
        <v>0</v>
      </c>
      <c r="AL73" s="85">
        <v>0</v>
      </c>
      <c r="AM73" s="85" t="s">
        <v>244</v>
      </c>
      <c r="AN73" s="85" t="s">
        <v>244</v>
      </c>
      <c r="AO73" s="85" t="s">
        <v>244</v>
      </c>
      <c r="AP73" s="85" t="s">
        <v>244</v>
      </c>
      <c r="AQ73" s="85" t="s">
        <v>244</v>
      </c>
      <c r="AR73" s="85">
        <v>25</v>
      </c>
      <c r="AS73" s="85" t="s">
        <v>244</v>
      </c>
    </row>
    <row r="74" spans="1:45" x14ac:dyDescent="0.4">
      <c r="A74" s="12"/>
      <c r="B74" s="13"/>
      <c r="C74" s="24" t="s">
        <v>148</v>
      </c>
      <c r="D74" s="124">
        <v>0.25</v>
      </c>
      <c r="E74" s="123">
        <v>13</v>
      </c>
      <c r="F74" s="14"/>
      <c r="G74" s="14">
        <v>0</v>
      </c>
      <c r="H74" s="14">
        <v>13</v>
      </c>
      <c r="I74" s="14">
        <v>13</v>
      </c>
      <c r="J74" s="14"/>
      <c r="K74" s="123"/>
      <c r="L74" s="14"/>
      <c r="M74" s="123"/>
      <c r="N74" s="14"/>
      <c r="O74" s="14"/>
      <c r="P74" s="123">
        <v>13</v>
      </c>
      <c r="Q74" s="112"/>
      <c r="R74" s="150"/>
      <c r="S74" s="123"/>
      <c r="T74" s="151"/>
      <c r="U74" s="151"/>
      <c r="V74" s="151"/>
      <c r="W74" s="151"/>
      <c r="X74" s="151"/>
      <c r="Y74" s="14"/>
      <c r="Z74" s="123"/>
      <c r="AA74" s="14"/>
      <c r="AB74" s="123"/>
      <c r="AC74" s="14"/>
      <c r="AD74" s="15"/>
      <c r="AF74" s="151"/>
      <c r="AG74" s="151"/>
      <c r="AH74" s="85" t="s">
        <v>200</v>
      </c>
      <c r="AI74" s="85" t="s">
        <v>21</v>
      </c>
      <c r="AJ74" s="85">
        <v>0</v>
      </c>
      <c r="AK74" s="85">
        <v>0</v>
      </c>
      <c r="AL74" s="85">
        <v>0</v>
      </c>
      <c r="AM74" s="85" t="s">
        <v>244</v>
      </c>
      <c r="AN74" s="85" t="s">
        <v>244</v>
      </c>
      <c r="AO74" s="85" t="s">
        <v>244</v>
      </c>
      <c r="AP74" s="85" t="s">
        <v>244</v>
      </c>
      <c r="AQ74" s="85" t="s">
        <v>244</v>
      </c>
      <c r="AR74" s="85">
        <v>26</v>
      </c>
      <c r="AS74" s="85" t="s">
        <v>244</v>
      </c>
    </row>
    <row r="75" spans="1:45" x14ac:dyDescent="0.4">
      <c r="A75" s="12"/>
      <c r="B75" s="13"/>
      <c r="C75" s="24" t="s">
        <v>199</v>
      </c>
      <c r="D75" s="124">
        <v>0.25</v>
      </c>
      <c r="E75" s="123"/>
      <c r="F75" s="14">
        <v>33</v>
      </c>
      <c r="G75" s="14"/>
      <c r="H75" s="14"/>
      <c r="I75" s="14"/>
      <c r="J75" s="14"/>
      <c r="K75" s="123"/>
      <c r="L75" s="14"/>
      <c r="M75" s="123"/>
      <c r="N75" s="14"/>
      <c r="O75" s="14"/>
      <c r="P75" s="123"/>
      <c r="Q75" s="112"/>
      <c r="R75" s="150"/>
      <c r="S75" s="123"/>
      <c r="T75" s="151"/>
      <c r="U75" s="151"/>
      <c r="V75" s="151"/>
      <c r="W75" s="151"/>
      <c r="X75" s="151"/>
      <c r="Y75" s="14"/>
      <c r="Z75" s="150"/>
      <c r="AA75" s="14"/>
      <c r="AB75" s="150"/>
      <c r="AC75" s="14"/>
      <c r="AD75" s="15"/>
      <c r="AF75" s="151"/>
      <c r="AG75" s="151"/>
      <c r="AH75" s="85" t="s">
        <v>195</v>
      </c>
      <c r="AI75" s="85" t="s">
        <v>21</v>
      </c>
      <c r="AJ75" s="85">
        <v>0</v>
      </c>
      <c r="AK75" s="85">
        <v>0</v>
      </c>
      <c r="AL75" s="85">
        <v>0</v>
      </c>
      <c r="AM75" s="85" t="s">
        <v>244</v>
      </c>
      <c r="AN75" s="85" t="s">
        <v>244</v>
      </c>
      <c r="AO75" s="85" t="s">
        <v>244</v>
      </c>
      <c r="AP75" s="85" t="s">
        <v>244</v>
      </c>
      <c r="AQ75" s="85" t="s">
        <v>244</v>
      </c>
      <c r="AR75" s="85">
        <v>27</v>
      </c>
      <c r="AS75" s="85" t="s">
        <v>244</v>
      </c>
    </row>
    <row r="76" spans="1:45" x14ac:dyDescent="0.4">
      <c r="A76" s="12"/>
      <c r="B76" s="13"/>
      <c r="C76" s="24" t="s">
        <v>158</v>
      </c>
      <c r="D76" s="124">
        <v>0.25</v>
      </c>
      <c r="E76" s="123"/>
      <c r="F76" s="14"/>
      <c r="G76" s="14"/>
      <c r="H76" s="14"/>
      <c r="I76" s="14"/>
      <c r="J76" s="14"/>
      <c r="K76" s="123"/>
      <c r="L76" s="14"/>
      <c r="M76" s="123"/>
      <c r="N76" s="14"/>
      <c r="O76" s="14"/>
      <c r="P76" s="123"/>
      <c r="Q76" s="112"/>
      <c r="R76" s="150"/>
      <c r="S76" s="123"/>
      <c r="T76" s="151"/>
      <c r="U76" s="151"/>
      <c r="V76" s="151"/>
      <c r="W76" s="151"/>
      <c r="X76" s="151"/>
      <c r="Y76" s="14">
        <v>17</v>
      </c>
      <c r="Z76" s="162"/>
      <c r="AA76" s="14"/>
      <c r="AB76" s="162"/>
      <c r="AC76" s="14">
        <v>17</v>
      </c>
      <c r="AD76" s="95"/>
      <c r="AF76" s="151"/>
      <c r="AG76" s="151"/>
      <c r="AH76" s="85" t="s">
        <v>149</v>
      </c>
      <c r="AI76" s="85" t="s">
        <v>21</v>
      </c>
      <c r="AJ76" s="85">
        <v>0</v>
      </c>
      <c r="AK76" s="85">
        <v>0</v>
      </c>
      <c r="AL76" s="85">
        <v>0</v>
      </c>
      <c r="AM76" s="85" t="s">
        <v>244</v>
      </c>
      <c r="AN76" s="85" t="s">
        <v>244</v>
      </c>
      <c r="AO76" s="85" t="s">
        <v>244</v>
      </c>
      <c r="AP76" s="85" t="s">
        <v>244</v>
      </c>
      <c r="AQ76" s="85" t="s">
        <v>244</v>
      </c>
      <c r="AR76" s="85">
        <v>28</v>
      </c>
      <c r="AS76" s="85" t="s">
        <v>244</v>
      </c>
    </row>
    <row r="77" spans="1:45" x14ac:dyDescent="0.4">
      <c r="A77" s="12"/>
      <c r="B77" s="13"/>
      <c r="C77" s="24" t="s">
        <v>149</v>
      </c>
      <c r="D77" s="124">
        <v>0.25</v>
      </c>
      <c r="E77" s="123">
        <v>15</v>
      </c>
      <c r="F77" s="14"/>
      <c r="G77" s="14"/>
      <c r="H77" s="14">
        <v>15</v>
      </c>
      <c r="I77" s="14">
        <v>15</v>
      </c>
      <c r="J77" s="14">
        <v>15</v>
      </c>
      <c r="K77" s="123"/>
      <c r="L77" s="14">
        <v>15</v>
      </c>
      <c r="M77" s="123"/>
      <c r="N77" s="14">
        <v>15</v>
      </c>
      <c r="O77" s="123">
        <v>15</v>
      </c>
      <c r="P77" s="123">
        <v>15</v>
      </c>
      <c r="Q77" s="112"/>
      <c r="R77" s="150"/>
      <c r="S77" s="123"/>
      <c r="T77" s="151"/>
      <c r="U77" s="151"/>
      <c r="V77" s="151"/>
      <c r="W77" s="151"/>
      <c r="X77" s="151"/>
      <c r="Y77" s="14"/>
      <c r="Z77" s="123"/>
      <c r="AA77" s="14"/>
      <c r="AB77" s="123"/>
      <c r="AC77" s="14"/>
      <c r="AD77" s="14"/>
      <c r="AF77" s="151"/>
      <c r="AG77" s="151"/>
      <c r="AH77" s="85" t="s">
        <v>156</v>
      </c>
      <c r="AI77" s="85" t="s">
        <v>21</v>
      </c>
      <c r="AJ77" s="85">
        <v>0</v>
      </c>
      <c r="AK77" s="85">
        <v>0</v>
      </c>
      <c r="AL77" s="85">
        <v>0</v>
      </c>
      <c r="AM77" s="85" t="s">
        <v>244</v>
      </c>
      <c r="AN77" s="85" t="s">
        <v>244</v>
      </c>
      <c r="AO77" s="85" t="s">
        <v>244</v>
      </c>
      <c r="AP77" s="85" t="s">
        <v>244</v>
      </c>
      <c r="AQ77" s="85" t="s">
        <v>244</v>
      </c>
      <c r="AR77" s="85">
        <v>29</v>
      </c>
      <c r="AS77" s="85" t="s">
        <v>244</v>
      </c>
    </row>
    <row r="78" spans="1:45" x14ac:dyDescent="0.4">
      <c r="A78" s="12"/>
      <c r="B78" s="13"/>
      <c r="C78" s="24" t="s">
        <v>200</v>
      </c>
      <c r="D78" s="124">
        <v>0.25</v>
      </c>
      <c r="E78" s="123"/>
      <c r="F78" s="14">
        <v>30</v>
      </c>
      <c r="G78" s="14"/>
      <c r="H78" s="14"/>
      <c r="I78" s="14"/>
      <c r="J78" s="14"/>
      <c r="K78" s="123"/>
      <c r="L78" s="14"/>
      <c r="M78" s="123"/>
      <c r="N78" s="14"/>
      <c r="O78" s="14"/>
      <c r="P78" s="123"/>
      <c r="Q78" s="112"/>
      <c r="R78" s="150"/>
      <c r="S78" s="123"/>
      <c r="T78" s="151"/>
      <c r="U78" s="151"/>
      <c r="V78" s="151"/>
      <c r="W78" s="151"/>
      <c r="X78" s="151"/>
      <c r="Y78" s="95"/>
      <c r="Z78" s="150"/>
      <c r="AA78" s="95"/>
      <c r="AB78" s="150"/>
      <c r="AC78" s="95"/>
      <c r="AD78" s="14"/>
      <c r="AF78" s="151"/>
      <c r="AG78" s="151"/>
      <c r="AH78" s="85" t="s">
        <v>150</v>
      </c>
      <c r="AI78" s="85" t="s">
        <v>21</v>
      </c>
      <c r="AJ78" s="85">
        <v>0</v>
      </c>
      <c r="AK78" s="85">
        <v>0</v>
      </c>
      <c r="AL78" s="85">
        <v>0</v>
      </c>
      <c r="AM78" s="85" t="s">
        <v>244</v>
      </c>
      <c r="AN78" s="85" t="s">
        <v>244</v>
      </c>
      <c r="AO78" s="85" t="s">
        <v>244</v>
      </c>
      <c r="AP78" s="85" t="s">
        <v>244</v>
      </c>
      <c r="AQ78" s="85" t="s">
        <v>244</v>
      </c>
      <c r="AR78" s="85">
        <v>30</v>
      </c>
      <c r="AS78" s="85" t="s">
        <v>244</v>
      </c>
    </row>
    <row r="79" spans="1:45" x14ac:dyDescent="0.4">
      <c r="A79" s="12"/>
      <c r="B79" s="13"/>
      <c r="C79" s="24" t="s">
        <v>195</v>
      </c>
      <c r="D79" s="124">
        <v>0.25</v>
      </c>
      <c r="E79" s="123"/>
      <c r="F79" s="14"/>
      <c r="G79" s="14">
        <v>10</v>
      </c>
      <c r="H79" s="14"/>
      <c r="I79" s="14"/>
      <c r="J79" s="14"/>
      <c r="K79" s="123"/>
      <c r="L79" s="14"/>
      <c r="M79" s="123"/>
      <c r="N79" s="14"/>
      <c r="O79" s="14"/>
      <c r="P79" s="123"/>
      <c r="Q79" s="112"/>
      <c r="R79" s="150"/>
      <c r="S79" s="123"/>
      <c r="T79" s="151"/>
      <c r="U79" s="151"/>
      <c r="V79" s="151"/>
      <c r="W79" s="151"/>
      <c r="X79" s="151"/>
      <c r="Y79" s="95"/>
      <c r="Z79" s="150"/>
      <c r="AA79" s="95"/>
      <c r="AB79" s="150"/>
      <c r="AC79" s="95"/>
      <c r="AD79" s="14"/>
      <c r="AF79" s="151"/>
      <c r="AG79" s="151"/>
      <c r="AH79" s="85" t="s">
        <v>201</v>
      </c>
      <c r="AI79" s="85" t="s">
        <v>21</v>
      </c>
      <c r="AJ79" s="85">
        <v>0</v>
      </c>
      <c r="AK79" s="85">
        <v>0</v>
      </c>
      <c r="AL79" s="85">
        <v>0</v>
      </c>
      <c r="AM79" s="85" t="s">
        <v>244</v>
      </c>
      <c r="AN79" s="85" t="s">
        <v>244</v>
      </c>
      <c r="AO79" s="85" t="s">
        <v>244</v>
      </c>
      <c r="AP79" s="85" t="s">
        <v>244</v>
      </c>
      <c r="AQ79" s="85" t="s">
        <v>244</v>
      </c>
      <c r="AR79" s="85">
        <v>31</v>
      </c>
      <c r="AS79" s="85" t="s">
        <v>244</v>
      </c>
    </row>
    <row r="80" spans="1:45" x14ac:dyDescent="0.4">
      <c r="A80" s="12"/>
      <c r="B80" s="13"/>
      <c r="C80" s="24" t="s">
        <v>149</v>
      </c>
      <c r="D80" s="124">
        <v>0.25</v>
      </c>
      <c r="E80" s="123">
        <v>20</v>
      </c>
      <c r="F80" s="14"/>
      <c r="G80" s="14"/>
      <c r="H80" s="14">
        <v>20</v>
      </c>
      <c r="I80" s="14"/>
      <c r="J80" s="14"/>
      <c r="K80" s="123"/>
      <c r="L80" s="14"/>
      <c r="M80" s="123"/>
      <c r="N80" s="14"/>
      <c r="O80" s="14"/>
      <c r="P80" s="123"/>
      <c r="Q80" s="112"/>
      <c r="R80" s="150"/>
      <c r="S80" s="123"/>
      <c r="T80" s="151"/>
      <c r="U80" s="151"/>
      <c r="V80" s="151"/>
      <c r="W80" s="151"/>
      <c r="X80" s="151"/>
      <c r="Y80" s="95"/>
      <c r="Z80" s="150"/>
      <c r="AA80" s="95"/>
      <c r="AB80" s="150"/>
      <c r="AC80" s="95"/>
      <c r="AD80" s="14"/>
      <c r="AF80" s="151"/>
      <c r="AG80" s="151"/>
      <c r="AH80" s="85" t="s">
        <v>157</v>
      </c>
      <c r="AI80" s="85" t="s">
        <v>21</v>
      </c>
      <c r="AJ80" s="85">
        <v>0</v>
      </c>
      <c r="AK80" s="85">
        <v>0</v>
      </c>
      <c r="AL80" s="85">
        <v>0</v>
      </c>
      <c r="AM80" s="85" t="s">
        <v>244</v>
      </c>
      <c r="AN80" s="85" t="s">
        <v>244</v>
      </c>
      <c r="AO80" s="85" t="s">
        <v>244</v>
      </c>
      <c r="AP80" s="85" t="s">
        <v>244</v>
      </c>
      <c r="AQ80" s="85" t="s">
        <v>244</v>
      </c>
      <c r="AR80" s="85">
        <v>32</v>
      </c>
      <c r="AS80" s="85" t="s">
        <v>244</v>
      </c>
    </row>
    <row r="81" spans="1:45" x14ac:dyDescent="0.4">
      <c r="A81" s="12"/>
      <c r="B81" s="13"/>
      <c r="C81" s="24" t="s">
        <v>156</v>
      </c>
      <c r="D81" s="124">
        <v>0.25</v>
      </c>
      <c r="E81" s="123"/>
      <c r="F81" s="14"/>
      <c r="G81" s="14"/>
      <c r="H81" s="14"/>
      <c r="I81" s="14"/>
      <c r="J81" s="14"/>
      <c r="K81" s="123"/>
      <c r="L81" s="14"/>
      <c r="M81" s="123"/>
      <c r="N81" s="14"/>
      <c r="O81" s="14"/>
      <c r="P81" s="123"/>
      <c r="Q81" s="112"/>
      <c r="R81" s="150"/>
      <c r="S81" s="123"/>
      <c r="T81" s="151"/>
      <c r="U81" s="151"/>
      <c r="V81" s="151"/>
      <c r="W81" s="151"/>
      <c r="X81" s="151"/>
      <c r="Y81" s="15">
        <v>16</v>
      </c>
      <c r="Z81" s="162">
        <v>16</v>
      </c>
      <c r="AA81" s="15">
        <v>16</v>
      </c>
      <c r="AB81" s="162">
        <v>16</v>
      </c>
      <c r="AC81" s="15">
        <v>16</v>
      </c>
      <c r="AD81" s="14"/>
      <c r="AF81" s="151"/>
      <c r="AG81" s="151"/>
      <c r="AH81" s="85" t="s">
        <v>160</v>
      </c>
      <c r="AI81" s="85" t="s">
        <v>21</v>
      </c>
      <c r="AJ81" s="85">
        <v>0</v>
      </c>
      <c r="AK81" s="85">
        <v>0</v>
      </c>
      <c r="AL81" s="85">
        <v>0</v>
      </c>
      <c r="AM81" s="85" t="s">
        <v>244</v>
      </c>
      <c r="AN81" s="85" t="s">
        <v>244</v>
      </c>
      <c r="AO81" s="85" t="s">
        <v>244</v>
      </c>
      <c r="AP81" s="85" t="s">
        <v>244</v>
      </c>
      <c r="AQ81" s="85" t="s">
        <v>244</v>
      </c>
      <c r="AR81" s="85">
        <v>33</v>
      </c>
      <c r="AS81" s="85" t="s">
        <v>244</v>
      </c>
    </row>
    <row r="82" spans="1:45" x14ac:dyDescent="0.4">
      <c r="A82" s="12"/>
      <c r="B82" s="13"/>
      <c r="C82" s="24" t="s">
        <v>150</v>
      </c>
      <c r="D82" s="124">
        <v>0.25</v>
      </c>
      <c r="E82" s="123">
        <v>22</v>
      </c>
      <c r="F82" s="14"/>
      <c r="G82" s="14"/>
      <c r="H82" s="14">
        <v>22</v>
      </c>
      <c r="I82" s="14">
        <v>22</v>
      </c>
      <c r="J82" s="14">
        <v>22</v>
      </c>
      <c r="K82" s="123"/>
      <c r="L82" s="14">
        <v>22</v>
      </c>
      <c r="M82" s="123"/>
      <c r="N82" s="14">
        <v>22</v>
      </c>
      <c r="O82" s="14">
        <v>22</v>
      </c>
      <c r="P82" s="123">
        <v>22</v>
      </c>
      <c r="Q82" s="112"/>
      <c r="R82" s="150"/>
      <c r="S82" s="123"/>
      <c r="T82" s="151"/>
      <c r="U82" s="151"/>
      <c r="V82" s="151"/>
      <c r="W82" s="151"/>
      <c r="X82" s="151"/>
      <c r="Y82" s="15"/>
      <c r="Z82" s="162"/>
      <c r="AA82" s="15"/>
      <c r="AB82" s="162"/>
      <c r="AC82" s="95"/>
      <c r="AD82" s="14"/>
      <c r="AF82" s="123"/>
      <c r="AG82" s="123"/>
      <c r="AH82" s="85" t="s">
        <v>247</v>
      </c>
      <c r="AI82" s="85" t="s">
        <v>240</v>
      </c>
      <c r="AJ82" s="85" t="s">
        <v>230</v>
      </c>
      <c r="AK82" s="85" t="s">
        <v>528</v>
      </c>
      <c r="AL82" s="85" t="s">
        <v>232</v>
      </c>
      <c r="AM82" s="85" t="s">
        <v>237</v>
      </c>
      <c r="AN82" s="85" t="s">
        <v>238</v>
      </c>
      <c r="AO82" s="85" t="s">
        <v>233</v>
      </c>
      <c r="AP82" s="85" t="s">
        <v>234</v>
      </c>
      <c r="AQ82" s="85" t="s">
        <v>251</v>
      </c>
      <c r="AR82" s="85" t="s">
        <v>236</v>
      </c>
      <c r="AS82" s="85" t="s">
        <v>239</v>
      </c>
    </row>
    <row r="83" spans="1:45" x14ac:dyDescent="0.4">
      <c r="A83" s="12"/>
      <c r="B83" s="13"/>
      <c r="C83" s="24" t="s">
        <v>201</v>
      </c>
      <c r="D83" s="124">
        <v>0.25</v>
      </c>
      <c r="E83" s="123"/>
      <c r="F83" s="14">
        <v>40</v>
      </c>
      <c r="G83" s="14"/>
      <c r="H83" s="14"/>
      <c r="I83" s="14"/>
      <c r="J83" s="14"/>
      <c r="K83" s="123"/>
      <c r="L83" s="14"/>
      <c r="M83" s="123"/>
      <c r="N83" s="14"/>
      <c r="O83" s="14"/>
      <c r="P83" s="123"/>
      <c r="Q83" s="112"/>
      <c r="R83" s="150"/>
      <c r="S83" s="123"/>
      <c r="T83" s="151"/>
      <c r="U83" s="151"/>
      <c r="V83" s="151"/>
      <c r="W83" s="151"/>
      <c r="X83" s="151"/>
      <c r="Y83" s="15"/>
      <c r="Z83" s="162"/>
      <c r="AA83" s="15"/>
      <c r="AB83" s="162"/>
      <c r="AC83" s="95"/>
      <c r="AD83" s="14"/>
      <c r="AF83" s="151"/>
      <c r="AG83" s="151"/>
      <c r="AH83" s="85" t="s">
        <v>203</v>
      </c>
      <c r="AI83" s="85" t="s">
        <v>255</v>
      </c>
      <c r="AJ83" s="85">
        <v>0</v>
      </c>
      <c r="AK83" s="85">
        <v>256817.69856534025</v>
      </c>
      <c r="AL83" s="85">
        <v>0</v>
      </c>
      <c r="AM83" s="85" t="s">
        <v>244</v>
      </c>
      <c r="AN83" s="85" t="s">
        <v>244</v>
      </c>
      <c r="AO83" s="85" t="s">
        <v>248</v>
      </c>
      <c r="AP83" s="85" t="s">
        <v>529</v>
      </c>
      <c r="AQ83" s="85" t="s">
        <v>244</v>
      </c>
      <c r="AR83" s="85">
        <v>0</v>
      </c>
      <c r="AS83" s="85" t="s">
        <v>244</v>
      </c>
    </row>
    <row r="84" spans="1:45" x14ac:dyDescent="0.4">
      <c r="A84" s="12"/>
      <c r="B84" s="13"/>
      <c r="C84" s="24" t="s">
        <v>157</v>
      </c>
      <c r="D84" s="124">
        <v>0.25</v>
      </c>
      <c r="E84" s="123"/>
      <c r="F84" s="14"/>
      <c r="G84" s="14"/>
      <c r="H84" s="14"/>
      <c r="I84" s="14"/>
      <c r="J84" s="14"/>
      <c r="K84" s="123"/>
      <c r="L84" s="14"/>
      <c r="M84" s="123"/>
      <c r="N84" s="14"/>
      <c r="O84" s="14"/>
      <c r="P84" s="123"/>
      <c r="Q84" s="112"/>
      <c r="R84" s="150"/>
      <c r="S84" s="123"/>
      <c r="T84" s="151"/>
      <c r="U84" s="151"/>
      <c r="V84" s="151"/>
      <c r="W84" s="151"/>
      <c r="X84" s="151"/>
      <c r="Y84" s="15">
        <v>30</v>
      </c>
      <c r="Z84" s="162"/>
      <c r="AA84" s="15">
        <v>30</v>
      </c>
      <c r="AB84" s="162"/>
      <c r="AC84" s="95"/>
      <c r="AD84" s="14"/>
      <c r="AF84" s="151"/>
      <c r="AG84" s="151"/>
      <c r="AH84" s="85" t="s">
        <v>204</v>
      </c>
      <c r="AI84" s="85" t="s">
        <v>255</v>
      </c>
      <c r="AJ84" s="85">
        <v>0</v>
      </c>
      <c r="AK84" s="85">
        <v>1035946.2542138061</v>
      </c>
      <c r="AL84" s="85">
        <v>0</v>
      </c>
      <c r="AM84" s="85" t="s">
        <v>244</v>
      </c>
      <c r="AN84" s="85" t="s">
        <v>244</v>
      </c>
      <c r="AO84" s="85" t="s">
        <v>248</v>
      </c>
      <c r="AP84" s="85" t="s">
        <v>529</v>
      </c>
      <c r="AQ84" s="85" t="s">
        <v>244</v>
      </c>
      <c r="AR84" s="85">
        <v>0</v>
      </c>
      <c r="AS84" s="85" t="s">
        <v>244</v>
      </c>
    </row>
    <row r="85" spans="1:45" x14ac:dyDescent="0.4">
      <c r="A85" s="12"/>
      <c r="B85" s="13"/>
      <c r="C85" s="24" t="s">
        <v>160</v>
      </c>
      <c r="D85" s="124">
        <v>0.25</v>
      </c>
      <c r="E85" s="123"/>
      <c r="F85" s="14"/>
      <c r="G85" s="14"/>
      <c r="H85" s="14"/>
      <c r="I85" s="14"/>
      <c r="J85" s="14"/>
      <c r="K85" s="123"/>
      <c r="L85" s="13"/>
      <c r="M85" s="123"/>
      <c r="N85" s="14"/>
      <c r="O85" s="14"/>
      <c r="P85" s="123"/>
      <c r="Q85" s="112"/>
      <c r="R85" s="150"/>
      <c r="S85" s="123"/>
      <c r="T85" s="151"/>
      <c r="U85" s="151"/>
      <c r="V85" s="151"/>
      <c r="W85" s="151"/>
      <c r="X85" s="151"/>
      <c r="Y85" s="95"/>
      <c r="Z85" s="123">
        <v>40</v>
      </c>
      <c r="AA85" s="95"/>
      <c r="AB85" s="123">
        <v>40</v>
      </c>
      <c r="AC85" s="95">
        <v>40</v>
      </c>
      <c r="AD85" s="13"/>
      <c r="AF85" s="95">
        <v>40</v>
      </c>
      <c r="AG85" s="95">
        <v>40</v>
      </c>
      <c r="AH85" s="85" t="s">
        <v>205</v>
      </c>
      <c r="AI85" s="85" t="s">
        <v>255</v>
      </c>
      <c r="AJ85" s="85">
        <v>0</v>
      </c>
      <c r="AK85" s="85">
        <v>1185409.1750112504</v>
      </c>
      <c r="AL85" s="85">
        <v>0</v>
      </c>
      <c r="AM85" s="85" t="s">
        <v>244</v>
      </c>
      <c r="AN85" s="85" t="s">
        <v>244</v>
      </c>
      <c r="AO85" s="85" t="s">
        <v>248</v>
      </c>
      <c r="AP85" s="85" t="s">
        <v>529</v>
      </c>
      <c r="AQ85" s="85" t="s">
        <v>244</v>
      </c>
      <c r="AR85" s="85">
        <v>0</v>
      </c>
      <c r="AS85" s="85" t="s">
        <v>244</v>
      </c>
    </row>
    <row r="86" spans="1:45" x14ac:dyDescent="0.4">
      <c r="A86" s="12"/>
      <c r="B86" s="13"/>
      <c r="C86" s="24"/>
      <c r="D86" s="24"/>
      <c r="E86" s="123"/>
      <c r="F86" s="14"/>
      <c r="G86" s="14"/>
      <c r="H86" s="163"/>
      <c r="I86" s="163"/>
      <c r="J86" s="163"/>
      <c r="K86" s="123"/>
      <c r="L86" s="13"/>
      <c r="M86" s="123"/>
      <c r="N86" s="14"/>
      <c r="O86" s="14"/>
      <c r="P86" s="123"/>
      <c r="Q86" s="112"/>
      <c r="R86" s="150"/>
      <c r="S86" s="150"/>
      <c r="T86" s="151"/>
      <c r="U86" s="151"/>
      <c r="V86" s="151"/>
      <c r="W86" s="151"/>
      <c r="X86" s="151"/>
      <c r="Y86" s="14"/>
      <c r="Z86" s="123"/>
      <c r="AA86" s="14"/>
      <c r="AB86" s="123"/>
      <c r="AC86" s="95"/>
      <c r="AD86" s="13"/>
      <c r="AH86" s="85" t="s">
        <v>206</v>
      </c>
      <c r="AI86" s="85" t="s">
        <v>255</v>
      </c>
      <c r="AJ86" s="85">
        <v>0</v>
      </c>
      <c r="AK86" s="85">
        <v>977269.23710721638</v>
      </c>
      <c r="AL86" s="85">
        <v>0</v>
      </c>
      <c r="AM86" s="85" t="s">
        <v>244</v>
      </c>
      <c r="AN86" s="85" t="s">
        <v>244</v>
      </c>
      <c r="AO86" s="85" t="s">
        <v>248</v>
      </c>
      <c r="AP86" s="85" t="s">
        <v>529</v>
      </c>
      <c r="AQ86" s="85" t="s">
        <v>244</v>
      </c>
      <c r="AR86" s="85">
        <v>0</v>
      </c>
      <c r="AS86" s="85" t="s">
        <v>244</v>
      </c>
    </row>
    <row r="87" spans="1:45" x14ac:dyDescent="0.4">
      <c r="A87" s="12"/>
      <c r="B87" s="13" t="s">
        <v>124</v>
      </c>
      <c r="C87" s="24"/>
      <c r="D87" s="24"/>
      <c r="E87" s="123"/>
      <c r="F87" s="163"/>
      <c r="G87" s="163"/>
      <c r="H87" s="163"/>
      <c r="I87" s="163"/>
      <c r="J87" s="163"/>
      <c r="K87" s="123"/>
      <c r="L87" s="13"/>
      <c r="M87" s="123"/>
      <c r="N87" s="14"/>
      <c r="O87" s="14"/>
      <c r="P87" s="123"/>
      <c r="Q87" s="5"/>
      <c r="R87" s="150"/>
      <c r="S87" s="150"/>
      <c r="T87" s="151"/>
      <c r="U87" s="151"/>
      <c r="V87" s="151"/>
      <c r="W87" s="151"/>
      <c r="X87" s="151"/>
      <c r="Y87" s="14"/>
      <c r="Z87" s="123"/>
      <c r="AA87" s="14"/>
      <c r="AB87" s="123"/>
      <c r="AC87" s="95"/>
      <c r="AD87" s="13"/>
      <c r="AH87" s="85" t="s">
        <v>207</v>
      </c>
      <c r="AI87" s="85" t="s">
        <v>255</v>
      </c>
      <c r="AJ87" s="85">
        <v>0</v>
      </c>
      <c r="AK87" s="85">
        <v>1998359.3865019998</v>
      </c>
      <c r="AL87" s="85">
        <v>0</v>
      </c>
      <c r="AM87" s="85" t="s">
        <v>244</v>
      </c>
      <c r="AN87" s="85" t="s">
        <v>244</v>
      </c>
      <c r="AO87" s="85" t="s">
        <v>248</v>
      </c>
      <c r="AP87" s="85" t="s">
        <v>529</v>
      </c>
      <c r="AQ87" s="85" t="s">
        <v>244</v>
      </c>
      <c r="AR87" s="85">
        <v>0</v>
      </c>
      <c r="AS87" s="85" t="s">
        <v>244</v>
      </c>
    </row>
    <row r="88" spans="1:45" x14ac:dyDescent="0.4">
      <c r="A88" s="12"/>
      <c r="B88" s="13"/>
      <c r="C88" s="24" t="s">
        <v>203</v>
      </c>
      <c r="D88" s="24"/>
      <c r="E88" s="123"/>
      <c r="F88" s="163"/>
      <c r="G88" s="163"/>
      <c r="H88" s="163"/>
      <c r="I88" s="163"/>
      <c r="J88" s="163"/>
      <c r="K88" s="123"/>
      <c r="L88" s="13"/>
      <c r="M88" s="123"/>
      <c r="N88" s="14"/>
      <c r="O88" s="14"/>
      <c r="P88" s="123"/>
      <c r="Q88" s="5"/>
      <c r="R88" s="150"/>
      <c r="S88" s="150"/>
      <c r="T88" s="151"/>
      <c r="U88" s="151"/>
      <c r="V88" s="151"/>
      <c r="W88" s="151"/>
      <c r="X88" s="151"/>
      <c r="Y88" s="14"/>
      <c r="Z88" s="123"/>
      <c r="AA88" s="14"/>
      <c r="AB88" s="123"/>
      <c r="AC88" s="95"/>
      <c r="AD88" s="13"/>
      <c r="AH88" s="85" t="s">
        <v>208</v>
      </c>
      <c r="AI88" s="85" t="s">
        <v>255</v>
      </c>
      <c r="AJ88" s="85">
        <v>0</v>
      </c>
      <c r="AK88" s="85">
        <v>2504413.8544025696</v>
      </c>
      <c r="AL88" s="85">
        <v>0</v>
      </c>
      <c r="AM88" s="85" t="s">
        <v>244</v>
      </c>
      <c r="AN88" s="85" t="s">
        <v>244</v>
      </c>
      <c r="AO88" s="85" t="s">
        <v>248</v>
      </c>
      <c r="AP88" s="85" t="s">
        <v>529</v>
      </c>
      <c r="AQ88" s="85" t="s">
        <v>244</v>
      </c>
      <c r="AR88" s="85">
        <v>0</v>
      </c>
      <c r="AS88" s="85" t="s">
        <v>244</v>
      </c>
    </row>
    <row r="89" spans="1:45" x14ac:dyDescent="0.4">
      <c r="A89" s="12"/>
      <c r="B89" s="13"/>
      <c r="C89" s="24" t="s">
        <v>204</v>
      </c>
      <c r="D89" s="24"/>
      <c r="E89" s="123"/>
      <c r="F89" s="163"/>
      <c r="G89" s="163"/>
      <c r="H89" s="163"/>
      <c r="I89" s="163"/>
      <c r="J89" s="163"/>
      <c r="K89" s="123"/>
      <c r="L89" s="13"/>
      <c r="M89" s="123"/>
      <c r="N89" s="14"/>
      <c r="O89" s="14"/>
      <c r="P89" s="123"/>
      <c r="Q89" s="5"/>
      <c r="R89" s="150"/>
      <c r="S89" s="150"/>
      <c r="T89" s="151"/>
      <c r="U89" s="151"/>
      <c r="V89" s="151"/>
      <c r="W89" s="151"/>
      <c r="X89" s="151"/>
      <c r="Y89" s="14"/>
      <c r="Z89" s="123"/>
      <c r="AA89" s="14"/>
      <c r="AB89" s="123"/>
      <c r="AC89" s="95"/>
      <c r="AD89" s="13"/>
      <c r="AH89" s="85" t="s">
        <v>209</v>
      </c>
      <c r="AI89" s="85" t="s">
        <v>255</v>
      </c>
      <c r="AJ89" s="85">
        <v>0</v>
      </c>
      <c r="AK89" s="85">
        <v>1429990.1773481637</v>
      </c>
      <c r="AL89" s="85">
        <v>0</v>
      </c>
      <c r="AM89" s="85" t="s">
        <v>244</v>
      </c>
      <c r="AN89" s="85" t="s">
        <v>244</v>
      </c>
      <c r="AO89" s="85" t="s">
        <v>248</v>
      </c>
      <c r="AP89" s="85" t="s">
        <v>529</v>
      </c>
      <c r="AQ89" s="85" t="s">
        <v>244</v>
      </c>
      <c r="AR89" s="85">
        <v>0</v>
      </c>
      <c r="AS89" s="85" t="s">
        <v>244</v>
      </c>
    </row>
    <row r="90" spans="1:45" x14ac:dyDescent="0.4">
      <c r="A90" s="12"/>
      <c r="B90" s="13"/>
      <c r="C90" s="24" t="s">
        <v>205</v>
      </c>
      <c r="D90" s="24"/>
      <c r="E90" s="123"/>
      <c r="F90" s="163"/>
      <c r="G90" s="163"/>
      <c r="H90" s="163"/>
      <c r="I90" s="163"/>
      <c r="J90" s="163"/>
      <c r="K90" s="123"/>
      <c r="L90" s="5"/>
      <c r="M90" s="123"/>
      <c r="N90" s="5"/>
      <c r="O90" s="5"/>
      <c r="P90" s="123"/>
      <c r="R90" s="150"/>
      <c r="S90" s="150"/>
      <c r="T90" s="151"/>
      <c r="U90" s="151"/>
      <c r="V90" s="151"/>
      <c r="W90" s="151"/>
      <c r="X90" s="151"/>
      <c r="Y90" s="5"/>
      <c r="Z90" s="123"/>
      <c r="AA90" s="14"/>
      <c r="AB90" s="123"/>
      <c r="AC90" s="5"/>
      <c r="AD90" s="5"/>
    </row>
    <row r="91" spans="1:45" x14ac:dyDescent="0.4">
      <c r="A91" s="12"/>
      <c r="B91" s="13"/>
      <c r="C91" s="24" t="s">
        <v>206</v>
      </c>
      <c r="D91" s="24"/>
      <c r="E91" s="123"/>
      <c r="F91" s="151"/>
      <c r="G91" s="151"/>
      <c r="H91" s="151"/>
      <c r="I91" s="151"/>
      <c r="J91" s="151"/>
      <c r="K91" s="123"/>
      <c r="M91" s="123"/>
      <c r="N91" s="1"/>
      <c r="P91" s="123"/>
      <c r="R91" s="150"/>
      <c r="S91" s="150"/>
      <c r="T91" s="151"/>
      <c r="U91" s="151"/>
      <c r="V91" s="151"/>
      <c r="W91" s="151"/>
      <c r="X91" s="151"/>
      <c r="Z91" s="123"/>
      <c r="AA91" s="14"/>
      <c r="AB91" s="123"/>
    </row>
    <row r="92" spans="1:45" x14ac:dyDescent="0.4">
      <c r="A92" s="12"/>
      <c r="B92" s="13"/>
      <c r="C92" s="24" t="s">
        <v>207</v>
      </c>
      <c r="D92" s="24"/>
      <c r="E92" s="123"/>
      <c r="F92" s="164"/>
      <c r="G92" s="164"/>
      <c r="H92" s="164"/>
      <c r="I92" s="164"/>
      <c r="J92" s="151"/>
      <c r="K92" s="123"/>
      <c r="M92" s="123"/>
      <c r="P92" s="123"/>
      <c r="R92" s="150"/>
      <c r="S92" s="150"/>
      <c r="T92" s="151"/>
      <c r="U92" s="151"/>
      <c r="V92" s="151"/>
      <c r="W92" s="151"/>
      <c r="X92" s="151"/>
      <c r="Z92" s="123"/>
      <c r="AA92" s="14"/>
      <c r="AB92" s="123"/>
    </row>
    <row r="93" spans="1:45" x14ac:dyDescent="0.4">
      <c r="A93" s="12"/>
      <c r="B93" s="13"/>
      <c r="C93" s="24" t="s">
        <v>208</v>
      </c>
      <c r="D93" s="24"/>
      <c r="E93" s="123"/>
      <c r="F93" s="165"/>
      <c r="G93" s="165"/>
      <c r="H93" s="166"/>
      <c r="I93" s="151"/>
      <c r="J93" s="151"/>
      <c r="K93" s="123"/>
      <c r="M93" s="123"/>
      <c r="P93" s="123"/>
      <c r="R93" s="150"/>
      <c r="S93" s="150"/>
      <c r="T93" s="151"/>
      <c r="U93" s="151"/>
      <c r="V93" s="151"/>
      <c r="W93" s="151"/>
      <c r="X93" s="151"/>
      <c r="Z93" s="123"/>
      <c r="AA93" s="14"/>
      <c r="AB93" s="123"/>
    </row>
    <row r="94" spans="1:45" x14ac:dyDescent="0.4">
      <c r="A94" s="13"/>
      <c r="B94" s="13"/>
      <c r="C94" s="24" t="s">
        <v>209</v>
      </c>
      <c r="D94" s="24"/>
      <c r="E94" s="13"/>
      <c r="F94" s="165"/>
      <c r="G94" s="165"/>
      <c r="H94" s="165"/>
      <c r="I94" s="151"/>
      <c r="J94" s="151"/>
      <c r="K94" s="13"/>
      <c r="M94" s="13"/>
      <c r="P94" s="13"/>
      <c r="R94" s="5"/>
      <c r="S94" s="5"/>
      <c r="Z94" s="13"/>
      <c r="AB94" s="13"/>
    </row>
    <row r="95" spans="1:45" x14ac:dyDescent="0.4">
      <c r="A95" s="13"/>
      <c r="B95" s="13"/>
      <c r="C95" s="24"/>
      <c r="D95" s="24"/>
      <c r="E95" s="13"/>
      <c r="F95" s="3"/>
      <c r="G95" s="3"/>
      <c r="H95" s="3"/>
      <c r="K95" s="13"/>
      <c r="M95" s="13"/>
      <c r="P95" s="13"/>
      <c r="R95" s="5"/>
      <c r="S95" s="5"/>
      <c r="Z95" s="13"/>
      <c r="AB95" s="13"/>
    </row>
    <row r="96" spans="1:45" x14ac:dyDescent="0.4">
      <c r="A96" s="13"/>
      <c r="B96" s="13"/>
      <c r="C96" s="24" t="s">
        <v>105</v>
      </c>
      <c r="D96" s="24"/>
      <c r="E96" s="13" t="s">
        <v>202</v>
      </c>
      <c r="F96" s="3"/>
      <c r="G96" s="3"/>
      <c r="H96" s="3"/>
      <c r="K96" s="13"/>
      <c r="M96" s="13"/>
      <c r="P96" s="13"/>
      <c r="R96" s="5"/>
      <c r="S96" s="5"/>
      <c r="Z96" s="13"/>
      <c r="AB96" s="13"/>
    </row>
    <row r="97" spans="1:29" x14ac:dyDescent="0.4">
      <c r="A97" s="13"/>
      <c r="B97" s="13"/>
      <c r="C97" s="24"/>
      <c r="D97" s="24"/>
      <c r="E97" s="13"/>
      <c r="F97" s="3"/>
      <c r="G97" s="3"/>
      <c r="H97" s="3"/>
      <c r="K97" s="13"/>
      <c r="M97" s="13"/>
      <c r="P97" s="13"/>
      <c r="R97" s="5"/>
      <c r="S97" s="5"/>
      <c r="Z97" s="13"/>
      <c r="AB97" s="13"/>
    </row>
    <row r="98" spans="1:29" x14ac:dyDescent="0.4">
      <c r="A98" s="13"/>
      <c r="B98" s="13"/>
      <c r="C98" s="24"/>
      <c r="D98" s="24"/>
      <c r="E98" s="13"/>
      <c r="F98" s="1"/>
      <c r="G98" s="1"/>
      <c r="H98" s="1"/>
      <c r="K98" s="13"/>
      <c r="M98" s="13"/>
      <c r="P98" s="13"/>
      <c r="R98" s="5"/>
      <c r="S98" s="5"/>
      <c r="Z98" s="13"/>
      <c r="AB98" s="13"/>
    </row>
    <row r="99" spans="1:29" x14ac:dyDescent="0.4">
      <c r="E99" s="5"/>
      <c r="F99" s="1"/>
      <c r="G99" s="1"/>
      <c r="H99" s="1"/>
      <c r="K99" s="13"/>
      <c r="M99" s="5"/>
      <c r="P99" s="5"/>
      <c r="Z99" s="5"/>
      <c r="AB99" s="5"/>
    </row>
    <row r="100" spans="1:29" x14ac:dyDescent="0.4">
      <c r="A100" s="4" t="s">
        <v>8</v>
      </c>
      <c r="F100" s="1"/>
      <c r="G100" s="1"/>
      <c r="H100" s="1"/>
    </row>
    <row r="101" spans="1:29" x14ac:dyDescent="0.4">
      <c r="B101" t="s">
        <v>14</v>
      </c>
      <c r="E101" s="2">
        <v>1100</v>
      </c>
      <c r="F101" s="1"/>
      <c r="G101" s="1"/>
      <c r="H101" s="1"/>
      <c r="I101" s="1"/>
    </row>
    <row r="102" spans="1:29" x14ac:dyDescent="0.4">
      <c r="B102" t="s">
        <v>6</v>
      </c>
      <c r="E102" s="3">
        <v>0.25</v>
      </c>
      <c r="F102" s="1"/>
      <c r="G102" s="1"/>
      <c r="H102" s="1"/>
      <c r="I102" s="1"/>
    </row>
    <row r="103" spans="1:29" x14ac:dyDescent="0.4">
      <c r="B103" t="s">
        <v>7</v>
      </c>
      <c r="E103" s="3">
        <v>0.55000000000000004</v>
      </c>
    </row>
    <row r="104" spans="1:29" x14ac:dyDescent="0.4">
      <c r="B104" t="s">
        <v>129</v>
      </c>
      <c r="E104" s="3"/>
    </row>
    <row r="105" spans="1:29" x14ac:dyDescent="0.4">
      <c r="B105" t="s">
        <v>130</v>
      </c>
      <c r="E105" s="3"/>
    </row>
    <row r="106" spans="1:29" x14ac:dyDescent="0.4">
      <c r="B106" t="s">
        <v>12</v>
      </c>
      <c r="E106" s="3">
        <v>0.04</v>
      </c>
    </row>
    <row r="107" spans="1:29" x14ac:dyDescent="0.4">
      <c r="B107" t="s">
        <v>10</v>
      </c>
      <c r="E107" s="1">
        <v>1</v>
      </c>
    </row>
    <row r="108" spans="1:29" x14ac:dyDescent="0.4">
      <c r="B108" t="s">
        <v>23</v>
      </c>
      <c r="E108" s="1"/>
    </row>
    <row r="109" spans="1:29" x14ac:dyDescent="0.4">
      <c r="C109" t="s">
        <v>21</v>
      </c>
      <c r="E109" s="6">
        <v>0.4</v>
      </c>
    </row>
    <row r="110" spans="1:29" ht="29.15" x14ac:dyDescent="0.4">
      <c r="C110" t="s">
        <v>22</v>
      </c>
      <c r="E110" s="6">
        <v>0.1</v>
      </c>
      <c r="Q110" s="97"/>
      <c r="Y110" s="114" t="s">
        <v>168</v>
      </c>
      <c r="AA110" s="114" t="s">
        <v>173</v>
      </c>
      <c r="AC110" s="97"/>
    </row>
    <row r="111" spans="1:29" x14ac:dyDescent="0.4">
      <c r="B111" t="s">
        <v>16</v>
      </c>
      <c r="E111" s="1"/>
      <c r="Y111" s="108" t="s">
        <v>101</v>
      </c>
      <c r="AA111" s="108" t="s">
        <v>166</v>
      </c>
    </row>
    <row r="112" spans="1:29" ht="72.900000000000006" x14ac:dyDescent="0.4">
      <c r="C112" s="97" t="s">
        <v>46</v>
      </c>
      <c r="Y112" s="86"/>
      <c r="AA112" s="86"/>
    </row>
    <row r="113" spans="2:27" ht="29.15" x14ac:dyDescent="0.4">
      <c r="C113" s="97" t="s">
        <v>40</v>
      </c>
      <c r="Y113" s="86"/>
      <c r="AA113" s="86"/>
    </row>
    <row r="114" spans="2:27" x14ac:dyDescent="0.4">
      <c r="B114" s="12" t="s">
        <v>126</v>
      </c>
      <c r="Y114" s="86"/>
      <c r="AA114" s="86"/>
    </row>
    <row r="115" spans="2:27" x14ac:dyDescent="0.4">
      <c r="B115" s="13" t="s">
        <v>127</v>
      </c>
      <c r="E115" s="96">
        <v>7.4999999999999997E-3</v>
      </c>
    </row>
    <row r="117" spans="2:27" x14ac:dyDescent="0.4">
      <c r="B117" s="107" t="s">
        <v>116</v>
      </c>
    </row>
    <row r="118" spans="2:27" x14ac:dyDescent="0.4">
      <c r="C118" t="s">
        <v>161</v>
      </c>
    </row>
  </sheetData>
  <mergeCells count="4">
    <mergeCell ref="C1:F1"/>
    <mergeCell ref="C2:F2"/>
    <mergeCell ref="C3:F3"/>
    <mergeCell ref="C4:F4"/>
  </mergeCells>
  <printOptions horizontalCentered="1"/>
  <pageMargins left="0.7" right="0.7" top="1.5" bottom="0.75" header="0.55000000000000004" footer="0.3"/>
  <pageSetup scale="65" orientation="landscape" horizontalDpi="360" verticalDpi="360" r:id="rId1"/>
  <headerFooter>
    <oddHeader>&amp;C&amp;"-,Bold"&amp;12BWP 2019 Integrated Resource Plan
Resource Modeling Plan
Resource Options at IPP Site
(Megawatts)</oddHeader>
    <oddFooter>&amp;RSheet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568A-C2BB-4E8C-B006-2318E3FEA559}">
  <sheetPr>
    <tabColor rgb="FF7030A0"/>
  </sheetPr>
  <dimension ref="A1:O254"/>
  <sheetViews>
    <sheetView workbookViewId="0">
      <selection activeCell="F34" sqref="F34"/>
    </sheetView>
  </sheetViews>
  <sheetFormatPr defaultRowHeight="14.6" x14ac:dyDescent="0.4"/>
  <cols>
    <col min="1" max="1" width="10.69140625" bestFit="1" customWidth="1"/>
    <col min="2" max="2" width="9.84375" bestFit="1" customWidth="1"/>
    <col min="3" max="3" width="25.53515625" bestFit="1" customWidth="1"/>
    <col min="4" max="4" width="25.69140625" bestFit="1" customWidth="1"/>
    <col min="5" max="5" width="16.84375" bestFit="1" customWidth="1"/>
    <col min="6" max="6" width="17.15234375" bestFit="1" customWidth="1"/>
    <col min="7" max="7" width="23.53515625" bestFit="1" customWidth="1"/>
    <col min="8" max="8" width="23.69140625" bestFit="1" customWidth="1"/>
    <col min="9" max="9" width="17.84375" bestFit="1" customWidth="1"/>
    <col min="10" max="10" width="18.15234375" bestFit="1" customWidth="1"/>
    <col min="11" max="11" width="16.69140625" bestFit="1" customWidth="1"/>
    <col min="12" max="12" width="17.15234375" bestFit="1" customWidth="1"/>
    <col min="13" max="13" width="10.84375" bestFit="1" customWidth="1"/>
    <col min="14" max="14" width="8.84375" bestFit="1" customWidth="1"/>
    <col min="15" max="15" width="15.15234375" bestFit="1" customWidth="1"/>
  </cols>
  <sheetData>
    <row r="1" spans="1:15" x14ac:dyDescent="0.4">
      <c r="A1" s="194" t="s">
        <v>672</v>
      </c>
      <c r="B1" s="194" t="s">
        <v>212</v>
      </c>
      <c r="C1" s="194" t="s">
        <v>673</v>
      </c>
      <c r="D1" s="194" t="s">
        <v>674</v>
      </c>
      <c r="E1" s="194" t="s">
        <v>675</v>
      </c>
      <c r="F1" s="194" t="s">
        <v>676</v>
      </c>
      <c r="G1" s="194" t="s">
        <v>677</v>
      </c>
      <c r="H1" s="194" t="s">
        <v>678</v>
      </c>
      <c r="I1" s="194" t="s">
        <v>679</v>
      </c>
      <c r="J1" s="194" t="s">
        <v>680</v>
      </c>
      <c r="K1" s="194" t="s">
        <v>681</v>
      </c>
      <c r="L1" s="194" t="s">
        <v>682</v>
      </c>
      <c r="M1" s="194" t="s">
        <v>683</v>
      </c>
      <c r="N1" s="194" t="s">
        <v>241</v>
      </c>
      <c r="O1" s="194" t="s">
        <v>684</v>
      </c>
    </row>
    <row r="2" spans="1:15" x14ac:dyDescent="0.4">
      <c r="A2" t="s">
        <v>685</v>
      </c>
      <c r="B2" s="195">
        <v>33.814332</v>
      </c>
      <c r="C2" s="195">
        <v>33.124983999999998</v>
      </c>
      <c r="D2" s="195">
        <v>42.124983999999998</v>
      </c>
      <c r="E2" s="195">
        <v>33.682243</v>
      </c>
      <c r="F2" s="195">
        <v>45.682243</v>
      </c>
      <c r="G2" s="195">
        <v>33.682243</v>
      </c>
      <c r="H2" s="195">
        <v>45.682243</v>
      </c>
      <c r="I2" s="195">
        <v>38.617618</v>
      </c>
      <c r="J2" s="195">
        <v>44.617618</v>
      </c>
      <c r="K2" s="195">
        <v>33.124983999999998</v>
      </c>
      <c r="L2" s="195">
        <v>42.124983999999998</v>
      </c>
      <c r="M2" s="195">
        <v>22.969999000000001</v>
      </c>
      <c r="N2" s="195">
        <v>2.67</v>
      </c>
      <c r="O2" s="195">
        <v>3.7240000000000002</v>
      </c>
    </row>
    <row r="3" spans="1:15" x14ac:dyDescent="0.4">
      <c r="A3" t="s">
        <v>686</v>
      </c>
      <c r="B3" s="195">
        <v>37.464942000000001</v>
      </c>
      <c r="C3" s="195">
        <v>36.827010999999999</v>
      </c>
      <c r="D3" s="195">
        <v>45.827010999999999</v>
      </c>
      <c r="E3" s="195">
        <v>37.464942000000001</v>
      </c>
      <c r="F3" s="195">
        <v>49.464942000000001</v>
      </c>
      <c r="G3" s="195">
        <v>37.464942000000001</v>
      </c>
      <c r="H3" s="195">
        <v>49.464942000000001</v>
      </c>
      <c r="I3" s="195">
        <v>39.543908000000002</v>
      </c>
      <c r="J3" s="195">
        <v>45.543908000000002</v>
      </c>
      <c r="K3" s="195">
        <v>36.827010999999999</v>
      </c>
      <c r="L3" s="195">
        <v>45.827010999999999</v>
      </c>
      <c r="M3" s="195">
        <v>22.969999000000001</v>
      </c>
      <c r="N3" s="195">
        <v>2.67</v>
      </c>
      <c r="O3" s="195">
        <v>3.5565000000000002</v>
      </c>
    </row>
    <row r="4" spans="1:15" x14ac:dyDescent="0.4">
      <c r="A4" t="s">
        <v>687</v>
      </c>
      <c r="B4" s="195">
        <v>35.874730999999997</v>
      </c>
      <c r="C4" s="195">
        <v>35.213439999999999</v>
      </c>
      <c r="D4" s="195">
        <v>44.213439999999999</v>
      </c>
      <c r="E4" s="195">
        <v>35.874730999999997</v>
      </c>
      <c r="F4" s="195">
        <v>47.874730999999997</v>
      </c>
      <c r="G4" s="195">
        <v>35.874730999999997</v>
      </c>
      <c r="H4" s="195">
        <v>47.874730999999997</v>
      </c>
      <c r="I4" s="195">
        <v>32.450128999999997</v>
      </c>
      <c r="J4" s="195">
        <v>38.450128999999997</v>
      </c>
      <c r="K4" s="195">
        <v>35.213439999999999</v>
      </c>
      <c r="L4" s="195">
        <v>44.213439999999999</v>
      </c>
      <c r="M4" s="195">
        <v>22.969999000000001</v>
      </c>
      <c r="N4" s="195">
        <v>2.67</v>
      </c>
      <c r="O4" s="195">
        <v>3.3664999999999998</v>
      </c>
    </row>
    <row r="5" spans="1:15" x14ac:dyDescent="0.4">
      <c r="A5" t="s">
        <v>688</v>
      </c>
      <c r="B5" s="195">
        <v>31.61</v>
      </c>
      <c r="C5" s="195">
        <v>30.976666000000002</v>
      </c>
      <c r="D5" s="195">
        <v>39.976666000000002</v>
      </c>
      <c r="E5" s="195">
        <v>31.61</v>
      </c>
      <c r="F5" s="195">
        <v>43.61</v>
      </c>
      <c r="G5" s="195">
        <v>31.61</v>
      </c>
      <c r="H5" s="195">
        <v>43.61</v>
      </c>
      <c r="I5" s="195">
        <v>26.847003999999998</v>
      </c>
      <c r="J5" s="195">
        <v>32.847003999999998</v>
      </c>
      <c r="K5" s="195">
        <v>30.976666000000002</v>
      </c>
      <c r="L5" s="195">
        <v>39.976666000000002</v>
      </c>
      <c r="M5" s="195">
        <v>22.969999000000001</v>
      </c>
      <c r="N5" s="195">
        <v>2.6699989999999998</v>
      </c>
      <c r="O5" s="195">
        <v>2.5874999999999999</v>
      </c>
    </row>
    <row r="6" spans="1:15" x14ac:dyDescent="0.4">
      <c r="A6" t="s">
        <v>689</v>
      </c>
      <c r="B6" s="195">
        <v>25.948564999999999</v>
      </c>
      <c r="C6" s="195">
        <v>25.314427999999999</v>
      </c>
      <c r="D6" s="195">
        <v>34.314427999999999</v>
      </c>
      <c r="E6" s="195">
        <v>25.950512</v>
      </c>
      <c r="F6" s="195">
        <v>37.950512000000003</v>
      </c>
      <c r="G6" s="195">
        <v>25.950512</v>
      </c>
      <c r="H6" s="195">
        <v>37.950512000000003</v>
      </c>
      <c r="I6" s="195">
        <v>27.477022999999999</v>
      </c>
      <c r="J6" s="195">
        <v>33.477023000000003</v>
      </c>
      <c r="K6" s="195">
        <v>25.314427999999999</v>
      </c>
      <c r="L6" s="195">
        <v>34.314427999999999</v>
      </c>
      <c r="M6" s="195">
        <v>22.969999000000001</v>
      </c>
      <c r="N6" s="195">
        <v>2.67</v>
      </c>
      <c r="O6" s="195">
        <v>2.5390000000000001</v>
      </c>
    </row>
    <row r="7" spans="1:15" x14ac:dyDescent="0.4">
      <c r="A7" t="s">
        <v>690</v>
      </c>
      <c r="B7" s="195">
        <v>25.957777</v>
      </c>
      <c r="C7" s="195">
        <v>25.324444</v>
      </c>
      <c r="D7" s="195">
        <v>34.324444</v>
      </c>
      <c r="E7" s="195">
        <v>25.957777</v>
      </c>
      <c r="F7" s="195">
        <v>37.957777</v>
      </c>
      <c r="G7" s="195">
        <v>25.957777</v>
      </c>
      <c r="H7" s="195">
        <v>37.957777</v>
      </c>
      <c r="I7" s="195">
        <v>34.164301999999999</v>
      </c>
      <c r="J7" s="195">
        <v>40.164301999999999</v>
      </c>
      <c r="K7" s="195">
        <v>25.324444</v>
      </c>
      <c r="L7" s="195">
        <v>34.324444</v>
      </c>
      <c r="M7" s="195">
        <v>22.969999000000001</v>
      </c>
      <c r="N7" s="195">
        <v>2.6699989999999998</v>
      </c>
      <c r="O7" s="195">
        <v>2.5665</v>
      </c>
    </row>
    <row r="8" spans="1:15" x14ac:dyDescent="0.4">
      <c r="A8" t="s">
        <v>691</v>
      </c>
      <c r="B8" s="195">
        <v>28.209987000000002</v>
      </c>
      <c r="C8" s="195">
        <v>27.588391000000001</v>
      </c>
      <c r="D8" s="195">
        <v>36.588391000000001</v>
      </c>
      <c r="E8" s="195">
        <v>28.065408000000001</v>
      </c>
      <c r="F8" s="195">
        <v>40.065407999999998</v>
      </c>
      <c r="G8" s="195">
        <v>28.065408000000001</v>
      </c>
      <c r="H8" s="195">
        <v>40.065407999999998</v>
      </c>
      <c r="I8" s="195">
        <v>39.109234999999998</v>
      </c>
      <c r="J8" s="195">
        <v>45.109234999999998</v>
      </c>
      <c r="K8" s="195">
        <v>27.588391000000001</v>
      </c>
      <c r="L8" s="195">
        <v>36.588391000000001</v>
      </c>
      <c r="M8" s="195">
        <v>22.969999000000001</v>
      </c>
      <c r="N8" s="195">
        <v>2.67</v>
      </c>
      <c r="O8" s="195">
        <v>2.9195000000000002</v>
      </c>
    </row>
    <row r="9" spans="1:15" x14ac:dyDescent="0.4">
      <c r="A9" t="s">
        <v>692</v>
      </c>
      <c r="B9" s="195">
        <v>35.334408000000003</v>
      </c>
      <c r="C9" s="195">
        <v>34.673118000000002</v>
      </c>
      <c r="D9" s="195">
        <v>43.673118000000002</v>
      </c>
      <c r="E9" s="195">
        <v>35.334408000000003</v>
      </c>
      <c r="F9" s="195">
        <v>47.334408000000003</v>
      </c>
      <c r="G9" s="195">
        <v>35.334408000000003</v>
      </c>
      <c r="H9" s="195">
        <v>47.334408000000003</v>
      </c>
      <c r="I9" s="195">
        <v>40.673251</v>
      </c>
      <c r="J9" s="195">
        <v>46.673251</v>
      </c>
      <c r="K9" s="195">
        <v>34.673118000000002</v>
      </c>
      <c r="L9" s="195">
        <v>43.673118000000002</v>
      </c>
      <c r="M9" s="195">
        <v>22.969999000000001</v>
      </c>
      <c r="N9" s="195">
        <v>2.67</v>
      </c>
      <c r="O9" s="195">
        <v>2.93</v>
      </c>
    </row>
    <row r="10" spans="1:15" x14ac:dyDescent="0.4">
      <c r="A10" t="s">
        <v>693</v>
      </c>
      <c r="B10" s="195">
        <v>37.037452000000002</v>
      </c>
      <c r="C10" s="195">
        <v>36.393037</v>
      </c>
      <c r="D10" s="195">
        <v>45.393037</v>
      </c>
      <c r="E10" s="195">
        <v>36.858449</v>
      </c>
      <c r="F10" s="195">
        <v>48.858449</v>
      </c>
      <c r="G10" s="195">
        <v>36.858449</v>
      </c>
      <c r="H10" s="195">
        <v>48.858449</v>
      </c>
      <c r="I10" s="195">
        <v>39.493858000000003</v>
      </c>
      <c r="J10" s="195">
        <v>45.493858000000003</v>
      </c>
      <c r="K10" s="195">
        <v>36.393037</v>
      </c>
      <c r="L10" s="195">
        <v>45.393037</v>
      </c>
      <c r="M10" s="195">
        <v>22.969999000000001</v>
      </c>
      <c r="N10" s="195">
        <v>2.67</v>
      </c>
      <c r="O10" s="195">
        <v>2.7679999999999998</v>
      </c>
    </row>
    <row r="11" spans="1:15" x14ac:dyDescent="0.4">
      <c r="A11" t="s">
        <v>282</v>
      </c>
      <c r="B11" s="195">
        <v>35.572580000000002</v>
      </c>
      <c r="C11" s="195">
        <v>34.943548</v>
      </c>
      <c r="D11" s="195">
        <v>43.943548</v>
      </c>
      <c r="E11" s="195">
        <v>35.572580000000002</v>
      </c>
      <c r="F11" s="195">
        <v>47.572580000000002</v>
      </c>
      <c r="G11" s="195">
        <v>35.572580000000002</v>
      </c>
      <c r="H11" s="195">
        <v>47.572580000000002</v>
      </c>
      <c r="I11" s="195">
        <v>39.145122000000001</v>
      </c>
      <c r="J11" s="195">
        <v>45.145122000000001</v>
      </c>
      <c r="K11" s="195">
        <v>34.943548</v>
      </c>
      <c r="L11" s="195">
        <v>43.943548</v>
      </c>
      <c r="M11" s="195">
        <v>22.969999000000001</v>
      </c>
      <c r="N11" s="195">
        <v>2.67</v>
      </c>
      <c r="O11" s="195">
        <v>2.6539999999999999</v>
      </c>
    </row>
    <row r="12" spans="1:15" x14ac:dyDescent="0.4">
      <c r="A12" t="s">
        <v>283</v>
      </c>
      <c r="B12" s="195">
        <v>35.016159999999999</v>
      </c>
      <c r="C12" s="195">
        <v>34.246797000000001</v>
      </c>
      <c r="D12" s="195">
        <v>43.246797000000001</v>
      </c>
      <c r="E12" s="195">
        <v>34.854838999999998</v>
      </c>
      <c r="F12" s="195">
        <v>46.854838999999998</v>
      </c>
      <c r="G12" s="195">
        <v>34.854838999999998</v>
      </c>
      <c r="H12" s="195">
        <v>46.854838999999998</v>
      </c>
      <c r="I12" s="195">
        <v>36.802942999999999</v>
      </c>
      <c r="J12" s="195">
        <v>42.802942999999999</v>
      </c>
      <c r="K12" s="195">
        <v>34.246797000000001</v>
      </c>
      <c r="L12" s="195">
        <v>43.246797000000001</v>
      </c>
      <c r="M12" s="195">
        <v>22.969999000000001</v>
      </c>
      <c r="N12" s="195">
        <v>2.67</v>
      </c>
      <c r="O12" s="195">
        <v>2.8765000000000001</v>
      </c>
    </row>
    <row r="13" spans="1:15" x14ac:dyDescent="0.4">
      <c r="A13" t="s">
        <v>284</v>
      </c>
      <c r="B13" s="195">
        <v>34.726979999999998</v>
      </c>
      <c r="C13" s="195">
        <v>34.069209999999998</v>
      </c>
      <c r="D13" s="195">
        <v>43.069209999999998</v>
      </c>
      <c r="E13" s="195">
        <v>34.582988</v>
      </c>
      <c r="F13" s="195">
        <v>46.582988</v>
      </c>
      <c r="G13" s="195">
        <v>34.582988</v>
      </c>
      <c r="H13" s="195">
        <v>46.582988</v>
      </c>
      <c r="I13" s="195">
        <v>38.573067999999999</v>
      </c>
      <c r="J13" s="195">
        <v>44.573067999999999</v>
      </c>
      <c r="K13" s="195">
        <v>34.069209999999998</v>
      </c>
      <c r="L13" s="195">
        <v>43.069209999999998</v>
      </c>
      <c r="M13" s="195">
        <v>22.969999000000001</v>
      </c>
      <c r="N13" s="195">
        <v>2.67</v>
      </c>
      <c r="O13" s="195">
        <v>3.206</v>
      </c>
    </row>
    <row r="14" spans="1:15" x14ac:dyDescent="0.4">
      <c r="A14" t="s">
        <v>694</v>
      </c>
      <c r="B14" s="195">
        <v>37.173478000000003</v>
      </c>
      <c r="C14" s="195">
        <v>36.435653000000002</v>
      </c>
      <c r="D14" s="195">
        <v>45.435653000000002</v>
      </c>
      <c r="E14" s="195">
        <v>37.010204999999999</v>
      </c>
      <c r="F14" s="195">
        <v>49.010204999999999</v>
      </c>
      <c r="G14" s="195">
        <v>37.010204999999999</v>
      </c>
      <c r="H14" s="195">
        <v>49.010204999999999</v>
      </c>
      <c r="I14" s="195">
        <v>41.927562000000002</v>
      </c>
      <c r="J14" s="195">
        <v>47.927562000000002</v>
      </c>
      <c r="K14" s="195">
        <v>36.435653000000002</v>
      </c>
      <c r="L14" s="195">
        <v>45.435653000000002</v>
      </c>
      <c r="M14" s="195">
        <v>27.29</v>
      </c>
      <c r="N14" s="195">
        <v>2.6699989999999998</v>
      </c>
      <c r="O14" s="195">
        <v>3.2559999999999998</v>
      </c>
    </row>
    <row r="15" spans="1:15" x14ac:dyDescent="0.4">
      <c r="A15" t="s">
        <v>695</v>
      </c>
      <c r="B15" s="195">
        <v>40.307141999999999</v>
      </c>
      <c r="C15" s="195">
        <v>39.664285</v>
      </c>
      <c r="D15" s="195">
        <v>48.664285</v>
      </c>
      <c r="E15" s="195">
        <v>40.307141999999999</v>
      </c>
      <c r="F15" s="195">
        <v>52.307141999999999</v>
      </c>
      <c r="G15" s="195">
        <v>40.307141999999999</v>
      </c>
      <c r="H15" s="195">
        <v>52.307141999999999</v>
      </c>
      <c r="I15" s="195">
        <v>42.907142</v>
      </c>
      <c r="J15" s="195">
        <v>48.907142</v>
      </c>
      <c r="K15" s="195">
        <v>39.664285</v>
      </c>
      <c r="L15" s="195">
        <v>48.664285</v>
      </c>
      <c r="M15" s="195">
        <v>27.29</v>
      </c>
      <c r="N15" s="195">
        <v>2.67</v>
      </c>
      <c r="O15" s="195">
        <v>3.1305000000000001</v>
      </c>
    </row>
    <row r="16" spans="1:15" x14ac:dyDescent="0.4">
      <c r="A16" t="s">
        <v>696</v>
      </c>
      <c r="B16" s="195">
        <v>39.069353999999997</v>
      </c>
      <c r="C16" s="195">
        <v>38.440322000000002</v>
      </c>
      <c r="D16" s="195">
        <v>47.440322000000002</v>
      </c>
      <c r="E16" s="195">
        <v>39.069353999999997</v>
      </c>
      <c r="F16" s="195">
        <v>51.069353999999997</v>
      </c>
      <c r="G16" s="195">
        <v>39.069353999999997</v>
      </c>
      <c r="H16" s="195">
        <v>51.069353999999997</v>
      </c>
      <c r="I16" s="195">
        <v>35.233535000000003</v>
      </c>
      <c r="J16" s="195">
        <v>41.233535000000003</v>
      </c>
      <c r="K16" s="195">
        <v>38.440322000000002</v>
      </c>
      <c r="L16" s="195">
        <v>47.440322000000002</v>
      </c>
      <c r="M16" s="195">
        <v>27.29</v>
      </c>
      <c r="N16" s="195">
        <v>2.67</v>
      </c>
      <c r="O16" s="195">
        <v>3.016</v>
      </c>
    </row>
    <row r="17" spans="1:15" x14ac:dyDescent="0.4">
      <c r="A17" t="s">
        <v>697</v>
      </c>
      <c r="B17" s="195">
        <v>34.531111000000003</v>
      </c>
      <c r="C17" s="195">
        <v>33.897776999999998</v>
      </c>
      <c r="D17" s="195">
        <v>42.897776999999998</v>
      </c>
      <c r="E17" s="195">
        <v>34.531111000000003</v>
      </c>
      <c r="F17" s="195">
        <v>46.531111000000003</v>
      </c>
      <c r="G17" s="195">
        <v>34.531111000000003</v>
      </c>
      <c r="H17" s="195">
        <v>46.531111000000003</v>
      </c>
      <c r="I17" s="195">
        <v>28.954702000000001</v>
      </c>
      <c r="J17" s="195">
        <v>34.954701999999997</v>
      </c>
      <c r="K17" s="195">
        <v>33.897776999999998</v>
      </c>
      <c r="L17" s="195">
        <v>42.897776999999998</v>
      </c>
      <c r="M17" s="195">
        <v>27.29</v>
      </c>
      <c r="N17" s="195">
        <v>2.67</v>
      </c>
      <c r="O17" s="195">
        <v>2.3965000000000001</v>
      </c>
    </row>
    <row r="18" spans="1:15" x14ac:dyDescent="0.4">
      <c r="A18" t="s">
        <v>698</v>
      </c>
      <c r="B18" s="195">
        <v>27.459945000000001</v>
      </c>
      <c r="C18" s="195">
        <v>26.810908999999999</v>
      </c>
      <c r="D18" s="195">
        <v>35.810909000000002</v>
      </c>
      <c r="E18" s="195">
        <v>27.460286</v>
      </c>
      <c r="F18" s="195">
        <v>39.460286000000004</v>
      </c>
      <c r="G18" s="195">
        <v>27.460286</v>
      </c>
      <c r="H18" s="195">
        <v>39.460286000000004</v>
      </c>
      <c r="I18" s="195">
        <v>29.638026</v>
      </c>
      <c r="J18" s="195">
        <v>35.638026000000004</v>
      </c>
      <c r="K18" s="195">
        <v>26.810908999999999</v>
      </c>
      <c r="L18" s="195">
        <v>35.810909000000002</v>
      </c>
      <c r="M18" s="195">
        <v>27.29</v>
      </c>
      <c r="N18" s="195">
        <v>2.67</v>
      </c>
      <c r="O18" s="195">
        <v>2.339</v>
      </c>
    </row>
    <row r="19" spans="1:15" x14ac:dyDescent="0.4">
      <c r="A19" t="s">
        <v>699</v>
      </c>
      <c r="B19" s="195">
        <v>27.56</v>
      </c>
      <c r="C19" s="195">
        <v>26.926666000000001</v>
      </c>
      <c r="D19" s="195">
        <v>35.926665999999997</v>
      </c>
      <c r="E19" s="195">
        <v>27.559999000000001</v>
      </c>
      <c r="F19" s="195">
        <v>39.559998999999998</v>
      </c>
      <c r="G19" s="195">
        <v>27.559999000000001</v>
      </c>
      <c r="H19" s="195">
        <v>39.559998999999998</v>
      </c>
      <c r="I19" s="195">
        <v>36.774608000000001</v>
      </c>
      <c r="J19" s="195">
        <v>42.774608000000001</v>
      </c>
      <c r="K19" s="195">
        <v>26.926666000000001</v>
      </c>
      <c r="L19" s="195">
        <v>35.926665999999997</v>
      </c>
      <c r="M19" s="195">
        <v>27.29</v>
      </c>
      <c r="N19" s="195">
        <v>2.67</v>
      </c>
      <c r="O19" s="195">
        <v>2.3725000000000001</v>
      </c>
    </row>
    <row r="20" spans="1:15" x14ac:dyDescent="0.4">
      <c r="A20" t="s">
        <v>700</v>
      </c>
      <c r="B20" s="195">
        <v>29.982430999999998</v>
      </c>
      <c r="C20" s="195">
        <v>29.338384999999999</v>
      </c>
      <c r="D20" s="195">
        <v>38.338385000000002</v>
      </c>
      <c r="E20" s="195">
        <v>29.866002000000002</v>
      </c>
      <c r="F20" s="195">
        <v>41.866002000000002</v>
      </c>
      <c r="G20" s="195">
        <v>29.866002000000002</v>
      </c>
      <c r="H20" s="195">
        <v>41.866002000000002</v>
      </c>
      <c r="I20" s="195">
        <v>42.057822000000002</v>
      </c>
      <c r="J20" s="195">
        <v>48.057822000000002</v>
      </c>
      <c r="K20" s="195">
        <v>29.338384999999999</v>
      </c>
      <c r="L20" s="195">
        <v>38.338385000000002</v>
      </c>
      <c r="M20" s="195">
        <v>27.29</v>
      </c>
      <c r="N20" s="195">
        <v>2.67</v>
      </c>
      <c r="O20" s="195">
        <v>2.5904989999999999</v>
      </c>
    </row>
    <row r="21" spans="1:15" x14ac:dyDescent="0.4">
      <c r="A21" t="s">
        <v>701</v>
      </c>
      <c r="B21" s="195">
        <v>37.530107000000001</v>
      </c>
      <c r="C21" s="195">
        <v>36.868817</v>
      </c>
      <c r="D21" s="195">
        <v>45.868817</v>
      </c>
      <c r="E21" s="195">
        <v>37.530107000000001</v>
      </c>
      <c r="F21" s="195">
        <v>49.530107000000001</v>
      </c>
      <c r="G21" s="195">
        <v>37.530107000000001</v>
      </c>
      <c r="H21" s="195">
        <v>49.530107000000001</v>
      </c>
      <c r="I21" s="195">
        <v>43.693311000000001</v>
      </c>
      <c r="J21" s="195">
        <v>49.693311000000001</v>
      </c>
      <c r="K21" s="195">
        <v>36.868817</v>
      </c>
      <c r="L21" s="195">
        <v>45.868817</v>
      </c>
      <c r="M21" s="195">
        <v>27.29</v>
      </c>
      <c r="N21" s="195">
        <v>2.67</v>
      </c>
      <c r="O21" s="195">
        <v>2.6030000000000002</v>
      </c>
    </row>
    <row r="22" spans="1:15" x14ac:dyDescent="0.4">
      <c r="A22" t="s">
        <v>702</v>
      </c>
      <c r="B22" s="195">
        <v>39.540885000000003</v>
      </c>
      <c r="C22" s="195">
        <v>38.848672000000001</v>
      </c>
      <c r="D22" s="195">
        <v>47.848672000000001</v>
      </c>
      <c r="E22" s="195">
        <v>39.345539000000002</v>
      </c>
      <c r="F22" s="195">
        <v>51.345539000000002</v>
      </c>
      <c r="G22" s="195">
        <v>39.345539000000002</v>
      </c>
      <c r="H22" s="195">
        <v>51.345539000000002</v>
      </c>
      <c r="I22" s="195">
        <v>42.526344999999999</v>
      </c>
      <c r="J22" s="195">
        <v>48.526344999999999</v>
      </c>
      <c r="K22" s="195">
        <v>38.848672000000001</v>
      </c>
      <c r="L22" s="195">
        <v>47.848672000000001</v>
      </c>
      <c r="M22" s="195">
        <v>27.29</v>
      </c>
      <c r="N22" s="195">
        <v>2.67</v>
      </c>
      <c r="O22" s="195">
        <v>2.4685000000000001</v>
      </c>
    </row>
    <row r="23" spans="1:15" x14ac:dyDescent="0.4">
      <c r="A23" t="s">
        <v>294</v>
      </c>
      <c r="B23" s="195">
        <v>37.815052999999999</v>
      </c>
      <c r="C23" s="195">
        <v>37.153762999999998</v>
      </c>
      <c r="D23" s="195">
        <v>46.153762999999998</v>
      </c>
      <c r="E23" s="195">
        <v>37.815052999999999</v>
      </c>
      <c r="F23" s="195">
        <v>49.815052999999999</v>
      </c>
      <c r="G23" s="195">
        <v>37.815052999999999</v>
      </c>
      <c r="H23" s="195">
        <v>49.815052999999999</v>
      </c>
      <c r="I23" s="195">
        <v>41.951650999999998</v>
      </c>
      <c r="J23" s="195">
        <v>47.951650999999998</v>
      </c>
      <c r="K23" s="195">
        <v>37.153762999999998</v>
      </c>
      <c r="L23" s="195">
        <v>46.153762999999998</v>
      </c>
      <c r="M23" s="195">
        <v>27.29</v>
      </c>
      <c r="N23" s="195">
        <v>2.67</v>
      </c>
      <c r="O23" s="195">
        <v>2.464</v>
      </c>
    </row>
    <row r="24" spans="1:15" x14ac:dyDescent="0.4">
      <c r="A24" t="s">
        <v>295</v>
      </c>
      <c r="B24" s="195">
        <v>38.208230999999998</v>
      </c>
      <c r="C24" s="195">
        <v>37.544466999999997</v>
      </c>
      <c r="D24" s="195">
        <v>46.544466999999997</v>
      </c>
      <c r="E24" s="195">
        <v>38.034336000000003</v>
      </c>
      <c r="F24" s="195">
        <v>50.034336000000003</v>
      </c>
      <c r="G24" s="195">
        <v>38.034336000000003</v>
      </c>
      <c r="H24" s="195">
        <v>50.034336000000003</v>
      </c>
      <c r="I24" s="195">
        <v>39.628321</v>
      </c>
      <c r="J24" s="195">
        <v>45.628321</v>
      </c>
      <c r="K24" s="195">
        <v>37.544466999999997</v>
      </c>
      <c r="L24" s="195">
        <v>46.544466999999997</v>
      </c>
      <c r="M24" s="195">
        <v>27.29</v>
      </c>
      <c r="N24" s="195">
        <v>2.67</v>
      </c>
      <c r="O24" s="195">
        <v>2.8370000000000002</v>
      </c>
    </row>
    <row r="25" spans="1:15" x14ac:dyDescent="0.4">
      <c r="A25" t="s">
        <v>296</v>
      </c>
      <c r="B25" s="195">
        <v>38.236801999999997</v>
      </c>
      <c r="C25" s="195">
        <v>37.538141000000003</v>
      </c>
      <c r="D25" s="195">
        <v>46.538141000000003</v>
      </c>
      <c r="E25" s="195">
        <v>38.045712000000002</v>
      </c>
      <c r="F25" s="195">
        <v>50.045712000000002</v>
      </c>
      <c r="G25" s="195">
        <v>38.045712000000002</v>
      </c>
      <c r="H25" s="195">
        <v>50.045712000000002</v>
      </c>
      <c r="I25" s="195">
        <v>41.505727999999998</v>
      </c>
      <c r="J25" s="195">
        <v>47.505727999999998</v>
      </c>
      <c r="K25" s="195">
        <v>37.538141000000003</v>
      </c>
      <c r="L25" s="195">
        <v>46.538141000000003</v>
      </c>
      <c r="M25" s="195">
        <v>27.29</v>
      </c>
      <c r="N25" s="195">
        <v>2.67</v>
      </c>
      <c r="O25" s="195">
        <v>3.1669999999999998</v>
      </c>
    </row>
    <row r="26" spans="1:15" x14ac:dyDescent="0.4">
      <c r="A26" t="s">
        <v>703</v>
      </c>
      <c r="B26" s="195">
        <v>41.006950000000003</v>
      </c>
      <c r="C26" s="195">
        <v>40.204816999999998</v>
      </c>
      <c r="D26" s="195">
        <v>49.204816999999998</v>
      </c>
      <c r="E26" s="195">
        <v>40.794029999999999</v>
      </c>
      <c r="F26" s="195">
        <v>52.794029999999999</v>
      </c>
      <c r="G26" s="195">
        <v>40.794029999999999</v>
      </c>
      <c r="H26" s="195">
        <v>52.794029999999999</v>
      </c>
      <c r="I26" s="195">
        <v>41.496989999999997</v>
      </c>
      <c r="J26" s="195">
        <v>47.496989999999997</v>
      </c>
      <c r="K26" s="195">
        <v>40.204816999999998</v>
      </c>
      <c r="L26" s="195">
        <v>49.204816999999998</v>
      </c>
      <c r="M26" s="195">
        <v>31.599999</v>
      </c>
      <c r="N26" s="195">
        <v>2.67</v>
      </c>
      <c r="O26" s="195">
        <v>3.2530000000000001</v>
      </c>
    </row>
    <row r="27" spans="1:15" x14ac:dyDescent="0.4">
      <c r="A27" t="s">
        <v>704</v>
      </c>
      <c r="B27" s="195">
        <v>33.008642999999999</v>
      </c>
      <c r="C27" s="195">
        <v>32.365786</v>
      </c>
      <c r="D27" s="195">
        <v>41.365786</v>
      </c>
      <c r="E27" s="195">
        <v>33.008642999999999</v>
      </c>
      <c r="F27" s="195">
        <v>45.008642999999999</v>
      </c>
      <c r="G27" s="195">
        <v>33.008642999999999</v>
      </c>
      <c r="H27" s="195">
        <v>45.008642999999999</v>
      </c>
      <c r="I27" s="195">
        <v>36.830669999999998</v>
      </c>
      <c r="J27" s="195">
        <v>42.830669999999998</v>
      </c>
      <c r="K27" s="195">
        <v>32.365786</v>
      </c>
      <c r="L27" s="195">
        <v>41.365786</v>
      </c>
      <c r="M27" s="195">
        <v>31.599999</v>
      </c>
      <c r="N27" s="195">
        <v>2.67</v>
      </c>
      <c r="O27" s="195">
        <v>3.1315</v>
      </c>
    </row>
    <row r="28" spans="1:15" x14ac:dyDescent="0.4">
      <c r="A28" t="s">
        <v>705</v>
      </c>
      <c r="B28" s="195">
        <v>31.742587</v>
      </c>
      <c r="C28" s="195">
        <v>31.113555000000002</v>
      </c>
      <c r="D28" s="195">
        <v>40.113554999999998</v>
      </c>
      <c r="E28" s="195">
        <v>31.742587</v>
      </c>
      <c r="F28" s="195">
        <v>43.742587</v>
      </c>
      <c r="G28" s="195">
        <v>31.742587</v>
      </c>
      <c r="H28" s="195">
        <v>43.742587</v>
      </c>
      <c r="I28" s="195">
        <v>31.944853999999999</v>
      </c>
      <c r="J28" s="195">
        <v>37.944853999999999</v>
      </c>
      <c r="K28" s="195">
        <v>31.113555000000002</v>
      </c>
      <c r="L28" s="195">
        <v>40.113554999999998</v>
      </c>
      <c r="M28" s="195">
        <v>31.599999</v>
      </c>
      <c r="N28" s="195">
        <v>2.6699989999999998</v>
      </c>
      <c r="O28" s="195">
        <v>3.0350000000000001</v>
      </c>
    </row>
    <row r="29" spans="1:15" x14ac:dyDescent="0.4">
      <c r="A29" t="s">
        <v>706</v>
      </c>
      <c r="B29" s="195">
        <v>27.171229</v>
      </c>
      <c r="C29" s="195">
        <v>26.537896</v>
      </c>
      <c r="D29" s="195">
        <v>35.537896000000003</v>
      </c>
      <c r="E29" s="195">
        <v>27.171229</v>
      </c>
      <c r="F29" s="195">
        <v>39.171228999999997</v>
      </c>
      <c r="G29" s="195">
        <v>27.171229</v>
      </c>
      <c r="H29" s="195">
        <v>39.171228999999997</v>
      </c>
      <c r="I29" s="195">
        <v>28.703116999999999</v>
      </c>
      <c r="J29" s="195">
        <v>34.703116999999999</v>
      </c>
      <c r="K29" s="195">
        <v>26.537896</v>
      </c>
      <c r="L29" s="195">
        <v>35.537896000000003</v>
      </c>
      <c r="M29" s="195">
        <v>31.599999</v>
      </c>
      <c r="N29" s="195">
        <v>2.67</v>
      </c>
      <c r="O29" s="195">
        <v>2.4075000000000002</v>
      </c>
    </row>
    <row r="30" spans="1:15" x14ac:dyDescent="0.4">
      <c r="A30" t="s">
        <v>707</v>
      </c>
      <c r="B30" s="195">
        <v>20.190507</v>
      </c>
      <c r="C30" s="195">
        <v>19.523333999999998</v>
      </c>
      <c r="D30" s="195">
        <v>28.523333999999998</v>
      </c>
      <c r="E30" s="195">
        <v>20.190750999999999</v>
      </c>
      <c r="F30" s="195">
        <v>32.190750999999999</v>
      </c>
      <c r="G30" s="195">
        <v>20.190750999999999</v>
      </c>
      <c r="H30" s="195">
        <v>32.190750999999999</v>
      </c>
      <c r="I30" s="195">
        <v>26.207263000000001</v>
      </c>
      <c r="J30" s="195">
        <v>32.207262999999998</v>
      </c>
      <c r="K30" s="195">
        <v>19.523333999999998</v>
      </c>
      <c r="L30" s="195">
        <v>28.523333999999998</v>
      </c>
      <c r="M30" s="195">
        <v>31.599999</v>
      </c>
      <c r="N30" s="195">
        <v>2.67</v>
      </c>
      <c r="O30" s="195">
        <v>2.3530000000000002</v>
      </c>
    </row>
    <row r="31" spans="1:15" x14ac:dyDescent="0.4">
      <c r="A31" t="s">
        <v>708</v>
      </c>
      <c r="B31" s="195">
        <v>20.285264000000002</v>
      </c>
      <c r="C31" s="195">
        <v>19.651931000000001</v>
      </c>
      <c r="D31" s="195">
        <v>28.651931000000001</v>
      </c>
      <c r="E31" s="195">
        <v>20.285264000000002</v>
      </c>
      <c r="F31" s="195">
        <v>32.285263999999998</v>
      </c>
      <c r="G31" s="195">
        <v>20.285264000000002</v>
      </c>
      <c r="H31" s="195">
        <v>32.285263999999998</v>
      </c>
      <c r="I31" s="195">
        <v>26.174484</v>
      </c>
      <c r="J31" s="195">
        <v>32.174484</v>
      </c>
      <c r="K31" s="195">
        <v>19.651931000000001</v>
      </c>
      <c r="L31" s="195">
        <v>28.651931000000001</v>
      </c>
      <c r="M31" s="195">
        <v>31.599999</v>
      </c>
      <c r="N31" s="195">
        <v>2.67</v>
      </c>
      <c r="O31" s="195">
        <v>2.3864999999999998</v>
      </c>
    </row>
    <row r="32" spans="1:15" x14ac:dyDescent="0.4">
      <c r="A32" t="s">
        <v>709</v>
      </c>
      <c r="B32" s="195">
        <v>22.607493000000002</v>
      </c>
      <c r="C32" s="195">
        <v>21.910368999999999</v>
      </c>
      <c r="D32" s="195">
        <v>30.910368999999999</v>
      </c>
      <c r="E32" s="195">
        <v>22.521111999999999</v>
      </c>
      <c r="F32" s="195">
        <v>34.521112000000002</v>
      </c>
      <c r="G32" s="195">
        <v>22.521111999999999</v>
      </c>
      <c r="H32" s="195">
        <v>34.521112000000002</v>
      </c>
      <c r="I32" s="195">
        <v>33.740155000000001</v>
      </c>
      <c r="J32" s="195">
        <v>39.740155000000001</v>
      </c>
      <c r="K32" s="195">
        <v>21.910368999999999</v>
      </c>
      <c r="L32" s="195">
        <v>30.910368999999999</v>
      </c>
      <c r="M32" s="195">
        <v>31.599999</v>
      </c>
      <c r="N32" s="195">
        <v>2.6699989999999998</v>
      </c>
      <c r="O32" s="195">
        <v>2.6044999999999998</v>
      </c>
    </row>
    <row r="33" spans="1:15" x14ac:dyDescent="0.4">
      <c r="A33" t="s">
        <v>710</v>
      </c>
      <c r="B33" s="195">
        <v>30.463984</v>
      </c>
      <c r="C33" s="195">
        <v>29.834952000000001</v>
      </c>
      <c r="D33" s="195">
        <v>38.834952000000001</v>
      </c>
      <c r="E33" s="195">
        <v>30.463984</v>
      </c>
      <c r="F33" s="195">
        <v>42.463984000000004</v>
      </c>
      <c r="G33" s="195">
        <v>30.463984</v>
      </c>
      <c r="H33" s="195">
        <v>42.463984000000004</v>
      </c>
      <c r="I33" s="195">
        <v>38.561731999999999</v>
      </c>
      <c r="J33" s="195">
        <v>44.561731999999999</v>
      </c>
      <c r="K33" s="195">
        <v>29.834952000000001</v>
      </c>
      <c r="L33" s="195">
        <v>38.834952000000001</v>
      </c>
      <c r="M33" s="195">
        <v>31.599999</v>
      </c>
      <c r="N33" s="195">
        <v>2.6699989999999998</v>
      </c>
      <c r="O33" s="195">
        <v>2.6179999999999999</v>
      </c>
    </row>
    <row r="34" spans="1:15" x14ac:dyDescent="0.4">
      <c r="A34" t="s">
        <v>711</v>
      </c>
      <c r="B34" s="195">
        <v>32.388582</v>
      </c>
      <c r="C34" s="195">
        <v>31.71142</v>
      </c>
      <c r="D34" s="195">
        <v>40.711419999999997</v>
      </c>
      <c r="E34" s="195">
        <v>32.230437000000002</v>
      </c>
      <c r="F34" s="195">
        <v>44.230437000000002</v>
      </c>
      <c r="G34" s="195">
        <v>32.230437000000002</v>
      </c>
      <c r="H34" s="195">
        <v>44.230437000000002</v>
      </c>
      <c r="I34" s="195">
        <v>36.484881999999999</v>
      </c>
      <c r="J34" s="195">
        <v>42.484881999999999</v>
      </c>
      <c r="K34" s="195">
        <v>31.71142</v>
      </c>
      <c r="L34" s="195">
        <v>40.711419999999997</v>
      </c>
      <c r="M34" s="195">
        <v>31.599999</v>
      </c>
      <c r="N34" s="195">
        <v>2.67</v>
      </c>
      <c r="O34" s="195">
        <v>2.4845000000000002</v>
      </c>
    </row>
    <row r="35" spans="1:15" x14ac:dyDescent="0.4">
      <c r="A35" t="s">
        <v>306</v>
      </c>
      <c r="B35" s="195">
        <v>30.674181000000001</v>
      </c>
      <c r="C35" s="195">
        <v>30.012891</v>
      </c>
      <c r="D35" s="195">
        <v>39.012891000000003</v>
      </c>
      <c r="E35" s="195">
        <v>30.674181000000001</v>
      </c>
      <c r="F35" s="195">
        <v>42.674180999999997</v>
      </c>
      <c r="G35" s="195">
        <v>30.674181000000001</v>
      </c>
      <c r="H35" s="195">
        <v>42.674180999999997</v>
      </c>
      <c r="I35" s="195">
        <v>34.564276</v>
      </c>
      <c r="J35" s="195">
        <v>40.564276</v>
      </c>
      <c r="K35" s="195">
        <v>30.012891</v>
      </c>
      <c r="L35" s="195">
        <v>39.012891000000003</v>
      </c>
      <c r="M35" s="195">
        <v>31.599999</v>
      </c>
      <c r="N35" s="195">
        <v>2.67</v>
      </c>
      <c r="O35" s="195">
        <v>2.48</v>
      </c>
    </row>
    <row r="36" spans="1:15" x14ac:dyDescent="0.4">
      <c r="A36" t="s">
        <v>307</v>
      </c>
      <c r="B36" s="195">
        <v>31.073844999999999</v>
      </c>
      <c r="C36" s="195">
        <v>30.443819999999999</v>
      </c>
      <c r="D36" s="195">
        <v>39.443820000000002</v>
      </c>
      <c r="E36" s="195">
        <v>30.971215000000001</v>
      </c>
      <c r="F36" s="195">
        <v>42.971215000000001</v>
      </c>
      <c r="G36" s="195">
        <v>30.971215000000001</v>
      </c>
      <c r="H36" s="195">
        <v>42.971215000000001</v>
      </c>
      <c r="I36" s="195">
        <v>36.725451999999997</v>
      </c>
      <c r="J36" s="195">
        <v>42.725451999999997</v>
      </c>
      <c r="K36" s="195">
        <v>30.443819999999999</v>
      </c>
      <c r="L36" s="195">
        <v>39.443820000000002</v>
      </c>
      <c r="M36" s="195">
        <v>31.599999</v>
      </c>
      <c r="N36" s="195">
        <v>2.6699989999999998</v>
      </c>
      <c r="O36" s="195">
        <v>2.855</v>
      </c>
    </row>
    <row r="37" spans="1:15" x14ac:dyDescent="0.4">
      <c r="A37" t="s">
        <v>308</v>
      </c>
      <c r="B37" s="195">
        <v>31.086126</v>
      </c>
      <c r="C37" s="195">
        <v>30.390764999999998</v>
      </c>
      <c r="D37" s="195">
        <v>39.390765000000002</v>
      </c>
      <c r="E37" s="195">
        <v>30.939485999999999</v>
      </c>
      <c r="F37" s="195">
        <v>42.939486000000002</v>
      </c>
      <c r="G37" s="195">
        <v>30.939485999999999</v>
      </c>
      <c r="H37" s="195">
        <v>42.939486000000002</v>
      </c>
      <c r="I37" s="195">
        <v>42.512712000000001</v>
      </c>
      <c r="J37" s="195">
        <v>48.512712000000001</v>
      </c>
      <c r="K37" s="195">
        <v>30.390764999999998</v>
      </c>
      <c r="L37" s="195">
        <v>39.390765000000002</v>
      </c>
      <c r="M37" s="195">
        <v>31.599999</v>
      </c>
      <c r="N37" s="195">
        <v>2.6699989999999998</v>
      </c>
      <c r="O37" s="195">
        <v>3.19</v>
      </c>
    </row>
    <row r="38" spans="1:15" x14ac:dyDescent="0.4">
      <c r="A38" t="s">
        <v>712</v>
      </c>
      <c r="B38" s="195">
        <v>33.884746999999997</v>
      </c>
      <c r="C38" s="195">
        <v>33.199778999999999</v>
      </c>
      <c r="D38" s="195">
        <v>42.199778999999999</v>
      </c>
      <c r="E38" s="195">
        <v>33.828628999999999</v>
      </c>
      <c r="F38" s="195">
        <v>45.828628999999999</v>
      </c>
      <c r="G38" s="195">
        <v>33.828628999999999</v>
      </c>
      <c r="H38" s="195">
        <v>45.828628999999999</v>
      </c>
      <c r="I38" s="195">
        <v>40.832720999999999</v>
      </c>
      <c r="J38" s="195">
        <v>46.832720999999999</v>
      </c>
      <c r="K38" s="195">
        <v>33.199778999999999</v>
      </c>
      <c r="L38" s="195">
        <v>42.199778999999999</v>
      </c>
      <c r="M38" s="195">
        <v>35.919998999999997</v>
      </c>
      <c r="N38" s="195">
        <v>2.67</v>
      </c>
      <c r="O38" s="195">
        <v>3.2810000000000001</v>
      </c>
    </row>
    <row r="39" spans="1:15" x14ac:dyDescent="0.4">
      <c r="A39" t="s">
        <v>713</v>
      </c>
      <c r="B39" s="195">
        <v>32.361089</v>
      </c>
      <c r="C39" s="195">
        <v>31.718232</v>
      </c>
      <c r="D39" s="195">
        <v>40.718232</v>
      </c>
      <c r="E39" s="195">
        <v>32.361089</v>
      </c>
      <c r="F39" s="195">
        <v>44.361089</v>
      </c>
      <c r="G39" s="195">
        <v>32.361089</v>
      </c>
      <c r="H39" s="195">
        <v>44.361089</v>
      </c>
      <c r="I39" s="195">
        <v>36.190688999999999</v>
      </c>
      <c r="J39" s="195">
        <v>42.190688999999999</v>
      </c>
      <c r="K39" s="195">
        <v>31.718232</v>
      </c>
      <c r="L39" s="195">
        <v>40.718232</v>
      </c>
      <c r="M39" s="195">
        <v>35.919998999999997</v>
      </c>
      <c r="N39" s="195">
        <v>2.67</v>
      </c>
      <c r="O39" s="195">
        <v>3.1625000000000001</v>
      </c>
    </row>
    <row r="40" spans="1:15" x14ac:dyDescent="0.4">
      <c r="A40" t="s">
        <v>714</v>
      </c>
      <c r="B40" s="195">
        <v>31.089949000000001</v>
      </c>
      <c r="C40" s="195">
        <v>30.460916999999998</v>
      </c>
      <c r="D40" s="195">
        <v>39.460917000000002</v>
      </c>
      <c r="E40" s="195">
        <v>31.089949000000001</v>
      </c>
      <c r="F40" s="195">
        <v>43.089948999999997</v>
      </c>
      <c r="G40" s="195">
        <v>31.089949000000001</v>
      </c>
      <c r="H40" s="195">
        <v>43.089948999999997</v>
      </c>
      <c r="I40" s="195">
        <v>31.269105</v>
      </c>
      <c r="J40" s="195">
        <v>37.269105000000003</v>
      </c>
      <c r="K40" s="195">
        <v>30.460916999999998</v>
      </c>
      <c r="L40" s="195">
        <v>39.460917000000002</v>
      </c>
      <c r="M40" s="195">
        <v>35.919998999999997</v>
      </c>
      <c r="N40" s="195">
        <v>2.67</v>
      </c>
      <c r="O40" s="195">
        <v>3.07</v>
      </c>
    </row>
    <row r="41" spans="1:15" x14ac:dyDescent="0.4">
      <c r="A41" t="s">
        <v>715</v>
      </c>
      <c r="B41" s="195">
        <v>26.426406</v>
      </c>
      <c r="C41" s="195">
        <v>25.759739</v>
      </c>
      <c r="D41" s="195">
        <v>34.759739000000003</v>
      </c>
      <c r="E41" s="195">
        <v>26.426406</v>
      </c>
      <c r="F41" s="195">
        <v>38.426406</v>
      </c>
      <c r="G41" s="195">
        <v>26.426406</v>
      </c>
      <c r="H41" s="195">
        <v>38.426406</v>
      </c>
      <c r="I41" s="195">
        <v>27.956629</v>
      </c>
      <c r="J41" s="195">
        <v>33.956629</v>
      </c>
      <c r="K41" s="195">
        <v>25.759739</v>
      </c>
      <c r="L41" s="195">
        <v>34.759739000000003</v>
      </c>
      <c r="M41" s="195">
        <v>35.919998999999997</v>
      </c>
      <c r="N41" s="195">
        <v>2.67</v>
      </c>
      <c r="O41" s="195">
        <v>2.4624999999999999</v>
      </c>
    </row>
    <row r="42" spans="1:15" x14ac:dyDescent="0.4">
      <c r="A42" t="s">
        <v>716</v>
      </c>
      <c r="B42" s="195">
        <v>19.576540999999999</v>
      </c>
      <c r="C42" s="195">
        <v>18.938224999999999</v>
      </c>
      <c r="D42" s="195">
        <v>27.938224999999999</v>
      </c>
      <c r="E42" s="195">
        <v>19.576771999999998</v>
      </c>
      <c r="F42" s="195">
        <v>31.576771999999998</v>
      </c>
      <c r="G42" s="195">
        <v>19.576771999999998</v>
      </c>
      <c r="H42" s="195">
        <v>31.576771999999998</v>
      </c>
      <c r="I42" s="195">
        <v>25.627838000000001</v>
      </c>
      <c r="J42" s="195">
        <v>31.627838000000001</v>
      </c>
      <c r="K42" s="195">
        <v>18.938224999999999</v>
      </c>
      <c r="L42" s="195">
        <v>27.938224999999999</v>
      </c>
      <c r="M42" s="195">
        <v>35.919998999999997</v>
      </c>
      <c r="N42" s="195">
        <v>2.6699989999999998</v>
      </c>
      <c r="O42" s="195">
        <v>2.4119999999999999</v>
      </c>
    </row>
    <row r="43" spans="1:15" x14ac:dyDescent="0.4">
      <c r="A43" t="s">
        <v>717</v>
      </c>
      <c r="B43" s="195">
        <v>19.603418999999999</v>
      </c>
      <c r="C43" s="195">
        <v>18.970085999999998</v>
      </c>
      <c r="D43" s="195">
        <v>27.970085999999998</v>
      </c>
      <c r="E43" s="195">
        <v>19.603418999999999</v>
      </c>
      <c r="F43" s="195">
        <v>31.603418999999999</v>
      </c>
      <c r="G43" s="195">
        <v>19.603418999999999</v>
      </c>
      <c r="H43" s="195">
        <v>31.603418999999999</v>
      </c>
      <c r="I43" s="195">
        <v>25.499859000000001</v>
      </c>
      <c r="J43" s="195">
        <v>31.499859000000001</v>
      </c>
      <c r="K43" s="195">
        <v>18.970085999999998</v>
      </c>
      <c r="L43" s="195">
        <v>27.970085999999998</v>
      </c>
      <c r="M43" s="195">
        <v>35.919998999999997</v>
      </c>
      <c r="N43" s="195">
        <v>2.67</v>
      </c>
      <c r="O43" s="195">
        <v>2.4445000000000001</v>
      </c>
    </row>
    <row r="44" spans="1:15" x14ac:dyDescent="0.4">
      <c r="A44" t="s">
        <v>718</v>
      </c>
      <c r="B44" s="195">
        <v>21.937276000000001</v>
      </c>
      <c r="C44" s="195">
        <v>21.342849999999999</v>
      </c>
      <c r="D44" s="195">
        <v>30.342849999999999</v>
      </c>
      <c r="E44" s="195">
        <v>21.885017999999999</v>
      </c>
      <c r="F44" s="195">
        <v>33.885018000000002</v>
      </c>
      <c r="G44" s="195">
        <v>21.885017999999999</v>
      </c>
      <c r="H44" s="195">
        <v>33.885018000000002</v>
      </c>
      <c r="I44" s="195">
        <v>33.161980999999997</v>
      </c>
      <c r="J44" s="195">
        <v>39.161980999999997</v>
      </c>
      <c r="K44" s="195">
        <v>21.342849999999999</v>
      </c>
      <c r="L44" s="195">
        <v>30.342849999999999</v>
      </c>
      <c r="M44" s="195">
        <v>35.919998999999997</v>
      </c>
      <c r="N44" s="195">
        <v>2.67</v>
      </c>
      <c r="O44" s="195">
        <v>2.6615000000000002</v>
      </c>
    </row>
    <row r="45" spans="1:15" x14ac:dyDescent="0.4">
      <c r="A45" t="s">
        <v>719</v>
      </c>
      <c r="B45" s="195">
        <v>29.785627999999999</v>
      </c>
      <c r="C45" s="195">
        <v>29.156596</v>
      </c>
      <c r="D45" s="195">
        <v>38.156596</v>
      </c>
      <c r="E45" s="195">
        <v>29.785627999999999</v>
      </c>
      <c r="F45" s="195">
        <v>41.785628000000003</v>
      </c>
      <c r="G45" s="195">
        <v>29.785627999999999</v>
      </c>
      <c r="H45" s="195">
        <v>41.785628000000003</v>
      </c>
      <c r="I45" s="195">
        <v>37.937820000000002</v>
      </c>
      <c r="J45" s="195">
        <v>43.937820000000002</v>
      </c>
      <c r="K45" s="195">
        <v>29.156596</v>
      </c>
      <c r="L45" s="195">
        <v>38.156596</v>
      </c>
      <c r="M45" s="195">
        <v>35.919998999999997</v>
      </c>
      <c r="N45" s="195">
        <v>2.67</v>
      </c>
      <c r="O45" s="195">
        <v>2.681</v>
      </c>
    </row>
    <row r="46" spans="1:15" x14ac:dyDescent="0.4">
      <c r="A46" t="s">
        <v>720</v>
      </c>
      <c r="B46" s="195">
        <v>31.744854</v>
      </c>
      <c r="C46" s="195">
        <v>30.984725000000001</v>
      </c>
      <c r="D46" s="195">
        <v>39.984724999999997</v>
      </c>
      <c r="E46" s="195">
        <v>31.595341000000001</v>
      </c>
      <c r="F46" s="195">
        <v>43.595340999999998</v>
      </c>
      <c r="G46" s="195">
        <v>31.595341000000001</v>
      </c>
      <c r="H46" s="195">
        <v>43.595340999999998</v>
      </c>
      <c r="I46" s="195">
        <v>36.005203000000002</v>
      </c>
      <c r="J46" s="195">
        <v>42.005203000000002</v>
      </c>
      <c r="K46" s="195">
        <v>30.984725000000001</v>
      </c>
      <c r="L46" s="195">
        <v>39.984724999999997</v>
      </c>
      <c r="M46" s="195">
        <v>35.919998999999997</v>
      </c>
      <c r="N46" s="195">
        <v>2.67</v>
      </c>
      <c r="O46" s="195">
        <v>2.5505</v>
      </c>
    </row>
    <row r="47" spans="1:15" x14ac:dyDescent="0.4">
      <c r="A47" t="s">
        <v>318</v>
      </c>
      <c r="B47" s="195">
        <v>30.097778999999999</v>
      </c>
      <c r="C47" s="195">
        <v>29.436488000000001</v>
      </c>
      <c r="D47" s="195">
        <v>38.436487999999997</v>
      </c>
      <c r="E47" s="195">
        <v>30.097778999999999</v>
      </c>
      <c r="F47" s="195">
        <v>42.097779000000003</v>
      </c>
      <c r="G47" s="195">
        <v>30.097778999999999</v>
      </c>
      <c r="H47" s="195">
        <v>42.097779000000003</v>
      </c>
      <c r="I47" s="195">
        <v>34.026649999999997</v>
      </c>
      <c r="J47" s="195">
        <v>40.026649999999997</v>
      </c>
      <c r="K47" s="195">
        <v>29.436488000000001</v>
      </c>
      <c r="L47" s="195">
        <v>38.436487999999997</v>
      </c>
      <c r="M47" s="195">
        <v>35.919998999999997</v>
      </c>
      <c r="N47" s="195">
        <v>2.67</v>
      </c>
      <c r="O47" s="195">
        <v>2.5459999999999998</v>
      </c>
    </row>
    <row r="48" spans="1:15" x14ac:dyDescent="0.4">
      <c r="A48" t="s">
        <v>319</v>
      </c>
      <c r="B48" s="195">
        <v>30.541205000000001</v>
      </c>
      <c r="C48" s="195">
        <v>29.950634999999998</v>
      </c>
      <c r="D48" s="195">
        <v>38.950634999999998</v>
      </c>
      <c r="E48" s="195">
        <v>30.452704000000001</v>
      </c>
      <c r="F48" s="195">
        <v>42.452703999999997</v>
      </c>
      <c r="G48" s="195">
        <v>30.452704000000001</v>
      </c>
      <c r="H48" s="195">
        <v>42.452703999999997</v>
      </c>
      <c r="I48" s="195">
        <v>36.200808000000002</v>
      </c>
      <c r="J48" s="195">
        <v>42.200808000000002</v>
      </c>
      <c r="K48" s="195">
        <v>29.950634999999998</v>
      </c>
      <c r="L48" s="195">
        <v>38.950634999999998</v>
      </c>
      <c r="M48" s="195">
        <v>35.919998999999997</v>
      </c>
      <c r="N48" s="195">
        <v>2.6699989999999998</v>
      </c>
      <c r="O48" s="195">
        <v>2.9209999999999998</v>
      </c>
    </row>
    <row r="49" spans="1:15" x14ac:dyDescent="0.4">
      <c r="A49" t="s">
        <v>320</v>
      </c>
      <c r="B49" s="195">
        <v>30.339282000000001</v>
      </c>
      <c r="C49" s="195">
        <v>29.607517999999999</v>
      </c>
      <c r="D49" s="195">
        <v>38.607517999999999</v>
      </c>
      <c r="E49" s="195">
        <v>30.204816000000001</v>
      </c>
      <c r="F49" s="195">
        <v>42.204816000000001</v>
      </c>
      <c r="G49" s="195">
        <v>30.204816000000001</v>
      </c>
      <c r="H49" s="195">
        <v>42.204816000000001</v>
      </c>
      <c r="I49" s="195">
        <v>41.656249000000003</v>
      </c>
      <c r="J49" s="195">
        <v>47.656249000000003</v>
      </c>
      <c r="K49" s="195">
        <v>29.607517999999999</v>
      </c>
      <c r="L49" s="195">
        <v>38.607517999999999</v>
      </c>
      <c r="M49" s="195">
        <v>35.919998999999997</v>
      </c>
      <c r="N49" s="195">
        <v>2.67</v>
      </c>
      <c r="O49" s="195">
        <v>3.2559999999999998</v>
      </c>
    </row>
    <row r="50" spans="1:15" x14ac:dyDescent="0.4">
      <c r="A50" t="s">
        <v>721</v>
      </c>
      <c r="B50" s="195">
        <v>33.254013999999998</v>
      </c>
      <c r="C50" s="195">
        <v>32.485019000000001</v>
      </c>
      <c r="D50" s="195">
        <v>41.485019000000001</v>
      </c>
      <c r="E50" s="195">
        <v>33.077418999999999</v>
      </c>
      <c r="F50" s="195">
        <v>45.077418999999999</v>
      </c>
      <c r="G50" s="195">
        <v>33.077418999999999</v>
      </c>
      <c r="H50" s="195">
        <v>45.077418999999999</v>
      </c>
      <c r="I50" s="195">
        <v>40.390149000000001</v>
      </c>
      <c r="J50" s="195">
        <v>46.390149000000001</v>
      </c>
      <c r="K50" s="195">
        <v>32.485019000000001</v>
      </c>
      <c r="L50" s="195">
        <v>41.485019000000001</v>
      </c>
      <c r="M50" s="195">
        <v>40.229998999999999</v>
      </c>
      <c r="N50" s="195">
        <v>2.67</v>
      </c>
      <c r="O50" s="195">
        <v>3.3479999999999999</v>
      </c>
    </row>
    <row r="51" spans="1:15" x14ac:dyDescent="0.4">
      <c r="A51" t="s">
        <v>722</v>
      </c>
      <c r="B51" s="195">
        <v>31.690534</v>
      </c>
      <c r="C51" s="195">
        <v>31.052603000000001</v>
      </c>
      <c r="D51" s="195">
        <v>40.052602999999998</v>
      </c>
      <c r="E51" s="195">
        <v>31.690534</v>
      </c>
      <c r="F51" s="195">
        <v>43.690534</v>
      </c>
      <c r="G51" s="195">
        <v>31.690534</v>
      </c>
      <c r="H51" s="195">
        <v>43.690534</v>
      </c>
      <c r="I51" s="195">
        <v>35.500773000000002</v>
      </c>
      <c r="J51" s="195">
        <v>41.500773000000002</v>
      </c>
      <c r="K51" s="195">
        <v>31.052603000000001</v>
      </c>
      <c r="L51" s="195">
        <v>40.052602999999998</v>
      </c>
      <c r="M51" s="195">
        <v>40.229998999999999</v>
      </c>
      <c r="N51" s="195">
        <v>2.6699989999999998</v>
      </c>
      <c r="O51" s="195">
        <v>3.2294999999999998</v>
      </c>
    </row>
    <row r="52" spans="1:15" x14ac:dyDescent="0.4">
      <c r="A52" t="s">
        <v>723</v>
      </c>
      <c r="B52" s="195">
        <v>30.296306999999999</v>
      </c>
      <c r="C52" s="195">
        <v>29.635017000000001</v>
      </c>
      <c r="D52" s="195">
        <v>38.635016999999998</v>
      </c>
      <c r="E52" s="195">
        <v>30.296306999999999</v>
      </c>
      <c r="F52" s="195">
        <v>42.296306999999999</v>
      </c>
      <c r="G52" s="195">
        <v>30.296306999999999</v>
      </c>
      <c r="H52" s="195">
        <v>42.296306999999999</v>
      </c>
      <c r="I52" s="195">
        <v>30.468395000000001</v>
      </c>
      <c r="J52" s="195">
        <v>36.468395000000001</v>
      </c>
      <c r="K52" s="195">
        <v>29.635017000000001</v>
      </c>
      <c r="L52" s="195">
        <v>38.635016999999998</v>
      </c>
      <c r="M52" s="195">
        <v>40.229998999999999</v>
      </c>
      <c r="N52" s="195">
        <v>2.6699989999999998</v>
      </c>
      <c r="O52" s="195">
        <v>3.137</v>
      </c>
    </row>
    <row r="53" spans="1:15" x14ac:dyDescent="0.4">
      <c r="A53" t="s">
        <v>724</v>
      </c>
      <c r="B53" s="195">
        <v>25.733620999999999</v>
      </c>
      <c r="C53" s="195">
        <v>25.100287999999999</v>
      </c>
      <c r="D53" s="195">
        <v>34.100287999999999</v>
      </c>
      <c r="E53" s="195">
        <v>25.733620999999999</v>
      </c>
      <c r="F53" s="195">
        <v>37.733620999999999</v>
      </c>
      <c r="G53" s="195">
        <v>25.733620999999999</v>
      </c>
      <c r="H53" s="195">
        <v>37.733620999999999</v>
      </c>
      <c r="I53" s="195">
        <v>27.437678999999999</v>
      </c>
      <c r="J53" s="195">
        <v>33.437679000000003</v>
      </c>
      <c r="K53" s="195">
        <v>25.100287999999999</v>
      </c>
      <c r="L53" s="195">
        <v>34.100287999999999</v>
      </c>
      <c r="M53" s="195">
        <v>40.229998999999999</v>
      </c>
      <c r="N53" s="195">
        <v>2.6699989999999998</v>
      </c>
      <c r="O53" s="195">
        <v>2.5194999999999999</v>
      </c>
    </row>
    <row r="54" spans="1:15" x14ac:dyDescent="0.4">
      <c r="A54" t="s">
        <v>725</v>
      </c>
      <c r="B54" s="195">
        <v>18.887989000000001</v>
      </c>
      <c r="C54" s="195">
        <v>18.262803000000002</v>
      </c>
      <c r="D54" s="195">
        <v>27.262803000000002</v>
      </c>
      <c r="E54" s="195">
        <v>18.888998999999998</v>
      </c>
      <c r="F54" s="195">
        <v>30.888998999999998</v>
      </c>
      <c r="G54" s="195">
        <v>18.888998999999998</v>
      </c>
      <c r="H54" s="195">
        <v>30.888998999999998</v>
      </c>
      <c r="I54" s="195">
        <v>25.006388000000001</v>
      </c>
      <c r="J54" s="195">
        <v>31.006388000000001</v>
      </c>
      <c r="K54" s="195">
        <v>18.262803000000002</v>
      </c>
      <c r="L54" s="195">
        <v>27.262803000000002</v>
      </c>
      <c r="M54" s="195">
        <v>40.229998999999999</v>
      </c>
      <c r="N54" s="195">
        <v>2.6699989999999998</v>
      </c>
      <c r="O54" s="195">
        <v>2.4689999999999999</v>
      </c>
    </row>
    <row r="55" spans="1:15" x14ac:dyDescent="0.4">
      <c r="A55" t="s">
        <v>726</v>
      </c>
      <c r="B55" s="195">
        <v>18.842818999999999</v>
      </c>
      <c r="C55" s="195">
        <v>18.176151999999998</v>
      </c>
      <c r="D55" s="195">
        <v>27.176151999999998</v>
      </c>
      <c r="E55" s="195">
        <v>18.842818999999999</v>
      </c>
      <c r="F55" s="195">
        <v>30.842818999999999</v>
      </c>
      <c r="G55" s="195">
        <v>18.842818999999999</v>
      </c>
      <c r="H55" s="195">
        <v>30.842818999999999</v>
      </c>
      <c r="I55" s="195">
        <v>24.604842000000001</v>
      </c>
      <c r="J55" s="195">
        <v>30.604842000000001</v>
      </c>
      <c r="K55" s="195">
        <v>18.176151999999998</v>
      </c>
      <c r="L55" s="195">
        <v>27.176151999999998</v>
      </c>
      <c r="M55" s="195">
        <v>40.229998999999999</v>
      </c>
      <c r="N55" s="195">
        <v>2.67</v>
      </c>
      <c r="O55" s="195">
        <v>2.5034999999999998</v>
      </c>
    </row>
    <row r="56" spans="1:15" x14ac:dyDescent="0.4">
      <c r="A56" t="s">
        <v>727</v>
      </c>
      <c r="B56" s="195">
        <v>21.386534000000001</v>
      </c>
      <c r="C56" s="195">
        <v>20.82668</v>
      </c>
      <c r="D56" s="195">
        <v>29.82668</v>
      </c>
      <c r="E56" s="195">
        <v>21.336296999999998</v>
      </c>
      <c r="F56" s="195">
        <v>33.336297000000002</v>
      </c>
      <c r="G56" s="195">
        <v>21.336296999999998</v>
      </c>
      <c r="H56" s="195">
        <v>33.336297000000002</v>
      </c>
      <c r="I56" s="195">
        <v>32.739606000000002</v>
      </c>
      <c r="J56" s="195">
        <v>38.739606000000002</v>
      </c>
      <c r="K56" s="195">
        <v>20.82668</v>
      </c>
      <c r="L56" s="195">
        <v>29.82668</v>
      </c>
      <c r="M56" s="195">
        <v>40.229998999999999</v>
      </c>
      <c r="N56" s="195">
        <v>2.67</v>
      </c>
      <c r="O56" s="195">
        <v>2.7225000000000001</v>
      </c>
    </row>
    <row r="57" spans="1:15" x14ac:dyDescent="0.4">
      <c r="A57" t="s">
        <v>728</v>
      </c>
      <c r="B57" s="195">
        <v>29.120539000000001</v>
      </c>
      <c r="C57" s="195">
        <v>28.491506000000001</v>
      </c>
      <c r="D57" s="195">
        <v>37.491506000000001</v>
      </c>
      <c r="E57" s="195">
        <v>29.120539000000001</v>
      </c>
      <c r="F57" s="195">
        <v>41.120539000000001</v>
      </c>
      <c r="G57" s="195">
        <v>29.120539000000001</v>
      </c>
      <c r="H57" s="195">
        <v>41.120539000000001</v>
      </c>
      <c r="I57" s="195">
        <v>37.303994000000003</v>
      </c>
      <c r="J57" s="195">
        <v>43.303994000000003</v>
      </c>
      <c r="K57" s="195">
        <v>28.491506000000001</v>
      </c>
      <c r="L57" s="195">
        <v>37.491506000000001</v>
      </c>
      <c r="M57" s="195">
        <v>40.229998999999999</v>
      </c>
      <c r="N57" s="195">
        <v>2.67</v>
      </c>
      <c r="O57" s="195">
        <v>2.742</v>
      </c>
    </row>
    <row r="58" spans="1:15" x14ac:dyDescent="0.4">
      <c r="A58" t="s">
        <v>729</v>
      </c>
      <c r="B58" s="195">
        <v>30.926836999999999</v>
      </c>
      <c r="C58" s="195">
        <v>30.153880999999998</v>
      </c>
      <c r="D58" s="195">
        <v>39.153880999999998</v>
      </c>
      <c r="E58" s="195">
        <v>30.781741</v>
      </c>
      <c r="F58" s="195">
        <v>42.781740999999997</v>
      </c>
      <c r="G58" s="195">
        <v>30.781741</v>
      </c>
      <c r="H58" s="195">
        <v>42.781740999999997</v>
      </c>
      <c r="I58" s="195">
        <v>35.257375000000003</v>
      </c>
      <c r="J58" s="195">
        <v>41.257375000000003</v>
      </c>
      <c r="K58" s="195">
        <v>30.153880999999998</v>
      </c>
      <c r="L58" s="195">
        <v>39.153880999999998</v>
      </c>
      <c r="M58" s="195">
        <v>40.229998999999999</v>
      </c>
      <c r="N58" s="195">
        <v>2.67</v>
      </c>
      <c r="O58" s="195">
        <v>2.6114999999999999</v>
      </c>
    </row>
    <row r="59" spans="1:15" x14ac:dyDescent="0.4">
      <c r="A59" t="s">
        <v>330</v>
      </c>
      <c r="B59" s="195">
        <v>29.621169999999999</v>
      </c>
      <c r="C59" s="195">
        <v>28.992138000000001</v>
      </c>
      <c r="D59" s="195">
        <v>37.992137999999997</v>
      </c>
      <c r="E59" s="195">
        <v>29.621169999999999</v>
      </c>
      <c r="F59" s="195">
        <v>41.621169999999999</v>
      </c>
      <c r="G59" s="195">
        <v>29.621169999999999</v>
      </c>
      <c r="H59" s="195">
        <v>41.621169999999999</v>
      </c>
      <c r="I59" s="195">
        <v>33.541804999999997</v>
      </c>
      <c r="J59" s="195">
        <v>39.541804999999997</v>
      </c>
      <c r="K59" s="195">
        <v>28.992138000000001</v>
      </c>
      <c r="L59" s="195">
        <v>37.992137999999997</v>
      </c>
      <c r="M59" s="195">
        <v>40.229998999999999</v>
      </c>
      <c r="N59" s="195">
        <v>2.6699989999999998</v>
      </c>
      <c r="O59" s="195">
        <v>2.6070000000000002</v>
      </c>
    </row>
    <row r="60" spans="1:15" x14ac:dyDescent="0.4">
      <c r="A60" t="s">
        <v>331</v>
      </c>
      <c r="B60" s="195">
        <v>29.980888</v>
      </c>
      <c r="C60" s="195">
        <v>29.375833</v>
      </c>
      <c r="D60" s="195">
        <v>38.375833</v>
      </c>
      <c r="E60" s="195">
        <v>29.896615000000001</v>
      </c>
      <c r="F60" s="195">
        <v>41.896614999999997</v>
      </c>
      <c r="G60" s="195">
        <v>29.896615000000001</v>
      </c>
      <c r="H60" s="195">
        <v>41.896614999999997</v>
      </c>
      <c r="I60" s="195">
        <v>35.528695999999997</v>
      </c>
      <c r="J60" s="195">
        <v>41.528695999999997</v>
      </c>
      <c r="K60" s="195">
        <v>29.375833</v>
      </c>
      <c r="L60" s="195">
        <v>38.375833</v>
      </c>
      <c r="M60" s="195">
        <v>40.229998999999999</v>
      </c>
      <c r="N60" s="195">
        <v>2.67</v>
      </c>
      <c r="O60" s="195">
        <v>2.9849999999999999</v>
      </c>
    </row>
    <row r="61" spans="1:15" x14ac:dyDescent="0.4">
      <c r="A61" t="s">
        <v>332</v>
      </c>
      <c r="B61" s="195">
        <v>29.672091999999999</v>
      </c>
      <c r="C61" s="195">
        <v>28.995370000000001</v>
      </c>
      <c r="D61" s="195">
        <v>37.995370000000001</v>
      </c>
      <c r="E61" s="195">
        <v>29.570983999999999</v>
      </c>
      <c r="F61" s="195">
        <v>41.570984000000003</v>
      </c>
      <c r="G61" s="195">
        <v>29.570983999999999</v>
      </c>
      <c r="H61" s="195">
        <v>41.570984000000003</v>
      </c>
      <c r="I61" s="195">
        <v>41.10942</v>
      </c>
      <c r="J61" s="195">
        <v>47.10942</v>
      </c>
      <c r="K61" s="195">
        <v>28.995370000000001</v>
      </c>
      <c r="L61" s="195">
        <v>37.995370000000001</v>
      </c>
      <c r="M61" s="195">
        <v>40.229998999999999</v>
      </c>
      <c r="N61" s="195">
        <v>2.6699989999999998</v>
      </c>
      <c r="O61" s="195">
        <v>3.3220000000000001</v>
      </c>
    </row>
    <row r="62" spans="1:15" x14ac:dyDescent="0.4">
      <c r="A62" t="s">
        <v>730</v>
      </c>
      <c r="B62" s="195">
        <v>32.528576999999999</v>
      </c>
      <c r="C62" s="195">
        <v>31.829516000000002</v>
      </c>
      <c r="D62" s="195">
        <v>40.829515999999998</v>
      </c>
      <c r="E62" s="195">
        <v>32.382440000000003</v>
      </c>
      <c r="F62" s="195">
        <v>44.382440000000003</v>
      </c>
      <c r="G62" s="195">
        <v>32.382440000000003</v>
      </c>
      <c r="H62" s="195">
        <v>44.382440000000003</v>
      </c>
      <c r="I62" s="195">
        <v>39.879292999999997</v>
      </c>
      <c r="J62" s="195">
        <v>45.879292999999997</v>
      </c>
      <c r="K62" s="195">
        <v>31.829516000000002</v>
      </c>
      <c r="L62" s="195">
        <v>40.829515999999998</v>
      </c>
      <c r="M62" s="195">
        <v>44.54</v>
      </c>
      <c r="N62" s="195">
        <v>2.67</v>
      </c>
      <c r="O62" s="195">
        <v>3.4169999999999998</v>
      </c>
    </row>
    <row r="63" spans="1:15" x14ac:dyDescent="0.4">
      <c r="A63" t="s">
        <v>731</v>
      </c>
      <c r="B63" s="195">
        <v>30.988119000000001</v>
      </c>
      <c r="C63" s="195">
        <v>30.345262000000002</v>
      </c>
      <c r="D63" s="195">
        <v>39.345261999999998</v>
      </c>
      <c r="E63" s="195">
        <v>30.988119000000001</v>
      </c>
      <c r="F63" s="195">
        <v>42.988118999999998</v>
      </c>
      <c r="G63" s="195">
        <v>30.988119000000001</v>
      </c>
      <c r="H63" s="195">
        <v>42.988118999999998</v>
      </c>
      <c r="I63" s="195">
        <v>34.788598</v>
      </c>
      <c r="J63" s="195">
        <v>40.788598</v>
      </c>
      <c r="K63" s="195">
        <v>30.345262000000002</v>
      </c>
      <c r="L63" s="195">
        <v>39.345261999999998</v>
      </c>
      <c r="M63" s="195">
        <v>44.54</v>
      </c>
      <c r="N63" s="195">
        <v>2.67</v>
      </c>
      <c r="O63" s="195">
        <v>3.2995000000000001</v>
      </c>
    </row>
    <row r="64" spans="1:15" x14ac:dyDescent="0.4">
      <c r="A64" t="s">
        <v>732</v>
      </c>
      <c r="B64" s="195">
        <v>29.582827000000002</v>
      </c>
      <c r="C64" s="195">
        <v>28.921537000000001</v>
      </c>
      <c r="D64" s="195">
        <v>37.921537000000001</v>
      </c>
      <c r="E64" s="195">
        <v>29.582827000000002</v>
      </c>
      <c r="F64" s="195">
        <v>41.582827000000002</v>
      </c>
      <c r="G64" s="195">
        <v>29.582827000000002</v>
      </c>
      <c r="H64" s="195">
        <v>41.582827000000002</v>
      </c>
      <c r="I64" s="195">
        <v>29.715437000000001</v>
      </c>
      <c r="J64" s="195">
        <v>35.715437000000001</v>
      </c>
      <c r="K64" s="195">
        <v>28.921537000000001</v>
      </c>
      <c r="L64" s="195">
        <v>37.921537000000001</v>
      </c>
      <c r="M64" s="195">
        <v>44.54</v>
      </c>
      <c r="N64" s="195">
        <v>2.67</v>
      </c>
      <c r="O64" s="195">
        <v>3.2069999999999999</v>
      </c>
    </row>
    <row r="65" spans="1:15" x14ac:dyDescent="0.4">
      <c r="A65" t="s">
        <v>733</v>
      </c>
      <c r="B65" s="195">
        <v>24.973068999999999</v>
      </c>
      <c r="C65" s="195">
        <v>24.339735000000001</v>
      </c>
      <c r="D65" s="195">
        <v>33.339734999999997</v>
      </c>
      <c r="E65" s="195">
        <v>24.973068999999999</v>
      </c>
      <c r="F65" s="195">
        <v>36.973069000000002</v>
      </c>
      <c r="G65" s="195">
        <v>24.973068999999999</v>
      </c>
      <c r="H65" s="195">
        <v>36.973069000000002</v>
      </c>
      <c r="I65" s="195">
        <v>26.814342</v>
      </c>
      <c r="J65" s="195">
        <v>32.814342000000003</v>
      </c>
      <c r="K65" s="195">
        <v>24.339735000000001</v>
      </c>
      <c r="L65" s="195">
        <v>33.339734999999997</v>
      </c>
      <c r="M65" s="195">
        <v>44.54</v>
      </c>
      <c r="N65" s="195">
        <v>2.67</v>
      </c>
      <c r="O65" s="195">
        <v>2.5895000000000001</v>
      </c>
    </row>
    <row r="66" spans="1:15" x14ac:dyDescent="0.4">
      <c r="A66" t="s">
        <v>734</v>
      </c>
      <c r="B66" s="195">
        <v>18.211276000000002</v>
      </c>
      <c r="C66" s="195">
        <v>17.569068999999999</v>
      </c>
      <c r="D66" s="195">
        <v>26.569068999999999</v>
      </c>
      <c r="E66" s="195">
        <v>18.265312999999999</v>
      </c>
      <c r="F66" s="195">
        <v>30.265312999999999</v>
      </c>
      <c r="G66" s="195">
        <v>18.265312999999999</v>
      </c>
      <c r="H66" s="195">
        <v>30.265312999999999</v>
      </c>
      <c r="I66" s="195">
        <v>24.325184</v>
      </c>
      <c r="J66" s="195">
        <v>30.325184</v>
      </c>
      <c r="K66" s="195">
        <v>17.569068999999999</v>
      </c>
      <c r="L66" s="195">
        <v>26.569068999999999</v>
      </c>
      <c r="M66" s="195">
        <v>44.54</v>
      </c>
      <c r="N66" s="195">
        <v>2.6699989999999998</v>
      </c>
      <c r="O66" s="195">
        <v>2.5390000000000001</v>
      </c>
    </row>
    <row r="67" spans="1:15" x14ac:dyDescent="0.4">
      <c r="A67" t="s">
        <v>735</v>
      </c>
      <c r="B67" s="195">
        <v>18.156703</v>
      </c>
      <c r="C67" s="195">
        <v>17.490036</v>
      </c>
      <c r="D67" s="195">
        <v>26.490036</v>
      </c>
      <c r="E67" s="195">
        <v>18.156703</v>
      </c>
      <c r="F67" s="195">
        <v>30.156703</v>
      </c>
      <c r="G67" s="195">
        <v>18.156703</v>
      </c>
      <c r="H67" s="195">
        <v>30.156703</v>
      </c>
      <c r="I67" s="195">
        <v>23.932096999999999</v>
      </c>
      <c r="J67" s="195">
        <v>29.932096999999999</v>
      </c>
      <c r="K67" s="195">
        <v>17.490036</v>
      </c>
      <c r="L67" s="195">
        <v>26.490036</v>
      </c>
      <c r="M67" s="195">
        <v>44.54</v>
      </c>
      <c r="N67" s="195">
        <v>2.67</v>
      </c>
      <c r="O67" s="195">
        <v>2.5714999999999999</v>
      </c>
    </row>
    <row r="68" spans="1:15" x14ac:dyDescent="0.4">
      <c r="A68" t="s">
        <v>736</v>
      </c>
      <c r="B68" s="195">
        <v>20.730414</v>
      </c>
      <c r="C68" s="195">
        <v>20.367857999999998</v>
      </c>
      <c r="D68" s="195">
        <v>29.367857999999998</v>
      </c>
      <c r="E68" s="195">
        <v>20.995332999999999</v>
      </c>
      <c r="F68" s="195">
        <v>32.995333000000002</v>
      </c>
      <c r="G68" s="195">
        <v>20.995332999999999</v>
      </c>
      <c r="H68" s="195">
        <v>32.995333000000002</v>
      </c>
      <c r="I68" s="195">
        <v>32.409134999999999</v>
      </c>
      <c r="J68" s="195">
        <v>38.409134999999999</v>
      </c>
      <c r="K68" s="195">
        <v>20.367857999999998</v>
      </c>
      <c r="L68" s="195">
        <v>29.367857999999998</v>
      </c>
      <c r="M68" s="195">
        <v>44.54</v>
      </c>
      <c r="N68" s="195">
        <v>2.6699989999999998</v>
      </c>
      <c r="O68" s="195">
        <v>2.7885</v>
      </c>
    </row>
    <row r="69" spans="1:15" x14ac:dyDescent="0.4">
      <c r="A69" t="s">
        <v>737</v>
      </c>
      <c r="B69" s="195">
        <v>28.312538</v>
      </c>
      <c r="C69" s="195">
        <v>27.649162</v>
      </c>
      <c r="D69" s="195">
        <v>36.649161999999997</v>
      </c>
      <c r="E69" s="195">
        <v>28.315562</v>
      </c>
      <c r="F69" s="195">
        <v>40.315562</v>
      </c>
      <c r="G69" s="195">
        <v>28.315562</v>
      </c>
      <c r="H69" s="195">
        <v>40.315562</v>
      </c>
      <c r="I69" s="195">
        <v>36.522140999999998</v>
      </c>
      <c r="J69" s="195">
        <v>42.522140999999998</v>
      </c>
      <c r="K69" s="195">
        <v>27.649162</v>
      </c>
      <c r="L69" s="195">
        <v>36.649161999999997</v>
      </c>
      <c r="M69" s="195">
        <v>44.54</v>
      </c>
      <c r="N69" s="195">
        <v>2.67</v>
      </c>
      <c r="O69" s="195">
        <v>2.8140000000000001</v>
      </c>
    </row>
    <row r="70" spans="1:15" x14ac:dyDescent="0.4">
      <c r="A70" t="s">
        <v>738</v>
      </c>
      <c r="B70" s="195">
        <v>30.477118999999998</v>
      </c>
      <c r="C70" s="195">
        <v>29.716929</v>
      </c>
      <c r="D70" s="195">
        <v>38.716929</v>
      </c>
      <c r="E70" s="195">
        <v>30.383769999999998</v>
      </c>
      <c r="F70" s="195">
        <v>42.383769999999998</v>
      </c>
      <c r="G70" s="195">
        <v>30.383769999999998</v>
      </c>
      <c r="H70" s="195">
        <v>42.383769999999998</v>
      </c>
      <c r="I70" s="195">
        <v>34.813915000000001</v>
      </c>
      <c r="J70" s="195">
        <v>40.813915000000001</v>
      </c>
      <c r="K70" s="195">
        <v>29.716929</v>
      </c>
      <c r="L70" s="195">
        <v>38.716929</v>
      </c>
      <c r="M70" s="195">
        <v>44.54</v>
      </c>
      <c r="N70" s="195">
        <v>2.67</v>
      </c>
      <c r="O70" s="195">
        <v>2.6835</v>
      </c>
    </row>
    <row r="71" spans="1:15" x14ac:dyDescent="0.4">
      <c r="A71" t="s">
        <v>342</v>
      </c>
      <c r="B71" s="195">
        <v>29.068445000000001</v>
      </c>
      <c r="C71" s="195">
        <v>28.439412999999998</v>
      </c>
      <c r="D71" s="195">
        <v>37.439413000000002</v>
      </c>
      <c r="E71" s="195">
        <v>29.068445000000001</v>
      </c>
      <c r="F71" s="195">
        <v>41.068444999999997</v>
      </c>
      <c r="G71" s="195">
        <v>29.068445000000001</v>
      </c>
      <c r="H71" s="195">
        <v>41.068444999999997</v>
      </c>
      <c r="I71" s="195">
        <v>33.034238000000002</v>
      </c>
      <c r="J71" s="195">
        <v>39.034238000000002</v>
      </c>
      <c r="K71" s="195">
        <v>28.439412999999998</v>
      </c>
      <c r="L71" s="195">
        <v>37.439413000000002</v>
      </c>
      <c r="M71" s="195">
        <v>44.54</v>
      </c>
      <c r="N71" s="195">
        <v>2.6699989999999998</v>
      </c>
      <c r="O71" s="195">
        <v>2.681</v>
      </c>
    </row>
    <row r="72" spans="1:15" x14ac:dyDescent="0.4">
      <c r="A72" t="s">
        <v>343</v>
      </c>
      <c r="B72" s="195">
        <v>29.338685000000002</v>
      </c>
      <c r="C72" s="195">
        <v>28.670791000000001</v>
      </c>
      <c r="D72" s="195">
        <v>37.670791000000001</v>
      </c>
      <c r="E72" s="195">
        <v>29.268270000000001</v>
      </c>
      <c r="F72" s="195">
        <v>41.268270000000001</v>
      </c>
      <c r="G72" s="195">
        <v>29.268270000000001</v>
      </c>
      <c r="H72" s="195">
        <v>41.268270000000001</v>
      </c>
      <c r="I72" s="195">
        <v>34.805579999999999</v>
      </c>
      <c r="J72" s="195">
        <v>40.805579999999999</v>
      </c>
      <c r="K72" s="195">
        <v>28.670791000000001</v>
      </c>
      <c r="L72" s="195">
        <v>37.670791000000001</v>
      </c>
      <c r="M72" s="195">
        <v>44.54</v>
      </c>
      <c r="N72" s="195">
        <v>2.67</v>
      </c>
      <c r="O72" s="195">
        <v>3.06</v>
      </c>
    </row>
    <row r="73" spans="1:15" x14ac:dyDescent="0.4">
      <c r="A73" t="s">
        <v>344</v>
      </c>
      <c r="B73" s="195">
        <v>29.121410999999998</v>
      </c>
      <c r="C73" s="195">
        <v>28.460079</v>
      </c>
      <c r="D73" s="195">
        <v>37.460079</v>
      </c>
      <c r="E73" s="195">
        <v>29.016372</v>
      </c>
      <c r="F73" s="195">
        <v>41.016371999999997</v>
      </c>
      <c r="G73" s="195">
        <v>29.016372</v>
      </c>
      <c r="H73" s="195">
        <v>41.016371999999997</v>
      </c>
      <c r="I73" s="195">
        <v>40.668224000000002</v>
      </c>
      <c r="J73" s="195">
        <v>46.668224000000002</v>
      </c>
      <c r="K73" s="195">
        <v>28.460079</v>
      </c>
      <c r="L73" s="195">
        <v>37.460079</v>
      </c>
      <c r="M73" s="195">
        <v>44.54</v>
      </c>
      <c r="N73" s="195">
        <v>2.67</v>
      </c>
      <c r="O73" s="195">
        <v>3.3969999999999998</v>
      </c>
    </row>
    <row r="74" spans="1:15" x14ac:dyDescent="0.4">
      <c r="A74" t="s">
        <v>739</v>
      </c>
      <c r="B74" s="195">
        <v>31.853228999999999</v>
      </c>
      <c r="C74" s="195">
        <v>31.102951000000001</v>
      </c>
      <c r="D74" s="195">
        <v>40.102950999999997</v>
      </c>
      <c r="E74" s="195">
        <v>31.704623000000002</v>
      </c>
      <c r="F74" s="195">
        <v>43.704622999999998</v>
      </c>
      <c r="G74" s="195">
        <v>31.704623000000002</v>
      </c>
      <c r="H74" s="195">
        <v>43.704622999999998</v>
      </c>
      <c r="I74" s="195">
        <v>39.533817999999997</v>
      </c>
      <c r="J74" s="195">
        <v>45.533817999999997</v>
      </c>
      <c r="K74" s="195">
        <v>31.102951000000001</v>
      </c>
      <c r="L74" s="195">
        <v>40.102950999999997</v>
      </c>
      <c r="M74" s="195">
        <v>49.61</v>
      </c>
      <c r="N74" s="195">
        <v>2.67</v>
      </c>
      <c r="O74" s="195">
        <v>3.4940000000000002</v>
      </c>
    </row>
    <row r="75" spans="1:15" x14ac:dyDescent="0.4">
      <c r="A75" t="s">
        <v>740</v>
      </c>
      <c r="B75" s="195">
        <v>30.596933</v>
      </c>
      <c r="C75" s="195">
        <v>29.954076000000001</v>
      </c>
      <c r="D75" s="195">
        <v>38.954076000000001</v>
      </c>
      <c r="E75" s="195">
        <v>30.596933</v>
      </c>
      <c r="F75" s="195">
        <v>42.596933</v>
      </c>
      <c r="G75" s="195">
        <v>30.596933</v>
      </c>
      <c r="H75" s="195">
        <v>42.596933</v>
      </c>
      <c r="I75" s="195">
        <v>34.396957999999998</v>
      </c>
      <c r="J75" s="195">
        <v>40.396957999999998</v>
      </c>
      <c r="K75" s="195">
        <v>29.954076000000001</v>
      </c>
      <c r="L75" s="195">
        <v>38.954076000000001</v>
      </c>
      <c r="M75" s="195">
        <v>49.61</v>
      </c>
      <c r="N75" s="195">
        <v>2.6699989999999998</v>
      </c>
      <c r="O75" s="195">
        <v>3.3765000000000001</v>
      </c>
    </row>
    <row r="76" spans="1:15" x14ac:dyDescent="0.4">
      <c r="A76" t="s">
        <v>741</v>
      </c>
      <c r="B76" s="195">
        <v>29.176745</v>
      </c>
      <c r="C76" s="195">
        <v>28.515454999999999</v>
      </c>
      <c r="D76" s="195">
        <v>37.515455000000003</v>
      </c>
      <c r="E76" s="195">
        <v>29.176745</v>
      </c>
      <c r="F76" s="195">
        <v>41.176744999999997</v>
      </c>
      <c r="G76" s="195">
        <v>29.176745</v>
      </c>
      <c r="H76" s="195">
        <v>41.176744999999997</v>
      </c>
      <c r="I76" s="195">
        <v>29.274418000000001</v>
      </c>
      <c r="J76" s="195">
        <v>35.274417999999997</v>
      </c>
      <c r="K76" s="195">
        <v>28.515454999999999</v>
      </c>
      <c r="L76" s="195">
        <v>37.515455000000003</v>
      </c>
      <c r="M76" s="195">
        <v>49.61</v>
      </c>
      <c r="N76" s="195">
        <v>2.6699989999999998</v>
      </c>
      <c r="O76" s="195">
        <v>3.2839999999999998</v>
      </c>
    </row>
    <row r="77" spans="1:15" x14ac:dyDescent="0.4">
      <c r="A77" t="s">
        <v>742</v>
      </c>
      <c r="B77" s="195">
        <v>24.523191000000001</v>
      </c>
      <c r="C77" s="195">
        <v>23.889858</v>
      </c>
      <c r="D77" s="195">
        <v>32.889857999999997</v>
      </c>
      <c r="E77" s="195">
        <v>24.523191000000001</v>
      </c>
      <c r="F77" s="195">
        <v>36.523190999999997</v>
      </c>
      <c r="G77" s="195">
        <v>24.523191000000001</v>
      </c>
      <c r="H77" s="195">
        <v>36.523190999999997</v>
      </c>
      <c r="I77" s="195">
        <v>26.510159999999999</v>
      </c>
      <c r="J77" s="195">
        <v>32.510159999999999</v>
      </c>
      <c r="K77" s="195">
        <v>23.889858</v>
      </c>
      <c r="L77" s="195">
        <v>32.889857999999997</v>
      </c>
      <c r="M77" s="195">
        <v>49.61</v>
      </c>
      <c r="N77" s="195">
        <v>2.67</v>
      </c>
      <c r="O77" s="195">
        <v>2.6495000000000002</v>
      </c>
    </row>
    <row r="78" spans="1:15" x14ac:dyDescent="0.4">
      <c r="A78" t="s">
        <v>743</v>
      </c>
      <c r="B78" s="195">
        <v>17.784417000000001</v>
      </c>
      <c r="C78" s="195">
        <v>17.114166999999998</v>
      </c>
      <c r="D78" s="195">
        <v>26.114166999999998</v>
      </c>
      <c r="E78" s="195">
        <v>17.837382000000002</v>
      </c>
      <c r="F78" s="195">
        <v>29.837382000000002</v>
      </c>
      <c r="G78" s="195">
        <v>17.837382000000002</v>
      </c>
      <c r="H78" s="195">
        <v>29.837382000000002</v>
      </c>
      <c r="I78" s="195">
        <v>23.741661000000001</v>
      </c>
      <c r="J78" s="195">
        <v>29.741661000000001</v>
      </c>
      <c r="K78" s="195">
        <v>17.114166999999998</v>
      </c>
      <c r="L78" s="195">
        <v>26.114166999999998</v>
      </c>
      <c r="M78" s="195">
        <v>49.61</v>
      </c>
      <c r="N78" s="195">
        <v>2.67</v>
      </c>
      <c r="O78" s="195">
        <v>2.5960000000000001</v>
      </c>
    </row>
    <row r="79" spans="1:15" x14ac:dyDescent="0.4">
      <c r="A79" t="s">
        <v>744</v>
      </c>
      <c r="B79" s="195">
        <v>17.836513</v>
      </c>
      <c r="C79" s="195">
        <v>17.20318</v>
      </c>
      <c r="D79" s="195">
        <v>26.20318</v>
      </c>
      <c r="E79" s="195">
        <v>17.836513</v>
      </c>
      <c r="F79" s="195">
        <v>29.836513</v>
      </c>
      <c r="G79" s="195">
        <v>17.836513</v>
      </c>
      <c r="H79" s="195">
        <v>29.836513</v>
      </c>
      <c r="I79" s="195">
        <v>23.785637999999999</v>
      </c>
      <c r="J79" s="195">
        <v>29.785637999999999</v>
      </c>
      <c r="K79" s="195">
        <v>17.20318</v>
      </c>
      <c r="L79" s="195">
        <v>26.20318</v>
      </c>
      <c r="M79" s="195">
        <v>49.61</v>
      </c>
      <c r="N79" s="195">
        <v>2.6699989999999998</v>
      </c>
      <c r="O79" s="195">
        <v>2.6274999999999999</v>
      </c>
    </row>
    <row r="80" spans="1:15" x14ac:dyDescent="0.4">
      <c r="A80" t="s">
        <v>745</v>
      </c>
      <c r="B80" s="195">
        <v>20.374034999999999</v>
      </c>
      <c r="C80" s="195">
        <v>19.964407000000001</v>
      </c>
      <c r="D80" s="195">
        <v>28.964407000000001</v>
      </c>
      <c r="E80" s="195">
        <v>20.644103999999999</v>
      </c>
      <c r="F80" s="195">
        <v>32.644103999999999</v>
      </c>
      <c r="G80" s="195">
        <v>20.644103999999999</v>
      </c>
      <c r="H80" s="195">
        <v>32.644103999999999</v>
      </c>
      <c r="I80" s="195">
        <v>32.039475000000003</v>
      </c>
      <c r="J80" s="195">
        <v>38.039475000000003</v>
      </c>
      <c r="K80" s="195">
        <v>19.964407000000001</v>
      </c>
      <c r="L80" s="195">
        <v>28.964407000000001</v>
      </c>
      <c r="M80" s="195">
        <v>49.61</v>
      </c>
      <c r="N80" s="195">
        <v>2.6699989999999998</v>
      </c>
      <c r="O80" s="195">
        <v>2.843499</v>
      </c>
    </row>
    <row r="81" spans="1:15" x14ac:dyDescent="0.4">
      <c r="A81" t="s">
        <v>746</v>
      </c>
      <c r="B81" s="195">
        <v>27.995505000000001</v>
      </c>
      <c r="C81" s="195">
        <v>27.334213999999999</v>
      </c>
      <c r="D81" s="195">
        <v>36.334214000000003</v>
      </c>
      <c r="E81" s="195">
        <v>27.995505000000001</v>
      </c>
      <c r="F81" s="195">
        <v>39.995505000000001</v>
      </c>
      <c r="G81" s="195">
        <v>27.995505000000001</v>
      </c>
      <c r="H81" s="195">
        <v>39.995505000000001</v>
      </c>
      <c r="I81" s="195">
        <v>36.248393999999998</v>
      </c>
      <c r="J81" s="195">
        <v>42.248393999999998</v>
      </c>
      <c r="K81" s="195">
        <v>27.334213999999999</v>
      </c>
      <c r="L81" s="195">
        <v>36.334214000000003</v>
      </c>
      <c r="M81" s="195">
        <v>49.61</v>
      </c>
      <c r="N81" s="195">
        <v>2.6699989999999998</v>
      </c>
      <c r="O81" s="195">
        <v>2.87</v>
      </c>
    </row>
    <row r="82" spans="1:15" x14ac:dyDescent="0.4">
      <c r="A82" t="s">
        <v>747</v>
      </c>
      <c r="B82" s="195">
        <v>30.196968999999999</v>
      </c>
      <c r="C82" s="195">
        <v>29.487656999999999</v>
      </c>
      <c r="D82" s="195">
        <v>38.487656999999999</v>
      </c>
      <c r="E82" s="195">
        <v>30.148413000000001</v>
      </c>
      <c r="F82" s="195">
        <v>42.148412999999998</v>
      </c>
      <c r="G82" s="195">
        <v>30.148413000000001</v>
      </c>
      <c r="H82" s="195">
        <v>42.148412999999998</v>
      </c>
      <c r="I82" s="195">
        <v>34.644855999999997</v>
      </c>
      <c r="J82" s="195">
        <v>40.644855999999997</v>
      </c>
      <c r="K82" s="195">
        <v>29.487656999999999</v>
      </c>
      <c r="L82" s="195">
        <v>38.487656999999999</v>
      </c>
      <c r="M82" s="195">
        <v>49.61</v>
      </c>
      <c r="N82" s="195">
        <v>2.67</v>
      </c>
      <c r="O82" s="195">
        <v>2.7404999999999999</v>
      </c>
    </row>
    <row r="83" spans="1:15" x14ac:dyDescent="0.4">
      <c r="A83" t="s">
        <v>354</v>
      </c>
      <c r="B83" s="195">
        <v>28.833196999999998</v>
      </c>
      <c r="C83" s="195">
        <v>28.204165</v>
      </c>
      <c r="D83" s="195">
        <v>37.204165000000003</v>
      </c>
      <c r="E83" s="195">
        <v>28.833196999999998</v>
      </c>
      <c r="F83" s="195">
        <v>40.833196999999998</v>
      </c>
      <c r="G83" s="195">
        <v>28.833196999999998</v>
      </c>
      <c r="H83" s="195">
        <v>40.833196999999998</v>
      </c>
      <c r="I83" s="195">
        <v>32.870578000000002</v>
      </c>
      <c r="J83" s="195">
        <v>38.870578000000002</v>
      </c>
      <c r="K83" s="195">
        <v>28.204165</v>
      </c>
      <c r="L83" s="195">
        <v>37.204165000000003</v>
      </c>
      <c r="M83" s="195">
        <v>49.61</v>
      </c>
      <c r="N83" s="195">
        <v>2.67</v>
      </c>
      <c r="O83" s="195">
        <v>2.74</v>
      </c>
    </row>
    <row r="84" spans="1:15" x14ac:dyDescent="0.4">
      <c r="A84" t="s">
        <v>355</v>
      </c>
      <c r="B84" s="195">
        <v>29.181678000000002</v>
      </c>
      <c r="C84" s="195">
        <v>28.526402999999998</v>
      </c>
      <c r="D84" s="195">
        <v>37.526403000000002</v>
      </c>
      <c r="E84" s="195">
        <v>29.116489000000001</v>
      </c>
      <c r="F84" s="195">
        <v>41.116489000000001</v>
      </c>
      <c r="G84" s="195">
        <v>29.116489000000001</v>
      </c>
      <c r="H84" s="195">
        <v>41.116489000000001</v>
      </c>
      <c r="I84" s="195">
        <v>34.571705999999999</v>
      </c>
      <c r="J84" s="195">
        <v>40.571705999999999</v>
      </c>
      <c r="K84" s="195">
        <v>28.526402999999998</v>
      </c>
      <c r="L84" s="195">
        <v>37.526403000000002</v>
      </c>
      <c r="M84" s="195">
        <v>49.61</v>
      </c>
      <c r="N84" s="195">
        <v>2.67</v>
      </c>
      <c r="O84" s="195">
        <v>3.125</v>
      </c>
    </row>
    <row r="85" spans="1:15" x14ac:dyDescent="0.4">
      <c r="A85" t="s">
        <v>356</v>
      </c>
      <c r="B85" s="195">
        <v>28.850681999999999</v>
      </c>
      <c r="C85" s="195">
        <v>28.206402000000001</v>
      </c>
      <c r="D85" s="195">
        <v>37.206401999999997</v>
      </c>
      <c r="E85" s="195">
        <v>28.751709999999999</v>
      </c>
      <c r="F85" s="195">
        <v>40.751710000000003</v>
      </c>
      <c r="G85" s="195">
        <v>28.751709999999999</v>
      </c>
      <c r="H85" s="195">
        <v>40.751710000000003</v>
      </c>
      <c r="I85" s="195">
        <v>40.374654999999997</v>
      </c>
      <c r="J85" s="195">
        <v>46.374654999999997</v>
      </c>
      <c r="K85" s="195">
        <v>28.206402000000001</v>
      </c>
      <c r="L85" s="195">
        <v>37.206401999999997</v>
      </c>
      <c r="M85" s="195">
        <v>49.61</v>
      </c>
      <c r="N85" s="195">
        <v>2.67</v>
      </c>
      <c r="O85" s="195">
        <v>3.4630000000000001</v>
      </c>
    </row>
    <row r="86" spans="1:15" x14ac:dyDescent="0.4">
      <c r="A86" t="s">
        <v>748</v>
      </c>
      <c r="B86" s="195">
        <v>31.484494000000002</v>
      </c>
      <c r="C86" s="195">
        <v>30.758755000000001</v>
      </c>
      <c r="D86" s="195">
        <v>39.758755000000001</v>
      </c>
      <c r="E86" s="195">
        <v>31.350954000000002</v>
      </c>
      <c r="F86" s="195">
        <v>43.350954000000002</v>
      </c>
      <c r="G86" s="195">
        <v>31.350954000000002</v>
      </c>
      <c r="H86" s="195">
        <v>43.350954000000002</v>
      </c>
      <c r="I86" s="195">
        <v>39.242339000000001</v>
      </c>
      <c r="J86" s="195">
        <v>45.242339000000001</v>
      </c>
      <c r="K86" s="195">
        <v>30.758755000000001</v>
      </c>
      <c r="L86" s="195">
        <v>39.758755000000001</v>
      </c>
      <c r="M86" s="195">
        <v>54.669998999999997</v>
      </c>
      <c r="N86" s="195">
        <v>2.67</v>
      </c>
      <c r="O86" s="195">
        <v>3.5649999999999999</v>
      </c>
    </row>
    <row r="87" spans="1:15" x14ac:dyDescent="0.4">
      <c r="A87" t="s">
        <v>749</v>
      </c>
      <c r="B87" s="195">
        <v>30.362468</v>
      </c>
      <c r="C87" s="195">
        <v>29.719611</v>
      </c>
      <c r="D87" s="195">
        <v>38.719611</v>
      </c>
      <c r="E87" s="195">
        <v>30.362468</v>
      </c>
      <c r="F87" s="195">
        <v>42.362468</v>
      </c>
      <c r="G87" s="195">
        <v>30.362468</v>
      </c>
      <c r="H87" s="195">
        <v>42.362468</v>
      </c>
      <c r="I87" s="195">
        <v>34.162703</v>
      </c>
      <c r="J87" s="195">
        <v>40.162703</v>
      </c>
      <c r="K87" s="195">
        <v>29.719611</v>
      </c>
      <c r="L87" s="195">
        <v>38.719611</v>
      </c>
      <c r="M87" s="195">
        <v>54.669998999999997</v>
      </c>
      <c r="N87" s="195">
        <v>2.67</v>
      </c>
      <c r="O87" s="195">
        <v>3.4464999999999999</v>
      </c>
    </row>
    <row r="88" spans="1:15" x14ac:dyDescent="0.4">
      <c r="A88" t="s">
        <v>750</v>
      </c>
      <c r="B88" s="195">
        <v>29.004873</v>
      </c>
      <c r="C88" s="195">
        <v>28.375841000000001</v>
      </c>
      <c r="D88" s="195">
        <v>37.375841000000001</v>
      </c>
      <c r="E88" s="195">
        <v>29.004873</v>
      </c>
      <c r="F88" s="195">
        <v>41.004873000000003</v>
      </c>
      <c r="G88" s="195">
        <v>29.004873</v>
      </c>
      <c r="H88" s="195">
        <v>41.004873000000003</v>
      </c>
      <c r="I88" s="195">
        <v>29.021370999999998</v>
      </c>
      <c r="J88" s="195">
        <v>35.021371000000002</v>
      </c>
      <c r="K88" s="195">
        <v>28.375841000000001</v>
      </c>
      <c r="L88" s="195">
        <v>37.375841000000001</v>
      </c>
      <c r="M88" s="195">
        <v>54.669998999999997</v>
      </c>
      <c r="N88" s="195">
        <v>2.67</v>
      </c>
      <c r="O88" s="195">
        <v>3.355</v>
      </c>
    </row>
    <row r="89" spans="1:15" x14ac:dyDescent="0.4">
      <c r="A89" t="s">
        <v>751</v>
      </c>
      <c r="B89" s="195">
        <v>24.198726000000001</v>
      </c>
      <c r="C89" s="195">
        <v>23.565393</v>
      </c>
      <c r="D89" s="195">
        <v>32.565393</v>
      </c>
      <c r="E89" s="195">
        <v>24.198726000000001</v>
      </c>
      <c r="F89" s="195">
        <v>36.198726000000001</v>
      </c>
      <c r="G89" s="195">
        <v>24.198726000000001</v>
      </c>
      <c r="H89" s="195">
        <v>36.198726000000001</v>
      </c>
      <c r="I89" s="195">
        <v>26.156286000000001</v>
      </c>
      <c r="J89" s="195">
        <v>32.156286000000001</v>
      </c>
      <c r="K89" s="195">
        <v>23.565393</v>
      </c>
      <c r="L89" s="195">
        <v>32.565393</v>
      </c>
      <c r="M89" s="195">
        <v>54.669998999999997</v>
      </c>
      <c r="N89" s="195">
        <v>2.6699989999999998</v>
      </c>
      <c r="O89" s="195">
        <v>2.7025000000000001</v>
      </c>
    </row>
    <row r="90" spans="1:15" x14ac:dyDescent="0.4">
      <c r="A90" t="s">
        <v>752</v>
      </c>
      <c r="B90" s="195">
        <v>17.366641999999999</v>
      </c>
      <c r="C90" s="195">
        <v>16.711693</v>
      </c>
      <c r="D90" s="195">
        <v>25.711693</v>
      </c>
      <c r="E90" s="195">
        <v>17.417154</v>
      </c>
      <c r="F90" s="195">
        <v>29.417154</v>
      </c>
      <c r="G90" s="195">
        <v>17.417154</v>
      </c>
      <c r="H90" s="195">
        <v>29.417154</v>
      </c>
      <c r="I90" s="195">
        <v>23.385708999999999</v>
      </c>
      <c r="J90" s="195">
        <v>29.385708999999999</v>
      </c>
      <c r="K90" s="195">
        <v>16.711693</v>
      </c>
      <c r="L90" s="195">
        <v>25.711693</v>
      </c>
      <c r="M90" s="195">
        <v>54.669998999999997</v>
      </c>
      <c r="N90" s="195">
        <v>2.67</v>
      </c>
      <c r="O90" s="195">
        <v>2.6480000000000001</v>
      </c>
    </row>
    <row r="91" spans="1:15" x14ac:dyDescent="0.4">
      <c r="A91" t="s">
        <v>753</v>
      </c>
      <c r="B91" s="195">
        <v>17.410879000000001</v>
      </c>
      <c r="C91" s="195">
        <v>16.777546000000001</v>
      </c>
      <c r="D91" s="195">
        <v>25.777546000000001</v>
      </c>
      <c r="E91" s="195">
        <v>17.410879000000001</v>
      </c>
      <c r="F91" s="195">
        <v>29.410879000000001</v>
      </c>
      <c r="G91" s="195">
        <v>17.410879000000001</v>
      </c>
      <c r="H91" s="195">
        <v>29.410879000000001</v>
      </c>
      <c r="I91" s="195">
        <v>23.360796000000001</v>
      </c>
      <c r="J91" s="195">
        <v>29.360796000000001</v>
      </c>
      <c r="K91" s="195">
        <v>16.777546000000001</v>
      </c>
      <c r="L91" s="195">
        <v>25.777546000000001</v>
      </c>
      <c r="M91" s="195">
        <v>54.669998999999997</v>
      </c>
      <c r="N91" s="195">
        <v>2.6699989999999998</v>
      </c>
      <c r="O91" s="195">
        <v>2.6815000000000002</v>
      </c>
    </row>
    <row r="92" spans="1:15" x14ac:dyDescent="0.4">
      <c r="A92" t="s">
        <v>754</v>
      </c>
      <c r="B92" s="195">
        <v>19.956534000000001</v>
      </c>
      <c r="C92" s="195">
        <v>19.310881999999999</v>
      </c>
      <c r="D92" s="195">
        <v>28.310881999999999</v>
      </c>
      <c r="E92" s="195">
        <v>19.995142000000001</v>
      </c>
      <c r="F92" s="195">
        <v>31.995142000000001</v>
      </c>
      <c r="G92" s="195">
        <v>19.995142000000001</v>
      </c>
      <c r="H92" s="195">
        <v>31.995142000000001</v>
      </c>
      <c r="I92" s="195">
        <v>31.211386000000001</v>
      </c>
      <c r="J92" s="195">
        <v>37.211385999999997</v>
      </c>
      <c r="K92" s="195">
        <v>19.310881999999999</v>
      </c>
      <c r="L92" s="195">
        <v>28.310881999999999</v>
      </c>
      <c r="M92" s="195">
        <v>54.669998999999997</v>
      </c>
      <c r="N92" s="195">
        <v>2.67</v>
      </c>
      <c r="O92" s="195">
        <v>2.8995000000000002</v>
      </c>
    </row>
    <row r="93" spans="1:15" x14ac:dyDescent="0.4">
      <c r="A93" t="s">
        <v>755</v>
      </c>
      <c r="B93" s="195">
        <v>27.596775999999998</v>
      </c>
      <c r="C93" s="195">
        <v>26.935485</v>
      </c>
      <c r="D93" s="195">
        <v>35.935485</v>
      </c>
      <c r="E93" s="195">
        <v>27.596775999999998</v>
      </c>
      <c r="F93" s="195">
        <v>39.596775999999998</v>
      </c>
      <c r="G93" s="195">
        <v>27.596775999999998</v>
      </c>
      <c r="H93" s="195">
        <v>39.596775999999998</v>
      </c>
      <c r="I93" s="195">
        <v>35.880454</v>
      </c>
      <c r="J93" s="195">
        <v>41.880454</v>
      </c>
      <c r="K93" s="195">
        <v>26.935485</v>
      </c>
      <c r="L93" s="195">
        <v>35.935485</v>
      </c>
      <c r="M93" s="195">
        <v>54.669998999999997</v>
      </c>
      <c r="N93" s="195">
        <v>2.67</v>
      </c>
      <c r="O93" s="195">
        <v>2.9279989999999998</v>
      </c>
    </row>
    <row r="94" spans="1:15" x14ac:dyDescent="0.4">
      <c r="A94" t="s">
        <v>756</v>
      </c>
      <c r="B94" s="195">
        <v>29.807269999999999</v>
      </c>
      <c r="C94" s="195">
        <v>29.107631999999999</v>
      </c>
      <c r="D94" s="195">
        <v>38.107632000000002</v>
      </c>
      <c r="E94" s="195">
        <v>29.757078</v>
      </c>
      <c r="F94" s="195">
        <v>41.757078</v>
      </c>
      <c r="G94" s="195">
        <v>29.757078</v>
      </c>
      <c r="H94" s="195">
        <v>41.757078</v>
      </c>
      <c r="I94" s="195">
        <v>34.399341999999997</v>
      </c>
      <c r="J94" s="195">
        <v>40.399341999999997</v>
      </c>
      <c r="K94" s="195">
        <v>29.107631999999999</v>
      </c>
      <c r="L94" s="195">
        <v>38.107632000000002</v>
      </c>
      <c r="M94" s="195">
        <v>54.669998999999997</v>
      </c>
      <c r="N94" s="195">
        <v>2.6699989999999998</v>
      </c>
      <c r="O94" s="195">
        <v>2.8005</v>
      </c>
    </row>
    <row r="95" spans="1:15" x14ac:dyDescent="0.4">
      <c r="A95" t="s">
        <v>366</v>
      </c>
      <c r="B95" s="195">
        <v>28.355305999999999</v>
      </c>
      <c r="C95" s="195">
        <v>27.694016000000001</v>
      </c>
      <c r="D95" s="195">
        <v>36.694015999999998</v>
      </c>
      <c r="E95" s="195">
        <v>28.355305999999999</v>
      </c>
      <c r="F95" s="195">
        <v>40.355305999999999</v>
      </c>
      <c r="G95" s="195">
        <v>28.355305999999999</v>
      </c>
      <c r="H95" s="195">
        <v>40.355305999999999</v>
      </c>
      <c r="I95" s="195">
        <v>32.455229000000003</v>
      </c>
      <c r="J95" s="195">
        <v>38.455229000000003</v>
      </c>
      <c r="K95" s="195">
        <v>27.694016000000001</v>
      </c>
      <c r="L95" s="195">
        <v>36.694015999999998</v>
      </c>
      <c r="M95" s="195">
        <v>54.669998999999997</v>
      </c>
      <c r="N95" s="195">
        <v>2.6699989999999998</v>
      </c>
      <c r="O95" s="195">
        <v>2.8059989999999999</v>
      </c>
    </row>
    <row r="96" spans="1:15" x14ac:dyDescent="0.4">
      <c r="A96" t="s">
        <v>367</v>
      </c>
      <c r="B96" s="195">
        <v>28.991821999999999</v>
      </c>
      <c r="C96" s="195">
        <v>28.379273000000001</v>
      </c>
      <c r="D96" s="195">
        <v>37.379272999999998</v>
      </c>
      <c r="E96" s="195">
        <v>28.927216999999999</v>
      </c>
      <c r="F96" s="195">
        <v>40.927216999999999</v>
      </c>
      <c r="G96" s="195">
        <v>28.927216999999999</v>
      </c>
      <c r="H96" s="195">
        <v>40.927216999999999</v>
      </c>
      <c r="I96" s="195">
        <v>34.227899000000001</v>
      </c>
      <c r="J96" s="195">
        <v>40.227899000000001</v>
      </c>
      <c r="K96" s="195">
        <v>28.379273000000001</v>
      </c>
      <c r="L96" s="195">
        <v>37.379272999999998</v>
      </c>
      <c r="M96" s="195">
        <v>54.669998999999997</v>
      </c>
      <c r="N96" s="195">
        <v>2.6699989999999998</v>
      </c>
      <c r="O96" s="195">
        <v>3.1930000000000001</v>
      </c>
    </row>
    <row r="97" spans="1:15" x14ac:dyDescent="0.4">
      <c r="A97" t="s">
        <v>368</v>
      </c>
      <c r="B97" s="195">
        <v>28.43196</v>
      </c>
      <c r="C97" s="195">
        <v>27.795424000000001</v>
      </c>
      <c r="D97" s="195">
        <v>36.795423999999997</v>
      </c>
      <c r="E97" s="195">
        <v>28.339148999999999</v>
      </c>
      <c r="F97" s="195">
        <v>40.339148999999999</v>
      </c>
      <c r="G97" s="195">
        <v>28.339148999999999</v>
      </c>
      <c r="H97" s="195">
        <v>40.339148999999999</v>
      </c>
      <c r="I97" s="195">
        <v>39.968162</v>
      </c>
      <c r="J97" s="195">
        <v>45.968162</v>
      </c>
      <c r="K97" s="195">
        <v>27.795424000000001</v>
      </c>
      <c r="L97" s="195">
        <v>36.795423999999997</v>
      </c>
      <c r="M97" s="195">
        <v>54.669998999999997</v>
      </c>
      <c r="N97" s="195">
        <v>2.67</v>
      </c>
      <c r="O97" s="195">
        <v>3.5310000000000001</v>
      </c>
    </row>
    <row r="98" spans="1:15" x14ac:dyDescent="0.4">
      <c r="A98" t="s">
        <v>757</v>
      </c>
      <c r="B98" s="195">
        <v>31.042110999999998</v>
      </c>
      <c r="C98" s="195">
        <v>30.321684999999999</v>
      </c>
      <c r="D98" s="195">
        <v>39.321685000000002</v>
      </c>
      <c r="E98" s="195">
        <v>30.912989</v>
      </c>
      <c r="F98" s="195">
        <v>42.912989000000003</v>
      </c>
      <c r="G98" s="195">
        <v>30.912989</v>
      </c>
      <c r="H98" s="195">
        <v>42.912989000000003</v>
      </c>
      <c r="I98" s="195">
        <v>39.151243999999998</v>
      </c>
      <c r="J98" s="195">
        <v>45.151243999999998</v>
      </c>
      <c r="K98" s="195">
        <v>30.321684999999999</v>
      </c>
      <c r="L98" s="195">
        <v>39.321685000000002</v>
      </c>
      <c r="M98" s="195">
        <v>59.73</v>
      </c>
      <c r="N98" s="195">
        <v>2.67</v>
      </c>
      <c r="O98" s="195">
        <v>3.6339999999999999</v>
      </c>
    </row>
    <row r="99" spans="1:15" x14ac:dyDescent="0.4">
      <c r="A99" t="s">
        <v>758</v>
      </c>
      <c r="B99" s="195">
        <v>30.223604999999999</v>
      </c>
      <c r="C99" s="195">
        <v>29.585674000000001</v>
      </c>
      <c r="D99" s="195">
        <v>38.585673999999997</v>
      </c>
      <c r="E99" s="195">
        <v>30.223604999999999</v>
      </c>
      <c r="F99" s="195">
        <v>42.223604999999999</v>
      </c>
      <c r="G99" s="195">
        <v>30.223604999999999</v>
      </c>
      <c r="H99" s="195">
        <v>42.223604999999999</v>
      </c>
      <c r="I99" s="195">
        <v>34.252116000000001</v>
      </c>
      <c r="J99" s="195">
        <v>40.252116000000001</v>
      </c>
      <c r="K99" s="195">
        <v>29.585674000000001</v>
      </c>
      <c r="L99" s="195">
        <v>38.585673999999997</v>
      </c>
      <c r="M99" s="195">
        <v>59.73</v>
      </c>
      <c r="N99" s="195">
        <v>2.6699989999999998</v>
      </c>
      <c r="O99" s="195">
        <v>3.5114999999999998</v>
      </c>
    </row>
    <row r="100" spans="1:15" x14ac:dyDescent="0.4">
      <c r="A100" t="s">
        <v>759</v>
      </c>
      <c r="B100" s="195">
        <v>29.058712</v>
      </c>
      <c r="C100" s="195">
        <v>28.429679</v>
      </c>
      <c r="D100" s="195">
        <v>37.429679</v>
      </c>
      <c r="E100" s="195">
        <v>29.058712</v>
      </c>
      <c r="F100" s="195">
        <v>41.058712</v>
      </c>
      <c r="G100" s="195">
        <v>29.058712</v>
      </c>
      <c r="H100" s="195">
        <v>41.058712</v>
      </c>
      <c r="I100" s="195">
        <v>29.004169000000001</v>
      </c>
      <c r="J100" s="195">
        <v>35.004168999999997</v>
      </c>
      <c r="K100" s="195">
        <v>28.429679</v>
      </c>
      <c r="L100" s="195">
        <v>37.429679</v>
      </c>
      <c r="M100" s="195">
        <v>59.73</v>
      </c>
      <c r="N100" s="195">
        <v>2.67</v>
      </c>
      <c r="O100" s="195">
        <v>3.42</v>
      </c>
    </row>
    <row r="101" spans="1:15" x14ac:dyDescent="0.4">
      <c r="A101" t="s">
        <v>760</v>
      </c>
      <c r="B101" s="195">
        <v>24.100826999999999</v>
      </c>
      <c r="C101" s="195">
        <v>23.434159999999999</v>
      </c>
      <c r="D101" s="195">
        <v>32.434159999999999</v>
      </c>
      <c r="E101" s="195">
        <v>24.100826999999999</v>
      </c>
      <c r="F101" s="195">
        <v>36.100827000000002</v>
      </c>
      <c r="G101" s="195">
        <v>24.100826999999999</v>
      </c>
      <c r="H101" s="195">
        <v>36.100827000000002</v>
      </c>
      <c r="I101" s="195">
        <v>26.016297000000002</v>
      </c>
      <c r="J101" s="195">
        <v>32.016297000000002</v>
      </c>
      <c r="K101" s="195">
        <v>23.434159999999999</v>
      </c>
      <c r="L101" s="195">
        <v>32.434159999999999</v>
      </c>
      <c r="M101" s="195">
        <v>59.73</v>
      </c>
      <c r="N101" s="195">
        <v>2.67</v>
      </c>
      <c r="O101" s="195">
        <v>2.7374999999999998</v>
      </c>
    </row>
    <row r="102" spans="1:15" x14ac:dyDescent="0.4">
      <c r="A102" t="s">
        <v>761</v>
      </c>
      <c r="B102" s="195">
        <v>17.320588999999998</v>
      </c>
      <c r="C102" s="195">
        <v>16.692340999999999</v>
      </c>
      <c r="D102" s="195">
        <v>25.692340999999999</v>
      </c>
      <c r="E102" s="195">
        <v>17.371908000000001</v>
      </c>
      <c r="F102" s="195">
        <v>29.371908000000001</v>
      </c>
      <c r="G102" s="195">
        <v>17.371908000000001</v>
      </c>
      <c r="H102" s="195">
        <v>29.371908000000001</v>
      </c>
      <c r="I102" s="195">
        <v>23.457660000000001</v>
      </c>
      <c r="J102" s="195">
        <v>29.457660000000001</v>
      </c>
      <c r="K102" s="195">
        <v>16.692340999999999</v>
      </c>
      <c r="L102" s="195">
        <v>25.692340999999999</v>
      </c>
      <c r="M102" s="195">
        <v>59.73</v>
      </c>
      <c r="N102" s="195">
        <v>2.6699989999999998</v>
      </c>
      <c r="O102" s="195">
        <v>2.6829999999999998</v>
      </c>
    </row>
    <row r="103" spans="1:15" x14ac:dyDescent="0.4">
      <c r="A103" t="s">
        <v>762</v>
      </c>
      <c r="B103" s="195">
        <v>17.306705999999998</v>
      </c>
      <c r="C103" s="195">
        <v>16.673373000000002</v>
      </c>
      <c r="D103" s="195">
        <v>25.673373000000002</v>
      </c>
      <c r="E103" s="195">
        <v>17.306705999999998</v>
      </c>
      <c r="F103" s="195">
        <v>29.306705999999998</v>
      </c>
      <c r="G103" s="195">
        <v>17.306705999999998</v>
      </c>
      <c r="H103" s="195">
        <v>29.306705999999998</v>
      </c>
      <c r="I103" s="195">
        <v>23.291215000000001</v>
      </c>
      <c r="J103" s="195">
        <v>29.291215000000001</v>
      </c>
      <c r="K103" s="195">
        <v>16.673373000000002</v>
      </c>
      <c r="L103" s="195">
        <v>25.673373000000002</v>
      </c>
      <c r="M103" s="195">
        <v>59.73</v>
      </c>
      <c r="N103" s="195">
        <v>2.67</v>
      </c>
      <c r="O103" s="195">
        <v>2.7204999999999999</v>
      </c>
    </row>
    <row r="104" spans="1:15" x14ac:dyDescent="0.4">
      <c r="A104" t="s">
        <v>763</v>
      </c>
      <c r="B104" s="195">
        <v>19.769223</v>
      </c>
      <c r="C104" s="195">
        <v>19.339130999999998</v>
      </c>
      <c r="D104" s="195">
        <v>28.339130999999998</v>
      </c>
      <c r="E104" s="195">
        <v>20.044753</v>
      </c>
      <c r="F104" s="195">
        <v>32.044753</v>
      </c>
      <c r="G104" s="195">
        <v>20.044753</v>
      </c>
      <c r="H104" s="195">
        <v>32.044753</v>
      </c>
      <c r="I104" s="195">
        <v>31.427102999999999</v>
      </c>
      <c r="J104" s="195">
        <v>37.427103000000002</v>
      </c>
      <c r="K104" s="195">
        <v>19.339130999999998</v>
      </c>
      <c r="L104" s="195">
        <v>28.339130999999998</v>
      </c>
      <c r="M104" s="195">
        <v>59.73</v>
      </c>
      <c r="N104" s="195">
        <v>2.6699989999999998</v>
      </c>
      <c r="O104" s="195">
        <v>2.9504999999999999</v>
      </c>
    </row>
    <row r="105" spans="1:15" x14ac:dyDescent="0.4">
      <c r="A105" t="s">
        <v>764</v>
      </c>
      <c r="B105" s="195">
        <v>27.820613999999999</v>
      </c>
      <c r="C105" s="195">
        <v>27.191582</v>
      </c>
      <c r="D105" s="195">
        <v>36.191581999999997</v>
      </c>
      <c r="E105" s="195">
        <v>27.820613999999999</v>
      </c>
      <c r="F105" s="195">
        <v>39.820613999999999</v>
      </c>
      <c r="G105" s="195">
        <v>27.820613999999999</v>
      </c>
      <c r="H105" s="195">
        <v>39.820613999999999</v>
      </c>
      <c r="I105" s="195">
        <v>36.252181</v>
      </c>
      <c r="J105" s="195">
        <v>42.252181</v>
      </c>
      <c r="K105" s="195">
        <v>27.191582</v>
      </c>
      <c r="L105" s="195">
        <v>36.191581999999997</v>
      </c>
      <c r="M105" s="195">
        <v>59.73</v>
      </c>
      <c r="N105" s="195">
        <v>2.67</v>
      </c>
      <c r="O105" s="195">
        <v>2.9929999999999999</v>
      </c>
    </row>
    <row r="106" spans="1:15" x14ac:dyDescent="0.4">
      <c r="A106" t="s">
        <v>765</v>
      </c>
      <c r="B106" s="195">
        <v>29.910744000000001</v>
      </c>
      <c r="C106" s="195">
        <v>29.247615</v>
      </c>
      <c r="D106" s="195">
        <v>38.247615000000003</v>
      </c>
      <c r="E106" s="195">
        <v>29.862286999999998</v>
      </c>
      <c r="F106" s="195">
        <v>41.862287000000002</v>
      </c>
      <c r="G106" s="195">
        <v>29.862286999999998</v>
      </c>
      <c r="H106" s="195">
        <v>41.862287000000002</v>
      </c>
      <c r="I106" s="195">
        <v>34.412489000000001</v>
      </c>
      <c r="J106" s="195">
        <v>40.412489000000001</v>
      </c>
      <c r="K106" s="195">
        <v>29.247615</v>
      </c>
      <c r="L106" s="195">
        <v>38.247615000000003</v>
      </c>
      <c r="M106" s="195">
        <v>59.73</v>
      </c>
      <c r="N106" s="195">
        <v>2.67</v>
      </c>
      <c r="O106" s="195">
        <v>2.8734999999999999</v>
      </c>
    </row>
    <row r="107" spans="1:15" x14ac:dyDescent="0.4">
      <c r="A107" t="s">
        <v>378</v>
      </c>
      <c r="B107" s="195">
        <v>28.450927</v>
      </c>
      <c r="C107" s="195">
        <v>27.789636999999999</v>
      </c>
      <c r="D107" s="195">
        <v>36.789636999999999</v>
      </c>
      <c r="E107" s="195">
        <v>28.450927</v>
      </c>
      <c r="F107" s="195">
        <v>40.450927</v>
      </c>
      <c r="G107" s="195">
        <v>28.450927</v>
      </c>
      <c r="H107" s="195">
        <v>40.450927</v>
      </c>
      <c r="I107" s="195">
        <v>32.559396999999997</v>
      </c>
      <c r="J107" s="195">
        <v>38.559396999999997</v>
      </c>
      <c r="K107" s="195">
        <v>27.789636999999999</v>
      </c>
      <c r="L107" s="195">
        <v>36.789636999999999</v>
      </c>
      <c r="M107" s="195">
        <v>59.73</v>
      </c>
      <c r="N107" s="195">
        <v>2.67</v>
      </c>
      <c r="O107" s="195">
        <v>2.891</v>
      </c>
    </row>
    <row r="108" spans="1:15" x14ac:dyDescent="0.4">
      <c r="A108" t="s">
        <v>379</v>
      </c>
      <c r="B108" s="195">
        <v>29.10735</v>
      </c>
      <c r="C108" s="195">
        <v>28.562584999999999</v>
      </c>
      <c r="D108" s="195">
        <v>37.562584999999999</v>
      </c>
      <c r="E108" s="195">
        <v>29.053114000000001</v>
      </c>
      <c r="F108" s="195">
        <v>41.053114000000001</v>
      </c>
      <c r="G108" s="195">
        <v>29.053114000000001</v>
      </c>
      <c r="H108" s="195">
        <v>41.053114000000001</v>
      </c>
      <c r="I108" s="195">
        <v>34.314616999999998</v>
      </c>
      <c r="J108" s="195">
        <v>40.314616999999998</v>
      </c>
      <c r="K108" s="195">
        <v>28.562584999999999</v>
      </c>
      <c r="L108" s="195">
        <v>37.562584999999999</v>
      </c>
      <c r="M108" s="195">
        <v>59.73</v>
      </c>
      <c r="N108" s="195">
        <v>2.67</v>
      </c>
      <c r="O108" s="195">
        <v>3.278</v>
      </c>
    </row>
    <row r="109" spans="1:15" x14ac:dyDescent="0.4">
      <c r="A109" t="s">
        <v>380</v>
      </c>
      <c r="B109" s="195">
        <v>28.39292</v>
      </c>
      <c r="C109" s="195">
        <v>27.664565</v>
      </c>
      <c r="D109" s="195">
        <v>36.664565000000003</v>
      </c>
      <c r="E109" s="195">
        <v>28.255939999999999</v>
      </c>
      <c r="F109" s="195">
        <v>40.255940000000002</v>
      </c>
      <c r="G109" s="195">
        <v>28.255939999999999</v>
      </c>
      <c r="H109" s="195">
        <v>40.255940000000002</v>
      </c>
      <c r="I109" s="195">
        <v>39.908884</v>
      </c>
      <c r="J109" s="195">
        <v>45.908884</v>
      </c>
      <c r="K109" s="195">
        <v>27.664565</v>
      </c>
      <c r="L109" s="195">
        <v>36.664565000000003</v>
      </c>
      <c r="M109" s="195">
        <v>59.73</v>
      </c>
      <c r="N109" s="195">
        <v>2.6699989999999998</v>
      </c>
      <c r="O109" s="195">
        <v>3.617</v>
      </c>
    </row>
    <row r="110" spans="1:15" x14ac:dyDescent="0.4">
      <c r="A110" t="s">
        <v>766</v>
      </c>
      <c r="B110" s="195">
        <v>31.228901</v>
      </c>
      <c r="C110" s="195">
        <v>30.449916000000002</v>
      </c>
      <c r="D110" s="195">
        <v>39.449916000000002</v>
      </c>
      <c r="E110" s="195">
        <v>31.051971999999999</v>
      </c>
      <c r="F110" s="195">
        <v>43.051971999999999</v>
      </c>
      <c r="G110" s="195">
        <v>31.051971999999999</v>
      </c>
      <c r="H110" s="195">
        <v>43.051971999999999</v>
      </c>
      <c r="I110" s="195">
        <v>39.341951000000002</v>
      </c>
      <c r="J110" s="195">
        <v>45.341951000000002</v>
      </c>
      <c r="K110" s="195">
        <v>30.449916000000002</v>
      </c>
      <c r="L110" s="195">
        <v>39.449916000000002</v>
      </c>
      <c r="M110" s="195">
        <v>64.8</v>
      </c>
      <c r="N110" s="195">
        <v>2.67</v>
      </c>
      <c r="O110" s="195">
        <v>3.722</v>
      </c>
    </row>
    <row r="111" spans="1:15" x14ac:dyDescent="0.4">
      <c r="A111" t="s">
        <v>767</v>
      </c>
      <c r="B111" s="195">
        <v>30.274007000000001</v>
      </c>
      <c r="C111" s="195">
        <v>29.631150000000002</v>
      </c>
      <c r="D111" s="195">
        <v>38.631149999999998</v>
      </c>
      <c r="E111" s="195">
        <v>30.274007000000001</v>
      </c>
      <c r="F111" s="195">
        <v>42.274006999999997</v>
      </c>
      <c r="G111" s="195">
        <v>30.274007000000001</v>
      </c>
      <c r="H111" s="195">
        <v>42.274006999999997</v>
      </c>
      <c r="I111" s="195">
        <v>34.307709000000003</v>
      </c>
      <c r="J111" s="195">
        <v>40.307709000000003</v>
      </c>
      <c r="K111" s="195">
        <v>29.631150000000002</v>
      </c>
      <c r="L111" s="195">
        <v>38.631149999999998</v>
      </c>
      <c r="M111" s="195">
        <v>64.8</v>
      </c>
      <c r="N111" s="195">
        <v>2.6699989999999998</v>
      </c>
      <c r="O111" s="195">
        <v>3.5954999999999999</v>
      </c>
    </row>
    <row r="112" spans="1:15" x14ac:dyDescent="0.4">
      <c r="A112" t="s">
        <v>768</v>
      </c>
      <c r="B112" s="195">
        <v>29.103102</v>
      </c>
      <c r="C112" s="195">
        <v>28.474070000000001</v>
      </c>
      <c r="D112" s="195">
        <v>37.474069999999998</v>
      </c>
      <c r="E112" s="195">
        <v>29.103102</v>
      </c>
      <c r="F112" s="195">
        <v>41.103102</v>
      </c>
      <c r="G112" s="195">
        <v>29.103102</v>
      </c>
      <c r="H112" s="195">
        <v>41.103102</v>
      </c>
      <c r="I112" s="195">
        <v>28.97627</v>
      </c>
      <c r="J112" s="195">
        <v>34.97627</v>
      </c>
      <c r="K112" s="195">
        <v>28.474070000000001</v>
      </c>
      <c r="L112" s="195">
        <v>37.474069999999998</v>
      </c>
      <c r="M112" s="195">
        <v>64.8</v>
      </c>
      <c r="N112" s="195">
        <v>2.67</v>
      </c>
      <c r="O112" s="195">
        <v>3.5030000000000001</v>
      </c>
    </row>
    <row r="113" spans="1:15" x14ac:dyDescent="0.4">
      <c r="A113" t="s">
        <v>769</v>
      </c>
      <c r="B113" s="195">
        <v>24.054860999999999</v>
      </c>
      <c r="C113" s="195">
        <v>23.388193999999999</v>
      </c>
      <c r="D113" s="195">
        <v>32.388193999999999</v>
      </c>
      <c r="E113" s="195">
        <v>24.054860999999999</v>
      </c>
      <c r="F113" s="195">
        <v>36.054861000000002</v>
      </c>
      <c r="G113" s="195">
        <v>24.054860999999999</v>
      </c>
      <c r="H113" s="195">
        <v>36.054861000000002</v>
      </c>
      <c r="I113" s="195">
        <v>25.99943</v>
      </c>
      <c r="J113" s="195">
        <v>31.99943</v>
      </c>
      <c r="K113" s="195">
        <v>23.388193999999999</v>
      </c>
      <c r="L113" s="195">
        <v>32.388193999999999</v>
      </c>
      <c r="M113" s="195">
        <v>64.8</v>
      </c>
      <c r="N113" s="195">
        <v>2.67</v>
      </c>
      <c r="O113" s="195">
        <v>2.7955000000000001</v>
      </c>
    </row>
    <row r="114" spans="1:15" x14ac:dyDescent="0.4">
      <c r="A114" t="s">
        <v>770</v>
      </c>
      <c r="B114" s="195">
        <v>17.209987000000002</v>
      </c>
      <c r="C114" s="195">
        <v>16.568527</v>
      </c>
      <c r="D114" s="195">
        <v>25.568527</v>
      </c>
      <c r="E114" s="195">
        <v>17.260771999999999</v>
      </c>
      <c r="F114" s="195">
        <v>29.260771999999999</v>
      </c>
      <c r="G114" s="195">
        <v>17.260771999999999</v>
      </c>
      <c r="H114" s="195">
        <v>29.260771999999999</v>
      </c>
      <c r="I114" s="195">
        <v>23.355595999999998</v>
      </c>
      <c r="J114" s="195">
        <v>29.355595999999998</v>
      </c>
      <c r="K114" s="195">
        <v>16.568527</v>
      </c>
      <c r="L114" s="195">
        <v>25.568527</v>
      </c>
      <c r="M114" s="195">
        <v>64.8</v>
      </c>
      <c r="N114" s="195">
        <v>2.67</v>
      </c>
      <c r="O114" s="195">
        <v>2.7410000000000001</v>
      </c>
    </row>
    <row r="115" spans="1:15" x14ac:dyDescent="0.4">
      <c r="A115" t="s">
        <v>771</v>
      </c>
      <c r="B115" s="195">
        <v>17.191402</v>
      </c>
      <c r="C115" s="195">
        <v>16.558069</v>
      </c>
      <c r="D115" s="195">
        <v>25.558069</v>
      </c>
      <c r="E115" s="195">
        <v>17.191402</v>
      </c>
      <c r="F115" s="195">
        <v>29.191402</v>
      </c>
      <c r="G115" s="195">
        <v>17.191402</v>
      </c>
      <c r="H115" s="195">
        <v>29.191402</v>
      </c>
      <c r="I115" s="195">
        <v>23.211106000000001</v>
      </c>
      <c r="J115" s="195">
        <v>29.211106000000001</v>
      </c>
      <c r="K115" s="195">
        <v>16.558069</v>
      </c>
      <c r="L115" s="195">
        <v>25.558069</v>
      </c>
      <c r="M115" s="195">
        <v>64.8</v>
      </c>
      <c r="N115" s="195">
        <v>2.6699989999999998</v>
      </c>
      <c r="O115" s="195">
        <v>2.7785000000000002</v>
      </c>
    </row>
    <row r="116" spans="1:15" x14ac:dyDescent="0.4">
      <c r="A116" t="s">
        <v>772</v>
      </c>
      <c r="B116" s="195">
        <v>19.699158000000001</v>
      </c>
      <c r="C116" s="195">
        <v>19.319862000000001</v>
      </c>
      <c r="D116" s="195">
        <v>28.319862000000001</v>
      </c>
      <c r="E116" s="195">
        <v>19.975843999999999</v>
      </c>
      <c r="F116" s="195">
        <v>31.975843999999999</v>
      </c>
      <c r="G116" s="195">
        <v>19.975843999999999</v>
      </c>
      <c r="H116" s="195">
        <v>31.975843999999999</v>
      </c>
      <c r="I116" s="195">
        <v>31.442858999999999</v>
      </c>
      <c r="J116" s="195">
        <v>37.442858999999999</v>
      </c>
      <c r="K116" s="195">
        <v>19.319862000000001</v>
      </c>
      <c r="L116" s="195">
        <v>28.319862000000001</v>
      </c>
      <c r="M116" s="195">
        <v>64.8</v>
      </c>
      <c r="N116" s="195">
        <v>2.67</v>
      </c>
      <c r="O116" s="195">
        <v>3.0085000000000002</v>
      </c>
    </row>
    <row r="117" spans="1:15" x14ac:dyDescent="0.4">
      <c r="A117" t="s">
        <v>773</v>
      </c>
      <c r="B117" s="195">
        <v>27.878945000000002</v>
      </c>
      <c r="C117" s="195">
        <v>27.249912999999999</v>
      </c>
      <c r="D117" s="195">
        <v>36.249912999999999</v>
      </c>
      <c r="E117" s="195">
        <v>27.878945000000002</v>
      </c>
      <c r="F117" s="195">
        <v>39.878945000000002</v>
      </c>
      <c r="G117" s="195">
        <v>27.878945000000002</v>
      </c>
      <c r="H117" s="195">
        <v>39.878945000000002</v>
      </c>
      <c r="I117" s="195">
        <v>36.394773999999998</v>
      </c>
      <c r="J117" s="195">
        <v>42.394773999999998</v>
      </c>
      <c r="K117" s="195">
        <v>27.249912999999999</v>
      </c>
      <c r="L117" s="195">
        <v>36.249912999999999</v>
      </c>
      <c r="M117" s="195">
        <v>64.8</v>
      </c>
      <c r="N117" s="195">
        <v>2.67</v>
      </c>
      <c r="O117" s="195">
        <v>3.0510000000000002</v>
      </c>
    </row>
    <row r="118" spans="1:15" x14ac:dyDescent="0.4">
      <c r="A118" t="s">
        <v>774</v>
      </c>
      <c r="B118" s="195">
        <v>29.833658</v>
      </c>
      <c r="C118" s="195">
        <v>29.126021999999999</v>
      </c>
      <c r="D118" s="195">
        <v>38.126021999999999</v>
      </c>
      <c r="E118" s="195">
        <v>29.781303000000001</v>
      </c>
      <c r="F118" s="195">
        <v>41.781303000000001</v>
      </c>
      <c r="G118" s="195">
        <v>29.781303000000001</v>
      </c>
      <c r="H118" s="195">
        <v>41.781303000000001</v>
      </c>
      <c r="I118" s="195">
        <v>34.378436999999998</v>
      </c>
      <c r="J118" s="195">
        <v>40.378436999999998</v>
      </c>
      <c r="K118" s="195">
        <v>29.126021999999999</v>
      </c>
      <c r="L118" s="195">
        <v>38.126021999999999</v>
      </c>
      <c r="M118" s="195">
        <v>64.8</v>
      </c>
      <c r="N118" s="195">
        <v>2.67</v>
      </c>
      <c r="O118" s="195">
        <v>2.9335</v>
      </c>
    </row>
    <row r="119" spans="1:15" x14ac:dyDescent="0.4">
      <c r="A119" t="s">
        <v>390</v>
      </c>
      <c r="B119" s="195">
        <v>28.677419</v>
      </c>
      <c r="C119" s="195">
        <v>28.048387000000002</v>
      </c>
      <c r="D119" s="195">
        <v>37.048386999999998</v>
      </c>
      <c r="E119" s="195">
        <v>28.677419</v>
      </c>
      <c r="F119" s="195">
        <v>40.677419</v>
      </c>
      <c r="G119" s="195">
        <v>28.677419</v>
      </c>
      <c r="H119" s="195">
        <v>40.677419</v>
      </c>
      <c r="I119" s="195">
        <v>32.745334</v>
      </c>
      <c r="J119" s="195">
        <v>38.745334</v>
      </c>
      <c r="K119" s="195">
        <v>28.048387000000002</v>
      </c>
      <c r="L119" s="195">
        <v>37.048386999999998</v>
      </c>
      <c r="M119" s="195">
        <v>64.8</v>
      </c>
      <c r="N119" s="195">
        <v>2.67</v>
      </c>
      <c r="O119" s="195">
        <v>2.9510000000000001</v>
      </c>
    </row>
    <row r="120" spans="1:15" x14ac:dyDescent="0.4">
      <c r="A120" t="s">
        <v>391</v>
      </c>
      <c r="B120" s="195">
        <v>29.214521999999999</v>
      </c>
      <c r="C120" s="195">
        <v>28.605830999999998</v>
      </c>
      <c r="D120" s="195">
        <v>37.605831000000002</v>
      </c>
      <c r="E120" s="195">
        <v>29.153523</v>
      </c>
      <c r="F120" s="195">
        <v>41.153523</v>
      </c>
      <c r="G120" s="195">
        <v>29.153523</v>
      </c>
      <c r="H120" s="195">
        <v>41.153523</v>
      </c>
      <c r="I120" s="195">
        <v>34.434714999999997</v>
      </c>
      <c r="J120" s="195">
        <v>40.434714999999997</v>
      </c>
      <c r="K120" s="195">
        <v>28.605830999999998</v>
      </c>
      <c r="L120" s="195">
        <v>37.605831000000002</v>
      </c>
      <c r="M120" s="195">
        <v>64.8</v>
      </c>
      <c r="N120" s="195">
        <v>2.67</v>
      </c>
      <c r="O120" s="195">
        <v>3.34</v>
      </c>
    </row>
    <row r="121" spans="1:15" x14ac:dyDescent="0.4">
      <c r="A121" t="s">
        <v>392</v>
      </c>
      <c r="B121" s="195">
        <v>28.443265</v>
      </c>
      <c r="C121" s="195">
        <v>27.751529000000001</v>
      </c>
      <c r="D121" s="195">
        <v>36.751528999999998</v>
      </c>
      <c r="E121" s="195">
        <v>28.357479000000001</v>
      </c>
      <c r="F121" s="195">
        <v>40.357478999999998</v>
      </c>
      <c r="G121" s="195">
        <v>28.357479000000001</v>
      </c>
      <c r="H121" s="195">
        <v>40.357478999999998</v>
      </c>
      <c r="I121" s="195">
        <v>40.206614000000002</v>
      </c>
      <c r="J121" s="195">
        <v>46.206614000000002</v>
      </c>
      <c r="K121" s="195">
        <v>27.751529000000001</v>
      </c>
      <c r="L121" s="195">
        <v>36.751528999999998</v>
      </c>
      <c r="M121" s="195">
        <v>64.8</v>
      </c>
      <c r="N121" s="195">
        <v>2.67</v>
      </c>
      <c r="O121" s="195">
        <v>3.6819999999999999</v>
      </c>
    </row>
    <row r="122" spans="1:15" x14ac:dyDescent="0.4">
      <c r="A122" t="s">
        <v>775</v>
      </c>
      <c r="B122" s="195">
        <v>31.298107999999999</v>
      </c>
      <c r="C122" s="195">
        <v>30.611763</v>
      </c>
      <c r="D122" s="195">
        <v>39.611763000000003</v>
      </c>
      <c r="E122" s="195">
        <v>31.200254999999999</v>
      </c>
      <c r="F122" s="195">
        <v>43.200254999999999</v>
      </c>
      <c r="G122" s="195">
        <v>31.200254999999999</v>
      </c>
      <c r="H122" s="195">
        <v>43.200254999999999</v>
      </c>
      <c r="I122" s="195">
        <v>39.539957000000001</v>
      </c>
      <c r="J122" s="195">
        <v>45.539957000000001</v>
      </c>
      <c r="K122" s="195">
        <v>30.611763</v>
      </c>
      <c r="L122" s="195">
        <v>39.611763000000003</v>
      </c>
      <c r="M122" s="195">
        <v>69.86</v>
      </c>
      <c r="N122" s="195">
        <v>2.6699989999999998</v>
      </c>
      <c r="O122" s="195">
        <v>3.794</v>
      </c>
    </row>
    <row r="123" spans="1:15" x14ac:dyDescent="0.4">
      <c r="A123" t="s">
        <v>776</v>
      </c>
      <c r="B123" s="195">
        <v>30.331591</v>
      </c>
      <c r="C123" s="195">
        <v>29.688734</v>
      </c>
      <c r="D123" s="195">
        <v>38.688733999999997</v>
      </c>
      <c r="E123" s="195">
        <v>30.331591</v>
      </c>
      <c r="F123" s="195">
        <v>42.331591000000003</v>
      </c>
      <c r="G123" s="195">
        <v>30.331591</v>
      </c>
      <c r="H123" s="195">
        <v>42.331591000000003</v>
      </c>
      <c r="I123" s="195">
        <v>34.366343000000001</v>
      </c>
      <c r="J123" s="195">
        <v>40.366343000000001</v>
      </c>
      <c r="K123" s="195">
        <v>29.688734</v>
      </c>
      <c r="L123" s="195">
        <v>38.688733999999997</v>
      </c>
      <c r="M123" s="195">
        <v>69.86</v>
      </c>
      <c r="N123" s="195">
        <v>2.67</v>
      </c>
      <c r="O123" s="195">
        <v>3.6665000000000001</v>
      </c>
    </row>
    <row r="124" spans="1:15" x14ac:dyDescent="0.4">
      <c r="A124" t="s">
        <v>777</v>
      </c>
      <c r="B124" s="195">
        <v>29.048454</v>
      </c>
      <c r="C124" s="195">
        <v>28.387163000000001</v>
      </c>
      <c r="D124" s="195">
        <v>37.387163000000001</v>
      </c>
      <c r="E124" s="195">
        <v>29.048454</v>
      </c>
      <c r="F124" s="195">
        <v>41.048454</v>
      </c>
      <c r="G124" s="195">
        <v>29.048454</v>
      </c>
      <c r="H124" s="195">
        <v>41.048454</v>
      </c>
      <c r="I124" s="195">
        <v>28.875662999999999</v>
      </c>
      <c r="J124" s="195">
        <v>34.875663000000003</v>
      </c>
      <c r="K124" s="195">
        <v>28.387163000000001</v>
      </c>
      <c r="L124" s="195">
        <v>37.387163000000001</v>
      </c>
      <c r="M124" s="195">
        <v>69.86</v>
      </c>
      <c r="N124" s="195">
        <v>2.67</v>
      </c>
      <c r="O124" s="195">
        <v>3.5739999999999998</v>
      </c>
    </row>
    <row r="125" spans="1:15" x14ac:dyDescent="0.4">
      <c r="A125" t="s">
        <v>778</v>
      </c>
      <c r="B125" s="195">
        <v>24.064256</v>
      </c>
      <c r="C125" s="195">
        <v>23.430923</v>
      </c>
      <c r="D125" s="195">
        <v>32.430923</v>
      </c>
      <c r="E125" s="195">
        <v>24.064256</v>
      </c>
      <c r="F125" s="195">
        <v>36.064256</v>
      </c>
      <c r="G125" s="195">
        <v>24.064256</v>
      </c>
      <c r="H125" s="195">
        <v>36.064256</v>
      </c>
      <c r="I125" s="195">
        <v>26.113416000000001</v>
      </c>
      <c r="J125" s="195">
        <v>32.113416000000001</v>
      </c>
      <c r="K125" s="195">
        <v>23.430923</v>
      </c>
      <c r="L125" s="195">
        <v>32.430923</v>
      </c>
      <c r="M125" s="195">
        <v>69.86</v>
      </c>
      <c r="N125" s="195">
        <v>2.67</v>
      </c>
      <c r="O125" s="195">
        <v>2.8565</v>
      </c>
    </row>
    <row r="126" spans="1:15" x14ac:dyDescent="0.4">
      <c r="A126" t="s">
        <v>779</v>
      </c>
      <c r="B126" s="195">
        <v>17.081447000000001</v>
      </c>
      <c r="C126" s="195">
        <v>16.42567</v>
      </c>
      <c r="D126" s="195">
        <v>25.42567</v>
      </c>
      <c r="E126" s="195">
        <v>17.122990999999999</v>
      </c>
      <c r="F126" s="195">
        <v>29.122990999999999</v>
      </c>
      <c r="G126" s="195">
        <v>17.122990999999999</v>
      </c>
      <c r="H126" s="195">
        <v>29.122990999999999</v>
      </c>
      <c r="I126" s="195">
        <v>23.289282</v>
      </c>
      <c r="J126" s="195">
        <v>29.289282</v>
      </c>
      <c r="K126" s="195">
        <v>16.42567</v>
      </c>
      <c r="L126" s="195">
        <v>25.42567</v>
      </c>
      <c r="M126" s="195">
        <v>69.86</v>
      </c>
      <c r="N126" s="195">
        <v>2.67</v>
      </c>
      <c r="O126" s="195">
        <v>2.802</v>
      </c>
    </row>
    <row r="127" spans="1:15" x14ac:dyDescent="0.4">
      <c r="A127" t="s">
        <v>780</v>
      </c>
      <c r="B127" s="195">
        <v>16.996390000000002</v>
      </c>
      <c r="C127" s="195">
        <v>16.329723999999999</v>
      </c>
      <c r="D127" s="195">
        <v>25.329723999999999</v>
      </c>
      <c r="E127" s="195">
        <v>16.996390000000002</v>
      </c>
      <c r="F127" s="195">
        <v>28.996390000000002</v>
      </c>
      <c r="G127" s="195">
        <v>16.996390000000002</v>
      </c>
      <c r="H127" s="195">
        <v>28.996390000000002</v>
      </c>
      <c r="I127" s="195">
        <v>22.882974000000001</v>
      </c>
      <c r="J127" s="195">
        <v>28.882974000000001</v>
      </c>
      <c r="K127" s="195">
        <v>16.329723999999999</v>
      </c>
      <c r="L127" s="195">
        <v>25.329723999999999</v>
      </c>
      <c r="M127" s="195">
        <v>69.86</v>
      </c>
      <c r="N127" s="195">
        <v>2.67</v>
      </c>
      <c r="O127" s="195">
        <v>2.8445</v>
      </c>
    </row>
    <row r="128" spans="1:15" x14ac:dyDescent="0.4">
      <c r="A128" t="s">
        <v>781</v>
      </c>
      <c r="B128" s="195">
        <v>19.743182000000001</v>
      </c>
      <c r="C128" s="195">
        <v>19.344514</v>
      </c>
      <c r="D128" s="195">
        <v>28.344514</v>
      </c>
      <c r="E128" s="195">
        <v>19.984013000000001</v>
      </c>
      <c r="F128" s="195">
        <v>31.984013000000001</v>
      </c>
      <c r="G128" s="195">
        <v>19.984013000000001</v>
      </c>
      <c r="H128" s="195">
        <v>31.984013000000001</v>
      </c>
      <c r="I128" s="195">
        <v>31.719574999999999</v>
      </c>
      <c r="J128" s="195">
        <v>37.719574999999999</v>
      </c>
      <c r="K128" s="195">
        <v>19.344514</v>
      </c>
      <c r="L128" s="195">
        <v>28.344514</v>
      </c>
      <c r="M128" s="195">
        <v>69.86</v>
      </c>
      <c r="N128" s="195">
        <v>2.6699989999999998</v>
      </c>
      <c r="O128" s="195">
        <v>3.0794999999999999</v>
      </c>
    </row>
    <row r="129" spans="1:15" x14ac:dyDescent="0.4">
      <c r="A129" t="s">
        <v>782</v>
      </c>
      <c r="B129" s="195">
        <v>27.928481000000001</v>
      </c>
      <c r="C129" s="195">
        <v>27.299448999999999</v>
      </c>
      <c r="D129" s="195">
        <v>36.299449000000003</v>
      </c>
      <c r="E129" s="195">
        <v>27.928481000000001</v>
      </c>
      <c r="F129" s="195">
        <v>39.928480999999998</v>
      </c>
      <c r="G129" s="195">
        <v>27.928481000000001</v>
      </c>
      <c r="H129" s="195">
        <v>39.928480999999998</v>
      </c>
      <c r="I129" s="195">
        <v>36.530169000000001</v>
      </c>
      <c r="J129" s="195">
        <v>42.530169000000001</v>
      </c>
      <c r="K129" s="195">
        <v>27.299448999999999</v>
      </c>
      <c r="L129" s="195">
        <v>36.299449000000003</v>
      </c>
      <c r="M129" s="195">
        <v>69.86</v>
      </c>
      <c r="N129" s="195">
        <v>2.6699989999999998</v>
      </c>
      <c r="O129" s="195">
        <v>3.1219999999999999</v>
      </c>
    </row>
    <row r="130" spans="1:15" x14ac:dyDescent="0.4">
      <c r="A130" t="s">
        <v>783</v>
      </c>
      <c r="B130" s="195">
        <v>29.905992999999999</v>
      </c>
      <c r="C130" s="195">
        <v>29.177948000000001</v>
      </c>
      <c r="D130" s="195">
        <v>38.177948000000001</v>
      </c>
      <c r="E130" s="195">
        <v>29.819326</v>
      </c>
      <c r="F130" s="195">
        <v>41.819325999999997</v>
      </c>
      <c r="G130" s="195">
        <v>29.819326</v>
      </c>
      <c r="H130" s="195">
        <v>41.819325999999997</v>
      </c>
      <c r="I130" s="195">
        <v>34.391939999999998</v>
      </c>
      <c r="J130" s="195">
        <v>40.391939999999998</v>
      </c>
      <c r="K130" s="195">
        <v>29.177948000000001</v>
      </c>
      <c r="L130" s="195">
        <v>38.177948000000001</v>
      </c>
      <c r="M130" s="195">
        <v>69.86</v>
      </c>
      <c r="N130" s="195">
        <v>2.6699989999999998</v>
      </c>
      <c r="O130" s="195">
        <v>3.0045000000000002</v>
      </c>
    </row>
    <row r="131" spans="1:15" x14ac:dyDescent="0.4">
      <c r="A131" t="s">
        <v>402</v>
      </c>
      <c r="B131" s="195">
        <v>28.760435000000001</v>
      </c>
      <c r="C131" s="195">
        <v>28.131402000000001</v>
      </c>
      <c r="D131" s="195">
        <v>37.131402000000001</v>
      </c>
      <c r="E131" s="195">
        <v>28.760435000000001</v>
      </c>
      <c r="F131" s="195">
        <v>40.760435000000001</v>
      </c>
      <c r="G131" s="195">
        <v>28.760435000000001</v>
      </c>
      <c r="H131" s="195">
        <v>40.760435000000001</v>
      </c>
      <c r="I131" s="195">
        <v>32.836520999999998</v>
      </c>
      <c r="J131" s="195">
        <v>38.836520999999998</v>
      </c>
      <c r="K131" s="195">
        <v>28.131402000000001</v>
      </c>
      <c r="L131" s="195">
        <v>37.131402000000001</v>
      </c>
      <c r="M131" s="195">
        <v>69.86</v>
      </c>
      <c r="N131" s="195">
        <v>2.6699989999999998</v>
      </c>
      <c r="O131" s="195">
        <v>3.0270000000000001</v>
      </c>
    </row>
    <row r="132" spans="1:15" x14ac:dyDescent="0.4">
      <c r="A132" t="s">
        <v>403</v>
      </c>
      <c r="B132" s="195">
        <v>29.308717999999999</v>
      </c>
      <c r="C132" s="195">
        <v>28.705515999999999</v>
      </c>
      <c r="D132" s="195">
        <v>37.705516000000003</v>
      </c>
      <c r="E132" s="195">
        <v>29.258790000000001</v>
      </c>
      <c r="F132" s="195">
        <v>41.258789999999998</v>
      </c>
      <c r="G132" s="195">
        <v>29.258790000000001</v>
      </c>
      <c r="H132" s="195">
        <v>41.258789999999998</v>
      </c>
      <c r="I132" s="195">
        <v>34.433852000000002</v>
      </c>
      <c r="J132" s="195">
        <v>40.433852000000002</v>
      </c>
      <c r="K132" s="195">
        <v>28.705515999999999</v>
      </c>
      <c r="L132" s="195">
        <v>37.705516000000003</v>
      </c>
      <c r="M132" s="195">
        <v>69.86</v>
      </c>
      <c r="N132" s="195">
        <v>2.67</v>
      </c>
      <c r="O132" s="195">
        <v>3.42</v>
      </c>
    </row>
    <row r="133" spans="1:15" x14ac:dyDescent="0.4">
      <c r="A133" t="s">
        <v>404</v>
      </c>
      <c r="B133" s="195">
        <v>28.474971</v>
      </c>
      <c r="C133" s="195">
        <v>27.846084999999999</v>
      </c>
      <c r="D133" s="195">
        <v>36.846085000000002</v>
      </c>
      <c r="E133" s="195">
        <v>28.407868000000001</v>
      </c>
      <c r="F133" s="195">
        <v>40.407868000000001</v>
      </c>
      <c r="G133" s="195">
        <v>28.407868000000001</v>
      </c>
      <c r="H133" s="195">
        <v>40.407868000000001</v>
      </c>
      <c r="I133" s="195">
        <v>40.430551999999999</v>
      </c>
      <c r="J133" s="195">
        <v>46.430551999999999</v>
      </c>
      <c r="K133" s="195">
        <v>27.846084999999999</v>
      </c>
      <c r="L133" s="195">
        <v>36.846085000000002</v>
      </c>
      <c r="M133" s="195">
        <v>69.86</v>
      </c>
      <c r="N133" s="195">
        <v>2.67</v>
      </c>
      <c r="O133" s="195">
        <v>3.77</v>
      </c>
    </row>
    <row r="134" spans="1:15" x14ac:dyDescent="0.4">
      <c r="A134" t="s">
        <v>784</v>
      </c>
      <c r="B134" s="195">
        <v>31.365169000000002</v>
      </c>
      <c r="C134" s="195">
        <v>30.686992</v>
      </c>
      <c r="D134" s="195">
        <v>39.686991999999996</v>
      </c>
      <c r="E134" s="195">
        <v>31.252927</v>
      </c>
      <c r="F134" s="195">
        <v>43.252927</v>
      </c>
      <c r="G134" s="195">
        <v>31.252927</v>
      </c>
      <c r="H134" s="195">
        <v>43.252927</v>
      </c>
      <c r="I134" s="195">
        <v>40.021070999999999</v>
      </c>
      <c r="J134" s="195">
        <v>46.021070999999999</v>
      </c>
      <c r="K134" s="195">
        <v>30.686992</v>
      </c>
      <c r="L134" s="195">
        <v>39.686991999999996</v>
      </c>
      <c r="M134" s="195">
        <v>73.209998999999996</v>
      </c>
      <c r="N134" s="195">
        <v>2.6699989999999998</v>
      </c>
      <c r="O134" s="195">
        <v>3.9902000000000002</v>
      </c>
    </row>
    <row r="135" spans="1:15" x14ac:dyDescent="0.4">
      <c r="A135" t="s">
        <v>785</v>
      </c>
      <c r="B135" s="195">
        <v>30.612224999999999</v>
      </c>
      <c r="C135" s="195">
        <v>29.969367999999999</v>
      </c>
      <c r="D135" s="195">
        <v>38.969368000000003</v>
      </c>
      <c r="E135" s="195">
        <v>30.612224999999999</v>
      </c>
      <c r="F135" s="195">
        <v>42.612225000000002</v>
      </c>
      <c r="G135" s="195">
        <v>30.612224999999999</v>
      </c>
      <c r="H135" s="195">
        <v>42.612225000000002</v>
      </c>
      <c r="I135" s="195">
        <v>34.647896000000003</v>
      </c>
      <c r="J135" s="195">
        <v>40.647896000000003</v>
      </c>
      <c r="K135" s="195">
        <v>29.969367999999999</v>
      </c>
      <c r="L135" s="195">
        <v>38.969368000000003</v>
      </c>
      <c r="M135" s="195">
        <v>73.209998999999996</v>
      </c>
      <c r="N135" s="195">
        <v>2.6699989999999998</v>
      </c>
      <c r="O135" s="195">
        <v>3.864868</v>
      </c>
    </row>
    <row r="136" spans="1:15" x14ac:dyDescent="0.4">
      <c r="A136" t="s">
        <v>786</v>
      </c>
      <c r="B136" s="195">
        <v>29.303649</v>
      </c>
      <c r="C136" s="195">
        <v>28.642358000000002</v>
      </c>
      <c r="D136" s="195">
        <v>37.642358000000002</v>
      </c>
      <c r="E136" s="195">
        <v>29.303649</v>
      </c>
      <c r="F136" s="195">
        <v>41.303649</v>
      </c>
      <c r="G136" s="195">
        <v>29.303649</v>
      </c>
      <c r="H136" s="195">
        <v>41.303649</v>
      </c>
      <c r="I136" s="195">
        <v>29.052743</v>
      </c>
      <c r="J136" s="195">
        <v>35.052743</v>
      </c>
      <c r="K136" s="195">
        <v>28.642358000000002</v>
      </c>
      <c r="L136" s="195">
        <v>37.642358000000002</v>
      </c>
      <c r="M136" s="195">
        <v>73.209998999999996</v>
      </c>
      <c r="N136" s="195">
        <v>2.67</v>
      </c>
      <c r="O136" s="195">
        <v>3.7700209999999998</v>
      </c>
    </row>
    <row r="137" spans="1:15" x14ac:dyDescent="0.4">
      <c r="A137" t="s">
        <v>787</v>
      </c>
      <c r="B137" s="195">
        <v>24.225109</v>
      </c>
      <c r="C137" s="195">
        <v>23.591775999999999</v>
      </c>
      <c r="D137" s="195">
        <v>32.591776000000003</v>
      </c>
      <c r="E137" s="195">
        <v>24.225109</v>
      </c>
      <c r="F137" s="195">
        <v>36.225109000000003</v>
      </c>
      <c r="G137" s="195">
        <v>24.225109</v>
      </c>
      <c r="H137" s="195">
        <v>36.225109000000003</v>
      </c>
      <c r="I137" s="195">
        <v>26.278213000000001</v>
      </c>
      <c r="J137" s="195">
        <v>32.278213000000001</v>
      </c>
      <c r="K137" s="195">
        <v>23.591775999999999</v>
      </c>
      <c r="L137" s="195">
        <v>32.591776000000003</v>
      </c>
      <c r="M137" s="195">
        <v>73.209998999999996</v>
      </c>
      <c r="N137" s="195">
        <v>2.6699989999999998</v>
      </c>
      <c r="O137" s="195">
        <v>3.0644659999999999</v>
      </c>
    </row>
    <row r="138" spans="1:15" x14ac:dyDescent="0.4">
      <c r="A138" t="s">
        <v>788</v>
      </c>
      <c r="B138" s="195">
        <v>17.145741000000001</v>
      </c>
      <c r="C138" s="195">
        <v>16.487824</v>
      </c>
      <c r="D138" s="195">
        <v>25.487824</v>
      </c>
      <c r="E138" s="195">
        <v>17.187308000000002</v>
      </c>
      <c r="F138" s="195">
        <v>29.187308000000002</v>
      </c>
      <c r="G138" s="195">
        <v>17.187308000000002</v>
      </c>
      <c r="H138" s="195">
        <v>29.187308000000002</v>
      </c>
      <c r="I138" s="195">
        <v>23.347232000000002</v>
      </c>
      <c r="J138" s="195">
        <v>29.347232000000002</v>
      </c>
      <c r="K138" s="195">
        <v>16.487824</v>
      </c>
      <c r="L138" s="195">
        <v>25.487824</v>
      </c>
      <c r="M138" s="195">
        <v>73.209998999999996</v>
      </c>
      <c r="N138" s="195">
        <v>2.67</v>
      </c>
      <c r="O138" s="195">
        <v>3.0174099999999999</v>
      </c>
    </row>
    <row r="139" spans="1:15" x14ac:dyDescent="0.4">
      <c r="A139" t="s">
        <v>789</v>
      </c>
      <c r="B139" s="195">
        <v>17.056270999999999</v>
      </c>
      <c r="C139" s="195">
        <v>16.389605</v>
      </c>
      <c r="D139" s="195">
        <v>25.389605</v>
      </c>
      <c r="E139" s="195">
        <v>17.056270999999999</v>
      </c>
      <c r="F139" s="195">
        <v>29.056270999999999</v>
      </c>
      <c r="G139" s="195">
        <v>17.056270999999999</v>
      </c>
      <c r="H139" s="195">
        <v>29.056270999999999</v>
      </c>
      <c r="I139" s="195">
        <v>22.977858999999999</v>
      </c>
      <c r="J139" s="195">
        <v>28.977858999999999</v>
      </c>
      <c r="K139" s="195">
        <v>16.389605</v>
      </c>
      <c r="L139" s="195">
        <v>25.389605</v>
      </c>
      <c r="M139" s="195">
        <v>73.209998999999996</v>
      </c>
      <c r="N139" s="195">
        <v>2.67</v>
      </c>
      <c r="O139" s="195">
        <v>3.0632130000000002</v>
      </c>
    </row>
    <row r="140" spans="1:15" x14ac:dyDescent="0.4">
      <c r="A140" t="s">
        <v>790</v>
      </c>
      <c r="B140" s="195">
        <v>19.854876999999998</v>
      </c>
      <c r="C140" s="195">
        <v>19.476378</v>
      </c>
      <c r="D140" s="195">
        <v>28.476378</v>
      </c>
      <c r="E140" s="195">
        <v>20.100657999999999</v>
      </c>
      <c r="F140" s="195">
        <v>32.100658000000003</v>
      </c>
      <c r="G140" s="195">
        <v>20.100657999999999</v>
      </c>
      <c r="H140" s="195">
        <v>32.100658000000003</v>
      </c>
      <c r="I140" s="195">
        <v>31.902919000000001</v>
      </c>
      <c r="J140" s="195">
        <v>37.902918999999997</v>
      </c>
      <c r="K140" s="195">
        <v>19.476378</v>
      </c>
      <c r="L140" s="195">
        <v>28.476378</v>
      </c>
      <c r="M140" s="195">
        <v>73.209998999999996</v>
      </c>
      <c r="N140" s="195">
        <v>2.67</v>
      </c>
      <c r="O140" s="195">
        <v>3.298648</v>
      </c>
    </row>
    <row r="141" spans="1:15" x14ac:dyDescent="0.4">
      <c r="A141" t="s">
        <v>791</v>
      </c>
      <c r="B141" s="195">
        <v>28.014741000000001</v>
      </c>
      <c r="C141" s="195">
        <v>27.351203000000002</v>
      </c>
      <c r="D141" s="195">
        <v>36.351202999999998</v>
      </c>
      <c r="E141" s="195">
        <v>28.017644000000001</v>
      </c>
      <c r="F141" s="195">
        <v>40.017643999999997</v>
      </c>
      <c r="G141" s="195">
        <v>28.017644000000001</v>
      </c>
      <c r="H141" s="195">
        <v>40.017643999999997</v>
      </c>
      <c r="I141" s="195">
        <v>36.639626999999997</v>
      </c>
      <c r="J141" s="195">
        <v>42.639626999999997</v>
      </c>
      <c r="K141" s="195">
        <v>27.351203000000002</v>
      </c>
      <c r="L141" s="195">
        <v>36.351202999999998</v>
      </c>
      <c r="M141" s="195">
        <v>73.209998999999996</v>
      </c>
      <c r="N141" s="195">
        <v>2.67</v>
      </c>
      <c r="O141" s="195">
        <v>3.3409689999999999</v>
      </c>
    </row>
    <row r="142" spans="1:15" x14ac:dyDescent="0.4">
      <c r="A142" t="s">
        <v>792</v>
      </c>
      <c r="B142" s="195">
        <v>30.362341000000001</v>
      </c>
      <c r="C142" s="195">
        <v>29.603985999999999</v>
      </c>
      <c r="D142" s="195">
        <v>38.603985999999999</v>
      </c>
      <c r="E142" s="195">
        <v>30.234915000000001</v>
      </c>
      <c r="F142" s="195">
        <v>42.234915000000001</v>
      </c>
      <c r="G142" s="195">
        <v>30.234915000000001</v>
      </c>
      <c r="H142" s="195">
        <v>42.234915000000001</v>
      </c>
      <c r="I142" s="195">
        <v>34.963538999999997</v>
      </c>
      <c r="J142" s="195">
        <v>40.963538999999997</v>
      </c>
      <c r="K142" s="195">
        <v>29.603985999999999</v>
      </c>
      <c r="L142" s="195">
        <v>38.603985999999999</v>
      </c>
      <c r="M142" s="195">
        <v>73.209998999999996</v>
      </c>
      <c r="N142" s="195">
        <v>2.67</v>
      </c>
      <c r="O142" s="195">
        <v>3.2239309999999999</v>
      </c>
    </row>
    <row r="143" spans="1:15" x14ac:dyDescent="0.4">
      <c r="A143" t="s">
        <v>414</v>
      </c>
      <c r="B143" s="195">
        <v>29.043776000000001</v>
      </c>
      <c r="C143" s="195">
        <v>28.414743999999999</v>
      </c>
      <c r="D143" s="195">
        <v>37.414743999999999</v>
      </c>
      <c r="E143" s="195">
        <v>29.043776000000001</v>
      </c>
      <c r="F143" s="195">
        <v>41.043776000000001</v>
      </c>
      <c r="G143" s="195">
        <v>29.043776000000001</v>
      </c>
      <c r="H143" s="195">
        <v>41.043776000000001</v>
      </c>
      <c r="I143" s="195">
        <v>33.125438000000003</v>
      </c>
      <c r="J143" s="195">
        <v>39.125438000000003</v>
      </c>
      <c r="K143" s="195">
        <v>28.414743999999999</v>
      </c>
      <c r="L143" s="195">
        <v>37.414743999999999</v>
      </c>
      <c r="M143" s="195">
        <v>73.209998999999996</v>
      </c>
      <c r="N143" s="195">
        <v>2.67</v>
      </c>
      <c r="O143" s="195">
        <v>3.242877</v>
      </c>
    </row>
    <row r="144" spans="1:15" x14ac:dyDescent="0.4">
      <c r="A144" t="s">
        <v>415</v>
      </c>
      <c r="B144" s="195">
        <v>29.462282999999999</v>
      </c>
      <c r="C144" s="195">
        <v>28.878658999999999</v>
      </c>
      <c r="D144" s="195">
        <v>37.878658999999999</v>
      </c>
      <c r="E144" s="195">
        <v>29.418054999999999</v>
      </c>
      <c r="F144" s="195">
        <v>41.418055000000003</v>
      </c>
      <c r="G144" s="195">
        <v>29.418054999999999</v>
      </c>
      <c r="H144" s="195">
        <v>41.418055000000003</v>
      </c>
      <c r="I144" s="195">
        <v>34.643138999999998</v>
      </c>
      <c r="J144" s="195">
        <v>40.643138999999998</v>
      </c>
      <c r="K144" s="195">
        <v>28.878658999999999</v>
      </c>
      <c r="L144" s="195">
        <v>37.878658999999999</v>
      </c>
      <c r="M144" s="195">
        <v>73.209998999999996</v>
      </c>
      <c r="N144" s="195">
        <v>2.6699989999999998</v>
      </c>
      <c r="O144" s="195">
        <v>3.6262490000000001</v>
      </c>
    </row>
    <row r="145" spans="1:15" x14ac:dyDescent="0.4">
      <c r="A145" t="s">
        <v>416</v>
      </c>
      <c r="B145" s="195">
        <v>28.836081</v>
      </c>
      <c r="C145" s="195">
        <v>28.242972999999999</v>
      </c>
      <c r="D145" s="195">
        <v>37.242972999999999</v>
      </c>
      <c r="E145" s="195">
        <v>28.763648</v>
      </c>
      <c r="F145" s="195">
        <v>40.763648000000003</v>
      </c>
      <c r="G145" s="195">
        <v>28.763648</v>
      </c>
      <c r="H145" s="195">
        <v>40.763648000000003</v>
      </c>
      <c r="I145" s="195">
        <v>40.815454000000003</v>
      </c>
      <c r="J145" s="195">
        <v>46.815454000000003</v>
      </c>
      <c r="K145" s="195">
        <v>28.242972999999999</v>
      </c>
      <c r="L145" s="195">
        <v>37.242972999999999</v>
      </c>
      <c r="M145" s="195">
        <v>73.209998999999996</v>
      </c>
      <c r="N145" s="195">
        <v>2.6699989999999998</v>
      </c>
      <c r="O145" s="195">
        <v>3.967438</v>
      </c>
    </row>
    <row r="146" spans="1:15" x14ac:dyDescent="0.4">
      <c r="A146" t="s">
        <v>793</v>
      </c>
      <c r="B146" s="195">
        <v>31.673687000000001</v>
      </c>
      <c r="C146" s="195">
        <v>31.042331000000001</v>
      </c>
      <c r="D146" s="195">
        <v>40.042330999999997</v>
      </c>
      <c r="E146" s="195">
        <v>31.563658</v>
      </c>
      <c r="F146" s="195">
        <v>43.563657999999997</v>
      </c>
      <c r="G146" s="195">
        <v>31.563658</v>
      </c>
      <c r="H146" s="195">
        <v>43.563657999999997</v>
      </c>
      <c r="I146" s="195">
        <v>40.319749999999999</v>
      </c>
      <c r="J146" s="195">
        <v>46.319749999999999</v>
      </c>
      <c r="K146" s="195">
        <v>31.042331000000001</v>
      </c>
      <c r="L146" s="195">
        <v>40.042330999999997</v>
      </c>
      <c r="M146" s="195">
        <v>76.55</v>
      </c>
      <c r="N146" s="195">
        <v>2.67</v>
      </c>
      <c r="O146" s="195">
        <v>4.2063259999999998</v>
      </c>
    </row>
    <row r="147" spans="1:15" x14ac:dyDescent="0.4">
      <c r="A147" t="s">
        <v>794</v>
      </c>
      <c r="B147" s="195">
        <v>30.784231999999999</v>
      </c>
      <c r="C147" s="195">
        <v>30.111818</v>
      </c>
      <c r="D147" s="195">
        <v>39.111818</v>
      </c>
      <c r="E147" s="195">
        <v>30.784231999999999</v>
      </c>
      <c r="F147" s="195">
        <v>42.784232000000003</v>
      </c>
      <c r="G147" s="195">
        <v>30.784231999999999</v>
      </c>
      <c r="H147" s="195">
        <v>42.784232000000003</v>
      </c>
      <c r="I147" s="195">
        <v>34.847920000000002</v>
      </c>
      <c r="J147" s="195">
        <v>40.847920000000002</v>
      </c>
      <c r="K147" s="195">
        <v>30.111818</v>
      </c>
      <c r="L147" s="195">
        <v>39.111818</v>
      </c>
      <c r="M147" s="195">
        <v>76.55</v>
      </c>
      <c r="N147" s="195">
        <v>2.6699989999999998</v>
      </c>
      <c r="O147" s="195">
        <v>4.0727320000000002</v>
      </c>
    </row>
    <row r="148" spans="1:15" x14ac:dyDescent="0.4">
      <c r="A148" t="s">
        <v>795</v>
      </c>
      <c r="B148" s="195">
        <v>29.650226</v>
      </c>
      <c r="C148" s="195">
        <v>29.021194000000001</v>
      </c>
      <c r="D148" s="195">
        <v>38.021194000000001</v>
      </c>
      <c r="E148" s="195">
        <v>29.650226</v>
      </c>
      <c r="F148" s="195">
        <v>41.650226000000004</v>
      </c>
      <c r="G148" s="195">
        <v>29.650226</v>
      </c>
      <c r="H148" s="195">
        <v>41.650226000000004</v>
      </c>
      <c r="I148" s="195">
        <v>29.291036999999999</v>
      </c>
      <c r="J148" s="195">
        <v>35.291037000000003</v>
      </c>
      <c r="K148" s="195">
        <v>29.021194000000001</v>
      </c>
      <c r="L148" s="195">
        <v>38.021194000000001</v>
      </c>
      <c r="M148" s="195">
        <v>76.55</v>
      </c>
      <c r="N148" s="195">
        <v>2.6699989999999998</v>
      </c>
      <c r="O148" s="195">
        <v>3.987482</v>
      </c>
    </row>
    <row r="149" spans="1:15" x14ac:dyDescent="0.4">
      <c r="A149" t="s">
        <v>796</v>
      </c>
      <c r="B149" s="195">
        <v>24.382770000000001</v>
      </c>
      <c r="C149" s="195">
        <v>23.749437</v>
      </c>
      <c r="D149" s="195">
        <v>32.749437</v>
      </c>
      <c r="E149" s="195">
        <v>24.382770000000001</v>
      </c>
      <c r="F149" s="195">
        <v>36.382770000000001</v>
      </c>
      <c r="G149" s="195">
        <v>24.382770000000001</v>
      </c>
      <c r="H149" s="195">
        <v>36.382770000000001</v>
      </c>
      <c r="I149" s="195">
        <v>26.440757999999999</v>
      </c>
      <c r="J149" s="195">
        <v>32.440758000000002</v>
      </c>
      <c r="K149" s="195">
        <v>23.749437</v>
      </c>
      <c r="L149" s="195">
        <v>32.749437</v>
      </c>
      <c r="M149" s="195">
        <v>76.55</v>
      </c>
      <c r="N149" s="195">
        <v>2.67</v>
      </c>
      <c r="O149" s="195">
        <v>3.3009469999999999</v>
      </c>
    </row>
    <row r="150" spans="1:15" x14ac:dyDescent="0.4">
      <c r="A150" t="s">
        <v>797</v>
      </c>
      <c r="B150" s="195">
        <v>17.212515</v>
      </c>
      <c r="C150" s="195">
        <v>16.711193000000002</v>
      </c>
      <c r="D150" s="195">
        <v>25.711193000000002</v>
      </c>
      <c r="E150" s="195">
        <v>17.289131999999999</v>
      </c>
      <c r="F150" s="195">
        <v>29.289131999999999</v>
      </c>
      <c r="G150" s="195">
        <v>17.289131999999999</v>
      </c>
      <c r="H150" s="195">
        <v>29.289131999999999</v>
      </c>
      <c r="I150" s="195">
        <v>23.485776999999999</v>
      </c>
      <c r="J150" s="195">
        <v>29.485776999999999</v>
      </c>
      <c r="K150" s="195">
        <v>16.711193000000002</v>
      </c>
      <c r="L150" s="195">
        <v>25.711193000000002</v>
      </c>
      <c r="M150" s="195">
        <v>76.55</v>
      </c>
      <c r="N150" s="195">
        <v>2.67</v>
      </c>
      <c r="O150" s="195">
        <v>3.2560319999999998</v>
      </c>
    </row>
    <row r="151" spans="1:15" x14ac:dyDescent="0.4">
      <c r="A151" t="s">
        <v>798</v>
      </c>
      <c r="B151" s="195">
        <v>17.182676000000001</v>
      </c>
      <c r="C151" s="195">
        <v>16.549343</v>
      </c>
      <c r="D151" s="195">
        <v>25.549343</v>
      </c>
      <c r="E151" s="195">
        <v>17.182676000000001</v>
      </c>
      <c r="F151" s="195">
        <v>29.182676000000001</v>
      </c>
      <c r="G151" s="195">
        <v>17.182676000000001</v>
      </c>
      <c r="H151" s="195">
        <v>29.182676000000001</v>
      </c>
      <c r="I151" s="195">
        <v>23.315667999999999</v>
      </c>
      <c r="J151" s="195">
        <v>29.315667999999999</v>
      </c>
      <c r="K151" s="195">
        <v>16.549343</v>
      </c>
      <c r="L151" s="195">
        <v>25.549343</v>
      </c>
      <c r="M151" s="195">
        <v>76.55</v>
      </c>
      <c r="N151" s="195">
        <v>2.6699989999999998</v>
      </c>
      <c r="O151" s="195">
        <v>3.2953250000000001</v>
      </c>
    </row>
    <row r="152" spans="1:15" x14ac:dyDescent="0.4">
      <c r="A152" t="s">
        <v>799</v>
      </c>
      <c r="B152" s="195">
        <v>19.972214999999998</v>
      </c>
      <c r="C152" s="195">
        <v>19.346174000000001</v>
      </c>
      <c r="D152" s="195">
        <v>28.346174000000001</v>
      </c>
      <c r="E152" s="195">
        <v>19.951687</v>
      </c>
      <c r="F152" s="195">
        <v>31.951687</v>
      </c>
      <c r="G152" s="195">
        <v>19.951687</v>
      </c>
      <c r="H152" s="195">
        <v>31.951687</v>
      </c>
      <c r="I152" s="195">
        <v>31.805084999999998</v>
      </c>
      <c r="J152" s="195">
        <v>37.805084999999998</v>
      </c>
      <c r="K152" s="195">
        <v>19.346174000000001</v>
      </c>
      <c r="L152" s="195">
        <v>28.346174000000001</v>
      </c>
      <c r="M152" s="195">
        <v>76.55</v>
      </c>
      <c r="N152" s="195">
        <v>2.6699989999999998</v>
      </c>
      <c r="O152" s="195">
        <v>3.5307059999999999</v>
      </c>
    </row>
    <row r="153" spans="1:15" x14ac:dyDescent="0.4">
      <c r="A153" t="s">
        <v>800</v>
      </c>
      <c r="B153" s="195">
        <v>28.266705000000002</v>
      </c>
      <c r="C153" s="195">
        <v>27.605415000000001</v>
      </c>
      <c r="D153" s="195">
        <v>36.605415000000001</v>
      </c>
      <c r="E153" s="195">
        <v>28.266705000000002</v>
      </c>
      <c r="F153" s="195">
        <v>40.266705000000002</v>
      </c>
      <c r="G153" s="195">
        <v>28.266705000000002</v>
      </c>
      <c r="H153" s="195">
        <v>40.266705000000002</v>
      </c>
      <c r="I153" s="195">
        <v>36.976911000000001</v>
      </c>
      <c r="J153" s="195">
        <v>42.976911000000001</v>
      </c>
      <c r="K153" s="195">
        <v>27.605415000000001</v>
      </c>
      <c r="L153" s="195">
        <v>36.605415000000001</v>
      </c>
      <c r="M153" s="195">
        <v>76.55</v>
      </c>
      <c r="N153" s="195">
        <v>2.6699989999999998</v>
      </c>
      <c r="O153" s="195">
        <v>3.5819000000000001</v>
      </c>
    </row>
    <row r="154" spans="1:15" x14ac:dyDescent="0.4">
      <c r="A154" t="s">
        <v>801</v>
      </c>
      <c r="B154" s="195">
        <v>30.705067</v>
      </c>
      <c r="C154" s="195">
        <v>30.314751000000001</v>
      </c>
      <c r="D154" s="195">
        <v>39.314751000000001</v>
      </c>
      <c r="E154" s="195">
        <v>30.729130999999999</v>
      </c>
      <c r="F154" s="195">
        <v>42.729131000000002</v>
      </c>
      <c r="G154" s="195">
        <v>30.729130999999999</v>
      </c>
      <c r="H154" s="195">
        <v>42.729131000000002</v>
      </c>
      <c r="I154" s="195">
        <v>35.465702999999998</v>
      </c>
      <c r="J154" s="195">
        <v>41.465702999999998</v>
      </c>
      <c r="K154" s="195">
        <v>30.314751000000001</v>
      </c>
      <c r="L154" s="195">
        <v>39.314751000000001</v>
      </c>
      <c r="M154" s="195">
        <v>76.55</v>
      </c>
      <c r="N154" s="195">
        <v>2.67</v>
      </c>
      <c r="O154" s="195">
        <v>3.4642710000000001</v>
      </c>
    </row>
    <row r="155" spans="1:15" x14ac:dyDescent="0.4">
      <c r="A155" t="s">
        <v>426</v>
      </c>
      <c r="B155" s="195">
        <v>29.18009</v>
      </c>
      <c r="C155" s="195">
        <v>28.518799000000001</v>
      </c>
      <c r="D155" s="195">
        <v>37.518799000000001</v>
      </c>
      <c r="E155" s="195">
        <v>29.18009</v>
      </c>
      <c r="F155" s="195">
        <v>41.18009</v>
      </c>
      <c r="G155" s="195">
        <v>29.18009</v>
      </c>
      <c r="H155" s="195">
        <v>41.18009</v>
      </c>
      <c r="I155" s="195">
        <v>33.319946000000002</v>
      </c>
      <c r="J155" s="195">
        <v>39.319946000000002</v>
      </c>
      <c r="K155" s="195">
        <v>28.518799000000001</v>
      </c>
      <c r="L155" s="195">
        <v>37.518799000000001</v>
      </c>
      <c r="M155" s="195">
        <v>76.55</v>
      </c>
      <c r="N155" s="195">
        <v>2.6699989999999998</v>
      </c>
      <c r="O155" s="195">
        <v>3.4848189999999999</v>
      </c>
    </row>
    <row r="156" spans="1:15" x14ac:dyDescent="0.4">
      <c r="A156" t="s">
        <v>427</v>
      </c>
      <c r="B156" s="195">
        <v>29.942774</v>
      </c>
      <c r="C156" s="195">
        <v>29.547647999999999</v>
      </c>
      <c r="D156" s="195">
        <v>38.547648000000002</v>
      </c>
      <c r="E156" s="195">
        <v>30.089949000000001</v>
      </c>
      <c r="F156" s="195">
        <v>42.089948999999997</v>
      </c>
      <c r="G156" s="195">
        <v>30.089949000000001</v>
      </c>
      <c r="H156" s="195">
        <v>42.089948999999997</v>
      </c>
      <c r="I156" s="195">
        <v>35.238168999999999</v>
      </c>
      <c r="J156" s="195">
        <v>41.238168999999999</v>
      </c>
      <c r="K156" s="195">
        <v>29.547647999999999</v>
      </c>
      <c r="L156" s="195">
        <v>38.547648000000002</v>
      </c>
      <c r="M156" s="195">
        <v>76.55</v>
      </c>
      <c r="N156" s="195">
        <v>2.67</v>
      </c>
      <c r="O156" s="195">
        <v>3.8539859999999999</v>
      </c>
    </row>
    <row r="157" spans="1:15" x14ac:dyDescent="0.4">
      <c r="A157" t="s">
        <v>428</v>
      </c>
      <c r="B157" s="195">
        <v>29.154181999999999</v>
      </c>
      <c r="C157" s="195">
        <v>28.683827000000001</v>
      </c>
      <c r="D157" s="195">
        <v>37.683827000000001</v>
      </c>
      <c r="E157" s="195">
        <v>29.267858</v>
      </c>
      <c r="F157" s="195">
        <v>41.267857999999997</v>
      </c>
      <c r="G157" s="195">
        <v>29.267858</v>
      </c>
      <c r="H157" s="195">
        <v>41.267857999999997</v>
      </c>
      <c r="I157" s="195">
        <v>41.326163999999999</v>
      </c>
      <c r="J157" s="195">
        <v>47.326163999999999</v>
      </c>
      <c r="K157" s="195">
        <v>28.683827000000001</v>
      </c>
      <c r="L157" s="195">
        <v>37.683827000000001</v>
      </c>
      <c r="M157" s="195">
        <v>76.55</v>
      </c>
      <c r="N157" s="195">
        <v>2.67</v>
      </c>
      <c r="O157" s="195">
        <v>4.2084760000000001</v>
      </c>
    </row>
    <row r="158" spans="1:15" x14ac:dyDescent="0.4">
      <c r="A158" t="s">
        <v>802</v>
      </c>
      <c r="B158" s="195">
        <v>31.918725999999999</v>
      </c>
      <c r="C158" s="195">
        <v>31.359874999999999</v>
      </c>
      <c r="D158" s="195">
        <v>40.359875000000002</v>
      </c>
      <c r="E158" s="195">
        <v>32.042926999999999</v>
      </c>
      <c r="F158" s="195">
        <v>44.042926999999999</v>
      </c>
      <c r="G158" s="195">
        <v>32.042926999999999</v>
      </c>
      <c r="H158" s="195">
        <v>44.042926999999999</v>
      </c>
      <c r="I158" s="195">
        <v>40.692019999999999</v>
      </c>
      <c r="J158" s="195">
        <v>46.692019999999999</v>
      </c>
      <c r="K158" s="195">
        <v>31.359874999999999</v>
      </c>
      <c r="L158" s="195">
        <v>40.359875000000002</v>
      </c>
      <c r="M158" s="195">
        <v>79.900000000000006</v>
      </c>
      <c r="N158" s="195">
        <v>2.67</v>
      </c>
      <c r="O158" s="195">
        <v>4.454745</v>
      </c>
    </row>
    <row r="159" spans="1:15" x14ac:dyDescent="0.4">
      <c r="A159" t="s">
        <v>803</v>
      </c>
      <c r="B159" s="195">
        <v>31.170622999999999</v>
      </c>
      <c r="C159" s="195">
        <v>30.527766</v>
      </c>
      <c r="D159" s="195">
        <v>39.527766</v>
      </c>
      <c r="E159" s="195">
        <v>31.170622999999999</v>
      </c>
      <c r="F159" s="195">
        <v>43.170622999999999</v>
      </c>
      <c r="G159" s="195">
        <v>31.170622999999999</v>
      </c>
      <c r="H159" s="195">
        <v>43.170622999999999</v>
      </c>
      <c r="I159" s="195">
        <v>35.208199999999998</v>
      </c>
      <c r="J159" s="195">
        <v>41.208199999999998</v>
      </c>
      <c r="K159" s="195">
        <v>30.527766</v>
      </c>
      <c r="L159" s="195">
        <v>39.527766</v>
      </c>
      <c r="M159" s="195">
        <v>79.900000000000006</v>
      </c>
      <c r="N159" s="195">
        <v>2.6699989999999998</v>
      </c>
      <c r="O159" s="195">
        <v>4.3336110000000003</v>
      </c>
    </row>
    <row r="160" spans="1:15" x14ac:dyDescent="0.4">
      <c r="A160" t="s">
        <v>804</v>
      </c>
      <c r="B160" s="195">
        <v>29.904295000000001</v>
      </c>
      <c r="C160" s="195">
        <v>29.275262999999999</v>
      </c>
      <c r="D160" s="195">
        <v>38.275263000000002</v>
      </c>
      <c r="E160" s="195">
        <v>29.904295000000001</v>
      </c>
      <c r="F160" s="195">
        <v>41.904294999999998</v>
      </c>
      <c r="G160" s="195">
        <v>29.904295000000001</v>
      </c>
      <c r="H160" s="195">
        <v>41.904294999999998</v>
      </c>
      <c r="I160" s="195">
        <v>29.463479</v>
      </c>
      <c r="J160" s="195">
        <v>35.463479</v>
      </c>
      <c r="K160" s="195">
        <v>29.275262999999999</v>
      </c>
      <c r="L160" s="195">
        <v>38.275263000000002</v>
      </c>
      <c r="M160" s="195">
        <v>79.900000000000006</v>
      </c>
      <c r="N160" s="195">
        <v>2.67</v>
      </c>
      <c r="O160" s="195">
        <v>4.2449060000000003</v>
      </c>
    </row>
    <row r="161" spans="1:15" x14ac:dyDescent="0.4">
      <c r="A161" t="s">
        <v>805</v>
      </c>
      <c r="B161" s="195">
        <v>24.537047999999999</v>
      </c>
      <c r="C161" s="195">
        <v>23.903714000000001</v>
      </c>
      <c r="D161" s="195">
        <v>32.903714000000001</v>
      </c>
      <c r="E161" s="195">
        <v>24.537047999999999</v>
      </c>
      <c r="F161" s="195">
        <v>36.537047999999999</v>
      </c>
      <c r="G161" s="195">
        <v>24.537047999999999</v>
      </c>
      <c r="H161" s="195">
        <v>36.537047999999999</v>
      </c>
      <c r="I161" s="195">
        <v>26.600892000000002</v>
      </c>
      <c r="J161" s="195">
        <v>32.600892000000002</v>
      </c>
      <c r="K161" s="195">
        <v>23.903714000000001</v>
      </c>
      <c r="L161" s="195">
        <v>32.903714000000001</v>
      </c>
      <c r="M161" s="195">
        <v>79.900000000000006</v>
      </c>
      <c r="N161" s="195">
        <v>2.6699989999999998</v>
      </c>
      <c r="O161" s="195">
        <v>3.5674419999999998</v>
      </c>
    </row>
    <row r="162" spans="1:15" x14ac:dyDescent="0.4">
      <c r="A162" t="s">
        <v>806</v>
      </c>
      <c r="B162" s="195">
        <v>17.256466</v>
      </c>
      <c r="C162" s="195">
        <v>16.706205000000001</v>
      </c>
      <c r="D162" s="195">
        <v>25.706205000000001</v>
      </c>
      <c r="E162" s="195">
        <v>17.306722000000001</v>
      </c>
      <c r="F162" s="195">
        <v>29.306722000000001</v>
      </c>
      <c r="G162" s="195">
        <v>17.306722000000001</v>
      </c>
      <c r="H162" s="195">
        <v>29.306722000000001</v>
      </c>
      <c r="I162" s="195">
        <v>23.536894</v>
      </c>
      <c r="J162" s="195">
        <v>29.536894</v>
      </c>
      <c r="K162" s="195">
        <v>16.706205000000001</v>
      </c>
      <c r="L162" s="195">
        <v>25.706205000000001</v>
      </c>
      <c r="M162" s="195">
        <v>79.900000000000006</v>
      </c>
      <c r="N162" s="195">
        <v>2.67</v>
      </c>
      <c r="O162" s="195">
        <v>3.5373570000000001</v>
      </c>
    </row>
    <row r="163" spans="1:15" x14ac:dyDescent="0.4">
      <c r="A163" t="s">
        <v>807</v>
      </c>
      <c r="B163" s="195">
        <v>17.234969</v>
      </c>
      <c r="C163" s="195">
        <v>16.601635999999999</v>
      </c>
      <c r="D163" s="195">
        <v>25.601635999999999</v>
      </c>
      <c r="E163" s="195">
        <v>17.234969</v>
      </c>
      <c r="F163" s="195">
        <v>29.234969</v>
      </c>
      <c r="G163" s="195">
        <v>17.234969</v>
      </c>
      <c r="H163" s="195">
        <v>29.234969</v>
      </c>
      <c r="I163" s="195">
        <v>23.407782999999998</v>
      </c>
      <c r="J163" s="195">
        <v>29.407782999999998</v>
      </c>
      <c r="K163" s="195">
        <v>16.601635999999999</v>
      </c>
      <c r="L163" s="195">
        <v>25.601635999999999</v>
      </c>
      <c r="M163" s="195">
        <v>79.900000000000006</v>
      </c>
      <c r="N163" s="195">
        <v>2.6699989999999998</v>
      </c>
      <c r="O163" s="195">
        <v>3.5827749999999998</v>
      </c>
    </row>
    <row r="164" spans="1:15" x14ac:dyDescent="0.4">
      <c r="A164" t="s">
        <v>808</v>
      </c>
      <c r="B164" s="195">
        <v>19.963487000000001</v>
      </c>
      <c r="C164" s="195">
        <v>19.377203000000002</v>
      </c>
      <c r="D164" s="195">
        <v>28.377203000000002</v>
      </c>
      <c r="E164" s="195">
        <v>19.951487</v>
      </c>
      <c r="F164" s="195">
        <v>31.951487</v>
      </c>
      <c r="G164" s="195">
        <v>19.951487</v>
      </c>
      <c r="H164" s="195">
        <v>31.951487</v>
      </c>
      <c r="I164" s="195">
        <v>31.859144000000001</v>
      </c>
      <c r="J164" s="195">
        <v>37.859144000000001</v>
      </c>
      <c r="K164" s="195">
        <v>19.377203000000002</v>
      </c>
      <c r="L164" s="195">
        <v>28.377203000000002</v>
      </c>
      <c r="M164" s="195">
        <v>79.900000000000006</v>
      </c>
      <c r="N164" s="195">
        <v>2.6699989999999998</v>
      </c>
      <c r="O164" s="195">
        <v>3.8327339999999999</v>
      </c>
    </row>
    <row r="165" spans="1:15" x14ac:dyDescent="0.4">
      <c r="A165" t="s">
        <v>809</v>
      </c>
      <c r="B165" s="195">
        <v>28.694434999999999</v>
      </c>
      <c r="C165" s="195">
        <v>28.065401999999999</v>
      </c>
      <c r="D165" s="195">
        <v>37.065401999999999</v>
      </c>
      <c r="E165" s="195">
        <v>28.694434999999999</v>
      </c>
      <c r="F165" s="195">
        <v>40.694434999999999</v>
      </c>
      <c r="G165" s="195">
        <v>28.694434999999999</v>
      </c>
      <c r="H165" s="195">
        <v>40.694434999999999</v>
      </c>
      <c r="I165" s="195">
        <v>37.569504999999999</v>
      </c>
      <c r="J165" s="195">
        <v>43.569504999999999</v>
      </c>
      <c r="K165" s="195">
        <v>28.065401999999999</v>
      </c>
      <c r="L165" s="195">
        <v>37.065401999999999</v>
      </c>
      <c r="M165" s="195">
        <v>79.900000000000006</v>
      </c>
      <c r="N165" s="195">
        <v>2.67</v>
      </c>
      <c r="O165" s="195">
        <v>3.8762159999999999</v>
      </c>
    </row>
    <row r="166" spans="1:15" x14ac:dyDescent="0.4">
      <c r="A166" t="s">
        <v>810</v>
      </c>
      <c r="B166" s="195">
        <v>31.101095999999998</v>
      </c>
      <c r="C166" s="195">
        <v>30.681865999999999</v>
      </c>
      <c r="D166" s="195">
        <v>39.681865999999999</v>
      </c>
      <c r="E166" s="195">
        <v>31.137</v>
      </c>
      <c r="F166" s="195">
        <v>43.137</v>
      </c>
      <c r="G166" s="195">
        <v>31.137</v>
      </c>
      <c r="H166" s="195">
        <v>43.137</v>
      </c>
      <c r="I166" s="195">
        <v>35.882831000000003</v>
      </c>
      <c r="J166" s="195">
        <v>41.882831000000003</v>
      </c>
      <c r="K166" s="195">
        <v>30.681865999999999</v>
      </c>
      <c r="L166" s="195">
        <v>39.681865999999999</v>
      </c>
      <c r="M166" s="195">
        <v>79.900000000000006</v>
      </c>
      <c r="N166" s="195">
        <v>2.6699989999999998</v>
      </c>
      <c r="O166" s="195">
        <v>3.7568290000000002</v>
      </c>
    </row>
    <row r="167" spans="1:15" x14ac:dyDescent="0.4">
      <c r="A167" t="s">
        <v>438</v>
      </c>
      <c r="B167" s="195">
        <v>29.460032999999999</v>
      </c>
      <c r="C167" s="195">
        <v>28.798743000000002</v>
      </c>
      <c r="D167" s="195">
        <v>37.798743000000002</v>
      </c>
      <c r="E167" s="195">
        <v>29.460032999999999</v>
      </c>
      <c r="F167" s="195">
        <v>41.460033000000003</v>
      </c>
      <c r="G167" s="195">
        <v>29.460032999999999</v>
      </c>
      <c r="H167" s="195">
        <v>41.460033000000003</v>
      </c>
      <c r="I167" s="195">
        <v>33.606904</v>
      </c>
      <c r="J167" s="195">
        <v>39.606904</v>
      </c>
      <c r="K167" s="195">
        <v>28.798743000000002</v>
      </c>
      <c r="L167" s="195">
        <v>37.798743000000002</v>
      </c>
      <c r="M167" s="195">
        <v>79.900000000000006</v>
      </c>
      <c r="N167" s="195">
        <v>2.67</v>
      </c>
      <c r="O167" s="195">
        <v>3.7657259999999999</v>
      </c>
    </row>
    <row r="168" spans="1:15" x14ac:dyDescent="0.4">
      <c r="A168" t="s">
        <v>439</v>
      </c>
      <c r="B168" s="195">
        <v>30.260650999999999</v>
      </c>
      <c r="C168" s="195">
        <v>29.833535999999999</v>
      </c>
      <c r="D168" s="195">
        <v>38.833536000000002</v>
      </c>
      <c r="E168" s="195">
        <v>30.291667</v>
      </c>
      <c r="F168" s="195">
        <v>42.291666999999997</v>
      </c>
      <c r="G168" s="195">
        <v>30.291667</v>
      </c>
      <c r="H168" s="195">
        <v>42.291666999999997</v>
      </c>
      <c r="I168" s="195">
        <v>35.430323999999999</v>
      </c>
      <c r="J168" s="195">
        <v>41.430323999999999</v>
      </c>
      <c r="K168" s="195">
        <v>29.833535999999999</v>
      </c>
      <c r="L168" s="195">
        <v>38.833536000000002</v>
      </c>
      <c r="M168" s="195">
        <v>79.900000000000006</v>
      </c>
      <c r="N168" s="195">
        <v>2.6699989999999998</v>
      </c>
      <c r="O168" s="195">
        <v>4.1353479999999996</v>
      </c>
    </row>
    <row r="169" spans="1:15" x14ac:dyDescent="0.4">
      <c r="A169" t="s">
        <v>440</v>
      </c>
      <c r="B169" s="195">
        <v>29.400631000000001</v>
      </c>
      <c r="C169" s="195">
        <v>28.914361</v>
      </c>
      <c r="D169" s="195">
        <v>37.914361</v>
      </c>
      <c r="E169" s="195">
        <v>29.525711999999999</v>
      </c>
      <c r="F169" s="195">
        <v>41.525711999999999</v>
      </c>
      <c r="G169" s="195">
        <v>29.525711999999999</v>
      </c>
      <c r="H169" s="195">
        <v>41.525711999999999</v>
      </c>
      <c r="I169" s="195">
        <v>41.719445999999998</v>
      </c>
      <c r="J169" s="195">
        <v>47.719445999999998</v>
      </c>
      <c r="K169" s="195">
        <v>28.914361</v>
      </c>
      <c r="L169" s="195">
        <v>37.914361</v>
      </c>
      <c r="M169" s="195">
        <v>79.900000000000006</v>
      </c>
      <c r="N169" s="195">
        <v>2.6699989999999998</v>
      </c>
      <c r="O169" s="195">
        <v>4.4684520000000001</v>
      </c>
    </row>
    <row r="170" spans="1:15" x14ac:dyDescent="0.4">
      <c r="A170" t="s">
        <v>811</v>
      </c>
      <c r="B170" s="195">
        <v>32.248505999999999</v>
      </c>
      <c r="C170" s="195">
        <v>31.659687999999999</v>
      </c>
      <c r="D170" s="195">
        <v>40.659688000000003</v>
      </c>
      <c r="E170" s="195">
        <v>32.302360999999998</v>
      </c>
      <c r="F170" s="195">
        <v>44.302360999999998</v>
      </c>
      <c r="G170" s="195">
        <v>32.302360999999998</v>
      </c>
      <c r="H170" s="195">
        <v>44.302360999999998</v>
      </c>
      <c r="I170" s="195">
        <v>40.968679999999999</v>
      </c>
      <c r="J170" s="195">
        <v>46.968679999999999</v>
      </c>
      <c r="K170" s="195">
        <v>31.659687999999999</v>
      </c>
      <c r="L170" s="195">
        <v>40.659688000000003</v>
      </c>
      <c r="M170" s="195">
        <v>83.239998999999997</v>
      </c>
      <c r="N170" s="195">
        <v>2.6699989999999998</v>
      </c>
      <c r="O170" s="195">
        <v>4.7317220000000004</v>
      </c>
    </row>
    <row r="171" spans="1:15" x14ac:dyDescent="0.4">
      <c r="A171" t="s">
        <v>812</v>
      </c>
      <c r="B171" s="195">
        <v>31.448084000000001</v>
      </c>
      <c r="C171" s="195">
        <v>30.805226999999999</v>
      </c>
      <c r="D171" s="195">
        <v>39.805227000000002</v>
      </c>
      <c r="E171" s="195">
        <v>31.448084000000001</v>
      </c>
      <c r="F171" s="195">
        <v>43.448084000000001</v>
      </c>
      <c r="G171" s="195">
        <v>31.448084000000001</v>
      </c>
      <c r="H171" s="195">
        <v>43.448084000000001</v>
      </c>
      <c r="I171" s="195">
        <v>35.486649999999997</v>
      </c>
      <c r="J171" s="195">
        <v>41.486649999999997</v>
      </c>
      <c r="K171" s="195">
        <v>30.805226999999999</v>
      </c>
      <c r="L171" s="195">
        <v>39.805227000000002</v>
      </c>
      <c r="M171" s="195">
        <v>83.239998999999997</v>
      </c>
      <c r="N171" s="195">
        <v>2.6699989999999998</v>
      </c>
      <c r="O171" s="195">
        <v>4.6355899999999997</v>
      </c>
    </row>
    <row r="172" spans="1:15" x14ac:dyDescent="0.4">
      <c r="A172" t="s">
        <v>813</v>
      </c>
      <c r="B172" s="195">
        <v>30.156666999999999</v>
      </c>
      <c r="C172" s="195">
        <v>29.527633999999999</v>
      </c>
      <c r="D172" s="195">
        <v>38.527633999999999</v>
      </c>
      <c r="E172" s="195">
        <v>30.156666999999999</v>
      </c>
      <c r="F172" s="195">
        <v>42.156666999999999</v>
      </c>
      <c r="G172" s="195">
        <v>30.156666999999999</v>
      </c>
      <c r="H172" s="195">
        <v>42.156666999999999</v>
      </c>
      <c r="I172" s="195">
        <v>29.632704</v>
      </c>
      <c r="J172" s="195">
        <v>35.632703999999997</v>
      </c>
      <c r="K172" s="195">
        <v>29.527633999999999</v>
      </c>
      <c r="L172" s="195">
        <v>38.527633999999999</v>
      </c>
      <c r="M172" s="195">
        <v>83.239998999999997</v>
      </c>
      <c r="N172" s="195">
        <v>2.67</v>
      </c>
      <c r="O172" s="195">
        <v>4.5087549999999998</v>
      </c>
    </row>
    <row r="173" spans="1:15" x14ac:dyDescent="0.4">
      <c r="A173" t="s">
        <v>814</v>
      </c>
      <c r="B173" s="195">
        <v>24.615393999999998</v>
      </c>
      <c r="C173" s="195">
        <v>23.948727000000002</v>
      </c>
      <c r="D173" s="195">
        <v>32.948726999999998</v>
      </c>
      <c r="E173" s="195">
        <v>24.615393999999998</v>
      </c>
      <c r="F173" s="195">
        <v>36.615394000000002</v>
      </c>
      <c r="G173" s="195">
        <v>24.615393999999998</v>
      </c>
      <c r="H173" s="195">
        <v>36.615394000000002</v>
      </c>
      <c r="I173" s="195">
        <v>26.606553000000002</v>
      </c>
      <c r="J173" s="195">
        <v>32.606552999999998</v>
      </c>
      <c r="K173" s="195">
        <v>23.948727000000002</v>
      </c>
      <c r="L173" s="195">
        <v>32.948726999999998</v>
      </c>
      <c r="M173" s="195">
        <v>83.239998999999997</v>
      </c>
      <c r="N173" s="195">
        <v>2.67</v>
      </c>
      <c r="O173" s="195">
        <v>3.8635359999999999</v>
      </c>
    </row>
    <row r="174" spans="1:15" x14ac:dyDescent="0.4">
      <c r="A174" t="s">
        <v>815</v>
      </c>
      <c r="B174" s="195">
        <v>17.36664</v>
      </c>
      <c r="C174" s="195">
        <v>16.868303999999998</v>
      </c>
      <c r="D174" s="195">
        <v>25.868303999999998</v>
      </c>
      <c r="E174" s="195">
        <v>17.432599</v>
      </c>
      <c r="F174" s="195">
        <v>29.432599</v>
      </c>
      <c r="G174" s="195">
        <v>17.432599</v>
      </c>
      <c r="H174" s="195">
        <v>29.432599</v>
      </c>
      <c r="I174" s="195">
        <v>23.820117</v>
      </c>
      <c r="J174" s="195">
        <v>29.820117</v>
      </c>
      <c r="K174" s="195">
        <v>16.868303999999998</v>
      </c>
      <c r="L174" s="195">
        <v>25.868303999999998</v>
      </c>
      <c r="M174" s="195">
        <v>83.239998999999997</v>
      </c>
      <c r="N174" s="195">
        <v>2.6699989999999998</v>
      </c>
      <c r="O174" s="195">
        <v>3.8231730000000002</v>
      </c>
    </row>
    <row r="175" spans="1:15" x14ac:dyDescent="0.4">
      <c r="A175" t="s">
        <v>816</v>
      </c>
      <c r="B175" s="195">
        <v>17.28248</v>
      </c>
      <c r="C175" s="195">
        <v>16.649146999999999</v>
      </c>
      <c r="D175" s="195">
        <v>25.649146999999999</v>
      </c>
      <c r="E175" s="195">
        <v>17.28248</v>
      </c>
      <c r="F175" s="195">
        <v>29.28248</v>
      </c>
      <c r="G175" s="195">
        <v>17.28248</v>
      </c>
      <c r="H175" s="195">
        <v>29.28248</v>
      </c>
      <c r="I175" s="195">
        <v>23.495856</v>
      </c>
      <c r="J175" s="195">
        <v>29.495856</v>
      </c>
      <c r="K175" s="195">
        <v>16.649146999999999</v>
      </c>
      <c r="L175" s="195">
        <v>25.649146999999999</v>
      </c>
      <c r="M175" s="195">
        <v>83.239998999999997</v>
      </c>
      <c r="N175" s="195">
        <v>2.67</v>
      </c>
      <c r="O175" s="195">
        <v>3.892045</v>
      </c>
    </row>
    <row r="176" spans="1:15" x14ac:dyDescent="0.4">
      <c r="A176" t="s">
        <v>817</v>
      </c>
      <c r="B176" s="195">
        <v>20.018675000000002</v>
      </c>
      <c r="C176" s="195">
        <v>19.336258999999998</v>
      </c>
      <c r="D176" s="195">
        <v>28.336258999999998</v>
      </c>
      <c r="E176" s="195">
        <v>19.84779</v>
      </c>
      <c r="F176" s="195">
        <v>31.84779</v>
      </c>
      <c r="G176" s="195">
        <v>19.84779</v>
      </c>
      <c r="H176" s="195">
        <v>31.84779</v>
      </c>
      <c r="I176" s="195">
        <v>31.842991000000001</v>
      </c>
      <c r="J176" s="195">
        <v>37.842990999999998</v>
      </c>
      <c r="K176" s="195">
        <v>19.336258999999998</v>
      </c>
      <c r="L176" s="195">
        <v>28.336258999999998</v>
      </c>
      <c r="M176" s="195">
        <v>83.239998999999997</v>
      </c>
      <c r="N176" s="195">
        <v>2.67</v>
      </c>
      <c r="O176" s="195">
        <v>4.1490819999999999</v>
      </c>
    </row>
    <row r="177" spans="1:15" x14ac:dyDescent="0.4">
      <c r="A177" t="s">
        <v>818</v>
      </c>
      <c r="B177" s="195">
        <v>28.947535999999999</v>
      </c>
      <c r="C177" s="195">
        <v>28.318503</v>
      </c>
      <c r="D177" s="195">
        <v>37.318503</v>
      </c>
      <c r="E177" s="195">
        <v>28.947535999999999</v>
      </c>
      <c r="F177" s="195">
        <v>40.947535999999999</v>
      </c>
      <c r="G177" s="195">
        <v>28.947535999999999</v>
      </c>
      <c r="H177" s="195">
        <v>40.947535999999999</v>
      </c>
      <c r="I177" s="195">
        <v>37.917293999999998</v>
      </c>
      <c r="J177" s="195">
        <v>43.917293999999998</v>
      </c>
      <c r="K177" s="195">
        <v>28.318503</v>
      </c>
      <c r="L177" s="195">
        <v>37.318503</v>
      </c>
      <c r="M177" s="195">
        <v>83.239998999999997</v>
      </c>
      <c r="N177" s="195">
        <v>2.6699989999999998</v>
      </c>
      <c r="O177" s="195">
        <v>4.1729919999999998</v>
      </c>
    </row>
    <row r="178" spans="1:15" x14ac:dyDescent="0.4">
      <c r="A178" t="s">
        <v>819</v>
      </c>
      <c r="B178" s="195">
        <v>31.37585</v>
      </c>
      <c r="C178" s="195">
        <v>30.852861999999998</v>
      </c>
      <c r="D178" s="195">
        <v>39.852862000000002</v>
      </c>
      <c r="E178" s="195">
        <v>31.462046999999998</v>
      </c>
      <c r="F178" s="195">
        <v>43.462046999999998</v>
      </c>
      <c r="G178" s="195">
        <v>31.462046999999998</v>
      </c>
      <c r="H178" s="195">
        <v>43.462046999999998</v>
      </c>
      <c r="I178" s="195">
        <v>36.119290999999997</v>
      </c>
      <c r="J178" s="195">
        <v>42.119290999999997</v>
      </c>
      <c r="K178" s="195">
        <v>30.852861999999998</v>
      </c>
      <c r="L178" s="195">
        <v>39.852862000000002</v>
      </c>
      <c r="M178" s="195">
        <v>83.239998999999997</v>
      </c>
      <c r="N178" s="195">
        <v>2.67</v>
      </c>
      <c r="O178" s="195">
        <v>4.0446989999999996</v>
      </c>
    </row>
    <row r="179" spans="1:15" x14ac:dyDescent="0.4">
      <c r="A179" t="s">
        <v>450</v>
      </c>
      <c r="B179" s="195">
        <v>29.739502000000002</v>
      </c>
      <c r="C179" s="195">
        <v>29.078212000000001</v>
      </c>
      <c r="D179" s="195">
        <v>38.078212000000001</v>
      </c>
      <c r="E179" s="195">
        <v>29.739502000000002</v>
      </c>
      <c r="F179" s="195">
        <v>41.739502000000002</v>
      </c>
      <c r="G179" s="195">
        <v>29.739502000000002</v>
      </c>
      <c r="H179" s="195">
        <v>41.739502000000002</v>
      </c>
      <c r="I179" s="195">
        <v>33.893613000000002</v>
      </c>
      <c r="J179" s="195">
        <v>39.893613000000002</v>
      </c>
      <c r="K179" s="195">
        <v>29.078212000000001</v>
      </c>
      <c r="L179" s="195">
        <v>38.078212000000001</v>
      </c>
      <c r="M179" s="195">
        <v>83.239998999999997</v>
      </c>
      <c r="N179" s="195">
        <v>2.67</v>
      </c>
      <c r="O179" s="195">
        <v>4.0693780000000004</v>
      </c>
    </row>
    <row r="180" spans="1:15" x14ac:dyDescent="0.4">
      <c r="A180" t="s">
        <v>451</v>
      </c>
      <c r="B180" s="195">
        <v>30.552132</v>
      </c>
      <c r="C180" s="195">
        <v>30.039836999999999</v>
      </c>
      <c r="D180" s="195">
        <v>39.039836999999999</v>
      </c>
      <c r="E180" s="195">
        <v>30.541343999999999</v>
      </c>
      <c r="F180" s="195">
        <v>42.541344000000002</v>
      </c>
      <c r="G180" s="195">
        <v>30.541343999999999</v>
      </c>
      <c r="H180" s="195">
        <v>42.541344000000002</v>
      </c>
      <c r="I180" s="195">
        <v>35.690095999999997</v>
      </c>
      <c r="J180" s="195">
        <v>41.690095999999997</v>
      </c>
      <c r="K180" s="195">
        <v>30.039836999999999</v>
      </c>
      <c r="L180" s="195">
        <v>39.039836999999999</v>
      </c>
      <c r="M180" s="195">
        <v>83.239998999999997</v>
      </c>
      <c r="N180" s="195">
        <v>2.67</v>
      </c>
      <c r="O180" s="195">
        <v>4.4260950000000001</v>
      </c>
    </row>
    <row r="181" spans="1:15" x14ac:dyDescent="0.4">
      <c r="A181" t="s">
        <v>452</v>
      </c>
      <c r="B181" s="195">
        <v>29.565269000000001</v>
      </c>
      <c r="C181" s="195">
        <v>28.991107</v>
      </c>
      <c r="D181" s="195">
        <v>37.991107</v>
      </c>
      <c r="E181" s="195">
        <v>29.625093</v>
      </c>
      <c r="F181" s="195">
        <v>41.625093</v>
      </c>
      <c r="G181" s="195">
        <v>29.625093</v>
      </c>
      <c r="H181" s="195">
        <v>41.625093</v>
      </c>
      <c r="I181" s="195">
        <v>41.984437999999997</v>
      </c>
      <c r="J181" s="195">
        <v>47.984437999999997</v>
      </c>
      <c r="K181" s="195">
        <v>28.991107</v>
      </c>
      <c r="L181" s="195">
        <v>37.991107</v>
      </c>
      <c r="M181" s="195">
        <v>83.239998999999997</v>
      </c>
      <c r="N181" s="195">
        <v>2.67</v>
      </c>
      <c r="O181" s="195">
        <v>4.7340090000000004</v>
      </c>
    </row>
    <row r="182" spans="1:15" x14ac:dyDescent="0.4">
      <c r="A182" t="s">
        <v>820</v>
      </c>
      <c r="B182" s="195">
        <v>32.623406000000003</v>
      </c>
      <c r="C182" s="195">
        <v>32.034996999999997</v>
      </c>
      <c r="D182" s="195">
        <v>41.034996999999997</v>
      </c>
      <c r="E182" s="195">
        <v>32.530532000000001</v>
      </c>
      <c r="F182" s="195">
        <v>44.530532000000001</v>
      </c>
      <c r="G182" s="195">
        <v>32.530532000000001</v>
      </c>
      <c r="H182" s="195">
        <v>44.530532000000001</v>
      </c>
      <c r="I182" s="195">
        <v>41.585987000000003</v>
      </c>
      <c r="J182" s="195">
        <v>47.585987000000003</v>
      </c>
      <c r="K182" s="195">
        <v>32.034996999999997</v>
      </c>
      <c r="L182" s="195">
        <v>41.034996999999997</v>
      </c>
      <c r="M182" s="195">
        <v>86.589999000000006</v>
      </c>
      <c r="N182" s="195">
        <v>2.67</v>
      </c>
      <c r="O182" s="195">
        <v>5.0629439999999999</v>
      </c>
    </row>
    <row r="183" spans="1:15" x14ac:dyDescent="0.4">
      <c r="A183" t="s">
        <v>821</v>
      </c>
      <c r="B183" s="195">
        <v>31.724174999999999</v>
      </c>
      <c r="C183" s="195">
        <v>31.081318</v>
      </c>
      <c r="D183" s="195">
        <v>40.081318000000003</v>
      </c>
      <c r="E183" s="195">
        <v>31.724174999999999</v>
      </c>
      <c r="F183" s="195">
        <v>43.724175000000002</v>
      </c>
      <c r="G183" s="195">
        <v>31.724174999999999</v>
      </c>
      <c r="H183" s="195">
        <v>43.724175000000002</v>
      </c>
      <c r="I183" s="195">
        <v>35.763753999999999</v>
      </c>
      <c r="J183" s="195">
        <v>41.763753999999999</v>
      </c>
      <c r="K183" s="195">
        <v>31.081318</v>
      </c>
      <c r="L183" s="195">
        <v>40.081318000000003</v>
      </c>
      <c r="M183" s="195">
        <v>86.589999000000006</v>
      </c>
      <c r="N183" s="195">
        <v>2.6699989999999998</v>
      </c>
      <c r="O183" s="195">
        <v>4.9440989999999996</v>
      </c>
    </row>
    <row r="184" spans="1:15" x14ac:dyDescent="0.4">
      <c r="A184" t="s">
        <v>822</v>
      </c>
      <c r="B184" s="195">
        <v>30.407171000000002</v>
      </c>
      <c r="C184" s="195">
        <v>29.778138999999999</v>
      </c>
      <c r="D184" s="195">
        <v>38.778139000000003</v>
      </c>
      <c r="E184" s="195">
        <v>30.407171000000002</v>
      </c>
      <c r="F184" s="195">
        <v>42.407170999999998</v>
      </c>
      <c r="G184" s="195">
        <v>30.407171000000002</v>
      </c>
      <c r="H184" s="195">
        <v>42.407170999999998</v>
      </c>
      <c r="I184" s="195">
        <v>29.798511000000001</v>
      </c>
      <c r="J184" s="195">
        <v>35.798510999999998</v>
      </c>
      <c r="K184" s="195">
        <v>29.778138999999999</v>
      </c>
      <c r="L184" s="195">
        <v>38.778139000000003</v>
      </c>
      <c r="M184" s="195">
        <v>86.589999000000006</v>
      </c>
      <c r="N184" s="195">
        <v>2.67</v>
      </c>
      <c r="O184" s="195">
        <v>4.8363589999999999</v>
      </c>
    </row>
    <row r="185" spans="1:15" x14ac:dyDescent="0.4">
      <c r="A185" t="s">
        <v>823</v>
      </c>
      <c r="B185" s="195">
        <v>24.760854999999999</v>
      </c>
      <c r="C185" s="195">
        <v>24.094189</v>
      </c>
      <c r="D185" s="195">
        <v>33.094189</v>
      </c>
      <c r="E185" s="195">
        <v>24.760854999999999</v>
      </c>
      <c r="F185" s="195">
        <v>36.760854999999999</v>
      </c>
      <c r="G185" s="195">
        <v>24.760854999999999</v>
      </c>
      <c r="H185" s="195">
        <v>36.760854999999999</v>
      </c>
      <c r="I185" s="195">
        <v>26.758341000000001</v>
      </c>
      <c r="J185" s="195">
        <v>32.758341000000001</v>
      </c>
      <c r="K185" s="195">
        <v>24.094189</v>
      </c>
      <c r="L185" s="195">
        <v>33.094189</v>
      </c>
      <c r="M185" s="195">
        <v>86.589999000000006</v>
      </c>
      <c r="N185" s="195">
        <v>2.6699989999999998</v>
      </c>
      <c r="O185" s="195">
        <v>4.2215819999999997</v>
      </c>
    </row>
    <row r="186" spans="1:15" x14ac:dyDescent="0.4">
      <c r="A186" t="s">
        <v>824</v>
      </c>
      <c r="B186" s="195">
        <v>17.415088999999998</v>
      </c>
      <c r="C186" s="195">
        <v>16.874206000000001</v>
      </c>
      <c r="D186" s="195">
        <v>25.874206000000001</v>
      </c>
      <c r="E186" s="195">
        <v>17.445464000000001</v>
      </c>
      <c r="F186" s="195">
        <v>29.445464000000001</v>
      </c>
      <c r="G186" s="195">
        <v>17.445464000000001</v>
      </c>
      <c r="H186" s="195">
        <v>29.445464000000001</v>
      </c>
      <c r="I186" s="195">
        <v>23.836482</v>
      </c>
      <c r="J186" s="195">
        <v>29.836482</v>
      </c>
      <c r="K186" s="195">
        <v>16.874206000000001</v>
      </c>
      <c r="L186" s="195">
        <v>25.874206000000001</v>
      </c>
      <c r="M186" s="195">
        <v>86.589999000000006</v>
      </c>
      <c r="N186" s="195">
        <v>2.67</v>
      </c>
      <c r="O186" s="195">
        <v>4.1597910000000002</v>
      </c>
    </row>
    <row r="187" spans="1:15" x14ac:dyDescent="0.4">
      <c r="A187" t="s">
        <v>825</v>
      </c>
      <c r="B187" s="195">
        <v>17.324998000000001</v>
      </c>
      <c r="C187" s="195">
        <v>16.691665</v>
      </c>
      <c r="D187" s="195">
        <v>25.691665</v>
      </c>
      <c r="E187" s="195">
        <v>17.324998000000001</v>
      </c>
      <c r="F187" s="195">
        <v>29.324998000000001</v>
      </c>
      <c r="G187" s="195">
        <v>17.324998000000001</v>
      </c>
      <c r="H187" s="195">
        <v>29.324998000000001</v>
      </c>
      <c r="I187" s="195">
        <v>23.579688999999998</v>
      </c>
      <c r="J187" s="195">
        <v>29.579688999999998</v>
      </c>
      <c r="K187" s="195">
        <v>16.691665</v>
      </c>
      <c r="L187" s="195">
        <v>25.691665</v>
      </c>
      <c r="M187" s="195">
        <v>86.589999000000006</v>
      </c>
      <c r="N187" s="195">
        <v>2.67</v>
      </c>
      <c r="O187" s="195">
        <v>4.2403389999999996</v>
      </c>
    </row>
    <row r="188" spans="1:15" x14ac:dyDescent="0.4">
      <c r="A188" t="s">
        <v>826</v>
      </c>
      <c r="B188" s="195">
        <v>20.095262999999999</v>
      </c>
      <c r="C188" s="195">
        <v>19.476141999999999</v>
      </c>
      <c r="D188" s="195">
        <v>28.476141999999999</v>
      </c>
      <c r="E188" s="195">
        <v>19.986996000000001</v>
      </c>
      <c r="F188" s="195">
        <v>31.986996000000001</v>
      </c>
      <c r="G188" s="195">
        <v>19.986996000000001</v>
      </c>
      <c r="H188" s="195">
        <v>31.986996000000001</v>
      </c>
      <c r="I188" s="195">
        <v>32.029528999999997</v>
      </c>
      <c r="J188" s="195">
        <v>38.029528999999997</v>
      </c>
      <c r="K188" s="195">
        <v>19.476141999999999</v>
      </c>
      <c r="L188" s="195">
        <v>28.476141999999999</v>
      </c>
      <c r="M188" s="195">
        <v>86.589999000000006</v>
      </c>
      <c r="N188" s="195">
        <v>2.6699989999999998</v>
      </c>
      <c r="O188" s="195">
        <v>4.4764379999999999</v>
      </c>
    </row>
    <row r="189" spans="1:15" x14ac:dyDescent="0.4">
      <c r="A189" t="s">
        <v>827</v>
      </c>
      <c r="B189" s="195">
        <v>29.199283000000001</v>
      </c>
      <c r="C189" s="195">
        <v>28.570250999999999</v>
      </c>
      <c r="D189" s="195">
        <v>37.570250999999999</v>
      </c>
      <c r="E189" s="195">
        <v>29.199283000000001</v>
      </c>
      <c r="F189" s="195">
        <v>41.199283000000001</v>
      </c>
      <c r="G189" s="195">
        <v>29.199283000000001</v>
      </c>
      <c r="H189" s="195">
        <v>41.199283000000001</v>
      </c>
      <c r="I189" s="195">
        <v>38.265565000000002</v>
      </c>
      <c r="J189" s="195">
        <v>44.265565000000002</v>
      </c>
      <c r="K189" s="195">
        <v>28.570250999999999</v>
      </c>
      <c r="L189" s="195">
        <v>37.570250999999999</v>
      </c>
      <c r="M189" s="195">
        <v>86.589999000000006</v>
      </c>
      <c r="N189" s="195">
        <v>2.67</v>
      </c>
      <c r="O189" s="195">
        <v>4.5453979999999996</v>
      </c>
    </row>
    <row r="190" spans="1:15" x14ac:dyDescent="0.4">
      <c r="A190" t="s">
        <v>828</v>
      </c>
      <c r="B190" s="195">
        <v>31.475912999999998</v>
      </c>
      <c r="C190" s="195">
        <v>31.047075</v>
      </c>
      <c r="D190" s="195">
        <v>40.047075</v>
      </c>
      <c r="E190" s="195">
        <v>31.534264</v>
      </c>
      <c r="F190" s="195">
        <v>43.534264</v>
      </c>
      <c r="G190" s="195">
        <v>31.534264</v>
      </c>
      <c r="H190" s="195">
        <v>43.534264</v>
      </c>
      <c r="I190" s="195">
        <v>36.304242000000002</v>
      </c>
      <c r="J190" s="195">
        <v>42.304242000000002</v>
      </c>
      <c r="K190" s="195">
        <v>31.047075</v>
      </c>
      <c r="L190" s="195">
        <v>40.047075</v>
      </c>
      <c r="M190" s="195">
        <v>86.589999000000006</v>
      </c>
      <c r="N190" s="195">
        <v>2.6699989999999998</v>
      </c>
      <c r="O190" s="195">
        <v>4.4144920000000001</v>
      </c>
    </row>
    <row r="191" spans="1:15" x14ac:dyDescent="0.4">
      <c r="A191" t="s">
        <v>462</v>
      </c>
      <c r="B191" s="195">
        <v>30.174213000000002</v>
      </c>
      <c r="C191" s="195">
        <v>29.545179999999998</v>
      </c>
      <c r="D191" s="195">
        <v>38.545180000000002</v>
      </c>
      <c r="E191" s="195">
        <v>30.174213000000002</v>
      </c>
      <c r="F191" s="195">
        <v>42.174213000000002</v>
      </c>
      <c r="G191" s="195">
        <v>30.174213000000002</v>
      </c>
      <c r="H191" s="195">
        <v>42.174213000000002</v>
      </c>
      <c r="I191" s="195">
        <v>34.280158</v>
      </c>
      <c r="J191" s="195">
        <v>40.280158</v>
      </c>
      <c r="K191" s="195">
        <v>29.545179999999998</v>
      </c>
      <c r="L191" s="195">
        <v>38.545180000000002</v>
      </c>
      <c r="M191" s="195">
        <v>86.589999000000006</v>
      </c>
      <c r="N191" s="195">
        <v>2.67</v>
      </c>
      <c r="O191" s="195">
        <v>4.385942</v>
      </c>
    </row>
    <row r="192" spans="1:15" x14ac:dyDescent="0.4">
      <c r="A192" t="s">
        <v>463</v>
      </c>
      <c r="B192" s="195">
        <v>30.838273000000001</v>
      </c>
      <c r="C192" s="195">
        <v>30.195577</v>
      </c>
      <c r="D192" s="195">
        <v>39.195577</v>
      </c>
      <c r="E192" s="195">
        <v>30.703771</v>
      </c>
      <c r="F192" s="195">
        <v>42.703771000000003</v>
      </c>
      <c r="G192" s="195">
        <v>30.703771</v>
      </c>
      <c r="H192" s="195">
        <v>42.703771000000003</v>
      </c>
      <c r="I192" s="195">
        <v>35.812877999999998</v>
      </c>
      <c r="J192" s="195">
        <v>41.812877999999998</v>
      </c>
      <c r="K192" s="195">
        <v>30.195577</v>
      </c>
      <c r="L192" s="195">
        <v>39.195577</v>
      </c>
      <c r="M192" s="195">
        <v>86.589999000000006</v>
      </c>
      <c r="N192" s="195">
        <v>2.67</v>
      </c>
      <c r="O192" s="195">
        <v>4.6086770000000001</v>
      </c>
    </row>
    <row r="193" spans="1:15" x14ac:dyDescent="0.4">
      <c r="A193" t="s">
        <v>464</v>
      </c>
      <c r="B193" s="195">
        <v>29.818383999999998</v>
      </c>
      <c r="C193" s="195">
        <v>29.216401000000001</v>
      </c>
      <c r="D193" s="195">
        <v>38.216400999999998</v>
      </c>
      <c r="E193" s="195">
        <v>29.748971000000001</v>
      </c>
      <c r="F193" s="195">
        <v>41.748970999999997</v>
      </c>
      <c r="G193" s="195">
        <v>29.748971000000001</v>
      </c>
      <c r="H193" s="195">
        <v>41.748970999999997</v>
      </c>
      <c r="I193" s="195">
        <v>42.347298000000002</v>
      </c>
      <c r="J193" s="195">
        <v>48.347298000000002</v>
      </c>
      <c r="K193" s="195">
        <v>29.216401000000001</v>
      </c>
      <c r="L193" s="195">
        <v>38.216400999999998</v>
      </c>
      <c r="M193" s="195">
        <v>86.589999000000006</v>
      </c>
      <c r="N193" s="195">
        <v>2.6699989999999998</v>
      </c>
      <c r="O193" s="195">
        <v>4.9186480000000001</v>
      </c>
    </row>
    <row r="194" spans="1:15" x14ac:dyDescent="0.4">
      <c r="A194" t="s">
        <v>829</v>
      </c>
      <c r="B194" s="195">
        <v>32.930047000000002</v>
      </c>
      <c r="C194" s="195">
        <v>32.466656999999998</v>
      </c>
      <c r="D194" s="195">
        <v>41.466656999999998</v>
      </c>
      <c r="E194" s="195">
        <v>32.896023999999997</v>
      </c>
      <c r="F194" s="195">
        <v>44.896023999999997</v>
      </c>
      <c r="G194" s="195">
        <v>32.896023999999997</v>
      </c>
      <c r="H194" s="195">
        <v>44.896023999999997</v>
      </c>
      <c r="I194" s="195">
        <v>42.295209</v>
      </c>
      <c r="J194" s="195">
        <v>48.295209</v>
      </c>
      <c r="K194" s="195">
        <v>32.466656999999998</v>
      </c>
      <c r="L194" s="195">
        <v>41.466656999999998</v>
      </c>
      <c r="M194" s="195">
        <v>89.93</v>
      </c>
      <c r="N194" s="195">
        <v>2.67</v>
      </c>
      <c r="O194" s="195">
        <v>5.5418440000000002</v>
      </c>
    </row>
    <row r="195" spans="1:15" x14ac:dyDescent="0.4">
      <c r="A195" t="s">
        <v>830</v>
      </c>
      <c r="B195" s="195">
        <v>32.275255999999999</v>
      </c>
      <c r="C195" s="195">
        <v>31.637325000000001</v>
      </c>
      <c r="D195" s="195">
        <v>40.637324999999997</v>
      </c>
      <c r="E195" s="195">
        <v>32.275255999999999</v>
      </c>
      <c r="F195" s="195">
        <v>44.275255999999999</v>
      </c>
      <c r="G195" s="195">
        <v>32.275255999999999</v>
      </c>
      <c r="H195" s="195">
        <v>44.275255999999999</v>
      </c>
      <c r="I195" s="195">
        <v>36.310811999999999</v>
      </c>
      <c r="J195" s="195">
        <v>42.310811999999999</v>
      </c>
      <c r="K195" s="195">
        <v>31.637325000000001</v>
      </c>
      <c r="L195" s="195">
        <v>40.637324999999997</v>
      </c>
      <c r="M195" s="195">
        <v>89.93</v>
      </c>
      <c r="N195" s="195">
        <v>2.67</v>
      </c>
      <c r="O195" s="195">
        <v>5.4254860000000003</v>
      </c>
    </row>
    <row r="196" spans="1:15" x14ac:dyDescent="0.4">
      <c r="A196" t="s">
        <v>831</v>
      </c>
      <c r="B196" s="195">
        <v>30.812106</v>
      </c>
      <c r="C196" s="195">
        <v>30.150815999999999</v>
      </c>
      <c r="D196" s="195">
        <v>39.150815999999999</v>
      </c>
      <c r="E196" s="195">
        <v>30.812106</v>
      </c>
      <c r="F196" s="195">
        <v>42.812106</v>
      </c>
      <c r="G196" s="195">
        <v>30.812106</v>
      </c>
      <c r="H196" s="195">
        <v>42.812106</v>
      </c>
      <c r="I196" s="195">
        <v>30.144038999999999</v>
      </c>
      <c r="J196" s="195">
        <v>36.144038999999999</v>
      </c>
      <c r="K196" s="195">
        <v>30.150815999999999</v>
      </c>
      <c r="L196" s="195">
        <v>39.150815999999999</v>
      </c>
      <c r="M196" s="195">
        <v>89.93</v>
      </c>
      <c r="N196" s="195">
        <v>2.6699989999999998</v>
      </c>
      <c r="O196" s="195">
        <v>5.31168</v>
      </c>
    </row>
    <row r="197" spans="1:15" x14ac:dyDescent="0.4">
      <c r="A197" t="s">
        <v>832</v>
      </c>
      <c r="B197" s="195">
        <v>25.230263999999998</v>
      </c>
      <c r="C197" s="195">
        <v>24.596931000000001</v>
      </c>
      <c r="D197" s="195">
        <v>33.596930999999998</v>
      </c>
      <c r="E197" s="195">
        <v>25.230263999999998</v>
      </c>
      <c r="F197" s="195">
        <v>37.230263999999998</v>
      </c>
      <c r="G197" s="195">
        <v>25.230263999999998</v>
      </c>
      <c r="H197" s="195">
        <v>37.230263999999998</v>
      </c>
      <c r="I197" s="195">
        <v>27.284019000000001</v>
      </c>
      <c r="J197" s="195">
        <v>33.284019000000001</v>
      </c>
      <c r="K197" s="195">
        <v>24.596931000000001</v>
      </c>
      <c r="L197" s="195">
        <v>33.596930999999998</v>
      </c>
      <c r="M197" s="195">
        <v>89.93</v>
      </c>
      <c r="N197" s="195">
        <v>2.67</v>
      </c>
      <c r="O197" s="195">
        <v>4.727201</v>
      </c>
    </row>
    <row r="198" spans="1:15" x14ac:dyDescent="0.4">
      <c r="A198" t="s">
        <v>833</v>
      </c>
      <c r="B198" s="195">
        <v>17.683177000000001</v>
      </c>
      <c r="C198" s="195">
        <v>17.193598999999999</v>
      </c>
      <c r="D198" s="195">
        <v>26.193598999999999</v>
      </c>
      <c r="E198" s="195">
        <v>17.720110999999999</v>
      </c>
      <c r="F198" s="195">
        <v>29.720110999999999</v>
      </c>
      <c r="G198" s="195">
        <v>17.720110999999999</v>
      </c>
      <c r="H198" s="195">
        <v>29.720110999999999</v>
      </c>
      <c r="I198" s="195">
        <v>24.184601000000001</v>
      </c>
      <c r="J198" s="195">
        <v>30.184601000000001</v>
      </c>
      <c r="K198" s="195">
        <v>17.193598999999999</v>
      </c>
      <c r="L198" s="195">
        <v>26.193598999999999</v>
      </c>
      <c r="M198" s="195">
        <v>89.93</v>
      </c>
      <c r="N198" s="195">
        <v>2.6699989999999998</v>
      </c>
      <c r="O198" s="195">
        <v>4.662636</v>
      </c>
    </row>
    <row r="199" spans="1:15" x14ac:dyDescent="0.4">
      <c r="A199" t="s">
        <v>834</v>
      </c>
      <c r="B199" s="195">
        <v>17.506383</v>
      </c>
      <c r="C199" s="195">
        <v>16.839715999999999</v>
      </c>
      <c r="D199" s="195">
        <v>25.839715999999999</v>
      </c>
      <c r="E199" s="195">
        <v>17.506383</v>
      </c>
      <c r="F199" s="195">
        <v>29.506383</v>
      </c>
      <c r="G199" s="195">
        <v>17.506383</v>
      </c>
      <c r="H199" s="195">
        <v>29.506383</v>
      </c>
      <c r="I199" s="195">
        <v>23.615064</v>
      </c>
      <c r="J199" s="195">
        <v>29.615064</v>
      </c>
      <c r="K199" s="195">
        <v>16.839715999999999</v>
      </c>
      <c r="L199" s="195">
        <v>25.839715999999999</v>
      </c>
      <c r="M199" s="195">
        <v>89.93</v>
      </c>
      <c r="N199" s="195">
        <v>2.67</v>
      </c>
      <c r="O199" s="195">
        <v>4.7566350000000002</v>
      </c>
    </row>
    <row r="200" spans="1:15" x14ac:dyDescent="0.4">
      <c r="A200" t="s">
        <v>835</v>
      </c>
      <c r="B200" s="195">
        <v>20.608878000000001</v>
      </c>
      <c r="C200" s="195">
        <v>20.001819999999999</v>
      </c>
      <c r="D200" s="195">
        <v>29.001819999999999</v>
      </c>
      <c r="E200" s="195">
        <v>20.505739999999999</v>
      </c>
      <c r="F200" s="195">
        <v>32.505740000000003</v>
      </c>
      <c r="G200" s="195">
        <v>20.505739999999999</v>
      </c>
      <c r="H200" s="195">
        <v>32.505740000000003</v>
      </c>
      <c r="I200" s="195">
        <v>32.805354999999999</v>
      </c>
      <c r="J200" s="195">
        <v>38.805354999999999</v>
      </c>
      <c r="K200" s="195">
        <v>20.001819999999999</v>
      </c>
      <c r="L200" s="195">
        <v>29.001819999999999</v>
      </c>
      <c r="M200" s="195">
        <v>89.93</v>
      </c>
      <c r="N200" s="195">
        <v>2.67</v>
      </c>
      <c r="O200" s="195">
        <v>4.9937779999999998</v>
      </c>
    </row>
    <row r="201" spans="1:15" x14ac:dyDescent="0.4">
      <c r="A201" t="s">
        <v>836</v>
      </c>
      <c r="B201" s="195">
        <v>29.500191999999998</v>
      </c>
      <c r="C201" s="195">
        <v>28.840637000000001</v>
      </c>
      <c r="D201" s="195">
        <v>37.840637000000001</v>
      </c>
      <c r="E201" s="195">
        <v>29.500698</v>
      </c>
      <c r="F201" s="195">
        <v>41.500698</v>
      </c>
      <c r="G201" s="195">
        <v>29.500698</v>
      </c>
      <c r="H201" s="195">
        <v>41.500698</v>
      </c>
      <c r="I201" s="195">
        <v>38.589651000000003</v>
      </c>
      <c r="J201" s="195">
        <v>44.589651000000003</v>
      </c>
      <c r="K201" s="195">
        <v>28.840637000000001</v>
      </c>
      <c r="L201" s="195">
        <v>37.840637000000001</v>
      </c>
      <c r="M201" s="195">
        <v>89.93</v>
      </c>
      <c r="N201" s="195">
        <v>2.67</v>
      </c>
      <c r="O201" s="195">
        <v>5.0723640000000003</v>
      </c>
    </row>
    <row r="202" spans="1:15" x14ac:dyDescent="0.4">
      <c r="A202" t="s">
        <v>837</v>
      </c>
      <c r="B202" s="195">
        <v>32.142068000000002</v>
      </c>
      <c r="C202" s="195">
        <v>31.416706999999999</v>
      </c>
      <c r="D202" s="195">
        <v>40.416707000000002</v>
      </c>
      <c r="E202" s="195">
        <v>31.967113000000001</v>
      </c>
      <c r="F202" s="195">
        <v>43.967112999999998</v>
      </c>
      <c r="G202" s="195">
        <v>31.967113000000001</v>
      </c>
      <c r="H202" s="195">
        <v>43.967112999999998</v>
      </c>
      <c r="I202" s="195">
        <v>36.697986999999998</v>
      </c>
      <c r="J202" s="195">
        <v>42.697986999999998</v>
      </c>
      <c r="K202" s="195">
        <v>31.416706999999999</v>
      </c>
      <c r="L202" s="195">
        <v>40.416707000000002</v>
      </c>
      <c r="M202" s="195">
        <v>89.93</v>
      </c>
      <c r="N202" s="195">
        <v>2.67</v>
      </c>
      <c r="O202" s="195">
        <v>4.937157</v>
      </c>
    </row>
    <row r="203" spans="1:15" x14ac:dyDescent="0.4">
      <c r="A203" t="s">
        <v>474</v>
      </c>
      <c r="B203" s="195">
        <v>30.685627</v>
      </c>
      <c r="C203" s="195">
        <v>30.056595000000002</v>
      </c>
      <c r="D203" s="195">
        <v>39.056595000000002</v>
      </c>
      <c r="E203" s="195">
        <v>30.685627</v>
      </c>
      <c r="F203" s="195">
        <v>42.685626999999997</v>
      </c>
      <c r="G203" s="195">
        <v>30.685627</v>
      </c>
      <c r="H203" s="195">
        <v>42.685626999999997</v>
      </c>
      <c r="I203" s="195">
        <v>34.794969999999999</v>
      </c>
      <c r="J203" s="195">
        <v>40.794969999999999</v>
      </c>
      <c r="K203" s="195">
        <v>30.056595000000002</v>
      </c>
      <c r="L203" s="195">
        <v>39.056595000000002</v>
      </c>
      <c r="M203" s="195">
        <v>89.93</v>
      </c>
      <c r="N203" s="195">
        <v>2.6699989999999998</v>
      </c>
      <c r="O203" s="195">
        <v>4.8920190000000003</v>
      </c>
    </row>
    <row r="204" spans="1:15" x14ac:dyDescent="0.4">
      <c r="A204" t="s">
        <v>475</v>
      </c>
      <c r="B204" s="195">
        <v>31.210419000000002</v>
      </c>
      <c r="C204" s="195">
        <v>30.613558999999999</v>
      </c>
      <c r="D204" s="195">
        <v>39.613559000000002</v>
      </c>
      <c r="E204" s="195">
        <v>31.229026999999999</v>
      </c>
      <c r="F204" s="195">
        <v>43.229027000000002</v>
      </c>
      <c r="G204" s="195">
        <v>31.229026999999999</v>
      </c>
      <c r="H204" s="195">
        <v>43.229027000000002</v>
      </c>
      <c r="I204" s="195">
        <v>36.320424000000003</v>
      </c>
      <c r="J204" s="195">
        <v>42.320424000000003</v>
      </c>
      <c r="K204" s="195">
        <v>30.613558999999999</v>
      </c>
      <c r="L204" s="195">
        <v>39.613559000000002</v>
      </c>
      <c r="M204" s="195">
        <v>89.93</v>
      </c>
      <c r="N204" s="195">
        <v>2.6699989999999998</v>
      </c>
      <c r="O204" s="195">
        <v>5.0578459999999996</v>
      </c>
    </row>
    <row r="205" spans="1:15" x14ac:dyDescent="0.4">
      <c r="A205" t="s">
        <v>476</v>
      </c>
      <c r="B205" s="195">
        <v>30.440387000000001</v>
      </c>
      <c r="C205" s="195">
        <v>30.021896000000002</v>
      </c>
      <c r="D205" s="195">
        <v>39.021895999999998</v>
      </c>
      <c r="E205" s="195">
        <v>30.476154000000001</v>
      </c>
      <c r="F205" s="195">
        <v>42.476154000000001</v>
      </c>
      <c r="G205" s="195">
        <v>30.476154000000001</v>
      </c>
      <c r="H205" s="195">
        <v>42.476154000000001</v>
      </c>
      <c r="I205" s="195">
        <v>43.192735999999996</v>
      </c>
      <c r="J205" s="195">
        <v>49.192735999999996</v>
      </c>
      <c r="K205" s="195">
        <v>30.021896000000002</v>
      </c>
      <c r="L205" s="195">
        <v>39.021895999999998</v>
      </c>
      <c r="M205" s="195">
        <v>89.93</v>
      </c>
      <c r="N205" s="195">
        <v>2.67</v>
      </c>
      <c r="O205" s="195">
        <v>5.356427</v>
      </c>
    </row>
    <row r="206" spans="1:15" x14ac:dyDescent="0.4">
      <c r="A206" t="s">
        <v>838</v>
      </c>
      <c r="B206" s="195">
        <v>33.445416999999999</v>
      </c>
      <c r="C206" s="195">
        <v>32.823456</v>
      </c>
      <c r="D206" s="195">
        <v>41.823456</v>
      </c>
      <c r="E206" s="195">
        <v>33.331145999999997</v>
      </c>
      <c r="F206" s="195">
        <v>45.331145999999997</v>
      </c>
      <c r="G206" s="195">
        <v>33.331145999999997</v>
      </c>
      <c r="H206" s="195">
        <v>45.331145999999997</v>
      </c>
      <c r="I206" s="195">
        <v>42.701602999999999</v>
      </c>
      <c r="J206" s="195">
        <v>48.701602999999999</v>
      </c>
      <c r="K206" s="195">
        <v>32.823456</v>
      </c>
      <c r="L206" s="195">
        <v>41.823456</v>
      </c>
      <c r="M206" s="195">
        <v>93.279999000000004</v>
      </c>
      <c r="N206" s="195">
        <v>2.67</v>
      </c>
      <c r="O206" s="195">
        <v>6.011171</v>
      </c>
    </row>
    <row r="207" spans="1:15" x14ac:dyDescent="0.4">
      <c r="A207" t="s">
        <v>839</v>
      </c>
      <c r="B207" s="195">
        <v>32.796045999999997</v>
      </c>
      <c r="C207" s="195">
        <v>32.153188</v>
      </c>
      <c r="D207" s="195">
        <v>41.153188</v>
      </c>
      <c r="E207" s="195">
        <v>32.796045999999997</v>
      </c>
      <c r="F207" s="195">
        <v>44.796045999999997</v>
      </c>
      <c r="G207" s="195">
        <v>32.796045999999997</v>
      </c>
      <c r="H207" s="195">
        <v>44.796045999999997</v>
      </c>
      <c r="I207" s="195">
        <v>36.837367</v>
      </c>
      <c r="J207" s="195">
        <v>42.837367</v>
      </c>
      <c r="K207" s="195">
        <v>32.153188</v>
      </c>
      <c r="L207" s="195">
        <v>41.153188</v>
      </c>
      <c r="M207" s="195">
        <v>93.279999000000004</v>
      </c>
      <c r="N207" s="195">
        <v>2.67</v>
      </c>
      <c r="O207" s="195">
        <v>5.8976480000000002</v>
      </c>
    </row>
    <row r="208" spans="1:15" x14ac:dyDescent="0.4">
      <c r="A208" t="s">
        <v>840</v>
      </c>
      <c r="B208" s="195">
        <v>31.323526999999999</v>
      </c>
      <c r="C208" s="195">
        <v>30.662236</v>
      </c>
      <c r="D208" s="195">
        <v>39.662236</v>
      </c>
      <c r="E208" s="195">
        <v>31.323526999999999</v>
      </c>
      <c r="F208" s="195">
        <v>43.323526999999999</v>
      </c>
      <c r="G208" s="195">
        <v>31.323526999999999</v>
      </c>
      <c r="H208" s="195">
        <v>43.323526999999999</v>
      </c>
      <c r="I208" s="195">
        <v>30.563817</v>
      </c>
      <c r="J208" s="195">
        <v>36.563817</v>
      </c>
      <c r="K208" s="195">
        <v>30.662236</v>
      </c>
      <c r="L208" s="195">
        <v>39.662236</v>
      </c>
      <c r="M208" s="195">
        <v>93.279999000000004</v>
      </c>
      <c r="N208" s="195">
        <v>2.67</v>
      </c>
      <c r="O208" s="195">
        <v>5.7780620000000003</v>
      </c>
    </row>
    <row r="209" spans="1:15" x14ac:dyDescent="0.4">
      <c r="A209" t="s">
        <v>841</v>
      </c>
      <c r="B209" s="195">
        <v>25.631767</v>
      </c>
      <c r="C209" s="195">
        <v>24.998432999999999</v>
      </c>
      <c r="D209" s="195">
        <v>33.998432999999999</v>
      </c>
      <c r="E209" s="195">
        <v>25.631767</v>
      </c>
      <c r="F209" s="195">
        <v>37.631767000000004</v>
      </c>
      <c r="G209" s="195">
        <v>25.631767</v>
      </c>
      <c r="H209" s="195">
        <v>37.631767000000004</v>
      </c>
      <c r="I209" s="195">
        <v>27.660419999999998</v>
      </c>
      <c r="J209" s="195">
        <v>33.660420000000002</v>
      </c>
      <c r="K209" s="195">
        <v>24.998432999999999</v>
      </c>
      <c r="L209" s="195">
        <v>33.998432999999999</v>
      </c>
      <c r="M209" s="195">
        <v>93.279999000000004</v>
      </c>
      <c r="N209" s="195">
        <v>2.67</v>
      </c>
      <c r="O209" s="195">
        <v>5.2275590000000003</v>
      </c>
    </row>
    <row r="210" spans="1:15" x14ac:dyDescent="0.4">
      <c r="A210" t="s">
        <v>842</v>
      </c>
      <c r="B210" s="195">
        <v>17.879481999999999</v>
      </c>
      <c r="C210" s="195">
        <v>17.388116</v>
      </c>
      <c r="D210" s="195">
        <v>26.388116</v>
      </c>
      <c r="E210" s="195">
        <v>17.920092</v>
      </c>
      <c r="F210" s="195">
        <v>29.920092</v>
      </c>
      <c r="G210" s="195">
        <v>17.920092</v>
      </c>
      <c r="H210" s="195">
        <v>29.920092</v>
      </c>
      <c r="I210" s="195">
        <v>24.156863000000001</v>
      </c>
      <c r="J210" s="195">
        <v>30.156863000000001</v>
      </c>
      <c r="K210" s="195">
        <v>17.388116</v>
      </c>
      <c r="L210" s="195">
        <v>26.388116</v>
      </c>
      <c r="M210" s="195">
        <v>93.279999000000004</v>
      </c>
      <c r="N210" s="195">
        <v>2.67</v>
      </c>
      <c r="O210" s="195">
        <v>5.160291</v>
      </c>
    </row>
    <row r="211" spans="1:15" x14ac:dyDescent="0.4">
      <c r="A211" t="s">
        <v>843</v>
      </c>
      <c r="B211" s="195">
        <v>17.844712000000001</v>
      </c>
      <c r="C211" s="195">
        <v>17.211379000000001</v>
      </c>
      <c r="D211" s="195">
        <v>26.211379000000001</v>
      </c>
      <c r="E211" s="195">
        <v>17.844712000000001</v>
      </c>
      <c r="F211" s="195">
        <v>29.844712000000001</v>
      </c>
      <c r="G211" s="195">
        <v>17.844712000000001</v>
      </c>
      <c r="H211" s="195">
        <v>29.844712000000001</v>
      </c>
      <c r="I211" s="195">
        <v>24.188737</v>
      </c>
      <c r="J211" s="195">
        <v>30.188737</v>
      </c>
      <c r="K211" s="195">
        <v>17.211379000000001</v>
      </c>
      <c r="L211" s="195">
        <v>26.211379000000001</v>
      </c>
      <c r="M211" s="195">
        <v>93.279999000000004</v>
      </c>
      <c r="N211" s="195">
        <v>2.67</v>
      </c>
      <c r="O211" s="195">
        <v>5.2679359999999997</v>
      </c>
    </row>
    <row r="212" spans="1:15" x14ac:dyDescent="0.4">
      <c r="A212" t="s">
        <v>844</v>
      </c>
      <c r="B212" s="195">
        <v>20.918517000000001</v>
      </c>
      <c r="C212" s="195">
        <v>20.267627999999998</v>
      </c>
      <c r="D212" s="195">
        <v>29.267627999999998</v>
      </c>
      <c r="E212" s="195">
        <v>20.789099</v>
      </c>
      <c r="F212" s="195">
        <v>32.789099</v>
      </c>
      <c r="G212" s="195">
        <v>20.789099</v>
      </c>
      <c r="H212" s="195">
        <v>32.789099</v>
      </c>
      <c r="I212" s="195">
        <v>33.211897</v>
      </c>
      <c r="J212" s="195">
        <v>39.211897</v>
      </c>
      <c r="K212" s="195">
        <v>20.267627999999998</v>
      </c>
      <c r="L212" s="195">
        <v>29.267627999999998</v>
      </c>
      <c r="M212" s="195">
        <v>93.279999000000004</v>
      </c>
      <c r="N212" s="195">
        <v>2.67</v>
      </c>
      <c r="O212" s="195">
        <v>5.5058220000000002</v>
      </c>
    </row>
    <row r="213" spans="1:15" x14ac:dyDescent="0.4">
      <c r="A213" t="s">
        <v>845</v>
      </c>
      <c r="B213" s="195">
        <v>29.992932</v>
      </c>
      <c r="C213" s="195">
        <v>29.331641000000001</v>
      </c>
      <c r="D213" s="195">
        <v>38.331640999999998</v>
      </c>
      <c r="E213" s="195">
        <v>29.992932</v>
      </c>
      <c r="F213" s="195">
        <v>41.992932000000003</v>
      </c>
      <c r="G213" s="195">
        <v>29.992932</v>
      </c>
      <c r="H213" s="195">
        <v>41.992932000000003</v>
      </c>
      <c r="I213" s="195">
        <v>39.182713999999997</v>
      </c>
      <c r="J213" s="195">
        <v>45.182713999999997</v>
      </c>
      <c r="K213" s="195">
        <v>29.331641000000001</v>
      </c>
      <c r="L213" s="195">
        <v>38.331640999999998</v>
      </c>
      <c r="M213" s="195">
        <v>93.279999000000004</v>
      </c>
      <c r="N213" s="195">
        <v>2.67</v>
      </c>
      <c r="O213" s="195">
        <v>5.5940620000000001</v>
      </c>
    </row>
    <row r="214" spans="1:15" x14ac:dyDescent="0.4">
      <c r="A214" t="s">
        <v>846</v>
      </c>
      <c r="B214" s="195">
        <v>32.801701999999999</v>
      </c>
      <c r="C214" s="195">
        <v>32.361843999999998</v>
      </c>
      <c r="D214" s="195">
        <v>41.361843999999998</v>
      </c>
      <c r="E214" s="195">
        <v>32.868523000000003</v>
      </c>
      <c r="F214" s="195">
        <v>44.868523000000003</v>
      </c>
      <c r="G214" s="195">
        <v>32.868523000000003</v>
      </c>
      <c r="H214" s="195">
        <v>44.868523000000003</v>
      </c>
      <c r="I214" s="195">
        <v>37.575488</v>
      </c>
      <c r="J214" s="195">
        <v>43.575488</v>
      </c>
      <c r="K214" s="195">
        <v>32.361843999999998</v>
      </c>
      <c r="L214" s="195">
        <v>41.361843999999998</v>
      </c>
      <c r="M214" s="195">
        <v>93.279999000000004</v>
      </c>
      <c r="N214" s="195">
        <v>2.67</v>
      </c>
      <c r="O214" s="195">
        <v>5.4542960000000003</v>
      </c>
    </row>
    <row r="215" spans="1:15" x14ac:dyDescent="0.4">
      <c r="A215" t="s">
        <v>486</v>
      </c>
      <c r="B215" s="195">
        <v>31.205428000000001</v>
      </c>
      <c r="C215" s="195">
        <v>30.576395999999999</v>
      </c>
      <c r="D215" s="195">
        <v>39.576396000000003</v>
      </c>
      <c r="E215" s="195">
        <v>31.205428000000001</v>
      </c>
      <c r="F215" s="195">
        <v>43.205427999999998</v>
      </c>
      <c r="G215" s="195">
        <v>31.205428000000001</v>
      </c>
      <c r="H215" s="195">
        <v>43.205427999999998</v>
      </c>
      <c r="I215" s="195">
        <v>35.318261999999997</v>
      </c>
      <c r="J215" s="195">
        <v>41.318261999999997</v>
      </c>
      <c r="K215" s="195">
        <v>30.576395999999999</v>
      </c>
      <c r="L215" s="195">
        <v>39.576396000000003</v>
      </c>
      <c r="M215" s="195">
        <v>93.279999000000004</v>
      </c>
      <c r="N215" s="195">
        <v>2.67</v>
      </c>
      <c r="O215" s="195">
        <v>5.3915899999999999</v>
      </c>
    </row>
    <row r="216" spans="1:15" x14ac:dyDescent="0.4">
      <c r="A216" t="s">
        <v>487</v>
      </c>
      <c r="B216" s="195">
        <v>31.738513000000001</v>
      </c>
      <c r="C216" s="195">
        <v>31.229109999999999</v>
      </c>
      <c r="D216" s="195">
        <v>40.229109999999999</v>
      </c>
      <c r="E216" s="195">
        <v>31.779164999999999</v>
      </c>
      <c r="F216" s="195">
        <v>43.779164999999999</v>
      </c>
      <c r="G216" s="195">
        <v>31.779164999999999</v>
      </c>
      <c r="H216" s="195">
        <v>43.779164999999999</v>
      </c>
      <c r="I216" s="195">
        <v>36.825715000000002</v>
      </c>
      <c r="J216" s="195">
        <v>42.825715000000002</v>
      </c>
      <c r="K216" s="195">
        <v>31.229109999999999</v>
      </c>
      <c r="L216" s="195">
        <v>40.229109999999999</v>
      </c>
      <c r="M216" s="195">
        <v>93.279999000000004</v>
      </c>
      <c r="N216" s="195">
        <v>2.67</v>
      </c>
      <c r="O216" s="195">
        <v>5.4979779999999998</v>
      </c>
    </row>
    <row r="217" spans="1:15" x14ac:dyDescent="0.4">
      <c r="A217" t="s">
        <v>488</v>
      </c>
      <c r="B217" s="195">
        <v>30.908397000000001</v>
      </c>
      <c r="C217" s="195">
        <v>30.366088000000001</v>
      </c>
      <c r="D217" s="195">
        <v>39.366087999999998</v>
      </c>
      <c r="E217" s="195">
        <v>30.910709000000001</v>
      </c>
      <c r="F217" s="195">
        <v>42.910708999999997</v>
      </c>
      <c r="G217" s="195">
        <v>30.910709000000001</v>
      </c>
      <c r="H217" s="195">
        <v>42.910708999999997</v>
      </c>
      <c r="I217" s="195">
        <v>43.698231999999997</v>
      </c>
      <c r="J217" s="195">
        <v>49.698231999999997</v>
      </c>
      <c r="K217" s="195">
        <v>30.366088000000001</v>
      </c>
      <c r="L217" s="195">
        <v>39.366087999999998</v>
      </c>
      <c r="M217" s="195">
        <v>93.279999000000004</v>
      </c>
      <c r="N217" s="195">
        <v>2.67</v>
      </c>
      <c r="O217" s="195">
        <v>5.7835739999999998</v>
      </c>
    </row>
    <row r="218" spans="1:15" x14ac:dyDescent="0.4">
      <c r="A218" t="s">
        <v>847</v>
      </c>
      <c r="B218" s="195">
        <v>33.927180999999997</v>
      </c>
      <c r="C218" s="195">
        <v>33.264963999999999</v>
      </c>
      <c r="D218" s="195">
        <v>42.264963999999999</v>
      </c>
      <c r="E218" s="195">
        <v>33.821004000000002</v>
      </c>
      <c r="F218" s="195">
        <v>45.821004000000002</v>
      </c>
      <c r="G218" s="195">
        <v>33.821004000000002</v>
      </c>
      <c r="H218" s="195">
        <v>45.821004000000002</v>
      </c>
      <c r="I218" s="195">
        <v>43.253652000000002</v>
      </c>
      <c r="J218" s="195">
        <v>49.253652000000002</v>
      </c>
      <c r="K218" s="195">
        <v>33.264963999999999</v>
      </c>
      <c r="L218" s="195">
        <v>42.264963999999999</v>
      </c>
      <c r="M218" s="195">
        <v>96.62</v>
      </c>
      <c r="N218" s="195">
        <v>2.67</v>
      </c>
      <c r="O218" s="195">
        <v>6.5565829999999998</v>
      </c>
    </row>
    <row r="219" spans="1:15" x14ac:dyDescent="0.4">
      <c r="A219" t="s">
        <v>848</v>
      </c>
      <c r="B219" s="195">
        <v>33.344974999999998</v>
      </c>
      <c r="C219" s="195">
        <v>32.702117999999999</v>
      </c>
      <c r="D219" s="195">
        <v>41.702117999999999</v>
      </c>
      <c r="E219" s="195">
        <v>33.344974999999998</v>
      </c>
      <c r="F219" s="195">
        <v>45.344974999999998</v>
      </c>
      <c r="G219" s="195">
        <v>33.344974999999998</v>
      </c>
      <c r="H219" s="195">
        <v>45.344974999999998</v>
      </c>
      <c r="I219" s="195">
        <v>37.387197</v>
      </c>
      <c r="J219" s="195">
        <v>43.387197</v>
      </c>
      <c r="K219" s="195">
        <v>32.702117999999999</v>
      </c>
      <c r="L219" s="195">
        <v>41.702117999999999</v>
      </c>
      <c r="M219" s="195">
        <v>96.62</v>
      </c>
      <c r="N219" s="195">
        <v>2.67</v>
      </c>
      <c r="O219" s="195">
        <v>6.4463369999999998</v>
      </c>
    </row>
    <row r="220" spans="1:15" x14ac:dyDescent="0.4">
      <c r="A220" t="s">
        <v>849</v>
      </c>
      <c r="B220" s="195">
        <v>31.947579999999999</v>
      </c>
      <c r="C220" s="195">
        <v>31.318548</v>
      </c>
      <c r="D220" s="195">
        <v>40.318548</v>
      </c>
      <c r="E220" s="195">
        <v>31.947579999999999</v>
      </c>
      <c r="F220" s="195">
        <v>43.947580000000002</v>
      </c>
      <c r="G220" s="195">
        <v>31.947579999999999</v>
      </c>
      <c r="H220" s="195">
        <v>43.947580000000002</v>
      </c>
      <c r="I220" s="195">
        <v>31.062093000000001</v>
      </c>
      <c r="J220" s="195">
        <v>37.062092999999997</v>
      </c>
      <c r="K220" s="195">
        <v>31.318548</v>
      </c>
      <c r="L220" s="195">
        <v>40.318548</v>
      </c>
      <c r="M220" s="195">
        <v>96.62</v>
      </c>
      <c r="N220" s="195">
        <v>2.67</v>
      </c>
      <c r="O220" s="195">
        <v>6.3200260000000004</v>
      </c>
    </row>
    <row r="221" spans="1:15" x14ac:dyDescent="0.4">
      <c r="A221" t="s">
        <v>850</v>
      </c>
      <c r="B221" s="195">
        <v>26.039237</v>
      </c>
      <c r="C221" s="195">
        <v>25.405904</v>
      </c>
      <c r="D221" s="195">
        <v>34.405904</v>
      </c>
      <c r="E221" s="195">
        <v>26.039237</v>
      </c>
      <c r="F221" s="195">
        <v>38.039237</v>
      </c>
      <c r="G221" s="195">
        <v>26.039237</v>
      </c>
      <c r="H221" s="195">
        <v>38.039237</v>
      </c>
      <c r="I221" s="195">
        <v>28.042563999999999</v>
      </c>
      <c r="J221" s="195">
        <v>34.042563999999999</v>
      </c>
      <c r="K221" s="195">
        <v>25.405904</v>
      </c>
      <c r="L221" s="195">
        <v>34.405904</v>
      </c>
      <c r="M221" s="195">
        <v>96.62</v>
      </c>
      <c r="N221" s="195">
        <v>2.67</v>
      </c>
      <c r="O221" s="195">
        <v>5.8088069999999998</v>
      </c>
    </row>
    <row r="222" spans="1:15" x14ac:dyDescent="0.4">
      <c r="A222" t="s">
        <v>851</v>
      </c>
      <c r="B222" s="195">
        <v>18.148225</v>
      </c>
      <c r="C222" s="195">
        <v>17.649712000000001</v>
      </c>
      <c r="D222" s="195">
        <v>26.649712000000001</v>
      </c>
      <c r="E222" s="195">
        <v>18.139558999999998</v>
      </c>
      <c r="F222" s="195">
        <v>30.139558999999998</v>
      </c>
      <c r="G222" s="195">
        <v>18.139558999999998</v>
      </c>
      <c r="H222" s="195">
        <v>30.139558999999998</v>
      </c>
      <c r="I222" s="195">
        <v>24.524577000000001</v>
      </c>
      <c r="J222" s="195">
        <v>30.524577000000001</v>
      </c>
      <c r="K222" s="195">
        <v>17.649712000000001</v>
      </c>
      <c r="L222" s="195">
        <v>26.649712000000001</v>
      </c>
      <c r="M222" s="195">
        <v>96.62</v>
      </c>
      <c r="N222" s="195">
        <v>2.67</v>
      </c>
      <c r="O222" s="195">
        <v>5.7383980000000001</v>
      </c>
    </row>
    <row r="223" spans="1:15" x14ac:dyDescent="0.4">
      <c r="A223" t="s">
        <v>852</v>
      </c>
      <c r="B223" s="195">
        <v>18.109696</v>
      </c>
      <c r="C223" s="195">
        <v>17.476362999999999</v>
      </c>
      <c r="D223" s="195">
        <v>26.476362999999999</v>
      </c>
      <c r="E223" s="195">
        <v>18.109696</v>
      </c>
      <c r="F223" s="195">
        <v>30.109696</v>
      </c>
      <c r="G223" s="195">
        <v>18.109696</v>
      </c>
      <c r="H223" s="195">
        <v>30.109696</v>
      </c>
      <c r="I223" s="195">
        <v>24.499706</v>
      </c>
      <c r="J223" s="195">
        <v>30.499706</v>
      </c>
      <c r="K223" s="195">
        <v>17.476362999999999</v>
      </c>
      <c r="L223" s="195">
        <v>26.476362999999999</v>
      </c>
      <c r="M223" s="195">
        <v>96.62</v>
      </c>
      <c r="N223" s="195">
        <v>2.67</v>
      </c>
      <c r="O223" s="195">
        <v>5.8618810000000003</v>
      </c>
    </row>
    <row r="224" spans="1:15" x14ac:dyDescent="0.4">
      <c r="A224" t="s">
        <v>853</v>
      </c>
      <c r="B224" s="195">
        <v>21.261590000000002</v>
      </c>
      <c r="C224" s="195">
        <v>20.735766999999999</v>
      </c>
      <c r="D224" s="195">
        <v>29.735766999999999</v>
      </c>
      <c r="E224" s="195">
        <v>21.174529</v>
      </c>
      <c r="F224" s="195">
        <v>33.174529</v>
      </c>
      <c r="G224" s="195">
        <v>21.174529</v>
      </c>
      <c r="H224" s="195">
        <v>33.174529</v>
      </c>
      <c r="I224" s="195">
        <v>33.822901999999999</v>
      </c>
      <c r="J224" s="195">
        <v>39.822901999999999</v>
      </c>
      <c r="K224" s="195">
        <v>20.735766999999999</v>
      </c>
      <c r="L224" s="195">
        <v>29.735766999999999</v>
      </c>
      <c r="M224" s="195">
        <v>96.62</v>
      </c>
      <c r="N224" s="195">
        <v>2.67</v>
      </c>
      <c r="O224" s="195">
        <v>6.1005929999999999</v>
      </c>
    </row>
    <row r="225" spans="1:15" x14ac:dyDescent="0.4">
      <c r="A225" t="s">
        <v>854</v>
      </c>
      <c r="B225" s="195">
        <v>30.493582</v>
      </c>
      <c r="C225" s="195">
        <v>29.832291000000001</v>
      </c>
      <c r="D225" s="195">
        <v>38.832290999999998</v>
      </c>
      <c r="E225" s="195">
        <v>30.493582</v>
      </c>
      <c r="F225" s="195">
        <v>42.493582000000004</v>
      </c>
      <c r="G225" s="195">
        <v>30.493582</v>
      </c>
      <c r="H225" s="195">
        <v>42.493582000000004</v>
      </c>
      <c r="I225" s="195">
        <v>39.786288999999996</v>
      </c>
      <c r="J225" s="195">
        <v>45.786288999999996</v>
      </c>
      <c r="K225" s="195">
        <v>29.832291000000001</v>
      </c>
      <c r="L225" s="195">
        <v>38.832290999999998</v>
      </c>
      <c r="M225" s="195">
        <v>96.62</v>
      </c>
      <c r="N225" s="195">
        <v>2.67</v>
      </c>
      <c r="O225" s="195">
        <v>6.1999919999999999</v>
      </c>
    </row>
    <row r="226" spans="1:15" x14ac:dyDescent="0.4">
      <c r="A226" t="s">
        <v>855</v>
      </c>
      <c r="B226" s="195">
        <v>33.355702000000001</v>
      </c>
      <c r="C226" s="195">
        <v>33.004783000000003</v>
      </c>
      <c r="D226" s="195">
        <v>42.004783000000003</v>
      </c>
      <c r="E226" s="195">
        <v>33.420102999999997</v>
      </c>
      <c r="F226" s="195">
        <v>45.420102999999997</v>
      </c>
      <c r="G226" s="195">
        <v>33.420102999999997</v>
      </c>
      <c r="H226" s="195">
        <v>45.420102999999997</v>
      </c>
      <c r="I226" s="195">
        <v>38.140070000000001</v>
      </c>
      <c r="J226" s="195">
        <v>44.140070000000001</v>
      </c>
      <c r="K226" s="195">
        <v>33.004783000000003</v>
      </c>
      <c r="L226" s="195">
        <v>42.004783000000003</v>
      </c>
      <c r="M226" s="195">
        <v>96.62</v>
      </c>
      <c r="N226" s="195">
        <v>2.67</v>
      </c>
      <c r="O226" s="195">
        <v>6.054894</v>
      </c>
    </row>
    <row r="227" spans="1:15" x14ac:dyDescent="0.4">
      <c r="A227" t="s">
        <v>498</v>
      </c>
      <c r="B227" s="195">
        <v>31.568360999999999</v>
      </c>
      <c r="C227" s="195">
        <v>30.907070999999998</v>
      </c>
      <c r="D227" s="195">
        <v>39.907071000000002</v>
      </c>
      <c r="E227" s="195">
        <v>31.568360999999999</v>
      </c>
      <c r="F227" s="195">
        <v>43.568361000000003</v>
      </c>
      <c r="G227" s="195">
        <v>31.568360999999999</v>
      </c>
      <c r="H227" s="195">
        <v>43.568361000000003</v>
      </c>
      <c r="I227" s="195">
        <v>35.743822999999999</v>
      </c>
      <c r="J227" s="195">
        <v>41.743822999999999</v>
      </c>
      <c r="K227" s="195">
        <v>30.907070999999998</v>
      </c>
      <c r="L227" s="195">
        <v>39.907071000000002</v>
      </c>
      <c r="M227" s="195">
        <v>96.62</v>
      </c>
      <c r="N227" s="195">
        <v>2.67</v>
      </c>
      <c r="O227" s="195">
        <v>5.971781</v>
      </c>
    </row>
    <row r="228" spans="1:15" x14ac:dyDescent="0.4">
      <c r="A228" t="s">
        <v>499</v>
      </c>
      <c r="B228" s="195">
        <v>32.443303</v>
      </c>
      <c r="C228" s="195">
        <v>31.751372</v>
      </c>
      <c r="D228" s="195">
        <v>40.751372000000003</v>
      </c>
      <c r="E228" s="195">
        <v>32.220052000000003</v>
      </c>
      <c r="F228" s="195">
        <v>44.220052000000003</v>
      </c>
      <c r="G228" s="195">
        <v>32.220052000000003</v>
      </c>
      <c r="H228" s="195">
        <v>44.220052000000003</v>
      </c>
      <c r="I228" s="195">
        <v>37.311464999999998</v>
      </c>
      <c r="J228" s="195">
        <v>43.311464999999998</v>
      </c>
      <c r="K228" s="195">
        <v>31.751372</v>
      </c>
      <c r="L228" s="195">
        <v>40.751372000000003</v>
      </c>
      <c r="M228" s="195">
        <v>96.62</v>
      </c>
      <c r="N228" s="195">
        <v>2.67</v>
      </c>
      <c r="O228" s="195">
        <v>6.009207</v>
      </c>
    </row>
    <row r="229" spans="1:15" x14ac:dyDescent="0.4">
      <c r="A229" t="s">
        <v>500</v>
      </c>
      <c r="B229" s="195">
        <v>31.435113999999999</v>
      </c>
      <c r="C229" s="195">
        <v>30.868186999999999</v>
      </c>
      <c r="D229" s="195">
        <v>39.868186999999999</v>
      </c>
      <c r="E229" s="195">
        <v>31.401494</v>
      </c>
      <c r="F229" s="195">
        <v>43.401494</v>
      </c>
      <c r="G229" s="195">
        <v>31.401494</v>
      </c>
      <c r="H229" s="195">
        <v>43.401494</v>
      </c>
      <c r="I229" s="195">
        <v>44.355763000000003</v>
      </c>
      <c r="J229" s="195">
        <v>50.355763000000003</v>
      </c>
      <c r="K229" s="195">
        <v>30.868186999999999</v>
      </c>
      <c r="L229" s="195">
        <v>39.868186999999999</v>
      </c>
      <c r="M229" s="195">
        <v>96.62</v>
      </c>
      <c r="N229" s="195">
        <v>2.67</v>
      </c>
      <c r="O229" s="195">
        <v>6.2797289999999997</v>
      </c>
    </row>
    <row r="230" spans="1:15" x14ac:dyDescent="0.4">
      <c r="A230" t="s">
        <v>856</v>
      </c>
      <c r="B230" s="195">
        <v>34.510463000000001</v>
      </c>
      <c r="C230" s="195">
        <v>33.878467000000001</v>
      </c>
      <c r="D230" s="195">
        <v>42.878467000000001</v>
      </c>
      <c r="E230" s="195">
        <v>34.515368000000002</v>
      </c>
      <c r="F230" s="195">
        <v>46.515368000000002</v>
      </c>
      <c r="G230" s="195">
        <v>34.515368000000002</v>
      </c>
      <c r="H230" s="195">
        <v>46.515368000000002</v>
      </c>
      <c r="I230" s="195">
        <v>43.915495</v>
      </c>
      <c r="J230" s="195">
        <v>49.915495</v>
      </c>
      <c r="K230" s="195">
        <v>33.878467000000001</v>
      </c>
      <c r="L230" s="195">
        <v>42.878467000000001</v>
      </c>
      <c r="M230" s="195">
        <v>99.97</v>
      </c>
      <c r="N230" s="195">
        <v>2.67</v>
      </c>
      <c r="O230" s="195">
        <v>7.0413990000000002</v>
      </c>
    </row>
    <row r="231" spans="1:15" x14ac:dyDescent="0.4">
      <c r="A231" t="s">
        <v>857</v>
      </c>
      <c r="B231" s="195">
        <v>33.902743999999998</v>
      </c>
      <c r="C231" s="195">
        <v>33.259886999999999</v>
      </c>
      <c r="D231" s="195">
        <v>42.259886999999999</v>
      </c>
      <c r="E231" s="195">
        <v>33.902743999999998</v>
      </c>
      <c r="F231" s="195">
        <v>45.902743999999998</v>
      </c>
      <c r="G231" s="195">
        <v>33.902743999999998</v>
      </c>
      <c r="H231" s="195">
        <v>45.902743999999998</v>
      </c>
      <c r="I231" s="195">
        <v>37.945884999999997</v>
      </c>
      <c r="J231" s="195">
        <v>43.945884999999997</v>
      </c>
      <c r="K231" s="195">
        <v>33.259886999999999</v>
      </c>
      <c r="L231" s="195">
        <v>42.259886999999999</v>
      </c>
      <c r="M231" s="195">
        <v>99.97</v>
      </c>
      <c r="N231" s="195">
        <v>2.67</v>
      </c>
      <c r="O231" s="195">
        <v>6.9349410000000002</v>
      </c>
    </row>
    <row r="232" spans="1:15" x14ac:dyDescent="0.4">
      <c r="A232" t="s">
        <v>858</v>
      </c>
      <c r="B232" s="195">
        <v>32.477476000000003</v>
      </c>
      <c r="C232" s="195">
        <v>31.848444000000001</v>
      </c>
      <c r="D232" s="195">
        <v>40.848444000000001</v>
      </c>
      <c r="E232" s="195">
        <v>32.477476000000003</v>
      </c>
      <c r="F232" s="195">
        <v>44.477476000000003</v>
      </c>
      <c r="G232" s="195">
        <v>32.477476000000003</v>
      </c>
      <c r="H232" s="195">
        <v>44.477476000000003</v>
      </c>
      <c r="I232" s="195">
        <v>31.496067</v>
      </c>
      <c r="J232" s="195">
        <v>37.496066999999996</v>
      </c>
      <c r="K232" s="195">
        <v>31.848444000000001</v>
      </c>
      <c r="L232" s="195">
        <v>40.848444000000001</v>
      </c>
      <c r="M232" s="195">
        <v>99.97</v>
      </c>
      <c r="N232" s="195">
        <v>2.67</v>
      </c>
      <c r="O232" s="195">
        <v>6.8029859999999998</v>
      </c>
    </row>
    <row r="233" spans="1:15" x14ac:dyDescent="0.4">
      <c r="A233" t="s">
        <v>859</v>
      </c>
      <c r="B233" s="195">
        <v>26.452753999999999</v>
      </c>
      <c r="C233" s="195">
        <v>25.819420999999998</v>
      </c>
      <c r="D233" s="195">
        <v>34.819420999999998</v>
      </c>
      <c r="E233" s="195">
        <v>26.452753999999999</v>
      </c>
      <c r="F233" s="195">
        <v>38.452753999999999</v>
      </c>
      <c r="G233" s="195">
        <v>26.452753999999999</v>
      </c>
      <c r="H233" s="195">
        <v>38.452753999999999</v>
      </c>
      <c r="I233" s="195">
        <v>28.430529</v>
      </c>
      <c r="J233" s="195">
        <v>34.430529</v>
      </c>
      <c r="K233" s="195">
        <v>25.819420999999998</v>
      </c>
      <c r="L233" s="195">
        <v>34.819420999999998</v>
      </c>
      <c r="M233" s="195">
        <v>99.97</v>
      </c>
      <c r="N233" s="195">
        <v>2.67</v>
      </c>
      <c r="O233" s="195">
        <v>6.3364789999999998</v>
      </c>
    </row>
    <row r="234" spans="1:15" x14ac:dyDescent="0.4">
      <c r="A234" t="s">
        <v>860</v>
      </c>
      <c r="B234" s="195">
        <v>18.413128</v>
      </c>
      <c r="C234" s="195">
        <v>17.892192000000001</v>
      </c>
      <c r="D234" s="195">
        <v>26.892192000000001</v>
      </c>
      <c r="E234" s="195">
        <v>18.442043000000002</v>
      </c>
      <c r="F234" s="195">
        <v>30.442043000000002</v>
      </c>
      <c r="G234" s="195">
        <v>18.442043000000002</v>
      </c>
      <c r="H234" s="195">
        <v>30.442043000000002</v>
      </c>
      <c r="I234" s="195">
        <v>24.808878</v>
      </c>
      <c r="J234" s="195">
        <v>30.808878</v>
      </c>
      <c r="K234" s="195">
        <v>17.892192000000001</v>
      </c>
      <c r="L234" s="195">
        <v>26.892192000000001</v>
      </c>
      <c r="M234" s="195">
        <v>99.97</v>
      </c>
      <c r="N234" s="195">
        <v>2.67</v>
      </c>
      <c r="O234" s="195">
        <v>6.2632779999999997</v>
      </c>
    </row>
    <row r="235" spans="1:15" x14ac:dyDescent="0.4">
      <c r="A235" t="s">
        <v>861</v>
      </c>
      <c r="B235" s="195">
        <v>18.378142</v>
      </c>
      <c r="C235" s="195">
        <v>17.744807999999999</v>
      </c>
      <c r="D235" s="195">
        <v>26.744807999999999</v>
      </c>
      <c r="E235" s="195">
        <v>18.378142</v>
      </c>
      <c r="F235" s="195">
        <v>30.378142</v>
      </c>
      <c r="G235" s="195">
        <v>18.378142</v>
      </c>
      <c r="H235" s="195">
        <v>30.378142</v>
      </c>
      <c r="I235" s="195">
        <v>24.815038000000001</v>
      </c>
      <c r="J235" s="195">
        <v>30.815038000000001</v>
      </c>
      <c r="K235" s="195">
        <v>17.744807999999999</v>
      </c>
      <c r="L235" s="195">
        <v>26.744807999999999</v>
      </c>
      <c r="M235" s="195">
        <v>99.97</v>
      </c>
      <c r="N235" s="195">
        <v>2.67</v>
      </c>
      <c r="O235" s="195">
        <v>6.4018649999999999</v>
      </c>
    </row>
    <row r="236" spans="1:15" x14ac:dyDescent="0.4">
      <c r="A236" t="s">
        <v>862</v>
      </c>
      <c r="B236" s="195">
        <v>21.416153000000001</v>
      </c>
      <c r="C236" s="195">
        <v>20.778034999999999</v>
      </c>
      <c r="D236" s="195">
        <v>29.778034999999999</v>
      </c>
      <c r="E236" s="195">
        <v>21.322437999999998</v>
      </c>
      <c r="F236" s="195">
        <v>33.322437999999998</v>
      </c>
      <c r="G236" s="195">
        <v>21.322437999999998</v>
      </c>
      <c r="H236" s="195">
        <v>33.322437999999998</v>
      </c>
      <c r="I236" s="195">
        <v>33.926836000000002</v>
      </c>
      <c r="J236" s="195">
        <v>39.926836000000002</v>
      </c>
      <c r="K236" s="195">
        <v>20.778034999999999</v>
      </c>
      <c r="L236" s="195">
        <v>29.778034999999999</v>
      </c>
      <c r="M236" s="195">
        <v>99.97</v>
      </c>
      <c r="N236" s="195">
        <v>2.67</v>
      </c>
      <c r="O236" s="195">
        <v>6.6407189999999998</v>
      </c>
    </row>
    <row r="237" spans="1:15" x14ac:dyDescent="0.4">
      <c r="A237" t="s">
        <v>863</v>
      </c>
      <c r="B237" s="195">
        <v>31.201471000000002</v>
      </c>
      <c r="C237" s="195">
        <v>30.572438999999999</v>
      </c>
      <c r="D237" s="195">
        <v>39.572439000000003</v>
      </c>
      <c r="E237" s="195">
        <v>31.201471000000002</v>
      </c>
      <c r="F237" s="195">
        <v>43.201470999999998</v>
      </c>
      <c r="G237" s="195">
        <v>31.201471000000002</v>
      </c>
      <c r="H237" s="195">
        <v>43.201470999999998</v>
      </c>
      <c r="I237" s="195">
        <v>40.681826999999998</v>
      </c>
      <c r="J237" s="195">
        <v>46.681826999999998</v>
      </c>
      <c r="K237" s="195">
        <v>30.572438999999999</v>
      </c>
      <c r="L237" s="195">
        <v>39.572439000000003</v>
      </c>
      <c r="M237" s="195">
        <v>99.97</v>
      </c>
      <c r="N237" s="195">
        <v>2.67</v>
      </c>
      <c r="O237" s="195">
        <v>6.7505959999999998</v>
      </c>
    </row>
    <row r="238" spans="1:15" x14ac:dyDescent="0.4">
      <c r="A238" t="s">
        <v>864</v>
      </c>
      <c r="B238" s="195">
        <v>33.881535999999997</v>
      </c>
      <c r="C238" s="195">
        <v>33.372317000000002</v>
      </c>
      <c r="D238" s="195">
        <v>42.372317000000002</v>
      </c>
      <c r="E238" s="195">
        <v>33.815430999999997</v>
      </c>
      <c r="F238" s="195">
        <v>45.815430999999997</v>
      </c>
      <c r="G238" s="195">
        <v>33.815430999999997</v>
      </c>
      <c r="H238" s="195">
        <v>45.815430999999997</v>
      </c>
      <c r="I238" s="195">
        <v>38.486212000000002</v>
      </c>
      <c r="J238" s="195">
        <v>44.486212000000002</v>
      </c>
      <c r="K238" s="195">
        <v>33.372317000000002</v>
      </c>
      <c r="L238" s="195">
        <v>42.372317000000002</v>
      </c>
      <c r="M238" s="195">
        <v>99.97</v>
      </c>
      <c r="N238" s="195">
        <v>2.67</v>
      </c>
      <c r="O238" s="195">
        <v>6.6000240000000003</v>
      </c>
    </row>
    <row r="239" spans="1:15" x14ac:dyDescent="0.4">
      <c r="A239" t="s">
        <v>510</v>
      </c>
      <c r="B239" s="195">
        <v>32.102023000000003</v>
      </c>
      <c r="C239" s="195">
        <v>31.440733000000002</v>
      </c>
      <c r="D239" s="195">
        <v>40.440733000000002</v>
      </c>
      <c r="E239" s="195">
        <v>32.102023000000003</v>
      </c>
      <c r="F239" s="195">
        <v>44.102023000000003</v>
      </c>
      <c r="G239" s="195">
        <v>32.102023000000003</v>
      </c>
      <c r="H239" s="195">
        <v>44.102023000000003</v>
      </c>
      <c r="I239" s="195">
        <v>36.282352000000003</v>
      </c>
      <c r="J239" s="195">
        <v>42.282352000000003</v>
      </c>
      <c r="K239" s="195">
        <v>31.440733000000002</v>
      </c>
      <c r="L239" s="195">
        <v>40.440733000000002</v>
      </c>
      <c r="M239" s="195">
        <v>99.97</v>
      </c>
      <c r="N239" s="195">
        <v>2.67</v>
      </c>
      <c r="O239" s="195">
        <v>6.4958210000000003</v>
      </c>
    </row>
    <row r="240" spans="1:15" x14ac:dyDescent="0.4">
      <c r="A240" t="s">
        <v>511</v>
      </c>
      <c r="B240" s="195">
        <v>33.048206</v>
      </c>
      <c r="C240" s="195">
        <v>32.512152999999998</v>
      </c>
      <c r="D240" s="195">
        <v>41.512152999999998</v>
      </c>
      <c r="E240" s="195">
        <v>33.053094000000002</v>
      </c>
      <c r="F240" s="195">
        <v>45.053094000000002</v>
      </c>
      <c r="G240" s="195">
        <v>33.053094000000002</v>
      </c>
      <c r="H240" s="195">
        <v>45.053094000000002</v>
      </c>
      <c r="I240" s="195">
        <v>38.018078000000003</v>
      </c>
      <c r="J240" s="195">
        <v>44.018078000000003</v>
      </c>
      <c r="K240" s="195">
        <v>32.512152999999998</v>
      </c>
      <c r="L240" s="195">
        <v>41.512152999999998</v>
      </c>
      <c r="M240" s="195">
        <v>99.97</v>
      </c>
      <c r="N240" s="195">
        <v>2.67</v>
      </c>
      <c r="O240" s="195">
        <v>6.4635980000000002</v>
      </c>
    </row>
    <row r="241" spans="1:15" x14ac:dyDescent="0.4">
      <c r="A241" t="s">
        <v>512</v>
      </c>
      <c r="B241" s="195">
        <v>31.945647000000001</v>
      </c>
      <c r="C241" s="195">
        <v>31.287765</v>
      </c>
      <c r="D241" s="195">
        <v>40.287765</v>
      </c>
      <c r="E241" s="195">
        <v>31.834112999999999</v>
      </c>
      <c r="F241" s="195">
        <v>43.834113000000002</v>
      </c>
      <c r="G241" s="195">
        <v>31.834112999999999</v>
      </c>
      <c r="H241" s="195">
        <v>43.834113000000002</v>
      </c>
      <c r="I241" s="195">
        <v>44.923927999999997</v>
      </c>
      <c r="J241" s="195">
        <v>50.923927999999997</v>
      </c>
      <c r="K241" s="195">
        <v>31.287765</v>
      </c>
      <c r="L241" s="195">
        <v>40.287765</v>
      </c>
      <c r="M241" s="195">
        <v>99.97</v>
      </c>
      <c r="N241" s="195">
        <v>2.67</v>
      </c>
      <c r="O241" s="195">
        <v>6.7166110000000003</v>
      </c>
    </row>
    <row r="242" spans="1:15" x14ac:dyDescent="0.4">
      <c r="A242" t="s">
        <v>865</v>
      </c>
      <c r="B242" s="195">
        <v>35.090926000000003</v>
      </c>
      <c r="C242" s="195">
        <v>34.431950000000001</v>
      </c>
      <c r="D242" s="195">
        <v>43.431950000000001</v>
      </c>
      <c r="E242" s="195">
        <v>34.958181000000003</v>
      </c>
      <c r="F242" s="195">
        <v>46.958181000000003</v>
      </c>
      <c r="G242" s="195">
        <v>34.958181000000003</v>
      </c>
      <c r="H242" s="195">
        <v>46.958181000000003</v>
      </c>
      <c r="I242" s="195">
        <v>44.247872999999998</v>
      </c>
      <c r="J242" s="195">
        <v>50.247872999999998</v>
      </c>
      <c r="K242" s="195">
        <v>34.431950000000001</v>
      </c>
      <c r="L242" s="195">
        <v>43.431950000000001</v>
      </c>
      <c r="M242" s="195">
        <v>103.309999</v>
      </c>
      <c r="N242" s="195">
        <v>2.67</v>
      </c>
      <c r="O242" s="195">
        <v>7.7326750000000004</v>
      </c>
    </row>
    <row r="243" spans="1:15" x14ac:dyDescent="0.4">
      <c r="A243" t="s">
        <v>866</v>
      </c>
      <c r="B243" s="195">
        <v>34.490521000000001</v>
      </c>
      <c r="C243" s="195">
        <v>33.852589000000002</v>
      </c>
      <c r="D243" s="195">
        <v>42.852589000000002</v>
      </c>
      <c r="E243" s="195">
        <v>34.490521000000001</v>
      </c>
      <c r="F243" s="195">
        <v>46.490521000000001</v>
      </c>
      <c r="G243" s="195">
        <v>34.490521000000001</v>
      </c>
      <c r="H243" s="195">
        <v>46.490521000000001</v>
      </c>
      <c r="I243" s="195">
        <v>38.529313000000002</v>
      </c>
      <c r="J243" s="195">
        <v>44.529313000000002</v>
      </c>
      <c r="K243" s="195">
        <v>33.852589000000002</v>
      </c>
      <c r="L243" s="195">
        <v>42.852589000000002</v>
      </c>
      <c r="M243" s="195">
        <v>103.309999</v>
      </c>
      <c r="N243" s="195">
        <v>2.67</v>
      </c>
      <c r="O243" s="195">
        <v>7.6305719999999999</v>
      </c>
    </row>
    <row r="244" spans="1:15" x14ac:dyDescent="0.4">
      <c r="A244" t="s">
        <v>867</v>
      </c>
      <c r="B244" s="195">
        <v>33.015788000000001</v>
      </c>
      <c r="C244" s="195">
        <v>32.386755999999998</v>
      </c>
      <c r="D244" s="195">
        <v>41.386755999999998</v>
      </c>
      <c r="E244" s="195">
        <v>33.015788000000001</v>
      </c>
      <c r="F244" s="195">
        <v>45.015788000000001</v>
      </c>
      <c r="G244" s="195">
        <v>33.015788000000001</v>
      </c>
      <c r="H244" s="195">
        <v>45.015788000000001</v>
      </c>
      <c r="I244" s="195">
        <v>31.936575000000001</v>
      </c>
      <c r="J244" s="195">
        <v>37.936574999999998</v>
      </c>
      <c r="K244" s="195">
        <v>32.386755999999998</v>
      </c>
      <c r="L244" s="195">
        <v>41.386755999999998</v>
      </c>
      <c r="M244" s="195">
        <v>103.309999</v>
      </c>
      <c r="N244" s="195">
        <v>2.67</v>
      </c>
      <c r="O244" s="195">
        <v>7.4901859999999996</v>
      </c>
    </row>
    <row r="245" spans="1:15" x14ac:dyDescent="0.4">
      <c r="A245" t="s">
        <v>868</v>
      </c>
      <c r="B245" s="195">
        <v>26.790918999999999</v>
      </c>
      <c r="C245" s="195">
        <v>26.124251999999998</v>
      </c>
      <c r="D245" s="195">
        <v>35.124251999999998</v>
      </c>
      <c r="E245" s="195">
        <v>26.790918999999999</v>
      </c>
      <c r="F245" s="195">
        <v>38.790919000000002</v>
      </c>
      <c r="G245" s="195">
        <v>26.790918999999999</v>
      </c>
      <c r="H245" s="195">
        <v>38.790919000000002</v>
      </c>
      <c r="I245" s="195">
        <v>28.653328999999999</v>
      </c>
      <c r="J245" s="195">
        <v>34.653328999999999</v>
      </c>
      <c r="K245" s="195">
        <v>26.124251999999998</v>
      </c>
      <c r="L245" s="195">
        <v>35.124251999999998</v>
      </c>
      <c r="M245" s="195">
        <v>103.309999</v>
      </c>
      <c r="N245" s="195">
        <v>2.67</v>
      </c>
      <c r="O245" s="195">
        <v>7.0754630000000001</v>
      </c>
    </row>
    <row r="246" spans="1:15" x14ac:dyDescent="0.4">
      <c r="A246" t="s">
        <v>869</v>
      </c>
      <c r="B246" s="195">
        <v>18.756281999999999</v>
      </c>
      <c r="C246" s="195">
        <v>18.228396</v>
      </c>
      <c r="D246" s="195">
        <v>27.228396</v>
      </c>
      <c r="E246" s="195">
        <v>18.793831000000001</v>
      </c>
      <c r="F246" s="195">
        <v>30.793831000000001</v>
      </c>
      <c r="G246" s="195">
        <v>18.793831000000001</v>
      </c>
      <c r="H246" s="195">
        <v>30.793831000000001</v>
      </c>
      <c r="I246" s="195">
        <v>25.407122999999999</v>
      </c>
      <c r="J246" s="195">
        <v>31.407122999999999</v>
      </c>
      <c r="K246" s="195">
        <v>18.228396</v>
      </c>
      <c r="L246" s="195">
        <v>27.228396</v>
      </c>
      <c r="M246" s="195">
        <v>103.309999</v>
      </c>
      <c r="N246" s="195">
        <v>2.67</v>
      </c>
      <c r="O246" s="195">
        <v>6.9983050000000002</v>
      </c>
    </row>
    <row r="247" spans="1:15" x14ac:dyDescent="0.4">
      <c r="A247" t="s">
        <v>870</v>
      </c>
      <c r="B247" s="195">
        <v>18.650081</v>
      </c>
      <c r="C247" s="195">
        <v>18.016748</v>
      </c>
      <c r="D247" s="195">
        <v>27.016748</v>
      </c>
      <c r="E247" s="195">
        <v>18.650081</v>
      </c>
      <c r="F247" s="195">
        <v>30.650081</v>
      </c>
      <c r="G247" s="195">
        <v>18.650081</v>
      </c>
      <c r="H247" s="195">
        <v>30.650081</v>
      </c>
      <c r="I247" s="195">
        <v>25.134784</v>
      </c>
      <c r="J247" s="195">
        <v>31.134784</v>
      </c>
      <c r="K247" s="195">
        <v>18.016748</v>
      </c>
      <c r="L247" s="195">
        <v>27.016748</v>
      </c>
      <c r="M247" s="195">
        <v>103.309999</v>
      </c>
      <c r="N247" s="195">
        <v>2.67</v>
      </c>
      <c r="O247" s="195">
        <v>7.1571959999999999</v>
      </c>
    </row>
    <row r="248" spans="1:15" x14ac:dyDescent="0.4">
      <c r="A248" t="s">
        <v>871</v>
      </c>
      <c r="B248" s="195">
        <v>21.720499</v>
      </c>
      <c r="C248" s="195">
        <v>21.028203999999999</v>
      </c>
      <c r="D248" s="195">
        <v>30.028203999999999</v>
      </c>
      <c r="E248" s="195">
        <v>21.528888999999999</v>
      </c>
      <c r="F248" s="195">
        <v>33.528888999999999</v>
      </c>
      <c r="G248" s="195">
        <v>21.528888999999999</v>
      </c>
      <c r="H248" s="195">
        <v>33.528888999999999</v>
      </c>
      <c r="I248" s="195">
        <v>34.240572999999998</v>
      </c>
      <c r="J248" s="195">
        <v>40.240572999999998</v>
      </c>
      <c r="K248" s="195">
        <v>21.028203999999999</v>
      </c>
      <c r="L248" s="195">
        <v>30.028203999999999</v>
      </c>
      <c r="M248" s="195">
        <v>103.309999</v>
      </c>
      <c r="N248" s="195">
        <v>2.67</v>
      </c>
      <c r="O248" s="195">
        <v>7.3970479999999998</v>
      </c>
    </row>
    <row r="249" spans="1:15" x14ac:dyDescent="0.4">
      <c r="A249" t="s">
        <v>872</v>
      </c>
      <c r="B249" s="195">
        <v>31.722283000000001</v>
      </c>
      <c r="C249" s="195">
        <v>31.093250999999999</v>
      </c>
      <c r="D249" s="195">
        <v>40.093251000000002</v>
      </c>
      <c r="E249" s="195">
        <v>31.722283000000001</v>
      </c>
      <c r="F249" s="195">
        <v>43.722282999999997</v>
      </c>
      <c r="G249" s="195">
        <v>31.722283000000001</v>
      </c>
      <c r="H249" s="195">
        <v>43.722282999999997</v>
      </c>
      <c r="I249" s="195">
        <v>41.311340999999999</v>
      </c>
      <c r="J249" s="195">
        <v>47.311340999999999</v>
      </c>
      <c r="K249" s="195">
        <v>31.093250999999999</v>
      </c>
      <c r="L249" s="195">
        <v>40.093251000000002</v>
      </c>
      <c r="M249" s="195">
        <v>103.309999</v>
      </c>
      <c r="N249" s="195">
        <v>2.67</v>
      </c>
      <c r="O249" s="195">
        <v>7.5212529999999997</v>
      </c>
    </row>
    <row r="250" spans="1:15" x14ac:dyDescent="0.4">
      <c r="A250" t="s">
        <v>873</v>
      </c>
      <c r="B250" s="195">
        <v>34.230581000000001</v>
      </c>
      <c r="C250" s="195">
        <v>33.672122000000002</v>
      </c>
      <c r="D250" s="195">
        <v>42.672122000000002</v>
      </c>
      <c r="E250" s="195">
        <v>34.170870000000001</v>
      </c>
      <c r="F250" s="195">
        <v>46.170870000000001</v>
      </c>
      <c r="G250" s="195">
        <v>34.170870000000001</v>
      </c>
      <c r="H250" s="195">
        <v>46.170870000000001</v>
      </c>
      <c r="I250" s="195">
        <v>38.775249000000002</v>
      </c>
      <c r="J250" s="195">
        <v>44.775249000000002</v>
      </c>
      <c r="K250" s="195">
        <v>33.672122000000002</v>
      </c>
      <c r="L250" s="195">
        <v>42.672122000000002</v>
      </c>
      <c r="M250" s="195">
        <v>103.309999</v>
      </c>
      <c r="N250" s="195">
        <v>2.67</v>
      </c>
      <c r="O250" s="195">
        <v>7.3638450000000004</v>
      </c>
    </row>
    <row r="251" spans="1:15" x14ac:dyDescent="0.4">
      <c r="A251" t="s">
        <v>522</v>
      </c>
      <c r="B251" s="195">
        <v>32.816471999999997</v>
      </c>
      <c r="C251" s="195">
        <v>32.187440000000002</v>
      </c>
      <c r="D251" s="195">
        <v>41.187440000000002</v>
      </c>
      <c r="E251" s="195">
        <v>32.816471999999997</v>
      </c>
      <c r="F251" s="195">
        <v>44.816471999999997</v>
      </c>
      <c r="G251" s="195">
        <v>32.816471999999997</v>
      </c>
      <c r="H251" s="195">
        <v>44.816471999999997</v>
      </c>
      <c r="I251" s="195">
        <v>36.940364000000002</v>
      </c>
      <c r="J251" s="195">
        <v>42.940364000000002</v>
      </c>
      <c r="K251" s="195">
        <v>32.187440000000002</v>
      </c>
      <c r="L251" s="195">
        <v>41.187440000000002</v>
      </c>
      <c r="M251" s="195">
        <v>103.309999</v>
      </c>
      <c r="N251" s="195">
        <v>2.67</v>
      </c>
      <c r="O251" s="195">
        <v>7.2332590000000003</v>
      </c>
    </row>
    <row r="252" spans="1:15" x14ac:dyDescent="0.4">
      <c r="A252" t="s">
        <v>523</v>
      </c>
      <c r="B252" s="195">
        <v>33.608007999999998</v>
      </c>
      <c r="C252" s="195">
        <v>33.061554000000001</v>
      </c>
      <c r="D252" s="195">
        <v>42.061554000000001</v>
      </c>
      <c r="E252" s="195">
        <v>33.496093999999999</v>
      </c>
      <c r="F252" s="195">
        <v>45.496093999999999</v>
      </c>
      <c r="G252" s="195">
        <v>33.496093999999999</v>
      </c>
      <c r="H252" s="195">
        <v>45.496093999999999</v>
      </c>
      <c r="I252" s="195">
        <v>38.572138000000002</v>
      </c>
      <c r="J252" s="195">
        <v>44.572138000000002</v>
      </c>
      <c r="K252" s="195">
        <v>33.061554000000001</v>
      </c>
      <c r="L252" s="195">
        <v>42.061554000000001</v>
      </c>
      <c r="M252" s="195">
        <v>103.309999</v>
      </c>
      <c r="N252" s="195">
        <v>2.67</v>
      </c>
      <c r="O252" s="195">
        <v>7.1120320000000001</v>
      </c>
    </row>
    <row r="253" spans="1:15" x14ac:dyDescent="0.4">
      <c r="A253" t="s">
        <v>524</v>
      </c>
      <c r="B253" s="195">
        <v>32.331674999999997</v>
      </c>
      <c r="C253" s="195">
        <v>31.659369999999999</v>
      </c>
      <c r="D253" s="195">
        <v>40.659370000000003</v>
      </c>
      <c r="E253" s="195">
        <v>32.224459000000003</v>
      </c>
      <c r="F253" s="195">
        <v>44.224459000000003</v>
      </c>
      <c r="G253" s="195">
        <v>32.224459000000003</v>
      </c>
      <c r="H253" s="195">
        <v>44.224459000000003</v>
      </c>
      <c r="I253" s="195">
        <v>45.385486</v>
      </c>
      <c r="J253" s="195">
        <v>51.385486</v>
      </c>
      <c r="K253" s="195">
        <v>31.659369999999999</v>
      </c>
      <c r="L253" s="195">
        <v>40.659370000000003</v>
      </c>
      <c r="M253" s="195">
        <v>103.309999</v>
      </c>
      <c r="N253" s="195">
        <v>2.67</v>
      </c>
      <c r="O253" s="195">
        <v>7.3452130000000002</v>
      </c>
    </row>
    <row r="254" spans="1:15" x14ac:dyDescent="0.4">
      <c r="A254" t="s">
        <v>874</v>
      </c>
      <c r="B254" s="195">
        <v>38.106997999999997</v>
      </c>
      <c r="C254" s="195">
        <v>29.785278000000002</v>
      </c>
      <c r="D254" s="195">
        <v>38.785277999999998</v>
      </c>
      <c r="E254" s="195">
        <v>30.455397000000001</v>
      </c>
      <c r="F254" s="195">
        <v>42.455396999999998</v>
      </c>
      <c r="G254" s="195">
        <v>30.455397000000001</v>
      </c>
      <c r="H254" s="195">
        <v>42.455396999999998</v>
      </c>
      <c r="I254" s="195">
        <v>35.424799999999998</v>
      </c>
      <c r="J254" s="195">
        <v>41.424799999999998</v>
      </c>
      <c r="K254" s="195">
        <v>29.785278000000002</v>
      </c>
      <c r="L254" s="195">
        <v>38.785277999999998</v>
      </c>
      <c r="M254" s="195"/>
      <c r="N254" s="195">
        <v>3.66</v>
      </c>
      <c r="O254" s="195">
        <v>8.3704649999999994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DC4D-8AAA-4B1C-ADF8-B9C29D80E31E}">
  <sheetPr>
    <tabColor rgb="FF92D050"/>
  </sheetPr>
  <dimension ref="A1:F22"/>
  <sheetViews>
    <sheetView workbookViewId="0">
      <selection activeCell="D10" sqref="D10"/>
    </sheetView>
  </sheetViews>
  <sheetFormatPr defaultRowHeight="14.6" x14ac:dyDescent="0.4"/>
  <cols>
    <col min="1" max="1" width="34.84375" bestFit="1" customWidth="1"/>
    <col min="2" max="2" width="21.07421875" bestFit="1" customWidth="1"/>
    <col min="3" max="3" width="10.69140625" bestFit="1" customWidth="1"/>
    <col min="4" max="4" width="10.61328125" customWidth="1"/>
    <col min="5" max="5" width="23.61328125" bestFit="1" customWidth="1"/>
    <col min="6" max="6" width="67.69140625" bestFit="1" customWidth="1"/>
    <col min="7" max="7" width="12.765625" bestFit="1" customWidth="1"/>
  </cols>
  <sheetData>
    <row r="1" spans="1:6" s="97" customFormat="1" ht="29.15" x14ac:dyDescent="0.4">
      <c r="A1" s="130" t="s">
        <v>567</v>
      </c>
      <c r="B1" s="130" t="s">
        <v>568</v>
      </c>
      <c r="C1" s="130" t="s">
        <v>569</v>
      </c>
      <c r="D1" s="130" t="s">
        <v>570</v>
      </c>
      <c r="E1" s="130" t="s">
        <v>571</v>
      </c>
      <c r="F1" s="130" t="s">
        <v>105</v>
      </c>
    </row>
    <row r="2" spans="1:6" x14ac:dyDescent="0.4">
      <c r="A2" s="85" t="s">
        <v>538</v>
      </c>
      <c r="B2" s="86">
        <v>2025</v>
      </c>
      <c r="C2" s="169">
        <v>1317</v>
      </c>
      <c r="D2" s="86"/>
      <c r="E2" s="86"/>
      <c r="F2" s="85" t="s">
        <v>572</v>
      </c>
    </row>
    <row r="3" spans="1:6" x14ac:dyDescent="0.4">
      <c r="A3" s="85" t="s">
        <v>573</v>
      </c>
      <c r="B3" s="86">
        <v>2025</v>
      </c>
      <c r="C3" s="169">
        <v>1660</v>
      </c>
      <c r="D3" s="86"/>
      <c r="E3" s="86"/>
      <c r="F3" s="85" t="s">
        <v>574</v>
      </c>
    </row>
    <row r="4" spans="1:6" x14ac:dyDescent="0.4">
      <c r="A4" s="85" t="s">
        <v>575</v>
      </c>
      <c r="B4" s="86" t="s">
        <v>576</v>
      </c>
      <c r="C4" s="169"/>
      <c r="D4" s="170">
        <v>22</v>
      </c>
      <c r="E4" s="86"/>
      <c r="F4" s="85"/>
    </row>
    <row r="5" spans="1:6" x14ac:dyDescent="0.4">
      <c r="A5" s="85" t="s">
        <v>577</v>
      </c>
      <c r="B5" s="86" t="s">
        <v>576</v>
      </c>
      <c r="C5" s="169"/>
      <c r="D5" s="170">
        <v>27</v>
      </c>
      <c r="E5" s="86"/>
      <c r="F5" s="85"/>
    </row>
    <row r="6" spans="1:6" x14ac:dyDescent="0.4">
      <c r="A6" s="85" t="s">
        <v>578</v>
      </c>
      <c r="B6" s="86">
        <v>2025</v>
      </c>
      <c r="C6" s="169">
        <v>1100</v>
      </c>
      <c r="D6" s="86"/>
      <c r="E6" s="86"/>
      <c r="F6" s="85" t="s">
        <v>579</v>
      </c>
    </row>
    <row r="7" spans="1:6" x14ac:dyDescent="0.4">
      <c r="A7" s="85" t="s">
        <v>235</v>
      </c>
      <c r="B7" s="86">
        <v>2025</v>
      </c>
      <c r="C7" s="169">
        <v>580</v>
      </c>
      <c r="D7" s="86"/>
      <c r="E7" s="86"/>
      <c r="F7" s="85" t="s">
        <v>580</v>
      </c>
    </row>
    <row r="8" spans="1:6" x14ac:dyDescent="0.4">
      <c r="A8" s="85" t="s">
        <v>581</v>
      </c>
      <c r="B8" s="86">
        <v>2020</v>
      </c>
      <c r="C8" s="86"/>
      <c r="D8" s="170">
        <f>21*(55/43)</f>
        <v>26.86046511627907</v>
      </c>
      <c r="E8" s="86"/>
      <c r="F8" s="85"/>
    </row>
    <row r="9" spans="1:6" x14ac:dyDescent="0.4">
      <c r="A9" s="85" t="s">
        <v>581</v>
      </c>
      <c r="B9" s="86">
        <v>2021</v>
      </c>
      <c r="C9" s="86"/>
      <c r="D9" s="170">
        <f>D8</f>
        <v>26.86046511627907</v>
      </c>
      <c r="E9" s="86"/>
      <c r="F9" s="85"/>
    </row>
    <row r="10" spans="1:6" x14ac:dyDescent="0.4">
      <c r="A10" s="85" t="s">
        <v>581</v>
      </c>
      <c r="B10" s="86">
        <v>2024</v>
      </c>
      <c r="C10" s="86"/>
      <c r="D10" s="170">
        <f>D9+2</f>
        <v>28.86046511627907</v>
      </c>
      <c r="E10" s="86"/>
      <c r="F10" s="85"/>
    </row>
    <row r="11" spans="1:6" x14ac:dyDescent="0.4">
      <c r="A11" s="85" t="s">
        <v>581</v>
      </c>
      <c r="B11" s="86">
        <v>2027</v>
      </c>
      <c r="C11" s="86"/>
      <c r="D11" s="170">
        <f>D10+2</f>
        <v>30.86046511627907</v>
      </c>
      <c r="E11" s="86"/>
      <c r="F11" s="85"/>
    </row>
    <row r="12" spans="1:6" x14ac:dyDescent="0.4">
      <c r="A12" s="85" t="s">
        <v>581</v>
      </c>
      <c r="B12" s="86">
        <v>2030</v>
      </c>
      <c r="C12" s="86"/>
      <c r="D12" s="170">
        <f>D11</f>
        <v>30.86046511627907</v>
      </c>
      <c r="E12" s="86"/>
      <c r="F12" s="85"/>
    </row>
    <row r="13" spans="1:6" x14ac:dyDescent="0.4">
      <c r="A13" s="85" t="s">
        <v>581</v>
      </c>
      <c r="B13" s="86">
        <v>2031</v>
      </c>
      <c r="C13" s="86"/>
      <c r="D13" s="170">
        <f>D12</f>
        <v>30.86046511627907</v>
      </c>
      <c r="E13" s="86"/>
      <c r="F13" s="85"/>
    </row>
    <row r="14" spans="1:6" x14ac:dyDescent="0.4">
      <c r="A14" s="85" t="s">
        <v>581</v>
      </c>
      <c r="B14" s="86">
        <v>2034</v>
      </c>
      <c r="C14" s="86"/>
      <c r="D14" s="170">
        <f>D13</f>
        <v>30.86046511627907</v>
      </c>
      <c r="E14" s="86"/>
      <c r="F14" s="85"/>
    </row>
    <row r="15" spans="1:6" x14ac:dyDescent="0.4">
      <c r="A15" s="85" t="s">
        <v>582</v>
      </c>
      <c r="B15" s="86">
        <v>2020</v>
      </c>
      <c r="C15" s="86"/>
      <c r="D15" s="170">
        <v>29</v>
      </c>
      <c r="E15" s="86"/>
      <c r="F15" s="85"/>
    </row>
    <row r="16" spans="1:6" x14ac:dyDescent="0.4">
      <c r="A16" s="85" t="s">
        <v>582</v>
      </c>
      <c r="B16" s="86">
        <v>2021</v>
      </c>
      <c r="C16" s="86"/>
      <c r="D16" s="170">
        <v>29</v>
      </c>
      <c r="E16" s="86"/>
      <c r="F16" s="85"/>
    </row>
    <row r="17" spans="1:6" x14ac:dyDescent="0.4">
      <c r="A17" s="85" t="s">
        <v>582</v>
      </c>
      <c r="B17" s="86">
        <v>2024</v>
      </c>
      <c r="C17" s="86"/>
      <c r="D17" s="171">
        <v>29.5</v>
      </c>
      <c r="E17" s="86"/>
      <c r="F17" s="85"/>
    </row>
    <row r="18" spans="1:6" x14ac:dyDescent="0.4">
      <c r="A18" s="85" t="s">
        <v>582</v>
      </c>
      <c r="B18" s="86">
        <v>2027</v>
      </c>
      <c r="C18" s="86"/>
      <c r="D18" s="170">
        <v>30</v>
      </c>
      <c r="E18" s="86"/>
      <c r="F18" s="85"/>
    </row>
    <row r="19" spans="1:6" x14ac:dyDescent="0.4">
      <c r="A19" s="85" t="s">
        <v>582</v>
      </c>
      <c r="B19" s="86">
        <v>2030</v>
      </c>
      <c r="C19" s="86"/>
      <c r="D19" s="170">
        <v>30</v>
      </c>
      <c r="E19" s="86"/>
      <c r="F19" s="85"/>
    </row>
    <row r="20" spans="1:6" x14ac:dyDescent="0.4">
      <c r="A20" s="85" t="s">
        <v>582</v>
      </c>
      <c r="B20" s="86">
        <v>2033</v>
      </c>
      <c r="C20" s="86"/>
      <c r="D20" s="170">
        <v>30</v>
      </c>
      <c r="E20" s="86"/>
      <c r="F20" s="85"/>
    </row>
    <row r="21" spans="1:6" x14ac:dyDescent="0.4">
      <c r="A21" s="85" t="s">
        <v>583</v>
      </c>
      <c r="B21" s="86">
        <v>2025</v>
      </c>
      <c r="C21" s="86"/>
      <c r="D21" s="86"/>
      <c r="E21" s="172">
        <v>25</v>
      </c>
      <c r="F21" s="85"/>
    </row>
    <row r="22" spans="1:6" ht="43.75" x14ac:dyDescent="0.4">
      <c r="A22" s="128" t="s">
        <v>584</v>
      </c>
      <c r="B22" s="86" t="s">
        <v>190</v>
      </c>
      <c r="C22" s="85"/>
      <c r="D22" s="85"/>
      <c r="E22" s="172">
        <v>0</v>
      </c>
      <c r="F22" s="113" t="s">
        <v>585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F970-EDCE-46E5-80F8-18B24C6445AF}">
  <sheetPr>
    <tabColor rgb="FF92D050"/>
  </sheetPr>
  <dimension ref="B2:S24"/>
  <sheetViews>
    <sheetView workbookViewId="0">
      <selection activeCell="L21" sqref="L21"/>
    </sheetView>
  </sheetViews>
  <sheetFormatPr defaultRowHeight="14.6" x14ac:dyDescent="0.4"/>
  <sheetData>
    <row r="2" spans="2:19" x14ac:dyDescent="0.4">
      <c r="B2" s="173" t="s">
        <v>586</v>
      </c>
    </row>
    <row r="3" spans="2:19" x14ac:dyDescent="0.4">
      <c r="B3" s="174"/>
    </row>
    <row r="4" spans="2:19" x14ac:dyDescent="0.4">
      <c r="B4" s="175" t="s">
        <v>587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2:19" ht="15" thickBot="1" x14ac:dyDescent="0.45">
      <c r="B5" s="177" t="s">
        <v>588</v>
      </c>
      <c r="C5" s="177">
        <v>2019</v>
      </c>
      <c r="D5" s="177">
        <v>2020</v>
      </c>
      <c r="E5" s="177">
        <v>2021</v>
      </c>
      <c r="F5" s="177">
        <v>2022</v>
      </c>
      <c r="G5" s="177">
        <v>2023</v>
      </c>
      <c r="H5" s="177">
        <v>2024</v>
      </c>
      <c r="I5" s="177">
        <v>2025</v>
      </c>
      <c r="J5" s="177">
        <v>2026</v>
      </c>
      <c r="K5" s="177">
        <v>2027</v>
      </c>
      <c r="L5" s="177">
        <v>2028</v>
      </c>
      <c r="M5" s="177">
        <v>2029</v>
      </c>
      <c r="N5" s="177">
        <v>2030</v>
      </c>
      <c r="O5" s="177">
        <v>2031</v>
      </c>
      <c r="P5" s="177">
        <v>2032</v>
      </c>
      <c r="Q5" s="177">
        <v>2033</v>
      </c>
      <c r="R5" s="177">
        <v>2034</v>
      </c>
      <c r="S5" s="178">
        <v>2035</v>
      </c>
    </row>
    <row r="6" spans="2:19" ht="15.45" thickTop="1" thickBot="1" x14ac:dyDescent="0.45">
      <c r="B6" s="179" t="s">
        <v>589</v>
      </c>
      <c r="C6" s="179" t="s">
        <v>590</v>
      </c>
      <c r="D6" s="179" t="s">
        <v>591</v>
      </c>
      <c r="E6" s="179" t="s">
        <v>592</v>
      </c>
      <c r="F6" s="179" t="s">
        <v>593</v>
      </c>
      <c r="G6" s="179" t="s">
        <v>594</v>
      </c>
      <c r="H6" s="179" t="s">
        <v>595</v>
      </c>
      <c r="I6" s="179" t="s">
        <v>596</v>
      </c>
      <c r="J6" s="179" t="s">
        <v>597</v>
      </c>
      <c r="K6" s="179" t="s">
        <v>598</v>
      </c>
      <c r="L6" s="179" t="s">
        <v>599</v>
      </c>
      <c r="M6" s="179" t="s">
        <v>600</v>
      </c>
      <c r="N6" s="179" t="s">
        <v>601</v>
      </c>
      <c r="O6" s="179" t="s">
        <v>602</v>
      </c>
      <c r="P6" s="179" t="s">
        <v>603</v>
      </c>
      <c r="Q6" s="179" t="s">
        <v>604</v>
      </c>
      <c r="R6" s="179" t="s">
        <v>605</v>
      </c>
      <c r="S6" s="180" t="s">
        <v>606</v>
      </c>
    </row>
    <row r="7" spans="2:19" ht="15" thickBot="1" x14ac:dyDescent="0.45">
      <c r="B7" s="181" t="s">
        <v>607</v>
      </c>
      <c r="C7" s="181" t="s">
        <v>608</v>
      </c>
      <c r="D7" s="181" t="s">
        <v>609</v>
      </c>
      <c r="E7" s="181" t="s">
        <v>610</v>
      </c>
      <c r="F7" s="181" t="s">
        <v>611</v>
      </c>
      <c r="G7" s="181" t="s">
        <v>612</v>
      </c>
      <c r="H7" s="181" t="s">
        <v>613</v>
      </c>
      <c r="I7" s="181" t="s">
        <v>614</v>
      </c>
      <c r="J7" s="181" t="s">
        <v>615</v>
      </c>
      <c r="K7" s="181" t="s">
        <v>616</v>
      </c>
      <c r="L7" s="181" t="s">
        <v>617</v>
      </c>
      <c r="M7" s="181" t="s">
        <v>618</v>
      </c>
      <c r="N7" s="181" t="s">
        <v>619</v>
      </c>
      <c r="O7" s="181" t="s">
        <v>620</v>
      </c>
      <c r="P7" s="181" t="s">
        <v>621</v>
      </c>
      <c r="Q7" s="181" t="s">
        <v>622</v>
      </c>
      <c r="R7" s="181" t="s">
        <v>623</v>
      </c>
      <c r="S7" s="182" t="s">
        <v>624</v>
      </c>
    </row>
    <row r="8" spans="2:19" ht="15" thickBot="1" x14ac:dyDescent="0.45">
      <c r="B8" s="179" t="s">
        <v>625</v>
      </c>
      <c r="C8" s="179" t="s">
        <v>626</v>
      </c>
      <c r="D8" s="179" t="s">
        <v>627</v>
      </c>
      <c r="E8" s="179" t="s">
        <v>628</v>
      </c>
      <c r="F8" s="179" t="s">
        <v>629</v>
      </c>
      <c r="G8" s="179" t="s">
        <v>630</v>
      </c>
      <c r="H8" s="179" t="s">
        <v>631</v>
      </c>
      <c r="I8" s="179" t="s">
        <v>632</v>
      </c>
      <c r="J8" s="179" t="s">
        <v>633</v>
      </c>
      <c r="K8" s="179" t="s">
        <v>634</v>
      </c>
      <c r="L8" s="179" t="s">
        <v>635</v>
      </c>
      <c r="M8" s="179" t="s">
        <v>636</v>
      </c>
      <c r="N8" s="179" t="s">
        <v>637</v>
      </c>
      <c r="O8" s="179" t="s">
        <v>638</v>
      </c>
      <c r="P8" s="179" t="s">
        <v>639</v>
      </c>
      <c r="Q8" s="179" t="s">
        <v>640</v>
      </c>
      <c r="R8" s="179" t="s">
        <v>641</v>
      </c>
      <c r="S8" s="180" t="s">
        <v>642</v>
      </c>
    </row>
    <row r="9" spans="2:19" x14ac:dyDescent="0.4">
      <c r="B9" s="183" t="s">
        <v>643</v>
      </c>
      <c r="C9" s="183" t="s">
        <v>644</v>
      </c>
      <c r="D9" s="183" t="s">
        <v>645</v>
      </c>
      <c r="E9" s="183" t="s">
        <v>646</v>
      </c>
      <c r="F9" s="183" t="s">
        <v>647</v>
      </c>
      <c r="G9" s="183" t="s">
        <v>648</v>
      </c>
      <c r="H9" s="183" t="s">
        <v>649</v>
      </c>
      <c r="I9" s="183" t="s">
        <v>650</v>
      </c>
      <c r="J9" s="183" t="s">
        <v>651</v>
      </c>
      <c r="K9" s="183" t="s">
        <v>652</v>
      </c>
      <c r="L9" s="183" t="s">
        <v>653</v>
      </c>
      <c r="M9" s="183" t="s">
        <v>654</v>
      </c>
      <c r="N9" s="183" t="s">
        <v>655</v>
      </c>
      <c r="O9" s="183" t="s">
        <v>656</v>
      </c>
      <c r="P9" s="183" t="s">
        <v>657</v>
      </c>
      <c r="Q9" s="183" t="s">
        <v>658</v>
      </c>
      <c r="R9" s="183" t="s">
        <v>659</v>
      </c>
      <c r="S9" s="184" t="s">
        <v>660</v>
      </c>
    </row>
    <row r="10" spans="2:19" x14ac:dyDescent="0.4">
      <c r="B10" s="185" t="s">
        <v>661</v>
      </c>
      <c r="C10" s="186"/>
      <c r="D10" s="186"/>
      <c r="E10" s="186"/>
      <c r="F10" s="186"/>
      <c r="G10" s="186"/>
      <c r="H10" s="186"/>
      <c r="I10" s="187">
        <v>450</v>
      </c>
    </row>
    <row r="11" spans="2:19" x14ac:dyDescent="0.4">
      <c r="B11" s="188"/>
    </row>
    <row r="12" spans="2:19" x14ac:dyDescent="0.4">
      <c r="B12" s="189" t="s">
        <v>662</v>
      </c>
    </row>
    <row r="13" spans="2:19" x14ac:dyDescent="0.4">
      <c r="B13" s="190" t="s">
        <v>663</v>
      </c>
    </row>
    <row r="14" spans="2:19" x14ac:dyDescent="0.4">
      <c r="B14" s="191" t="s">
        <v>664</v>
      </c>
    </row>
    <row r="15" spans="2:19" x14ac:dyDescent="0.4">
      <c r="B15" s="191" t="s">
        <v>665</v>
      </c>
    </row>
    <row r="16" spans="2:19" x14ac:dyDescent="0.4">
      <c r="B16" s="190" t="s">
        <v>666</v>
      </c>
    </row>
    <row r="17" spans="2:2" x14ac:dyDescent="0.4">
      <c r="B17" s="191" t="s">
        <v>667</v>
      </c>
    </row>
    <row r="19" spans="2:2" x14ac:dyDescent="0.4">
      <c r="B19" s="192" t="s">
        <v>668</v>
      </c>
    </row>
    <row r="20" spans="2:2" x14ac:dyDescent="0.4">
      <c r="B20" s="189" t="s">
        <v>669</v>
      </c>
    </row>
    <row r="21" spans="2:2" x14ac:dyDescent="0.4">
      <c r="B21" s="190"/>
    </row>
    <row r="22" spans="2:2" x14ac:dyDescent="0.4">
      <c r="B22" s="193" t="s">
        <v>670</v>
      </c>
    </row>
    <row r="24" spans="2:2" x14ac:dyDescent="0.4">
      <c r="B24" t="s">
        <v>671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1903-FD4F-4C5C-898A-E2280CE87E4A}">
  <sheetPr>
    <tabColor rgb="FF92D050"/>
  </sheetPr>
  <dimension ref="A1:L265"/>
  <sheetViews>
    <sheetView workbookViewId="0">
      <selection activeCell="E16" sqref="E16"/>
    </sheetView>
  </sheetViews>
  <sheetFormatPr defaultRowHeight="14.6" x14ac:dyDescent="0.4"/>
  <cols>
    <col min="1" max="1" width="11.3828125" bestFit="1" customWidth="1"/>
    <col min="2" max="2" width="16.3828125" bestFit="1" customWidth="1"/>
    <col min="3" max="3" width="19.15234375" bestFit="1" customWidth="1"/>
    <col min="4" max="4" width="12" bestFit="1" customWidth="1"/>
    <col min="5" max="5" width="24" bestFit="1" customWidth="1"/>
    <col min="6" max="6" width="23" bestFit="1" customWidth="1"/>
    <col min="7" max="7" width="12" bestFit="1" customWidth="1"/>
    <col min="8" max="8" width="13.3046875" bestFit="1" customWidth="1"/>
    <col min="11" max="11" width="24" bestFit="1" customWidth="1"/>
    <col min="12" max="12" width="13.53515625" bestFit="1" customWidth="1"/>
  </cols>
  <sheetData>
    <row r="1" spans="1:12" x14ac:dyDescent="0.4">
      <c r="A1" s="168" t="s">
        <v>260</v>
      </c>
      <c r="B1" s="168" t="s">
        <v>259</v>
      </c>
      <c r="C1" s="168" t="s">
        <v>525</v>
      </c>
      <c r="D1" s="168" t="s">
        <v>526</v>
      </c>
      <c r="E1" s="168" t="s">
        <v>206</v>
      </c>
      <c r="F1" s="168" t="s">
        <v>207</v>
      </c>
      <c r="G1" s="168" t="s">
        <v>208</v>
      </c>
      <c r="H1" s="168" t="s">
        <v>209</v>
      </c>
      <c r="L1" t="s">
        <v>527</v>
      </c>
    </row>
    <row r="2" spans="1:12" x14ac:dyDescent="0.4">
      <c r="A2" t="s">
        <v>261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K2" t="s">
        <v>259</v>
      </c>
      <c r="L2" s="129">
        <f>NPV(0.00367480940044,B:B)</f>
        <v>256817.69856534025</v>
      </c>
    </row>
    <row r="3" spans="1:12" x14ac:dyDescent="0.4">
      <c r="A3" t="s">
        <v>262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K3" t="s">
        <v>525</v>
      </c>
      <c r="L3" s="129">
        <f>NPV(0.00367480940044,C:C)</f>
        <v>1035946.2542138061</v>
      </c>
    </row>
    <row r="4" spans="1:12" x14ac:dyDescent="0.4">
      <c r="A4" t="s">
        <v>263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K4" t="s">
        <v>526</v>
      </c>
      <c r="L4" s="129">
        <f>NPV(0.00367480940044,D:D)</f>
        <v>1185409.1750112504</v>
      </c>
    </row>
    <row r="5" spans="1:12" x14ac:dyDescent="0.4">
      <c r="A5" t="s">
        <v>264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K5" t="s">
        <v>206</v>
      </c>
      <c r="L5" s="129">
        <f>NPV(0.00367480940044,E:E)</f>
        <v>977269.23710721638</v>
      </c>
    </row>
    <row r="6" spans="1:12" x14ac:dyDescent="0.4">
      <c r="A6" t="s">
        <v>265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K6" t="s">
        <v>207</v>
      </c>
      <c r="L6" s="129">
        <f>NPV(0.00367480940044,F:F)</f>
        <v>1998359.3865019998</v>
      </c>
    </row>
    <row r="7" spans="1:12" x14ac:dyDescent="0.4">
      <c r="A7" t="s">
        <v>266</v>
      </c>
      <c r="B7">
        <v>0</v>
      </c>
      <c r="C7">
        <v>0</v>
      </c>
      <c r="D7">
        <v>0</v>
      </c>
      <c r="E7">
        <v>92456.172290000002</v>
      </c>
      <c r="F7">
        <v>0</v>
      </c>
      <c r="G7">
        <v>168681.29430000001</v>
      </c>
      <c r="H7">
        <v>0</v>
      </c>
      <c r="K7" t="s">
        <v>208</v>
      </c>
      <c r="L7" s="129">
        <f>NPV(0.00367480940044,G:G)</f>
        <v>2504413.8544025696</v>
      </c>
    </row>
    <row r="8" spans="1:12" x14ac:dyDescent="0.4">
      <c r="A8" t="s">
        <v>267</v>
      </c>
      <c r="B8">
        <v>0</v>
      </c>
      <c r="C8">
        <v>0</v>
      </c>
      <c r="D8">
        <v>0</v>
      </c>
      <c r="E8">
        <v>92456.172290000002</v>
      </c>
      <c r="F8">
        <v>0</v>
      </c>
      <c r="G8">
        <v>168681.29430000001</v>
      </c>
      <c r="H8">
        <v>0</v>
      </c>
      <c r="K8" t="s">
        <v>209</v>
      </c>
      <c r="L8" s="129">
        <f>NPV(0.00367480940044,H:H)</f>
        <v>1429990.1773481637</v>
      </c>
    </row>
    <row r="9" spans="1:12" x14ac:dyDescent="0.4">
      <c r="A9" t="s">
        <v>268</v>
      </c>
      <c r="B9">
        <v>0</v>
      </c>
      <c r="C9">
        <v>0</v>
      </c>
      <c r="D9">
        <v>0</v>
      </c>
      <c r="E9">
        <v>92456.172290000002</v>
      </c>
      <c r="F9">
        <v>0</v>
      </c>
      <c r="G9">
        <v>168681.29430000001</v>
      </c>
      <c r="H9">
        <v>0</v>
      </c>
    </row>
    <row r="10" spans="1:12" x14ac:dyDescent="0.4">
      <c r="A10" t="s">
        <v>269</v>
      </c>
      <c r="B10">
        <v>0</v>
      </c>
      <c r="C10">
        <v>0</v>
      </c>
      <c r="D10">
        <v>0</v>
      </c>
      <c r="E10">
        <v>92456.172290000002</v>
      </c>
      <c r="F10">
        <v>0</v>
      </c>
      <c r="G10">
        <v>168681.29430000001</v>
      </c>
      <c r="H10">
        <v>0</v>
      </c>
    </row>
    <row r="11" spans="1:12" x14ac:dyDescent="0.4">
      <c r="A11" t="s">
        <v>270</v>
      </c>
      <c r="B11">
        <v>0</v>
      </c>
      <c r="C11">
        <v>0</v>
      </c>
      <c r="D11">
        <v>0</v>
      </c>
      <c r="E11">
        <v>92456.172290000002</v>
      </c>
      <c r="F11">
        <v>0</v>
      </c>
      <c r="G11">
        <v>168681.29430000001</v>
      </c>
      <c r="H11">
        <v>0</v>
      </c>
    </row>
    <row r="12" spans="1:12" x14ac:dyDescent="0.4">
      <c r="A12" t="s">
        <v>271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12" x14ac:dyDescent="0.4">
      <c r="A13" t="s">
        <v>272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12" x14ac:dyDescent="0.4">
      <c r="A14" t="s">
        <v>273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12" x14ac:dyDescent="0.4">
      <c r="A15" t="s">
        <v>274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12" x14ac:dyDescent="0.4">
      <c r="A16" t="s">
        <v>275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 x14ac:dyDescent="0.4">
      <c r="A17" t="s">
        <v>276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4">
      <c r="A18" t="s">
        <v>277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4">
      <c r="A19" t="s">
        <v>278</v>
      </c>
      <c r="B19">
        <v>3295.5141749999998</v>
      </c>
      <c r="C19">
        <v>97939.181670000005</v>
      </c>
      <c r="D19">
        <v>15295.46998</v>
      </c>
      <c r="E19">
        <v>8592.9067309999991</v>
      </c>
      <c r="F19">
        <v>113789.7818</v>
      </c>
      <c r="G19">
        <v>70185.873070000001</v>
      </c>
      <c r="H19">
        <v>130773.4448</v>
      </c>
    </row>
    <row r="20" spans="1:8" x14ac:dyDescent="0.4">
      <c r="A20" t="s">
        <v>279</v>
      </c>
      <c r="B20">
        <v>3295.5141749999998</v>
      </c>
      <c r="C20">
        <v>97939.181670000005</v>
      </c>
      <c r="D20">
        <v>15295.46998</v>
      </c>
      <c r="E20">
        <v>8592.9067309999991</v>
      </c>
      <c r="F20">
        <v>113789.7818</v>
      </c>
      <c r="G20">
        <v>70185.873070000001</v>
      </c>
      <c r="H20">
        <v>130773.4448</v>
      </c>
    </row>
    <row r="21" spans="1:8" x14ac:dyDescent="0.4">
      <c r="A21" t="s">
        <v>280</v>
      </c>
      <c r="B21">
        <v>3295.5141749999998</v>
      </c>
      <c r="C21">
        <v>97939.181670000005</v>
      </c>
      <c r="D21">
        <v>15295.46998</v>
      </c>
      <c r="E21">
        <v>8592.9067309999991</v>
      </c>
      <c r="F21">
        <v>113789.7818</v>
      </c>
      <c r="G21">
        <v>70185.873070000001</v>
      </c>
      <c r="H21">
        <v>130773.4448</v>
      </c>
    </row>
    <row r="22" spans="1:8" x14ac:dyDescent="0.4">
      <c r="A22" t="s">
        <v>281</v>
      </c>
      <c r="B22">
        <v>3295.5141749999998</v>
      </c>
      <c r="C22">
        <v>97939.181670000005</v>
      </c>
      <c r="D22">
        <v>15295.46998</v>
      </c>
      <c r="E22">
        <v>8592.9067309999991</v>
      </c>
      <c r="F22">
        <v>113789.7818</v>
      </c>
      <c r="G22">
        <v>70185.873070000001</v>
      </c>
      <c r="H22">
        <v>130773.4448</v>
      </c>
    </row>
    <row r="23" spans="1:8" x14ac:dyDescent="0.4">
      <c r="A23" t="s">
        <v>282</v>
      </c>
      <c r="B23">
        <v>3295.5141749999998</v>
      </c>
      <c r="C23">
        <v>97939.181670000005</v>
      </c>
      <c r="D23">
        <v>15295.46998</v>
      </c>
      <c r="E23">
        <v>8592.9067309999991</v>
      </c>
      <c r="F23">
        <v>113789.7818</v>
      </c>
      <c r="G23">
        <v>70185.873070000001</v>
      </c>
      <c r="H23">
        <v>130773.4448</v>
      </c>
    </row>
    <row r="24" spans="1:8" x14ac:dyDescent="0.4">
      <c r="A24" t="s">
        <v>283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4">
      <c r="A25" t="s">
        <v>284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4">
      <c r="A26" t="s">
        <v>285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4">
      <c r="A27" t="s">
        <v>286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4">
      <c r="A28" t="s">
        <v>287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4">
      <c r="A29" t="s">
        <v>288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4">
      <c r="A30" t="s">
        <v>289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4">
      <c r="A31" t="s">
        <v>290</v>
      </c>
      <c r="B31">
        <v>3361.424458</v>
      </c>
      <c r="C31">
        <v>37186.114009999998</v>
      </c>
      <c r="D31">
        <v>15747.02526</v>
      </c>
      <c r="E31">
        <v>8761.7027170000001</v>
      </c>
      <c r="F31">
        <v>79356.498569999996</v>
      </c>
      <c r="G31">
        <v>59129.548110000003</v>
      </c>
      <c r="H31">
        <v>50314.538939999999</v>
      </c>
    </row>
    <row r="32" spans="1:8" x14ac:dyDescent="0.4">
      <c r="A32" t="s">
        <v>291</v>
      </c>
      <c r="B32">
        <v>3361.424458</v>
      </c>
      <c r="C32">
        <v>37186.114009999998</v>
      </c>
      <c r="D32">
        <v>15747.02526</v>
      </c>
      <c r="E32">
        <v>8761.7027170000001</v>
      </c>
      <c r="F32">
        <v>79356.498569999996</v>
      </c>
      <c r="G32">
        <v>59129.548110000003</v>
      </c>
      <c r="H32">
        <v>50314.538939999999</v>
      </c>
    </row>
    <row r="33" spans="1:8" x14ac:dyDescent="0.4">
      <c r="A33" t="s">
        <v>292</v>
      </c>
      <c r="B33">
        <v>3361.424458</v>
      </c>
      <c r="C33">
        <v>37186.114009999998</v>
      </c>
      <c r="D33">
        <v>15747.02526</v>
      </c>
      <c r="E33">
        <v>8761.7027170000001</v>
      </c>
      <c r="F33">
        <v>79356.498569999996</v>
      </c>
      <c r="G33">
        <v>59129.548110000003</v>
      </c>
      <c r="H33">
        <v>50314.538939999999</v>
      </c>
    </row>
    <row r="34" spans="1:8" x14ac:dyDescent="0.4">
      <c r="A34" t="s">
        <v>293</v>
      </c>
      <c r="B34">
        <v>3361.424458</v>
      </c>
      <c r="C34">
        <v>37186.114009999998</v>
      </c>
      <c r="D34">
        <v>15747.02526</v>
      </c>
      <c r="E34">
        <v>8761.7027170000001</v>
      </c>
      <c r="F34">
        <v>79356.498569999996</v>
      </c>
      <c r="G34">
        <v>59129.548110000003</v>
      </c>
      <c r="H34">
        <v>50314.538939999999</v>
      </c>
    </row>
    <row r="35" spans="1:8" x14ac:dyDescent="0.4">
      <c r="A35" t="s">
        <v>294</v>
      </c>
      <c r="B35">
        <v>3361.424458</v>
      </c>
      <c r="C35">
        <v>37186.114009999998</v>
      </c>
      <c r="D35">
        <v>15747.02526</v>
      </c>
      <c r="E35">
        <v>8761.7027170000001</v>
      </c>
      <c r="F35">
        <v>79356.498569999996</v>
      </c>
      <c r="G35">
        <v>59129.548110000003</v>
      </c>
      <c r="H35">
        <v>50314.538939999999</v>
      </c>
    </row>
    <row r="36" spans="1:8" x14ac:dyDescent="0.4">
      <c r="A36" t="s">
        <v>295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</row>
    <row r="37" spans="1:8" x14ac:dyDescent="0.4">
      <c r="A37" t="s">
        <v>296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4">
      <c r="A38" t="s">
        <v>297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4">
      <c r="A39" t="s">
        <v>298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 x14ac:dyDescent="0.4">
      <c r="A40" t="s">
        <v>299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4">
      <c r="A41" t="s">
        <v>300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 x14ac:dyDescent="0.4">
      <c r="A42" t="s">
        <v>301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4">
      <c r="A43" t="s">
        <v>302</v>
      </c>
      <c r="B43">
        <v>3428.652947</v>
      </c>
      <c r="C43">
        <v>19653.81106</v>
      </c>
      <c r="D43">
        <v>16359.08337</v>
      </c>
      <c r="E43">
        <v>8933.874624</v>
      </c>
      <c r="F43">
        <v>62753.636290000002</v>
      </c>
      <c r="G43">
        <v>49832.549169999998</v>
      </c>
      <c r="H43">
        <v>27110.583350000001</v>
      </c>
    </row>
    <row r="44" spans="1:8" x14ac:dyDescent="0.4">
      <c r="A44" t="s">
        <v>303</v>
      </c>
      <c r="B44">
        <v>3428.652947</v>
      </c>
      <c r="C44">
        <v>19653.81106</v>
      </c>
      <c r="D44">
        <v>16359.08337</v>
      </c>
      <c r="E44">
        <v>8933.874624</v>
      </c>
      <c r="F44">
        <v>62753.636290000002</v>
      </c>
      <c r="G44">
        <v>49832.549169999998</v>
      </c>
      <c r="H44">
        <v>27110.583350000001</v>
      </c>
    </row>
    <row r="45" spans="1:8" x14ac:dyDescent="0.4">
      <c r="A45" t="s">
        <v>304</v>
      </c>
      <c r="B45">
        <v>3428.652947</v>
      </c>
      <c r="C45">
        <v>19653.81106</v>
      </c>
      <c r="D45">
        <v>16359.08337</v>
      </c>
      <c r="E45">
        <v>8933.874624</v>
      </c>
      <c r="F45">
        <v>62753.636290000002</v>
      </c>
      <c r="G45">
        <v>49832.549169999998</v>
      </c>
      <c r="H45">
        <v>27110.583350000001</v>
      </c>
    </row>
    <row r="46" spans="1:8" x14ac:dyDescent="0.4">
      <c r="A46" t="s">
        <v>305</v>
      </c>
      <c r="B46">
        <v>3428.652947</v>
      </c>
      <c r="C46">
        <v>19653.81106</v>
      </c>
      <c r="D46">
        <v>16359.08337</v>
      </c>
      <c r="E46">
        <v>8933.874624</v>
      </c>
      <c r="F46">
        <v>62753.636290000002</v>
      </c>
      <c r="G46">
        <v>49832.549169999998</v>
      </c>
      <c r="H46">
        <v>27110.583350000001</v>
      </c>
    </row>
    <row r="47" spans="1:8" x14ac:dyDescent="0.4">
      <c r="A47" t="s">
        <v>306</v>
      </c>
      <c r="B47">
        <v>3428.652947</v>
      </c>
      <c r="C47">
        <v>19653.81106</v>
      </c>
      <c r="D47">
        <v>16359.08337</v>
      </c>
      <c r="E47">
        <v>8933.874624</v>
      </c>
      <c r="F47">
        <v>62753.636290000002</v>
      </c>
      <c r="G47">
        <v>49832.549169999998</v>
      </c>
      <c r="H47">
        <v>27110.583350000001</v>
      </c>
    </row>
    <row r="48" spans="1:8" x14ac:dyDescent="0.4">
      <c r="A48" t="s">
        <v>307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x14ac:dyDescent="0.4">
      <c r="A49" t="s">
        <v>308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 x14ac:dyDescent="0.4">
      <c r="A50" t="s">
        <v>309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 x14ac:dyDescent="0.4">
      <c r="A51" t="s">
        <v>310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8" x14ac:dyDescent="0.4">
      <c r="A52" t="s">
        <v>311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4">
      <c r="A53" t="s">
        <v>312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 x14ac:dyDescent="0.4">
      <c r="A54" t="s">
        <v>313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4">
      <c r="A55" t="s">
        <v>314</v>
      </c>
      <c r="B55">
        <v>3497.2260059999999</v>
      </c>
      <c r="C55">
        <v>12704.972239999999</v>
      </c>
      <c r="D55">
        <v>16837.795010000002</v>
      </c>
      <c r="E55">
        <v>9109.4899679999999</v>
      </c>
      <c r="F55">
        <v>46798.28342</v>
      </c>
      <c r="G55">
        <v>42015.281179999998</v>
      </c>
      <c r="H55">
        <v>17837.44339</v>
      </c>
    </row>
    <row r="56" spans="1:8" x14ac:dyDescent="0.4">
      <c r="A56" t="s">
        <v>315</v>
      </c>
      <c r="B56">
        <v>3497.2260059999999</v>
      </c>
      <c r="C56">
        <v>12704.972239999999</v>
      </c>
      <c r="D56">
        <v>16837.795010000002</v>
      </c>
      <c r="E56">
        <v>9109.4899679999999</v>
      </c>
      <c r="F56">
        <v>46798.28342</v>
      </c>
      <c r="G56">
        <v>42015.281179999998</v>
      </c>
      <c r="H56">
        <v>17837.44339</v>
      </c>
    </row>
    <row r="57" spans="1:8" x14ac:dyDescent="0.4">
      <c r="A57" t="s">
        <v>316</v>
      </c>
      <c r="B57">
        <v>3497.2260059999999</v>
      </c>
      <c r="C57">
        <v>12704.972239999999</v>
      </c>
      <c r="D57">
        <v>16837.795010000002</v>
      </c>
      <c r="E57">
        <v>9109.4899679999999</v>
      </c>
      <c r="F57">
        <v>46798.28342</v>
      </c>
      <c r="G57">
        <v>42015.281179999998</v>
      </c>
      <c r="H57">
        <v>17837.44339</v>
      </c>
    </row>
    <row r="58" spans="1:8" x14ac:dyDescent="0.4">
      <c r="A58" t="s">
        <v>317</v>
      </c>
      <c r="B58">
        <v>3497.2260059999999</v>
      </c>
      <c r="C58">
        <v>12704.972239999999</v>
      </c>
      <c r="D58">
        <v>16837.795010000002</v>
      </c>
      <c r="E58">
        <v>9109.4899679999999</v>
      </c>
      <c r="F58">
        <v>46798.28342</v>
      </c>
      <c r="G58">
        <v>42015.281179999998</v>
      </c>
      <c r="H58">
        <v>17837.44339</v>
      </c>
    </row>
    <row r="59" spans="1:8" x14ac:dyDescent="0.4">
      <c r="A59" t="s">
        <v>318</v>
      </c>
      <c r="B59">
        <v>3497.2260059999999</v>
      </c>
      <c r="C59">
        <v>12704.972239999999</v>
      </c>
      <c r="D59">
        <v>16837.795010000002</v>
      </c>
      <c r="E59">
        <v>9109.4899679999999</v>
      </c>
      <c r="F59">
        <v>46798.28342</v>
      </c>
      <c r="G59">
        <v>42015.281179999998</v>
      </c>
      <c r="H59">
        <v>17837.44339</v>
      </c>
    </row>
    <row r="60" spans="1:8" x14ac:dyDescent="0.4">
      <c r="A60" t="s">
        <v>319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4">
      <c r="A61" t="s">
        <v>320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4">
      <c r="A62" t="s">
        <v>321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8" x14ac:dyDescent="0.4">
      <c r="A63" t="s">
        <v>322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4">
      <c r="A64" t="s">
        <v>323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4">
      <c r="A65" t="s">
        <v>324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4">
      <c r="A66" t="s">
        <v>325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4">
      <c r="A67" t="s">
        <v>326</v>
      </c>
      <c r="B67">
        <v>3567.1705270000002</v>
      </c>
      <c r="C67">
        <v>9147.5800159999999</v>
      </c>
      <c r="D67">
        <v>17174.550910000002</v>
      </c>
      <c r="E67">
        <v>9894.4957689999992</v>
      </c>
      <c r="F67">
        <v>34061.747960000001</v>
      </c>
      <c r="G67">
        <v>35607.439980000003</v>
      </c>
      <c r="H67">
        <v>13064.54348</v>
      </c>
    </row>
    <row r="68" spans="1:8" x14ac:dyDescent="0.4">
      <c r="A68" t="s">
        <v>327</v>
      </c>
      <c r="B68">
        <v>3567.1705270000002</v>
      </c>
      <c r="C68">
        <v>9147.5800159999999</v>
      </c>
      <c r="D68">
        <v>17174.550910000002</v>
      </c>
      <c r="E68">
        <v>9894.4957689999992</v>
      </c>
      <c r="F68">
        <v>34061.747960000001</v>
      </c>
      <c r="G68">
        <v>35607.439980000003</v>
      </c>
      <c r="H68">
        <v>13064.54348</v>
      </c>
    </row>
    <row r="69" spans="1:8" x14ac:dyDescent="0.4">
      <c r="A69" t="s">
        <v>328</v>
      </c>
      <c r="B69">
        <v>3567.1705270000002</v>
      </c>
      <c r="C69">
        <v>9147.5800159999999</v>
      </c>
      <c r="D69">
        <v>17174.550910000002</v>
      </c>
      <c r="E69">
        <v>9894.4957689999992</v>
      </c>
      <c r="F69">
        <v>34061.747960000001</v>
      </c>
      <c r="G69">
        <v>35607.439980000003</v>
      </c>
      <c r="H69">
        <v>13064.54348</v>
      </c>
    </row>
    <row r="70" spans="1:8" x14ac:dyDescent="0.4">
      <c r="A70" t="s">
        <v>329</v>
      </c>
      <c r="B70">
        <v>3567.1705270000002</v>
      </c>
      <c r="C70">
        <v>9147.5800159999999</v>
      </c>
      <c r="D70">
        <v>17174.550910000002</v>
      </c>
      <c r="E70">
        <v>9894.4957689999992</v>
      </c>
      <c r="F70">
        <v>34061.747960000001</v>
      </c>
      <c r="G70">
        <v>35607.439980000003</v>
      </c>
      <c r="H70">
        <v>13064.54348</v>
      </c>
    </row>
    <row r="71" spans="1:8" x14ac:dyDescent="0.4">
      <c r="A71" t="s">
        <v>330</v>
      </c>
      <c r="B71">
        <v>3567.1705270000002</v>
      </c>
      <c r="C71">
        <v>9147.5800159999999</v>
      </c>
      <c r="D71">
        <v>17174.550910000002</v>
      </c>
      <c r="E71">
        <v>9894.4957689999992</v>
      </c>
      <c r="F71">
        <v>34061.747960000001</v>
      </c>
      <c r="G71">
        <v>35607.439980000003</v>
      </c>
      <c r="H71">
        <v>13064.54348</v>
      </c>
    </row>
    <row r="72" spans="1:8" x14ac:dyDescent="0.4">
      <c r="A72" t="s">
        <v>331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4">
      <c r="A73" t="s">
        <v>332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 x14ac:dyDescent="0.4">
      <c r="A74" t="s">
        <v>333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4">
      <c r="A75" t="s">
        <v>334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4">
      <c r="A76" t="s">
        <v>335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4">
      <c r="A77" t="s">
        <v>336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4">
      <c r="A78" t="s">
        <v>337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4">
      <c r="A79" t="s">
        <v>338</v>
      </c>
      <c r="B79">
        <v>3643.6474720000001</v>
      </c>
      <c r="C79">
        <v>6710.3584000000001</v>
      </c>
      <c r="D79">
        <v>17202.73835</v>
      </c>
      <c r="E79">
        <v>14655.80128</v>
      </c>
      <c r="F79">
        <v>20835.01669</v>
      </c>
      <c r="G79">
        <v>30114.8377</v>
      </c>
      <c r="H79">
        <v>9753.2137999999995</v>
      </c>
    </row>
    <row r="80" spans="1:8" x14ac:dyDescent="0.4">
      <c r="A80" t="s">
        <v>339</v>
      </c>
      <c r="B80">
        <v>3643.6474720000001</v>
      </c>
      <c r="C80">
        <v>6710.3584000000001</v>
      </c>
      <c r="D80">
        <v>17202.73835</v>
      </c>
      <c r="E80">
        <v>14655.80128</v>
      </c>
      <c r="F80">
        <v>20835.01669</v>
      </c>
      <c r="G80">
        <v>30114.8377</v>
      </c>
      <c r="H80">
        <v>9753.2137999999995</v>
      </c>
    </row>
    <row r="81" spans="1:8" x14ac:dyDescent="0.4">
      <c r="A81" t="s">
        <v>340</v>
      </c>
      <c r="B81">
        <v>3643.6474720000001</v>
      </c>
      <c r="C81">
        <v>6710.3584000000001</v>
      </c>
      <c r="D81">
        <v>17202.73835</v>
      </c>
      <c r="E81">
        <v>14655.80128</v>
      </c>
      <c r="F81">
        <v>20835.01669</v>
      </c>
      <c r="G81">
        <v>30114.8377</v>
      </c>
      <c r="H81">
        <v>9753.2137999999995</v>
      </c>
    </row>
    <row r="82" spans="1:8" x14ac:dyDescent="0.4">
      <c r="A82" t="s">
        <v>341</v>
      </c>
      <c r="B82">
        <v>3643.6474720000001</v>
      </c>
      <c r="C82">
        <v>6710.3584000000001</v>
      </c>
      <c r="D82">
        <v>17202.73835</v>
      </c>
      <c r="E82">
        <v>14655.80128</v>
      </c>
      <c r="F82">
        <v>20835.01669</v>
      </c>
      <c r="G82">
        <v>30114.8377</v>
      </c>
      <c r="H82">
        <v>9753.2137999999995</v>
      </c>
    </row>
    <row r="83" spans="1:8" x14ac:dyDescent="0.4">
      <c r="A83" t="s">
        <v>342</v>
      </c>
      <c r="B83">
        <v>3643.6474720000001</v>
      </c>
      <c r="C83">
        <v>6710.3584000000001</v>
      </c>
      <c r="D83">
        <v>17202.73835</v>
      </c>
      <c r="E83">
        <v>14655.80128</v>
      </c>
      <c r="F83">
        <v>20835.01669</v>
      </c>
      <c r="G83">
        <v>30114.8377</v>
      </c>
      <c r="H83">
        <v>9753.2137999999995</v>
      </c>
    </row>
    <row r="84" spans="1:8" x14ac:dyDescent="0.4">
      <c r="A84" t="s">
        <v>343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4">
      <c r="A85" t="s">
        <v>344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4">
      <c r="A86" t="s">
        <v>345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4">
      <c r="A87" t="s">
        <v>346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4">
      <c r="A88" t="s">
        <v>347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4">
      <c r="A89" t="s">
        <v>348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4">
      <c r="A90" t="s">
        <v>349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4">
      <c r="A91" t="s">
        <v>350</v>
      </c>
      <c r="B91">
        <v>3721.7178279999998</v>
      </c>
      <c r="C91">
        <v>4906.7538109999996</v>
      </c>
      <c r="D91">
        <v>17064.378649999999</v>
      </c>
      <c r="E91">
        <v>5580.8811800000003</v>
      </c>
      <c r="F91">
        <v>10045.949339999999</v>
      </c>
      <c r="G91">
        <v>24448.293669999999</v>
      </c>
      <c r="H91">
        <v>7263.1019729999998</v>
      </c>
    </row>
    <row r="92" spans="1:8" x14ac:dyDescent="0.4">
      <c r="A92" t="s">
        <v>351</v>
      </c>
      <c r="B92">
        <v>3721.7178279999998</v>
      </c>
      <c r="C92">
        <v>4906.7538109999996</v>
      </c>
      <c r="D92">
        <v>17064.378649999999</v>
      </c>
      <c r="E92">
        <v>5580.8811800000003</v>
      </c>
      <c r="F92">
        <v>10045.949339999999</v>
      </c>
      <c r="G92">
        <v>24448.293669999999</v>
      </c>
      <c r="H92">
        <v>7263.1019729999998</v>
      </c>
    </row>
    <row r="93" spans="1:8" x14ac:dyDescent="0.4">
      <c r="A93" t="s">
        <v>352</v>
      </c>
      <c r="B93">
        <v>3721.7178279999998</v>
      </c>
      <c r="C93">
        <v>4906.7538109999996</v>
      </c>
      <c r="D93">
        <v>17064.378649999999</v>
      </c>
      <c r="E93">
        <v>5580.8811800000003</v>
      </c>
      <c r="F93">
        <v>10045.949339999999</v>
      </c>
      <c r="G93">
        <v>24448.293669999999</v>
      </c>
      <c r="H93">
        <v>7263.1019729999998</v>
      </c>
    </row>
    <row r="94" spans="1:8" x14ac:dyDescent="0.4">
      <c r="A94" t="s">
        <v>353</v>
      </c>
      <c r="B94">
        <v>3721.7178279999998</v>
      </c>
      <c r="C94">
        <v>4906.7538109999996</v>
      </c>
      <c r="D94">
        <v>17064.378649999999</v>
      </c>
      <c r="E94">
        <v>5580.8811800000003</v>
      </c>
      <c r="F94">
        <v>10045.949339999999</v>
      </c>
      <c r="G94">
        <v>24448.293669999999</v>
      </c>
      <c r="H94">
        <v>7263.1019729999998</v>
      </c>
    </row>
    <row r="95" spans="1:8" x14ac:dyDescent="0.4">
      <c r="A95" t="s">
        <v>354</v>
      </c>
      <c r="B95">
        <v>3721.7178279999998</v>
      </c>
      <c r="C95">
        <v>4906.7538109999996</v>
      </c>
      <c r="D95">
        <v>17064.378649999999</v>
      </c>
      <c r="E95">
        <v>5580.8811800000003</v>
      </c>
      <c r="F95">
        <v>10045.949339999999</v>
      </c>
      <c r="G95">
        <v>24448.293669999999</v>
      </c>
      <c r="H95">
        <v>7263.1019729999998</v>
      </c>
    </row>
    <row r="96" spans="1:8" x14ac:dyDescent="0.4">
      <c r="A96" t="s">
        <v>355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</row>
    <row r="97" spans="1:8" x14ac:dyDescent="0.4">
      <c r="A97" t="s">
        <v>356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4">
      <c r="A98" t="s">
        <v>357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4">
      <c r="A99" t="s">
        <v>358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4">
      <c r="A100" t="s">
        <v>359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4">
      <c r="A101" t="s">
        <v>360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4">
      <c r="A102" t="s">
        <v>361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4">
      <c r="A103" t="s">
        <v>362</v>
      </c>
      <c r="B103">
        <v>3801.4144030000002</v>
      </c>
      <c r="C103">
        <v>4993.650302</v>
      </c>
      <c r="D103">
        <v>17405.666229999999</v>
      </c>
      <c r="E103">
        <v>12056.00448</v>
      </c>
      <c r="F103">
        <v>10232.48717</v>
      </c>
      <c r="G103">
        <v>19794.38305</v>
      </c>
      <c r="H103">
        <v>7385.0892709999998</v>
      </c>
    </row>
    <row r="104" spans="1:8" x14ac:dyDescent="0.4">
      <c r="A104" t="s">
        <v>363</v>
      </c>
      <c r="B104">
        <v>3801.4144030000002</v>
      </c>
      <c r="C104">
        <v>4993.650302</v>
      </c>
      <c r="D104">
        <v>17405.666229999999</v>
      </c>
      <c r="E104">
        <v>12056.00448</v>
      </c>
      <c r="F104">
        <v>10232.48717</v>
      </c>
      <c r="G104">
        <v>19794.38305</v>
      </c>
      <c r="H104">
        <v>7385.0892709999998</v>
      </c>
    </row>
    <row r="105" spans="1:8" x14ac:dyDescent="0.4">
      <c r="A105" t="s">
        <v>364</v>
      </c>
      <c r="B105">
        <v>3801.4144030000002</v>
      </c>
      <c r="C105">
        <v>4993.650302</v>
      </c>
      <c r="D105">
        <v>17405.666229999999</v>
      </c>
      <c r="E105">
        <v>12056.00448</v>
      </c>
      <c r="F105">
        <v>10232.48717</v>
      </c>
      <c r="G105">
        <v>19794.38305</v>
      </c>
      <c r="H105">
        <v>7385.0892709999998</v>
      </c>
    </row>
    <row r="106" spans="1:8" x14ac:dyDescent="0.4">
      <c r="A106" t="s">
        <v>365</v>
      </c>
      <c r="B106">
        <v>3801.4144030000002</v>
      </c>
      <c r="C106">
        <v>4993.650302</v>
      </c>
      <c r="D106">
        <v>17405.666229999999</v>
      </c>
      <c r="E106">
        <v>12056.00448</v>
      </c>
      <c r="F106">
        <v>10232.48717</v>
      </c>
      <c r="G106">
        <v>19794.38305</v>
      </c>
      <c r="H106">
        <v>7385.0892709999998</v>
      </c>
    </row>
    <row r="107" spans="1:8" x14ac:dyDescent="0.4">
      <c r="A107" t="s">
        <v>366</v>
      </c>
      <c r="B107">
        <v>3801.4144030000002</v>
      </c>
      <c r="C107">
        <v>4993.650302</v>
      </c>
      <c r="D107">
        <v>17405.666229999999</v>
      </c>
      <c r="E107">
        <v>12056.00448</v>
      </c>
      <c r="F107">
        <v>10232.48717</v>
      </c>
      <c r="G107">
        <v>19794.38305</v>
      </c>
      <c r="H107">
        <v>7385.0892709999998</v>
      </c>
    </row>
    <row r="108" spans="1:8" x14ac:dyDescent="0.4">
      <c r="A108" t="s">
        <v>367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4">
      <c r="A109" t="s">
        <v>368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4">
      <c r="A110" t="s">
        <v>369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4">
      <c r="A111" t="s">
        <v>370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4">
      <c r="A112" t="s">
        <v>371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4">
      <c r="A113" t="s">
        <v>372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4">
      <c r="A114" t="s">
        <v>373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4">
      <c r="A115" t="s">
        <v>374</v>
      </c>
      <c r="B115">
        <v>3882.7706750000002</v>
      </c>
      <c r="C115">
        <v>5082.1113169999999</v>
      </c>
      <c r="D115">
        <v>17753.779549999999</v>
      </c>
      <c r="E115">
        <v>12293.389279999999</v>
      </c>
      <c r="F115">
        <v>10422.8346</v>
      </c>
      <c r="G115">
        <v>16061.666579999999</v>
      </c>
      <c r="H115">
        <v>7509.225434</v>
      </c>
    </row>
    <row r="116" spans="1:8" x14ac:dyDescent="0.4">
      <c r="A116" t="s">
        <v>375</v>
      </c>
      <c r="B116">
        <v>3882.7706750000002</v>
      </c>
      <c r="C116">
        <v>5082.1113169999999</v>
      </c>
      <c r="D116">
        <v>17753.779549999999</v>
      </c>
      <c r="E116">
        <v>12293.389279999999</v>
      </c>
      <c r="F116">
        <v>10422.8346</v>
      </c>
      <c r="G116">
        <v>16061.666579999999</v>
      </c>
      <c r="H116">
        <v>7509.225434</v>
      </c>
    </row>
    <row r="117" spans="1:8" x14ac:dyDescent="0.4">
      <c r="A117" t="s">
        <v>376</v>
      </c>
      <c r="B117">
        <v>3882.7706750000002</v>
      </c>
      <c r="C117">
        <v>5082.1113169999999</v>
      </c>
      <c r="D117">
        <v>17753.779549999999</v>
      </c>
      <c r="E117">
        <v>12293.389279999999</v>
      </c>
      <c r="F117">
        <v>10422.8346</v>
      </c>
      <c r="G117">
        <v>16061.666579999999</v>
      </c>
      <c r="H117">
        <v>7509.225434</v>
      </c>
    </row>
    <row r="118" spans="1:8" x14ac:dyDescent="0.4">
      <c r="A118" t="s">
        <v>377</v>
      </c>
      <c r="B118">
        <v>3882.7706750000002</v>
      </c>
      <c r="C118">
        <v>5082.1113169999999</v>
      </c>
      <c r="D118">
        <v>17753.779549999999</v>
      </c>
      <c r="E118">
        <v>12293.389279999999</v>
      </c>
      <c r="F118">
        <v>10422.8346</v>
      </c>
      <c r="G118">
        <v>16061.666579999999</v>
      </c>
      <c r="H118">
        <v>7509.225434</v>
      </c>
    </row>
    <row r="119" spans="1:8" x14ac:dyDescent="0.4">
      <c r="A119" t="s">
        <v>378</v>
      </c>
      <c r="B119">
        <v>3882.7706750000002</v>
      </c>
      <c r="C119">
        <v>5082.1113169999999</v>
      </c>
      <c r="D119">
        <v>17753.779549999999</v>
      </c>
      <c r="E119">
        <v>12293.389279999999</v>
      </c>
      <c r="F119">
        <v>10422.8346</v>
      </c>
      <c r="G119">
        <v>16061.666579999999</v>
      </c>
      <c r="H119">
        <v>7509.225434</v>
      </c>
    </row>
    <row r="120" spans="1:8" x14ac:dyDescent="0.4">
      <c r="A120" t="s">
        <v>379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</row>
    <row r="121" spans="1:8" x14ac:dyDescent="0.4">
      <c r="A121" t="s">
        <v>380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</row>
    <row r="122" spans="1:8" x14ac:dyDescent="0.4">
      <c r="A122" t="s">
        <v>381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</row>
    <row r="123" spans="1:8" x14ac:dyDescent="0.4">
      <c r="A123" t="s">
        <v>382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</row>
    <row r="124" spans="1:8" x14ac:dyDescent="0.4">
      <c r="A124" t="s">
        <v>383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</row>
    <row r="125" spans="1:8" x14ac:dyDescent="0.4">
      <c r="A125" t="s">
        <v>384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4">
      <c r="A126" t="s">
        <v>385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4">
      <c r="A127" t="s">
        <v>386</v>
      </c>
      <c r="B127">
        <v>3965.8208070000001</v>
      </c>
      <c r="C127">
        <v>5172.1653560000004</v>
      </c>
      <c r="D127">
        <v>18108.85514</v>
      </c>
      <c r="E127">
        <v>12535.203159999999</v>
      </c>
      <c r="F127">
        <v>10604.061460000001</v>
      </c>
      <c r="G127">
        <v>13058.264160000001</v>
      </c>
      <c r="H127">
        <v>7635.549156</v>
      </c>
    </row>
    <row r="128" spans="1:8" x14ac:dyDescent="0.4">
      <c r="A128" t="s">
        <v>387</v>
      </c>
      <c r="B128">
        <v>3965.8208070000001</v>
      </c>
      <c r="C128">
        <v>5172.1653560000004</v>
      </c>
      <c r="D128">
        <v>18108.85514</v>
      </c>
      <c r="E128">
        <v>12535.203159999999</v>
      </c>
      <c r="F128">
        <v>10604.061460000001</v>
      </c>
      <c r="G128">
        <v>13058.264160000001</v>
      </c>
      <c r="H128">
        <v>7635.549156</v>
      </c>
    </row>
    <row r="129" spans="1:8" x14ac:dyDescent="0.4">
      <c r="A129" t="s">
        <v>388</v>
      </c>
      <c r="B129">
        <v>3965.8208070000001</v>
      </c>
      <c r="C129">
        <v>5172.1653560000004</v>
      </c>
      <c r="D129">
        <v>18108.85514</v>
      </c>
      <c r="E129">
        <v>12535.203159999999</v>
      </c>
      <c r="F129">
        <v>10604.061460000001</v>
      </c>
      <c r="G129">
        <v>13058.264160000001</v>
      </c>
      <c r="H129">
        <v>7635.549156</v>
      </c>
    </row>
    <row r="130" spans="1:8" x14ac:dyDescent="0.4">
      <c r="A130" t="s">
        <v>389</v>
      </c>
      <c r="B130">
        <v>3965.8208070000001</v>
      </c>
      <c r="C130">
        <v>5172.1653560000004</v>
      </c>
      <c r="D130">
        <v>18108.85514</v>
      </c>
      <c r="E130">
        <v>12535.203159999999</v>
      </c>
      <c r="F130">
        <v>10604.061460000001</v>
      </c>
      <c r="G130">
        <v>13058.264160000001</v>
      </c>
      <c r="H130">
        <v>7635.549156</v>
      </c>
    </row>
    <row r="131" spans="1:8" x14ac:dyDescent="0.4">
      <c r="A131" t="s">
        <v>390</v>
      </c>
      <c r="B131">
        <v>3965.8208070000001</v>
      </c>
      <c r="C131">
        <v>5172.1653560000004</v>
      </c>
      <c r="D131">
        <v>18108.85514</v>
      </c>
      <c r="E131">
        <v>12535.203159999999</v>
      </c>
      <c r="F131">
        <v>10604.061460000001</v>
      </c>
      <c r="G131">
        <v>13058.264160000001</v>
      </c>
      <c r="H131">
        <v>7635.549156</v>
      </c>
    </row>
    <row r="132" spans="1:8" x14ac:dyDescent="0.4">
      <c r="A132" t="s">
        <v>391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</row>
    <row r="133" spans="1:8" x14ac:dyDescent="0.4">
      <c r="A133" t="s">
        <v>392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</row>
    <row r="134" spans="1:8" x14ac:dyDescent="0.4">
      <c r="A134" t="s">
        <v>393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</row>
    <row r="135" spans="1:8" x14ac:dyDescent="0.4">
      <c r="A135" t="s">
        <v>394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</row>
    <row r="136" spans="1:8" x14ac:dyDescent="0.4">
      <c r="A136" t="s">
        <v>395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4">
      <c r="A137" t="s">
        <v>396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</row>
    <row r="138" spans="1:8" x14ac:dyDescent="0.4">
      <c r="A138" t="s">
        <v>397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4">
      <c r="A139" t="s">
        <v>398</v>
      </c>
      <c r="B139">
        <v>4049.3892329999999</v>
      </c>
      <c r="C139">
        <v>5252.7116409999999</v>
      </c>
      <c r="D139">
        <v>18471.03225</v>
      </c>
      <c r="E139">
        <v>12156.33315</v>
      </c>
      <c r="F139">
        <v>10750.664049999999</v>
      </c>
      <c r="G139">
        <v>10655.73986</v>
      </c>
      <c r="H139">
        <v>7747.8571590000001</v>
      </c>
    </row>
    <row r="140" spans="1:8" x14ac:dyDescent="0.4">
      <c r="A140" t="s">
        <v>399</v>
      </c>
      <c r="B140">
        <v>4049.3892329999999</v>
      </c>
      <c r="C140">
        <v>5252.7116409999999</v>
      </c>
      <c r="D140">
        <v>18471.03225</v>
      </c>
      <c r="E140">
        <v>12156.33315</v>
      </c>
      <c r="F140">
        <v>10750.664049999999</v>
      </c>
      <c r="G140">
        <v>10655.73986</v>
      </c>
      <c r="H140">
        <v>7747.8571590000001</v>
      </c>
    </row>
    <row r="141" spans="1:8" x14ac:dyDescent="0.4">
      <c r="A141" t="s">
        <v>400</v>
      </c>
      <c r="B141">
        <v>4049.3892329999999</v>
      </c>
      <c r="C141">
        <v>5252.7116409999999</v>
      </c>
      <c r="D141">
        <v>18471.03225</v>
      </c>
      <c r="E141">
        <v>12156.33315</v>
      </c>
      <c r="F141">
        <v>10750.664049999999</v>
      </c>
      <c r="G141">
        <v>10655.73986</v>
      </c>
      <c r="H141">
        <v>7747.8571590000001</v>
      </c>
    </row>
    <row r="142" spans="1:8" x14ac:dyDescent="0.4">
      <c r="A142" t="s">
        <v>401</v>
      </c>
      <c r="B142">
        <v>4049.3892329999999</v>
      </c>
      <c r="C142">
        <v>5252.7116409999999</v>
      </c>
      <c r="D142">
        <v>18471.03225</v>
      </c>
      <c r="E142">
        <v>12156.33315</v>
      </c>
      <c r="F142">
        <v>10750.664049999999</v>
      </c>
      <c r="G142">
        <v>10655.73986</v>
      </c>
      <c r="H142">
        <v>7747.8571590000001</v>
      </c>
    </row>
    <row r="143" spans="1:8" x14ac:dyDescent="0.4">
      <c r="A143" t="s">
        <v>402</v>
      </c>
      <c r="B143">
        <v>4049.3892329999999</v>
      </c>
      <c r="C143">
        <v>5252.7116409999999</v>
      </c>
      <c r="D143">
        <v>18471.03225</v>
      </c>
      <c r="E143">
        <v>12156.33315</v>
      </c>
      <c r="F143">
        <v>10750.664049999999</v>
      </c>
      <c r="G143">
        <v>10655.73986</v>
      </c>
      <c r="H143">
        <v>7747.8571590000001</v>
      </c>
    </row>
    <row r="144" spans="1:8" x14ac:dyDescent="0.4">
      <c r="A144" t="s">
        <v>403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4">
      <c r="A145" t="s">
        <v>404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4">
      <c r="A146" t="s">
        <v>405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4">
      <c r="A147" t="s">
        <v>406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4">
      <c r="A148" t="s">
        <v>407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4">
      <c r="A149" t="s">
        <v>408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4">
      <c r="A150" t="s">
        <v>409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4">
      <c r="A151" t="s">
        <v>410</v>
      </c>
      <c r="B151">
        <v>4134.6894890000003</v>
      </c>
      <c r="C151">
        <v>5348.4825650000002</v>
      </c>
      <c r="D151">
        <v>18840.45289</v>
      </c>
      <c r="E151">
        <v>5445.783461</v>
      </c>
      <c r="F151">
        <v>10951.603800000001</v>
      </c>
      <c r="G151">
        <v>9479.7997610000002</v>
      </c>
      <c r="H151">
        <v>7883.8027080000002</v>
      </c>
    </row>
    <row r="152" spans="1:8" x14ac:dyDescent="0.4">
      <c r="A152" t="s">
        <v>411</v>
      </c>
      <c r="B152">
        <v>4134.6894890000003</v>
      </c>
      <c r="C152">
        <v>5348.4825650000002</v>
      </c>
      <c r="D152">
        <v>18840.45289</v>
      </c>
      <c r="E152">
        <v>5445.783461</v>
      </c>
      <c r="F152">
        <v>10951.603800000001</v>
      </c>
      <c r="G152">
        <v>9479.7997610000002</v>
      </c>
      <c r="H152">
        <v>7883.8027080000002</v>
      </c>
    </row>
    <row r="153" spans="1:8" x14ac:dyDescent="0.4">
      <c r="A153" t="s">
        <v>412</v>
      </c>
      <c r="B153">
        <v>4134.6894890000003</v>
      </c>
      <c r="C153">
        <v>5348.4825650000002</v>
      </c>
      <c r="D153">
        <v>18840.45289</v>
      </c>
      <c r="E153">
        <v>5445.783461</v>
      </c>
      <c r="F153">
        <v>10951.603800000001</v>
      </c>
      <c r="G153">
        <v>9479.7997610000002</v>
      </c>
      <c r="H153">
        <v>7883.8027080000002</v>
      </c>
    </row>
    <row r="154" spans="1:8" x14ac:dyDescent="0.4">
      <c r="A154" t="s">
        <v>413</v>
      </c>
      <c r="B154">
        <v>4134.6894890000003</v>
      </c>
      <c r="C154">
        <v>5348.4825650000002</v>
      </c>
      <c r="D154">
        <v>18840.45289</v>
      </c>
      <c r="E154">
        <v>5445.783461</v>
      </c>
      <c r="F154">
        <v>10951.603800000001</v>
      </c>
      <c r="G154">
        <v>9479.7997610000002</v>
      </c>
      <c r="H154">
        <v>7883.8027080000002</v>
      </c>
    </row>
    <row r="155" spans="1:8" x14ac:dyDescent="0.4">
      <c r="A155" t="s">
        <v>414</v>
      </c>
      <c r="B155">
        <v>4134.6894890000003</v>
      </c>
      <c r="C155">
        <v>5348.4825650000002</v>
      </c>
      <c r="D155">
        <v>18840.45289</v>
      </c>
      <c r="E155">
        <v>5445.783461</v>
      </c>
      <c r="F155">
        <v>10951.603800000001</v>
      </c>
      <c r="G155">
        <v>9479.7997610000002</v>
      </c>
      <c r="H155">
        <v>7883.8027080000002</v>
      </c>
    </row>
    <row r="156" spans="1:8" x14ac:dyDescent="0.4">
      <c r="A156" t="s">
        <v>415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4">
      <c r="A157" t="s">
        <v>416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4">
      <c r="A158" t="s">
        <v>417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4">
      <c r="A159" t="s">
        <v>418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4">
      <c r="A160" t="s">
        <v>419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4">
      <c r="A161" t="s">
        <v>420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4">
      <c r="A162" t="s">
        <v>421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4">
      <c r="A163" t="s">
        <v>422</v>
      </c>
      <c r="B163">
        <v>4221.7571390000003</v>
      </c>
      <c r="C163">
        <v>5446.0159970000004</v>
      </c>
      <c r="D163">
        <v>19217.26195</v>
      </c>
      <c r="E163">
        <v>5090.3529909999997</v>
      </c>
      <c r="F163">
        <v>11156.630069999999</v>
      </c>
      <c r="G163">
        <v>8872.6828050000004</v>
      </c>
      <c r="H163">
        <v>8022.1965270000001</v>
      </c>
    </row>
    <row r="164" spans="1:8" x14ac:dyDescent="0.4">
      <c r="A164" t="s">
        <v>423</v>
      </c>
      <c r="B164">
        <v>4221.7571390000003</v>
      </c>
      <c r="C164">
        <v>5446.0159970000004</v>
      </c>
      <c r="D164">
        <v>19217.26195</v>
      </c>
      <c r="E164">
        <v>5090.3529909999997</v>
      </c>
      <c r="F164">
        <v>11156.630069999999</v>
      </c>
      <c r="G164">
        <v>8872.6828050000004</v>
      </c>
      <c r="H164">
        <v>8022.1965270000001</v>
      </c>
    </row>
    <row r="165" spans="1:8" x14ac:dyDescent="0.4">
      <c r="A165" t="s">
        <v>424</v>
      </c>
      <c r="B165">
        <v>4221.7571390000003</v>
      </c>
      <c r="C165">
        <v>5446.0159970000004</v>
      </c>
      <c r="D165">
        <v>19217.26195</v>
      </c>
      <c r="E165">
        <v>5090.3529909999997</v>
      </c>
      <c r="F165">
        <v>11156.630069999999</v>
      </c>
      <c r="G165">
        <v>8872.6828050000004</v>
      </c>
      <c r="H165">
        <v>8022.1965270000001</v>
      </c>
    </row>
    <row r="166" spans="1:8" x14ac:dyDescent="0.4">
      <c r="A166" t="s">
        <v>425</v>
      </c>
      <c r="B166">
        <v>4221.7571390000003</v>
      </c>
      <c r="C166">
        <v>5446.0159970000004</v>
      </c>
      <c r="D166">
        <v>19217.26195</v>
      </c>
      <c r="E166">
        <v>5090.3529909999997</v>
      </c>
      <c r="F166">
        <v>11156.630069999999</v>
      </c>
      <c r="G166">
        <v>8872.6828050000004</v>
      </c>
      <c r="H166">
        <v>8022.1965270000001</v>
      </c>
    </row>
    <row r="167" spans="1:8" x14ac:dyDescent="0.4">
      <c r="A167" t="s">
        <v>426</v>
      </c>
      <c r="B167">
        <v>4221.7571390000003</v>
      </c>
      <c r="C167">
        <v>5446.0159970000004</v>
      </c>
      <c r="D167">
        <v>19217.26195</v>
      </c>
      <c r="E167">
        <v>5090.3529909999997</v>
      </c>
      <c r="F167">
        <v>11156.630069999999</v>
      </c>
      <c r="G167">
        <v>8872.6828050000004</v>
      </c>
      <c r="H167">
        <v>8022.1965270000001</v>
      </c>
    </row>
    <row r="168" spans="1:8" x14ac:dyDescent="0.4">
      <c r="A168" t="s">
        <v>427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4">
      <c r="A169" t="s">
        <v>428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</row>
    <row r="170" spans="1:8" x14ac:dyDescent="0.4">
      <c r="A170" t="s">
        <v>429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</row>
    <row r="171" spans="1:8" x14ac:dyDescent="0.4">
      <c r="A171" t="s">
        <v>430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4">
      <c r="A172" t="s">
        <v>431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</row>
    <row r="173" spans="1:8" x14ac:dyDescent="0.4">
      <c r="A173" t="s">
        <v>432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4">
      <c r="A174" t="s">
        <v>433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4">
      <c r="A175" t="s">
        <v>434</v>
      </c>
      <c r="B175">
        <v>4310.628479</v>
      </c>
      <c r="C175">
        <v>5545.3446130000002</v>
      </c>
      <c r="D175">
        <v>19601.607189999999</v>
      </c>
      <c r="E175">
        <v>4791.4204659999996</v>
      </c>
      <c r="F175">
        <v>11365.825699999999</v>
      </c>
      <c r="G175">
        <v>8362.4637380000004</v>
      </c>
      <c r="H175">
        <v>8163.0834169999998</v>
      </c>
    </row>
    <row r="176" spans="1:8" x14ac:dyDescent="0.4">
      <c r="A176" t="s">
        <v>435</v>
      </c>
      <c r="B176">
        <v>4310.628479</v>
      </c>
      <c r="C176">
        <v>5545.3446130000002</v>
      </c>
      <c r="D176">
        <v>19601.607189999999</v>
      </c>
      <c r="E176">
        <v>4791.4204659999996</v>
      </c>
      <c r="F176">
        <v>11365.825699999999</v>
      </c>
      <c r="G176">
        <v>8362.4637380000004</v>
      </c>
      <c r="H176">
        <v>8163.0834169999998</v>
      </c>
    </row>
    <row r="177" spans="1:8" x14ac:dyDescent="0.4">
      <c r="A177" t="s">
        <v>436</v>
      </c>
      <c r="B177">
        <v>4310.628479</v>
      </c>
      <c r="C177">
        <v>5545.3446130000002</v>
      </c>
      <c r="D177">
        <v>19601.607189999999</v>
      </c>
      <c r="E177">
        <v>4791.4204659999996</v>
      </c>
      <c r="F177">
        <v>11365.825699999999</v>
      </c>
      <c r="G177">
        <v>8362.4637380000004</v>
      </c>
      <c r="H177">
        <v>8163.0834169999998</v>
      </c>
    </row>
    <row r="178" spans="1:8" x14ac:dyDescent="0.4">
      <c r="A178" t="s">
        <v>437</v>
      </c>
      <c r="B178">
        <v>4310.628479</v>
      </c>
      <c r="C178">
        <v>5545.3446130000002</v>
      </c>
      <c r="D178">
        <v>19601.607189999999</v>
      </c>
      <c r="E178">
        <v>4791.4204659999996</v>
      </c>
      <c r="F178">
        <v>11365.825699999999</v>
      </c>
      <c r="G178">
        <v>8362.4637380000004</v>
      </c>
      <c r="H178">
        <v>8163.0834169999998</v>
      </c>
    </row>
    <row r="179" spans="1:8" x14ac:dyDescent="0.4">
      <c r="A179" t="s">
        <v>438</v>
      </c>
      <c r="B179">
        <v>4310.628479</v>
      </c>
      <c r="C179">
        <v>5545.3446130000002</v>
      </c>
      <c r="D179">
        <v>19601.607189999999</v>
      </c>
      <c r="E179">
        <v>4791.4204659999996</v>
      </c>
      <c r="F179">
        <v>11365.825699999999</v>
      </c>
      <c r="G179">
        <v>8362.4637380000004</v>
      </c>
      <c r="H179">
        <v>8163.0834169999998</v>
      </c>
    </row>
    <row r="180" spans="1:8" x14ac:dyDescent="0.4">
      <c r="A180" t="s">
        <v>439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4">
      <c r="A181" t="s">
        <v>440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1:8" x14ac:dyDescent="0.4">
      <c r="A182" t="s">
        <v>441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</row>
    <row r="183" spans="1:8" x14ac:dyDescent="0.4">
      <c r="A183" t="s">
        <v>442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</row>
    <row r="184" spans="1:8" x14ac:dyDescent="0.4">
      <c r="A184" t="s">
        <v>443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</row>
    <row r="185" spans="1:8" x14ac:dyDescent="0.4">
      <c r="A185" t="s">
        <v>444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</row>
    <row r="186" spans="1:8" x14ac:dyDescent="0.4">
      <c r="A186" t="s">
        <v>445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4">
      <c r="A187" t="s">
        <v>446</v>
      </c>
      <c r="B187">
        <v>4401.3405400000001</v>
      </c>
      <c r="C187">
        <v>5646.5016939999996</v>
      </c>
      <c r="D187">
        <v>19993.639330000002</v>
      </c>
      <c r="E187">
        <v>4536.9129169999997</v>
      </c>
      <c r="F187">
        <v>11557.9966</v>
      </c>
      <c r="G187">
        <v>7922.4065229999997</v>
      </c>
      <c r="H187">
        <v>8306.5090049999999</v>
      </c>
    </row>
    <row r="188" spans="1:8" x14ac:dyDescent="0.4">
      <c r="A188" t="s">
        <v>447</v>
      </c>
      <c r="B188">
        <v>4401.3405400000001</v>
      </c>
      <c r="C188">
        <v>5646.5016939999996</v>
      </c>
      <c r="D188">
        <v>19993.639330000002</v>
      </c>
      <c r="E188">
        <v>4536.9129169999997</v>
      </c>
      <c r="F188">
        <v>11557.9966</v>
      </c>
      <c r="G188">
        <v>7922.4065229999997</v>
      </c>
      <c r="H188">
        <v>8306.5090049999999</v>
      </c>
    </row>
    <row r="189" spans="1:8" x14ac:dyDescent="0.4">
      <c r="A189" t="s">
        <v>448</v>
      </c>
      <c r="B189">
        <v>4401.3405400000001</v>
      </c>
      <c r="C189">
        <v>5646.5016939999996</v>
      </c>
      <c r="D189">
        <v>19993.639330000002</v>
      </c>
      <c r="E189">
        <v>4536.9129169999997</v>
      </c>
      <c r="F189">
        <v>11557.9966</v>
      </c>
      <c r="G189">
        <v>7922.4065229999997</v>
      </c>
      <c r="H189">
        <v>8306.5090049999999</v>
      </c>
    </row>
    <row r="190" spans="1:8" x14ac:dyDescent="0.4">
      <c r="A190" t="s">
        <v>449</v>
      </c>
      <c r="B190">
        <v>4401.3405400000001</v>
      </c>
      <c r="C190">
        <v>5646.5016939999996</v>
      </c>
      <c r="D190">
        <v>19993.639330000002</v>
      </c>
      <c r="E190">
        <v>4536.9129169999997</v>
      </c>
      <c r="F190">
        <v>11557.9966</v>
      </c>
      <c r="G190">
        <v>7922.4065229999997</v>
      </c>
      <c r="H190">
        <v>8306.5090049999999</v>
      </c>
    </row>
    <row r="191" spans="1:8" x14ac:dyDescent="0.4">
      <c r="A191" t="s">
        <v>450</v>
      </c>
      <c r="B191">
        <v>4401.3405400000001</v>
      </c>
      <c r="C191">
        <v>5646.5016939999996</v>
      </c>
      <c r="D191">
        <v>19993.639330000002</v>
      </c>
      <c r="E191">
        <v>4536.9129169999997</v>
      </c>
      <c r="F191">
        <v>11557.9966</v>
      </c>
      <c r="G191">
        <v>7922.4065229999997</v>
      </c>
      <c r="H191">
        <v>8306.5090049999999</v>
      </c>
    </row>
    <row r="192" spans="1:8" x14ac:dyDescent="0.4">
      <c r="A192" t="s">
        <v>451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4">
      <c r="A193" t="s">
        <v>452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1:8" x14ac:dyDescent="0.4">
      <c r="A194" t="s">
        <v>453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4">
      <c r="A195" t="s">
        <v>454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</row>
    <row r="196" spans="1:8" x14ac:dyDescent="0.4">
      <c r="A196" t="s">
        <v>455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4">
      <c r="A197" t="s">
        <v>456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4">
      <c r="A198" t="s">
        <v>457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4">
      <c r="A199" t="s">
        <v>458</v>
      </c>
      <c r="B199">
        <v>4491.9832880000004</v>
      </c>
      <c r="C199">
        <v>5731.2343870000004</v>
      </c>
      <c r="D199">
        <v>20393.512119999999</v>
      </c>
      <c r="E199">
        <v>4317.9774610000004</v>
      </c>
      <c r="F199">
        <v>11699.00049</v>
      </c>
      <c r="G199">
        <v>7540.3610749999998</v>
      </c>
      <c r="H199">
        <v>8425.8885109999992</v>
      </c>
    </row>
    <row r="200" spans="1:8" x14ac:dyDescent="0.4">
      <c r="A200" t="s">
        <v>459</v>
      </c>
      <c r="B200">
        <v>4491.9832880000004</v>
      </c>
      <c r="C200">
        <v>5731.2343870000004</v>
      </c>
      <c r="D200">
        <v>20393.512119999999</v>
      </c>
      <c r="E200">
        <v>4317.9774610000004</v>
      </c>
      <c r="F200">
        <v>11699.00049</v>
      </c>
      <c r="G200">
        <v>7540.3610749999998</v>
      </c>
      <c r="H200">
        <v>8425.8885109999992</v>
      </c>
    </row>
    <row r="201" spans="1:8" x14ac:dyDescent="0.4">
      <c r="A201" t="s">
        <v>460</v>
      </c>
      <c r="B201">
        <v>4491.9832880000004</v>
      </c>
      <c r="C201">
        <v>5731.2343870000004</v>
      </c>
      <c r="D201">
        <v>20393.512119999999</v>
      </c>
      <c r="E201">
        <v>4317.9774610000004</v>
      </c>
      <c r="F201">
        <v>11699.00049</v>
      </c>
      <c r="G201">
        <v>7540.3610749999998</v>
      </c>
      <c r="H201">
        <v>8425.8885109999992</v>
      </c>
    </row>
    <row r="202" spans="1:8" x14ac:dyDescent="0.4">
      <c r="A202" t="s">
        <v>461</v>
      </c>
      <c r="B202">
        <v>4491.9832880000004</v>
      </c>
      <c r="C202">
        <v>5731.2343870000004</v>
      </c>
      <c r="D202">
        <v>20393.512119999999</v>
      </c>
      <c r="E202">
        <v>4317.9774610000004</v>
      </c>
      <c r="F202">
        <v>11699.00049</v>
      </c>
      <c r="G202">
        <v>7540.3610749999998</v>
      </c>
      <c r="H202">
        <v>8425.8885109999992</v>
      </c>
    </row>
    <row r="203" spans="1:8" x14ac:dyDescent="0.4">
      <c r="A203" t="s">
        <v>462</v>
      </c>
      <c r="B203">
        <v>4491.9832880000004</v>
      </c>
      <c r="C203">
        <v>5731.2343870000004</v>
      </c>
      <c r="D203">
        <v>20393.512119999999</v>
      </c>
      <c r="E203">
        <v>4317.9774610000004</v>
      </c>
      <c r="F203">
        <v>11699.00049</v>
      </c>
      <c r="G203">
        <v>7540.3610749999998</v>
      </c>
      <c r="H203">
        <v>8425.8885109999992</v>
      </c>
    </row>
    <row r="204" spans="1:8" x14ac:dyDescent="0.4">
      <c r="A204" t="s">
        <v>463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4">
      <c r="A205" t="s">
        <v>464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</row>
    <row r="206" spans="1:8" x14ac:dyDescent="0.4">
      <c r="A206" t="s">
        <v>465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4">
      <c r="A207" t="s">
        <v>466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4">
      <c r="A208" t="s">
        <v>467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4">
      <c r="A209" t="s">
        <v>468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</row>
    <row r="210" spans="1:8" x14ac:dyDescent="0.4">
      <c r="A210" t="s">
        <v>469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4">
      <c r="A211" t="s">
        <v>470</v>
      </c>
      <c r="B211">
        <v>4584.4826519999997</v>
      </c>
      <c r="C211">
        <v>5840.1014530000002</v>
      </c>
      <c r="D211">
        <v>20801.38236</v>
      </c>
      <c r="E211">
        <v>4127.9750379999996</v>
      </c>
      <c r="F211">
        <v>11918.934810000001</v>
      </c>
      <c r="G211">
        <v>7214.6240459999999</v>
      </c>
      <c r="H211">
        <v>8582.7385610000001</v>
      </c>
    </row>
    <row r="212" spans="1:8" x14ac:dyDescent="0.4">
      <c r="A212" t="s">
        <v>471</v>
      </c>
      <c r="B212">
        <v>4584.4826519999997</v>
      </c>
      <c r="C212">
        <v>5840.1014530000002</v>
      </c>
      <c r="D212">
        <v>20801.38236</v>
      </c>
      <c r="E212">
        <v>4127.9750379999996</v>
      </c>
      <c r="F212">
        <v>11918.934810000001</v>
      </c>
      <c r="G212">
        <v>7214.6240459999999</v>
      </c>
      <c r="H212">
        <v>8582.7385610000001</v>
      </c>
    </row>
    <row r="213" spans="1:8" x14ac:dyDescent="0.4">
      <c r="A213" t="s">
        <v>472</v>
      </c>
      <c r="B213">
        <v>4584.4826519999997</v>
      </c>
      <c r="C213">
        <v>5840.1014530000002</v>
      </c>
      <c r="D213">
        <v>20801.38236</v>
      </c>
      <c r="E213">
        <v>4127.9750379999996</v>
      </c>
      <c r="F213">
        <v>11918.934810000001</v>
      </c>
      <c r="G213">
        <v>7214.6240459999999</v>
      </c>
      <c r="H213">
        <v>8582.7385610000001</v>
      </c>
    </row>
    <row r="214" spans="1:8" x14ac:dyDescent="0.4">
      <c r="A214" t="s">
        <v>473</v>
      </c>
      <c r="B214">
        <v>4584.4826519999997</v>
      </c>
      <c r="C214">
        <v>5840.1014530000002</v>
      </c>
      <c r="D214">
        <v>20801.38236</v>
      </c>
      <c r="E214">
        <v>4127.9750379999996</v>
      </c>
      <c r="F214">
        <v>11918.934810000001</v>
      </c>
      <c r="G214">
        <v>7214.6240459999999</v>
      </c>
      <c r="H214">
        <v>8582.7385610000001</v>
      </c>
    </row>
    <row r="215" spans="1:8" x14ac:dyDescent="0.4">
      <c r="A215" t="s">
        <v>474</v>
      </c>
      <c r="B215">
        <v>4584.4826519999997</v>
      </c>
      <c r="C215">
        <v>5840.1014530000002</v>
      </c>
      <c r="D215">
        <v>20801.38236</v>
      </c>
      <c r="E215">
        <v>4127.9750379999996</v>
      </c>
      <c r="F215">
        <v>11918.934810000001</v>
      </c>
      <c r="G215">
        <v>7214.6240459999999</v>
      </c>
      <c r="H215">
        <v>8582.7385610000001</v>
      </c>
    </row>
    <row r="216" spans="1:8" x14ac:dyDescent="0.4">
      <c r="A216" t="s">
        <v>475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4">
      <c r="A217" t="s">
        <v>476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4">
      <c r="A218" t="s">
        <v>477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4">
      <c r="A219" t="s">
        <v>478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4">
      <c r="A220" t="s">
        <v>479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4">
      <c r="A221" t="s">
        <v>480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4">
      <c r="A222" t="s">
        <v>481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4">
      <c r="A223" t="s">
        <v>482</v>
      </c>
      <c r="B223">
        <v>4678.8765110000004</v>
      </c>
      <c r="C223">
        <v>5951.0422639999997</v>
      </c>
      <c r="D223">
        <v>21217.41001</v>
      </c>
      <c r="E223">
        <v>3961.8292980000001</v>
      </c>
      <c r="F223">
        <v>12143.312910000001</v>
      </c>
      <c r="G223">
        <v>6930.0139280000003</v>
      </c>
      <c r="H223">
        <v>8742.5303629999999</v>
      </c>
    </row>
    <row r="224" spans="1:8" x14ac:dyDescent="0.4">
      <c r="A224" t="s">
        <v>483</v>
      </c>
      <c r="B224">
        <v>4678.8765110000004</v>
      </c>
      <c r="C224">
        <v>5951.0422639999997</v>
      </c>
      <c r="D224">
        <v>21217.41001</v>
      </c>
      <c r="E224">
        <v>3961.8292980000001</v>
      </c>
      <c r="F224">
        <v>12143.312910000001</v>
      </c>
      <c r="G224">
        <v>6930.0139280000003</v>
      </c>
      <c r="H224">
        <v>8742.5303629999999</v>
      </c>
    </row>
    <row r="225" spans="1:8" x14ac:dyDescent="0.4">
      <c r="A225" t="s">
        <v>484</v>
      </c>
      <c r="B225">
        <v>4678.8765110000004</v>
      </c>
      <c r="C225">
        <v>5951.0422639999997</v>
      </c>
      <c r="D225">
        <v>21217.41001</v>
      </c>
      <c r="E225">
        <v>3961.8292980000001</v>
      </c>
      <c r="F225">
        <v>12143.312910000001</v>
      </c>
      <c r="G225">
        <v>6930.0139280000003</v>
      </c>
      <c r="H225">
        <v>8742.5303629999999</v>
      </c>
    </row>
    <row r="226" spans="1:8" x14ac:dyDescent="0.4">
      <c r="A226" t="s">
        <v>485</v>
      </c>
      <c r="B226">
        <v>4678.8765110000004</v>
      </c>
      <c r="C226">
        <v>5951.0422639999997</v>
      </c>
      <c r="D226">
        <v>21217.41001</v>
      </c>
      <c r="E226">
        <v>3961.8292980000001</v>
      </c>
      <c r="F226">
        <v>12143.312910000001</v>
      </c>
      <c r="G226">
        <v>6930.0139280000003</v>
      </c>
      <c r="H226">
        <v>8742.5303629999999</v>
      </c>
    </row>
    <row r="227" spans="1:8" x14ac:dyDescent="0.4">
      <c r="A227" t="s">
        <v>486</v>
      </c>
      <c r="B227">
        <v>4678.8765110000004</v>
      </c>
      <c r="C227">
        <v>5951.0422639999997</v>
      </c>
      <c r="D227">
        <v>21217.41001</v>
      </c>
      <c r="E227">
        <v>3961.8292980000001</v>
      </c>
      <c r="F227">
        <v>12143.312910000001</v>
      </c>
      <c r="G227">
        <v>6930.0139280000003</v>
      </c>
      <c r="H227">
        <v>8742.5303629999999</v>
      </c>
    </row>
    <row r="228" spans="1:8" x14ac:dyDescent="0.4">
      <c r="A228" t="s">
        <v>487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4">
      <c r="A229" t="s">
        <v>488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4">
      <c r="A230" t="s">
        <v>489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4">
      <c r="A231" t="s">
        <v>490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4">
      <c r="A232" t="s">
        <v>491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4">
      <c r="A233" t="s">
        <v>492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4">
      <c r="A234" t="s">
        <v>493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4">
      <c r="A235" t="s">
        <v>494</v>
      </c>
      <c r="B235">
        <v>4775.2035139999998</v>
      </c>
      <c r="C235">
        <v>6064.0964199999999</v>
      </c>
      <c r="D235">
        <v>21641.75821</v>
      </c>
      <c r="E235">
        <v>3815.5925269999998</v>
      </c>
      <c r="F235">
        <v>12371.196760000001</v>
      </c>
      <c r="G235">
        <v>6679.7302710000004</v>
      </c>
      <c r="H235">
        <v>8905.3194230000008</v>
      </c>
    </row>
    <row r="236" spans="1:8" x14ac:dyDescent="0.4">
      <c r="A236" t="s">
        <v>495</v>
      </c>
      <c r="B236">
        <v>4775.2035139999998</v>
      </c>
      <c r="C236">
        <v>6064.0964199999999</v>
      </c>
      <c r="D236">
        <v>21641.75821</v>
      </c>
      <c r="E236">
        <v>3815.5925269999998</v>
      </c>
      <c r="F236">
        <v>12371.196760000001</v>
      </c>
      <c r="G236">
        <v>6679.7302710000004</v>
      </c>
      <c r="H236">
        <v>8905.3194230000008</v>
      </c>
    </row>
    <row r="237" spans="1:8" x14ac:dyDescent="0.4">
      <c r="A237" t="s">
        <v>496</v>
      </c>
      <c r="B237">
        <v>4775.2035139999998</v>
      </c>
      <c r="C237">
        <v>6064.0964199999999</v>
      </c>
      <c r="D237">
        <v>21641.75821</v>
      </c>
      <c r="E237">
        <v>3815.5925269999998</v>
      </c>
      <c r="F237">
        <v>12371.196760000001</v>
      </c>
      <c r="G237">
        <v>6679.7302710000004</v>
      </c>
      <c r="H237">
        <v>8905.3194230000008</v>
      </c>
    </row>
    <row r="238" spans="1:8" x14ac:dyDescent="0.4">
      <c r="A238" t="s">
        <v>497</v>
      </c>
      <c r="B238">
        <v>4775.2035139999998</v>
      </c>
      <c r="C238">
        <v>6064.0964199999999</v>
      </c>
      <c r="D238">
        <v>21641.75821</v>
      </c>
      <c r="E238">
        <v>3815.5925269999998</v>
      </c>
      <c r="F238">
        <v>12371.196760000001</v>
      </c>
      <c r="G238">
        <v>6679.7302710000004</v>
      </c>
      <c r="H238">
        <v>8905.3194230000008</v>
      </c>
    </row>
    <row r="239" spans="1:8" x14ac:dyDescent="0.4">
      <c r="A239" t="s">
        <v>498</v>
      </c>
      <c r="B239">
        <v>4775.2035139999998</v>
      </c>
      <c r="C239">
        <v>6064.0964199999999</v>
      </c>
      <c r="D239">
        <v>21641.75821</v>
      </c>
      <c r="E239">
        <v>3815.5925269999998</v>
      </c>
      <c r="F239">
        <v>12371.196760000001</v>
      </c>
      <c r="G239">
        <v>6679.7302710000004</v>
      </c>
      <c r="H239">
        <v>8905.3194230000008</v>
      </c>
    </row>
    <row r="240" spans="1:8" x14ac:dyDescent="0.4">
      <c r="A240" t="s">
        <v>499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4">
      <c r="A241" t="s">
        <v>500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4">
      <c r="A242" t="s">
        <v>501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4">
      <c r="A243" t="s">
        <v>502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4">
      <c r="A244" t="s">
        <v>503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4">
      <c r="A245" t="s">
        <v>504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4">
      <c r="A246" t="s">
        <v>505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4">
      <c r="A247" t="s">
        <v>506</v>
      </c>
      <c r="B247">
        <v>4873.5030960000004</v>
      </c>
      <c r="C247">
        <v>6179.304279</v>
      </c>
      <c r="D247">
        <v>22074.593369999999</v>
      </c>
      <c r="E247">
        <v>3686.1486450000002</v>
      </c>
      <c r="F247">
        <v>12572.398429999999</v>
      </c>
      <c r="G247">
        <v>6454.5540650000003</v>
      </c>
      <c r="H247">
        <v>9071.1622989999996</v>
      </c>
    </row>
    <row r="248" spans="1:8" x14ac:dyDescent="0.4">
      <c r="A248" t="s">
        <v>507</v>
      </c>
      <c r="B248">
        <v>4873.5030960000004</v>
      </c>
      <c r="C248">
        <v>6179.304279</v>
      </c>
      <c r="D248">
        <v>22074.593369999999</v>
      </c>
      <c r="E248">
        <v>3686.1486450000002</v>
      </c>
      <c r="F248">
        <v>12572.398429999999</v>
      </c>
      <c r="G248">
        <v>6454.5540650000003</v>
      </c>
      <c r="H248">
        <v>9071.1622989999996</v>
      </c>
    </row>
    <row r="249" spans="1:8" x14ac:dyDescent="0.4">
      <c r="A249" t="s">
        <v>508</v>
      </c>
      <c r="B249">
        <v>4873.5030960000004</v>
      </c>
      <c r="C249">
        <v>6179.304279</v>
      </c>
      <c r="D249">
        <v>22074.593369999999</v>
      </c>
      <c r="E249">
        <v>3686.1486450000002</v>
      </c>
      <c r="F249">
        <v>12572.398429999999</v>
      </c>
      <c r="G249">
        <v>6454.5540650000003</v>
      </c>
      <c r="H249">
        <v>9071.1622989999996</v>
      </c>
    </row>
    <row r="250" spans="1:8" x14ac:dyDescent="0.4">
      <c r="A250" t="s">
        <v>509</v>
      </c>
      <c r="B250">
        <v>4873.5030960000004</v>
      </c>
      <c r="C250">
        <v>6179.304279</v>
      </c>
      <c r="D250">
        <v>22074.593369999999</v>
      </c>
      <c r="E250">
        <v>3686.1486450000002</v>
      </c>
      <c r="F250">
        <v>12572.398429999999</v>
      </c>
      <c r="G250">
        <v>6454.5540650000003</v>
      </c>
      <c r="H250">
        <v>9071.1622989999996</v>
      </c>
    </row>
    <row r="251" spans="1:8" x14ac:dyDescent="0.4">
      <c r="A251" t="s">
        <v>510</v>
      </c>
      <c r="B251">
        <v>4873.5030960000004</v>
      </c>
      <c r="C251">
        <v>6179.304279</v>
      </c>
      <c r="D251">
        <v>22074.593369999999</v>
      </c>
      <c r="E251">
        <v>3686.1486450000002</v>
      </c>
      <c r="F251">
        <v>12572.398429999999</v>
      </c>
      <c r="G251">
        <v>6454.5540650000003</v>
      </c>
      <c r="H251">
        <v>9071.1622989999996</v>
      </c>
    </row>
    <row r="252" spans="1:8" x14ac:dyDescent="0.4">
      <c r="A252" t="s">
        <v>511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</row>
    <row r="253" spans="1:8" x14ac:dyDescent="0.4">
      <c r="A253" t="s">
        <v>512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4">
      <c r="A254" t="s">
        <v>513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4">
      <c r="A255" t="s">
        <v>514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4">
      <c r="A256" t="s">
        <v>515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4">
      <c r="A257" t="s">
        <v>516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4">
      <c r="A258" t="s">
        <v>517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4">
      <c r="A259" t="s">
        <v>518</v>
      </c>
      <c r="B259">
        <v>4970.9731579999998</v>
      </c>
      <c r="C259">
        <v>6269.7235270000001</v>
      </c>
      <c r="D259">
        <v>22516.08524</v>
      </c>
      <c r="E259">
        <v>3566.6825530000001</v>
      </c>
      <c r="F259">
        <v>12703.22142</v>
      </c>
      <c r="G259">
        <v>6245.1492609999996</v>
      </c>
      <c r="H259">
        <v>9200.8431650000002</v>
      </c>
    </row>
    <row r="260" spans="1:8" x14ac:dyDescent="0.4">
      <c r="A260" t="s">
        <v>519</v>
      </c>
      <c r="B260">
        <v>4970.9731579999998</v>
      </c>
      <c r="C260">
        <v>6269.7235270000001</v>
      </c>
      <c r="D260">
        <v>22516.08524</v>
      </c>
      <c r="E260">
        <v>3566.6825530000001</v>
      </c>
      <c r="F260">
        <v>12703.22142</v>
      </c>
      <c r="G260">
        <v>6245.1492609999996</v>
      </c>
      <c r="H260">
        <v>9200.8431650000002</v>
      </c>
    </row>
    <row r="261" spans="1:8" x14ac:dyDescent="0.4">
      <c r="A261" t="s">
        <v>520</v>
      </c>
      <c r="B261">
        <v>4970.9731579999998</v>
      </c>
      <c r="C261">
        <v>6269.7235270000001</v>
      </c>
      <c r="D261">
        <v>22516.08524</v>
      </c>
      <c r="E261">
        <v>3566.6825530000001</v>
      </c>
      <c r="F261">
        <v>12703.22142</v>
      </c>
      <c r="G261">
        <v>6245.1492609999996</v>
      </c>
      <c r="H261">
        <v>9200.8431650000002</v>
      </c>
    </row>
    <row r="262" spans="1:8" x14ac:dyDescent="0.4">
      <c r="A262" t="s">
        <v>521</v>
      </c>
      <c r="B262">
        <v>4970.9731579999998</v>
      </c>
      <c r="C262">
        <v>6269.7235270000001</v>
      </c>
      <c r="D262">
        <v>22516.08524</v>
      </c>
      <c r="E262">
        <v>3566.6825530000001</v>
      </c>
      <c r="F262">
        <v>12703.22142</v>
      </c>
      <c r="G262">
        <v>6245.1492609999996</v>
      </c>
      <c r="H262">
        <v>9200.8431650000002</v>
      </c>
    </row>
    <row r="263" spans="1:8" x14ac:dyDescent="0.4">
      <c r="A263" t="s">
        <v>522</v>
      </c>
      <c r="B263">
        <v>4970.9731579999998</v>
      </c>
      <c r="C263">
        <v>6269.7235270000001</v>
      </c>
      <c r="D263">
        <v>22516.08524</v>
      </c>
      <c r="E263">
        <v>3566.6825530000001</v>
      </c>
      <c r="F263">
        <v>12703.22142</v>
      </c>
      <c r="G263">
        <v>6245.1492609999996</v>
      </c>
      <c r="H263">
        <v>9200.8431650000002</v>
      </c>
    </row>
    <row r="264" spans="1:8" x14ac:dyDescent="0.4">
      <c r="A264" t="s">
        <v>523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4">
      <c r="A265" t="s">
        <v>524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1:AD95"/>
  <sheetViews>
    <sheetView zoomScale="70" zoomScaleNormal="70" workbookViewId="0">
      <selection activeCell="D45" sqref="D45"/>
    </sheetView>
  </sheetViews>
  <sheetFormatPr defaultColWidth="9" defaultRowHeight="14.6" x14ac:dyDescent="0.4"/>
  <cols>
    <col min="1" max="1" width="3.69140625" style="26" customWidth="1"/>
    <col min="2" max="2" width="36.69140625" style="26" customWidth="1"/>
    <col min="3" max="25" width="14.53515625" style="26" customWidth="1"/>
    <col min="26" max="16384" width="9" style="26"/>
  </cols>
  <sheetData>
    <row r="1" spans="1:30" ht="36" customHeight="1" x14ac:dyDescent="0.4">
      <c r="A1" s="82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0" ht="17.600000000000001" thickBot="1" x14ac:dyDescent="0.6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30" ht="18.45" thickBot="1" x14ac:dyDescent="0.6">
      <c r="B3" s="81"/>
      <c r="C3" s="79"/>
      <c r="D3" s="80"/>
      <c r="E3" s="79"/>
      <c r="F3" s="78"/>
      <c r="G3" s="201" t="s">
        <v>53</v>
      </c>
      <c r="H3" s="202"/>
      <c r="I3" s="202"/>
      <c r="J3" s="202"/>
      <c r="K3" s="202"/>
      <c r="L3" s="202"/>
      <c r="M3" s="202"/>
      <c r="N3" s="202"/>
      <c r="O3" s="202"/>
      <c r="P3" s="203"/>
      <c r="Q3" s="204" t="s">
        <v>79</v>
      </c>
      <c r="R3" s="205"/>
      <c r="S3" s="205"/>
      <c r="T3" s="205"/>
      <c r="U3" s="205"/>
      <c r="V3" s="205"/>
    </row>
    <row r="4" spans="1:30" ht="18" x14ac:dyDescent="0.55000000000000004">
      <c r="B4" s="77" t="s">
        <v>78</v>
      </c>
      <c r="C4" s="73">
        <v>2018</v>
      </c>
      <c r="D4" s="73">
        <v>2019</v>
      </c>
      <c r="E4" s="99">
        <v>2020</v>
      </c>
      <c r="F4" s="75">
        <v>2021</v>
      </c>
      <c r="G4" s="73">
        <v>2022</v>
      </c>
      <c r="H4" s="73">
        <v>2023</v>
      </c>
      <c r="I4" s="83">
        <v>2024</v>
      </c>
      <c r="J4" s="73">
        <v>2025</v>
      </c>
      <c r="K4" s="73">
        <v>2026</v>
      </c>
      <c r="L4" s="83">
        <v>2027</v>
      </c>
      <c r="M4" s="73">
        <v>2028</v>
      </c>
      <c r="N4" s="74">
        <v>2029</v>
      </c>
      <c r="O4" s="76">
        <v>2030</v>
      </c>
      <c r="P4" s="73">
        <v>2031</v>
      </c>
      <c r="Q4" s="73">
        <v>2032</v>
      </c>
      <c r="R4" s="75">
        <v>2033</v>
      </c>
      <c r="S4" s="73">
        <v>2034</v>
      </c>
      <c r="T4" s="74">
        <v>2035</v>
      </c>
      <c r="U4" s="73">
        <v>2036</v>
      </c>
      <c r="V4" s="73">
        <v>2037</v>
      </c>
      <c r="W4" s="73">
        <v>2038</v>
      </c>
      <c r="X4" s="73">
        <v>2039</v>
      </c>
      <c r="Y4" s="73">
        <v>2040</v>
      </c>
      <c r="Z4" s="73"/>
      <c r="AA4" s="73"/>
      <c r="AB4" s="73"/>
      <c r="AC4" s="73"/>
      <c r="AD4" s="73"/>
    </row>
    <row r="5" spans="1:30" ht="18" x14ac:dyDescent="0.55000000000000004">
      <c r="B5" s="72" t="s">
        <v>184</v>
      </c>
      <c r="C5" s="70">
        <f>C9*C6</f>
        <v>302.94</v>
      </c>
      <c r="D5" s="70">
        <f t="shared" ref="D5:Y5" si="0">D9*D6</f>
        <v>338.48796345806562</v>
      </c>
      <c r="E5" s="70">
        <f t="shared" si="0"/>
        <v>374.36885760359007</v>
      </c>
      <c r="F5" s="70">
        <f t="shared" si="0"/>
        <v>396.31927213313253</v>
      </c>
      <c r="G5" s="70">
        <f t="shared" si="0"/>
        <v>420.63845061849355</v>
      </c>
      <c r="H5" s="70">
        <f t="shared" si="0"/>
        <v>443.42779483119824</v>
      </c>
      <c r="I5" s="70">
        <f t="shared" si="0"/>
        <v>465.62715488296254</v>
      </c>
      <c r="J5" s="70">
        <f t="shared" si="0"/>
        <v>487.80015096877372</v>
      </c>
      <c r="K5" s="70">
        <f t="shared" si="0"/>
        <v>508.44208592233412</v>
      </c>
      <c r="L5" s="70">
        <f t="shared" si="0"/>
        <v>529.15496526401034</v>
      </c>
      <c r="M5" s="70">
        <f t="shared" si="0"/>
        <v>550.74753646934869</v>
      </c>
      <c r="N5" s="70">
        <f t="shared" si="0"/>
        <v>572.49924499219105</v>
      </c>
      <c r="O5" s="70">
        <f t="shared" si="0"/>
        <v>594.42779224425192</v>
      </c>
      <c r="P5" s="70">
        <f t="shared" si="0"/>
        <v>636.43669917684679</v>
      </c>
      <c r="Q5" s="70">
        <f t="shared" si="0"/>
        <v>658.83110966323636</v>
      </c>
      <c r="R5" s="70">
        <f t="shared" si="0"/>
        <v>661.38107795409837</v>
      </c>
      <c r="S5" s="70">
        <f t="shared" si="0"/>
        <v>663.96465136021868</v>
      </c>
      <c r="T5" s="70">
        <f t="shared" si="0"/>
        <v>666.57247789575126</v>
      </c>
      <c r="U5" s="70">
        <f t="shared" si="0"/>
        <v>669.19860520235522</v>
      </c>
      <c r="V5" s="70">
        <f t="shared" si="0"/>
        <v>671.84004038242335</v>
      </c>
      <c r="W5" s="70">
        <f t="shared" si="0"/>
        <v>674.49546759917325</v>
      </c>
      <c r="X5" s="70">
        <f t="shared" si="0"/>
        <v>677.16429030159645</v>
      </c>
      <c r="Y5" s="70">
        <f t="shared" si="0"/>
        <v>679.84613500446869</v>
      </c>
      <c r="Z5" s="57"/>
      <c r="AA5" s="57"/>
      <c r="AB5" s="57"/>
      <c r="AC5" s="57"/>
      <c r="AD5" s="57"/>
    </row>
    <row r="6" spans="1:30" ht="17.25" customHeight="1" x14ac:dyDescent="0.55000000000000004">
      <c r="B6" s="56" t="s">
        <v>76</v>
      </c>
      <c r="C6" s="66">
        <v>0.27</v>
      </c>
      <c r="D6" s="69">
        <v>0.3</v>
      </c>
      <c r="E6" s="68">
        <v>0.33</v>
      </c>
      <c r="F6" s="65">
        <v>0.34750000000000003</v>
      </c>
      <c r="G6" s="65">
        <v>0.36500000000000005</v>
      </c>
      <c r="H6" s="68">
        <v>0.38250000000000006</v>
      </c>
      <c r="I6" s="65">
        <v>0.4</v>
      </c>
      <c r="J6" s="69">
        <v>0.41666666666666669</v>
      </c>
      <c r="K6" s="68">
        <v>0.43333333333333335</v>
      </c>
      <c r="L6" s="65">
        <v>0.45</v>
      </c>
      <c r="M6" s="67">
        <v>0.46666666666666667</v>
      </c>
      <c r="N6" s="66">
        <v>0.48333333333333334</v>
      </c>
      <c r="O6" s="65">
        <v>0.5</v>
      </c>
      <c r="P6" s="65">
        <v>0.53333333333333333</v>
      </c>
      <c r="Q6" s="65">
        <v>0.55000000000000004</v>
      </c>
      <c r="R6" s="65">
        <v>0.55000000000000004</v>
      </c>
      <c r="S6" s="65">
        <v>0.55000000000000004</v>
      </c>
      <c r="T6" s="65">
        <v>0.55000000000000004</v>
      </c>
      <c r="U6" s="65">
        <v>0.55000000000000004</v>
      </c>
      <c r="V6" s="65">
        <v>0.55000000000000004</v>
      </c>
      <c r="W6" s="65">
        <v>0.55000000000000004</v>
      </c>
      <c r="X6" s="65">
        <v>0.55000000000000004</v>
      </c>
      <c r="Y6" s="65">
        <v>0.55000000000000004</v>
      </c>
      <c r="Z6" s="65"/>
      <c r="AA6" s="65"/>
      <c r="AB6" s="65"/>
      <c r="AC6" s="65"/>
      <c r="AD6" s="65"/>
    </row>
    <row r="7" spans="1:30" ht="17.25" customHeight="1" x14ac:dyDescent="0.55000000000000004">
      <c r="B7" s="56" t="s">
        <v>75</v>
      </c>
      <c r="C7" s="61">
        <v>1122</v>
      </c>
      <c r="D7" s="61">
        <v>1130</v>
      </c>
      <c r="E7" s="63">
        <v>1136</v>
      </c>
      <c r="F7" s="64">
        <v>1142</v>
      </c>
      <c r="G7" s="61">
        <v>1154</v>
      </c>
      <c r="H7" s="61">
        <v>1161</v>
      </c>
      <c r="I7" s="64">
        <v>1166</v>
      </c>
      <c r="J7" s="61">
        <v>1173</v>
      </c>
      <c r="K7" s="63">
        <v>1176</v>
      </c>
      <c r="L7" s="64">
        <v>1179</v>
      </c>
      <c r="M7" s="61">
        <v>1183.7159999999999</v>
      </c>
      <c r="N7" s="63">
        <v>1188.4508639999999</v>
      </c>
      <c r="O7" s="61">
        <v>1193.2046674559999</v>
      </c>
      <c r="P7" s="61">
        <v>1197.9774861258238</v>
      </c>
      <c r="Q7" s="61">
        <v>1202.769396070327</v>
      </c>
      <c r="R7" s="64">
        <v>1207.5804736546083</v>
      </c>
      <c r="S7" s="61">
        <v>1212.4107955492268</v>
      </c>
      <c r="T7" s="63">
        <v>1217.2604387314236</v>
      </c>
      <c r="U7" s="61">
        <v>1222.1294804863494</v>
      </c>
      <c r="V7" s="26">
        <v>1227.0179984082947</v>
      </c>
      <c r="W7" s="26">
        <v>1231.926070401928</v>
      </c>
      <c r="X7" s="26">
        <v>1236.8537746835357</v>
      </c>
      <c r="Y7" s="26">
        <v>1241.8011897822698</v>
      </c>
    </row>
    <row r="8" spans="1:30" ht="17.25" customHeight="1" x14ac:dyDescent="0.55000000000000004">
      <c r="B8" s="56" t="s">
        <v>74</v>
      </c>
      <c r="C8" s="62">
        <v>0</v>
      </c>
      <c r="D8" s="62">
        <v>1.7067884731145795</v>
      </c>
      <c r="E8" s="62">
        <v>1.5489163527574592</v>
      </c>
      <c r="F8" s="62">
        <v>1.5128859478202659</v>
      </c>
      <c r="G8" s="62">
        <v>1.5658887164561648</v>
      </c>
      <c r="H8" s="62">
        <v>1.7116475001355593</v>
      </c>
      <c r="I8" s="62">
        <v>1.9321127925936781</v>
      </c>
      <c r="J8" s="62">
        <v>2.2796376749430727</v>
      </c>
      <c r="K8" s="62">
        <v>2.6721094099981473</v>
      </c>
      <c r="L8" s="62">
        <v>3.1000771910880611</v>
      </c>
      <c r="M8" s="62">
        <v>3.5427075656812921</v>
      </c>
      <c r="N8" s="62">
        <v>3.9696674644320775</v>
      </c>
      <c r="O8" s="62">
        <v>4.3490829674960878</v>
      </c>
      <c r="P8" s="62">
        <v>4.6586751692361252</v>
      </c>
      <c r="Q8" s="62">
        <v>4.8946512280792671</v>
      </c>
      <c r="R8" s="62">
        <v>5.0694228289752061</v>
      </c>
      <c r="S8" s="62">
        <v>5.2023385306474523</v>
      </c>
      <c r="T8" s="62">
        <v>5.3104789209670491</v>
      </c>
      <c r="U8" s="62">
        <v>5.4047437547945885</v>
      </c>
      <c r="V8" s="62">
        <v>5.4906522584342161</v>
      </c>
      <c r="W8" s="62">
        <v>5.5706747670677137</v>
      </c>
      <c r="X8" s="62">
        <v>5.6459741351786654</v>
      </c>
      <c r="Y8" s="62">
        <v>5.7173079559630713</v>
      </c>
      <c r="Z8" s="62"/>
      <c r="AA8" s="62"/>
      <c r="AB8" s="62"/>
      <c r="AC8" s="62"/>
      <c r="AD8" s="62"/>
    </row>
    <row r="9" spans="1:30" ht="18" x14ac:dyDescent="0.55000000000000004">
      <c r="B9" s="56" t="s">
        <v>73</v>
      </c>
      <c r="C9" s="61">
        <f>C7-C8</f>
        <v>1122</v>
      </c>
      <c r="D9" s="61">
        <f t="shared" ref="D9:Y9" si="1">D7-D8</f>
        <v>1128.2932115268854</v>
      </c>
      <c r="E9" s="61">
        <f t="shared" si="1"/>
        <v>1134.4510836472425</v>
      </c>
      <c r="F9" s="61">
        <f t="shared" si="1"/>
        <v>1140.4871140521798</v>
      </c>
      <c r="G9" s="61">
        <f t="shared" si="1"/>
        <v>1152.4341112835439</v>
      </c>
      <c r="H9" s="61">
        <f t="shared" si="1"/>
        <v>1159.2883524998645</v>
      </c>
      <c r="I9" s="61">
        <f t="shared" si="1"/>
        <v>1164.0678872074063</v>
      </c>
      <c r="J9" s="61">
        <f t="shared" si="1"/>
        <v>1170.7203623250568</v>
      </c>
      <c r="K9" s="61">
        <f t="shared" si="1"/>
        <v>1173.3278905900017</v>
      </c>
      <c r="L9" s="61">
        <f t="shared" si="1"/>
        <v>1175.8999228089119</v>
      </c>
      <c r="M9" s="61">
        <f t="shared" si="1"/>
        <v>1180.1732924343187</v>
      </c>
      <c r="N9" s="61">
        <f t="shared" si="1"/>
        <v>1184.4811965355677</v>
      </c>
      <c r="O9" s="61">
        <f t="shared" si="1"/>
        <v>1188.8555844885038</v>
      </c>
      <c r="P9" s="61">
        <f t="shared" si="1"/>
        <v>1193.3188109565876</v>
      </c>
      <c r="Q9" s="61">
        <f t="shared" si="1"/>
        <v>1197.8747448422478</v>
      </c>
      <c r="R9" s="61">
        <f t="shared" si="1"/>
        <v>1202.5110508256332</v>
      </c>
      <c r="S9" s="61">
        <f t="shared" si="1"/>
        <v>1207.2084570185793</v>
      </c>
      <c r="T9" s="61">
        <f t="shared" si="1"/>
        <v>1211.9499598104567</v>
      </c>
      <c r="U9" s="61">
        <f t="shared" si="1"/>
        <v>1216.7247367315549</v>
      </c>
      <c r="V9" s="61">
        <f t="shared" si="1"/>
        <v>1221.5273461498605</v>
      </c>
      <c r="W9" s="61">
        <f t="shared" si="1"/>
        <v>1226.3553956348603</v>
      </c>
      <c r="X9" s="61">
        <f t="shared" si="1"/>
        <v>1231.207800548357</v>
      </c>
      <c r="Y9" s="61">
        <f t="shared" si="1"/>
        <v>1236.0838818263067</v>
      </c>
      <c r="Z9" s="61"/>
      <c r="AA9" s="61"/>
      <c r="AB9" s="61"/>
      <c r="AC9" s="61"/>
      <c r="AD9" s="61"/>
    </row>
    <row r="10" spans="1:30" ht="18" x14ac:dyDescent="0.55000000000000004">
      <c r="B10" s="60" t="s">
        <v>72</v>
      </c>
      <c r="C10" s="57">
        <f t="shared" ref="C10:Y10" si="2">SUM(C11:C16)</f>
        <v>204.26978855075345</v>
      </c>
      <c r="D10" s="57">
        <f t="shared" si="2"/>
        <v>204.26978855075345</v>
      </c>
      <c r="E10" s="57">
        <f t="shared" si="2"/>
        <v>204.26978855075345</v>
      </c>
      <c r="F10" s="57">
        <f t="shared" si="2"/>
        <v>204.26978855075345</v>
      </c>
      <c r="G10" s="57">
        <f t="shared" si="2"/>
        <v>198.06778855075345</v>
      </c>
      <c r="H10" s="57">
        <f t="shared" si="2"/>
        <v>191.56778855075345</v>
      </c>
      <c r="I10" s="57">
        <f t="shared" si="2"/>
        <v>191.56778855075345</v>
      </c>
      <c r="J10" s="57">
        <f t="shared" si="2"/>
        <v>191.56778855075345</v>
      </c>
      <c r="K10" s="57">
        <f t="shared" si="2"/>
        <v>191.56778855075345</v>
      </c>
      <c r="L10" s="57">
        <f t="shared" si="2"/>
        <v>189.81778855075345</v>
      </c>
      <c r="M10" s="57">
        <f t="shared" si="2"/>
        <v>170.56778855075345</v>
      </c>
      <c r="N10" s="57">
        <f t="shared" si="2"/>
        <v>168.73952998800078</v>
      </c>
      <c r="O10" s="57">
        <f t="shared" si="2"/>
        <v>148.62868579772143</v>
      </c>
      <c r="P10" s="57">
        <f t="shared" si="2"/>
        <v>148.62868579772143</v>
      </c>
      <c r="Q10" s="57">
        <f t="shared" si="2"/>
        <v>148.62868579772143</v>
      </c>
      <c r="R10" s="57">
        <f t="shared" si="2"/>
        <v>138.32629531457798</v>
      </c>
      <c r="S10" s="57">
        <f t="shared" si="2"/>
        <v>25</v>
      </c>
      <c r="T10" s="57">
        <f t="shared" si="2"/>
        <v>25</v>
      </c>
      <c r="U10" s="57">
        <f t="shared" si="2"/>
        <v>25</v>
      </c>
      <c r="V10" s="57">
        <f t="shared" si="2"/>
        <v>25</v>
      </c>
      <c r="W10" s="57">
        <f t="shared" si="2"/>
        <v>25</v>
      </c>
      <c r="X10" s="57">
        <f t="shared" si="2"/>
        <v>25</v>
      </c>
      <c r="Y10" s="57">
        <f t="shared" si="2"/>
        <v>25</v>
      </c>
      <c r="Z10" s="57"/>
      <c r="AA10" s="57"/>
      <c r="AB10" s="57"/>
      <c r="AC10" s="57"/>
      <c r="AD10" s="57"/>
    </row>
    <row r="11" spans="1:30" ht="18" x14ac:dyDescent="0.55000000000000004">
      <c r="B11" s="24" t="s">
        <v>50</v>
      </c>
      <c r="C11" s="54">
        <v>12.702</v>
      </c>
      <c r="D11" s="54">
        <v>12.702</v>
      </c>
      <c r="E11" s="54">
        <v>12.702</v>
      </c>
      <c r="F11" s="54">
        <v>12.702</v>
      </c>
      <c r="G11" s="54">
        <v>6.5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</row>
    <row r="12" spans="1:30" ht="18" x14ac:dyDescent="0.55000000000000004">
      <c r="B12" s="25" t="s">
        <v>51</v>
      </c>
      <c r="C12" s="54">
        <v>21.93910275303201</v>
      </c>
      <c r="D12" s="54">
        <v>21.93910275303201</v>
      </c>
      <c r="E12" s="53">
        <v>21.93910275303201</v>
      </c>
      <c r="F12" s="55">
        <v>21.93910275303201</v>
      </c>
      <c r="G12" s="54">
        <v>21.93910275303201</v>
      </c>
      <c r="H12" s="54">
        <v>21.93910275303201</v>
      </c>
      <c r="I12" s="55">
        <v>21.93910275303201</v>
      </c>
      <c r="J12" s="54">
        <v>21.93910275303201</v>
      </c>
      <c r="K12" s="53">
        <v>21.93910275303201</v>
      </c>
      <c r="L12" s="55">
        <v>21.93910275303201</v>
      </c>
      <c r="M12" s="54">
        <v>21.93910275303201</v>
      </c>
      <c r="N12" s="54">
        <f>(11/12)*M12</f>
        <v>20.110844190279341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</row>
    <row r="13" spans="1:30" ht="18" x14ac:dyDescent="0.55000000000000004">
      <c r="B13" s="24" t="s">
        <v>18</v>
      </c>
      <c r="C13" s="54">
        <v>25</v>
      </c>
      <c r="D13" s="54">
        <v>25</v>
      </c>
      <c r="E13" s="54">
        <v>25</v>
      </c>
      <c r="F13" s="54">
        <v>25</v>
      </c>
      <c r="G13" s="54">
        <v>25</v>
      </c>
      <c r="H13" s="54">
        <v>25</v>
      </c>
      <c r="I13" s="54">
        <v>25</v>
      </c>
      <c r="J13" s="54">
        <v>25</v>
      </c>
      <c r="K13" s="54">
        <v>25</v>
      </c>
      <c r="L13" s="54">
        <v>25</v>
      </c>
      <c r="M13" s="54">
        <v>25</v>
      </c>
      <c r="N13" s="54">
        <v>25</v>
      </c>
      <c r="O13" s="54">
        <v>25</v>
      </c>
      <c r="P13" s="54">
        <v>25</v>
      </c>
      <c r="Q13" s="54">
        <v>25</v>
      </c>
      <c r="R13" s="54">
        <v>25</v>
      </c>
      <c r="S13" s="54">
        <v>25</v>
      </c>
      <c r="T13" s="54">
        <v>25</v>
      </c>
      <c r="U13" s="54">
        <v>25</v>
      </c>
      <c r="V13" s="54">
        <v>25</v>
      </c>
      <c r="W13" s="54">
        <v>25</v>
      </c>
      <c r="X13" s="54">
        <v>25</v>
      </c>
      <c r="Y13" s="54">
        <v>25</v>
      </c>
    </row>
    <row r="14" spans="1:30" ht="17.25" customHeight="1" x14ac:dyDescent="0.4">
      <c r="B14" s="24" t="s">
        <v>19</v>
      </c>
      <c r="C14" s="26">
        <v>97.34868579772143</v>
      </c>
      <c r="D14" s="26">
        <v>97.34868579772143</v>
      </c>
      <c r="E14" s="26">
        <v>97.34868579772143</v>
      </c>
      <c r="F14" s="26">
        <v>97.34868579772143</v>
      </c>
      <c r="G14" s="26">
        <v>97.34868579772143</v>
      </c>
      <c r="H14" s="26">
        <v>97.34868579772143</v>
      </c>
      <c r="I14" s="26">
        <v>97.34868579772143</v>
      </c>
      <c r="J14" s="26">
        <v>97.34868579772143</v>
      </c>
      <c r="K14" s="26">
        <v>97.34868579772143</v>
      </c>
      <c r="L14" s="26">
        <v>97.34868579772143</v>
      </c>
      <c r="M14" s="26">
        <v>97.34868579772143</v>
      </c>
      <c r="N14" s="26">
        <v>97.34868579772143</v>
      </c>
      <c r="O14" s="26">
        <v>97.34868579772143</v>
      </c>
      <c r="P14" s="26">
        <v>97.34868579772143</v>
      </c>
      <c r="Q14" s="26">
        <v>97.34868579772143</v>
      </c>
      <c r="R14" s="26">
        <f>Q14*(11/12)</f>
        <v>89.236295314577973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</row>
    <row r="15" spans="1:30" ht="18" x14ac:dyDescent="0.55000000000000004">
      <c r="B15" s="24" t="s">
        <v>20</v>
      </c>
      <c r="C15" s="54">
        <v>21</v>
      </c>
      <c r="D15" s="54">
        <v>21</v>
      </c>
      <c r="E15" s="54">
        <v>21</v>
      </c>
      <c r="F15" s="54">
        <v>21</v>
      </c>
      <c r="G15" s="54">
        <v>21</v>
      </c>
      <c r="H15" s="54">
        <v>21</v>
      </c>
      <c r="I15" s="54">
        <v>21</v>
      </c>
      <c r="J15" s="54">
        <v>21</v>
      </c>
      <c r="K15" s="54">
        <v>21</v>
      </c>
      <c r="L15" s="54">
        <f>K15*(11/12)</f>
        <v>19.25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</row>
    <row r="16" spans="1:30" ht="18" x14ac:dyDescent="0.55000000000000004">
      <c r="B16" s="24" t="s">
        <v>52</v>
      </c>
      <c r="C16" s="54">
        <v>26.28</v>
      </c>
      <c r="D16" s="54">
        <v>26.28</v>
      </c>
      <c r="E16" s="53">
        <v>26.28</v>
      </c>
      <c r="F16" s="55">
        <v>26.28</v>
      </c>
      <c r="G16" s="54">
        <v>26.28</v>
      </c>
      <c r="H16" s="54">
        <v>26.28</v>
      </c>
      <c r="I16" s="55">
        <v>26.28</v>
      </c>
      <c r="J16" s="54">
        <v>26.28</v>
      </c>
      <c r="K16" s="53">
        <v>26.28</v>
      </c>
      <c r="L16" s="55">
        <v>26.28</v>
      </c>
      <c r="M16" s="54">
        <v>26.28</v>
      </c>
      <c r="N16" s="53">
        <v>26.28</v>
      </c>
      <c r="O16" s="54">
        <v>26.28</v>
      </c>
      <c r="P16" s="54">
        <v>26.28</v>
      </c>
      <c r="Q16" s="54">
        <v>26.28</v>
      </c>
      <c r="R16" s="55">
        <f>Q16*(11/12)</f>
        <v>24.09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</row>
    <row r="17" spans="2:30" ht="18" x14ac:dyDescent="0.55000000000000004">
      <c r="B17" s="24" t="s">
        <v>151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30" ht="16.5" customHeight="1" x14ac:dyDescent="0.55000000000000004">
      <c r="B18" s="52" t="s">
        <v>71</v>
      </c>
      <c r="C18" s="51">
        <f>-(C5-C10)</f>
        <v>-98.670211449246551</v>
      </c>
      <c r="D18" s="51">
        <f t="shared" ref="D18:Y18" si="3">-(D5-D10)</f>
        <v>-134.21817490731218</v>
      </c>
      <c r="E18" s="51">
        <f t="shared" si="3"/>
        <v>-170.09906905283663</v>
      </c>
      <c r="F18" s="51">
        <f t="shared" si="3"/>
        <v>-192.04948358237908</v>
      </c>
      <c r="G18" s="51">
        <f t="shared" si="3"/>
        <v>-222.5706620677401</v>
      </c>
      <c r="H18" s="51">
        <f t="shared" si="3"/>
        <v>-251.86000628044479</v>
      </c>
      <c r="I18" s="51">
        <f t="shared" si="3"/>
        <v>-274.05936633220909</v>
      </c>
      <c r="J18" s="51">
        <f t="shared" si="3"/>
        <v>-296.23236241802027</v>
      </c>
      <c r="K18" s="51">
        <f t="shared" si="3"/>
        <v>-316.87429737158067</v>
      </c>
      <c r="L18" s="51">
        <f t="shared" si="3"/>
        <v>-339.33717671325689</v>
      </c>
      <c r="M18" s="51">
        <f t="shared" si="3"/>
        <v>-380.17974791859524</v>
      </c>
      <c r="N18" s="51">
        <f t="shared" si="3"/>
        <v>-403.7597150041903</v>
      </c>
      <c r="O18" s="51">
        <f t="shared" si="3"/>
        <v>-445.79910644653046</v>
      </c>
      <c r="P18" s="51">
        <f t="shared" si="3"/>
        <v>-487.80801337912533</v>
      </c>
      <c r="Q18" s="51">
        <f t="shared" si="3"/>
        <v>-510.2024238655149</v>
      </c>
      <c r="R18" s="51">
        <f t="shared" si="3"/>
        <v>-523.05478263952045</v>
      </c>
      <c r="S18" s="51">
        <f t="shared" si="3"/>
        <v>-638.96465136021868</v>
      </c>
      <c r="T18" s="51">
        <f t="shared" si="3"/>
        <v>-641.57247789575126</v>
      </c>
      <c r="U18" s="51">
        <f t="shared" si="3"/>
        <v>-644.19860520235522</v>
      </c>
      <c r="V18" s="51">
        <f t="shared" si="3"/>
        <v>-646.84004038242335</v>
      </c>
      <c r="W18" s="51">
        <f t="shared" si="3"/>
        <v>-649.49546759917325</v>
      </c>
      <c r="X18" s="51">
        <f t="shared" si="3"/>
        <v>-652.16429030159645</v>
      </c>
      <c r="Y18" s="51">
        <f t="shared" si="3"/>
        <v>-654.84613500446869</v>
      </c>
      <c r="Z18" s="51"/>
      <c r="AA18" s="51"/>
      <c r="AB18" s="51"/>
      <c r="AC18" s="51"/>
      <c r="AD18" s="51"/>
    </row>
    <row r="19" spans="2:30" ht="16.5" customHeight="1" x14ac:dyDescent="0.55000000000000004">
      <c r="B19" s="98" t="s">
        <v>136</v>
      </c>
      <c r="C19" s="51">
        <f>C18</f>
        <v>-98.670211449246551</v>
      </c>
      <c r="D19" s="51">
        <f t="shared" ref="D19:Y19" si="4">D18+SUM(C45:C56)</f>
        <v>-134.21817490731218</v>
      </c>
      <c r="E19" s="51">
        <f t="shared" si="4"/>
        <v>-170.09906905283663</v>
      </c>
      <c r="F19" s="51">
        <f t="shared" si="4"/>
        <v>-45.319483582379064</v>
      </c>
      <c r="G19" s="51">
        <f t="shared" si="4"/>
        <v>27.653262932259878</v>
      </c>
      <c r="H19" s="51">
        <f t="shared" si="4"/>
        <v>-1.9458157179448108</v>
      </c>
      <c r="I19" s="51">
        <f t="shared" si="4"/>
        <v>-24.452587198927858</v>
      </c>
      <c r="J19" s="51">
        <f t="shared" si="4"/>
        <v>-16.030689128238691</v>
      </c>
      <c r="K19" s="51">
        <f t="shared" si="4"/>
        <v>-37.139691631472431</v>
      </c>
      <c r="L19" s="51">
        <f t="shared" si="4"/>
        <v>-60.066135516199438</v>
      </c>
      <c r="M19" s="51">
        <f t="shared" si="4"/>
        <v>0.68520546948423089</v>
      </c>
      <c r="N19" s="51">
        <f t="shared" si="4"/>
        <v>-23.56492376652136</v>
      </c>
      <c r="O19" s="51">
        <f t="shared" si="4"/>
        <v>-66.269451143144067</v>
      </c>
      <c r="P19" s="51">
        <f t="shared" si="4"/>
        <v>15.015494509485677</v>
      </c>
      <c r="Q19" s="51">
        <f t="shared" si="4"/>
        <v>-8.2804872860684782</v>
      </c>
      <c r="R19" s="51">
        <f t="shared" si="4"/>
        <v>-22.027655584419904</v>
      </c>
      <c r="S19" s="51">
        <f t="shared" si="4"/>
        <v>-90.645622758031323</v>
      </c>
      <c r="T19" s="51">
        <f t="shared" si="4"/>
        <v>45.663762991919725</v>
      </c>
      <c r="U19" s="51">
        <f t="shared" si="4"/>
        <v>41.804168878658288</v>
      </c>
      <c r="V19" s="51">
        <f t="shared" si="4"/>
        <v>37.938517892982304</v>
      </c>
      <c r="W19" s="51">
        <f t="shared" si="4"/>
        <v>34.068056489166906</v>
      </c>
      <c r="X19" s="51">
        <f t="shared" si="4"/>
        <v>30.193312356081265</v>
      </c>
      <c r="Y19" s="51">
        <f t="shared" si="4"/>
        <v>26.314590633276453</v>
      </c>
      <c r="Z19" s="51"/>
      <c r="AA19" s="51"/>
      <c r="AB19" s="51"/>
      <c r="AC19" s="51"/>
      <c r="AD19" s="51"/>
    </row>
    <row r="20" spans="2:30" ht="16.5" customHeight="1" x14ac:dyDescent="0.55000000000000004">
      <c r="B20" s="98" t="s">
        <v>139</v>
      </c>
      <c r="C20" s="51">
        <v>23.5</v>
      </c>
      <c r="D20" s="51">
        <f t="shared" ref="D20:Z20" si="5">SUM(D45:D56)+SUM(D11:D16)</f>
        <v>204.26978855075345</v>
      </c>
      <c r="E20" s="51">
        <f t="shared" si="5"/>
        <v>350.99978855075346</v>
      </c>
      <c r="F20" s="51">
        <f t="shared" si="5"/>
        <v>454.49371355075345</v>
      </c>
      <c r="G20" s="51">
        <f t="shared" si="5"/>
        <v>447.98197911325343</v>
      </c>
      <c r="H20" s="51">
        <f t="shared" si="5"/>
        <v>441.17456768403468</v>
      </c>
      <c r="I20" s="51">
        <f t="shared" si="5"/>
        <v>471.76946184053503</v>
      </c>
      <c r="J20" s="51">
        <f t="shared" si="5"/>
        <v>471.30239429086168</v>
      </c>
      <c r="K20" s="51">
        <f t="shared" si="5"/>
        <v>470.83882974781091</v>
      </c>
      <c r="L20" s="51">
        <f t="shared" si="5"/>
        <v>570.68274193883292</v>
      </c>
      <c r="M20" s="51">
        <f t="shared" si="5"/>
        <v>550.76257978842239</v>
      </c>
      <c r="N20" s="51">
        <f t="shared" si="5"/>
        <v>548.2691852913872</v>
      </c>
      <c r="O20" s="51">
        <f t="shared" si="5"/>
        <v>651.45219368633241</v>
      </c>
      <c r="P20" s="51">
        <f t="shared" si="5"/>
        <v>650.55062237716788</v>
      </c>
      <c r="Q20" s="51">
        <f t="shared" si="5"/>
        <v>649.65581285282201</v>
      </c>
      <c r="R20" s="51">
        <f t="shared" si="5"/>
        <v>686.64532391676539</v>
      </c>
      <c r="S20" s="51">
        <f t="shared" si="5"/>
        <v>712.23624088767099</v>
      </c>
      <c r="T20" s="51">
        <f t="shared" si="5"/>
        <v>711.00277408101351</v>
      </c>
      <c r="U20" s="51">
        <f t="shared" si="5"/>
        <v>709.77855827540566</v>
      </c>
      <c r="V20" s="51">
        <f t="shared" si="5"/>
        <v>708.56352408834016</v>
      </c>
      <c r="W20" s="51">
        <f t="shared" si="5"/>
        <v>707.35760265767772</v>
      </c>
      <c r="X20" s="51">
        <f t="shared" si="5"/>
        <v>706.16072563774514</v>
      </c>
      <c r="Y20" s="51">
        <f t="shared" si="5"/>
        <v>704.97282519546206</v>
      </c>
      <c r="Z20" s="51">
        <f t="shared" si="5"/>
        <v>0</v>
      </c>
      <c r="AA20" s="51"/>
      <c r="AB20" s="51"/>
      <c r="AC20" s="51"/>
      <c r="AD20" s="51"/>
    </row>
    <row r="21" spans="2:30" ht="16.5" customHeight="1" x14ac:dyDescent="0.55000000000000004">
      <c r="B21" s="98" t="s">
        <v>131</v>
      </c>
      <c r="C21" s="51">
        <v>24</v>
      </c>
      <c r="D21" s="51">
        <f>C21+D20</f>
        <v>228.26978855075345</v>
      </c>
      <c r="E21" s="51">
        <f>D21+E20</f>
        <v>579.26957710150691</v>
      </c>
      <c r="F21" s="51">
        <f>F20-F5</f>
        <v>58.174441417620926</v>
      </c>
      <c r="G21" s="51">
        <f>F21+G20-G5</f>
        <v>85.517969912380806</v>
      </c>
      <c r="H21" s="51">
        <f>G21+H20-H5</f>
        <v>83.26474276521725</v>
      </c>
      <c r="I21" s="51">
        <f>I20-I5</f>
        <v>6.1423069575724867</v>
      </c>
      <c r="J21" s="51">
        <f>I21+J20-J5</f>
        <v>-10.35544972033955</v>
      </c>
      <c r="K21" s="51">
        <f>J21+K20-K5</f>
        <v>-47.95870589486276</v>
      </c>
      <c r="L21" s="51">
        <f>L20-L5</f>
        <v>41.527776674822576</v>
      </c>
      <c r="M21" s="51">
        <f>L21+M20-M5</f>
        <v>41.542819993896273</v>
      </c>
      <c r="N21" s="51">
        <f>M21+N20-N5</f>
        <v>17.312760293092424</v>
      </c>
      <c r="O21" s="51">
        <f>O20-O5</f>
        <v>57.024401442080489</v>
      </c>
      <c r="P21" s="51">
        <f>O21+P20-P5</f>
        <v>71.138324642401585</v>
      </c>
      <c r="Q21" s="51">
        <f>P21+Q20-Q5</f>
        <v>61.963027831987233</v>
      </c>
      <c r="R21" s="51">
        <f>R20-R5</f>
        <v>25.264245962667019</v>
      </c>
      <c r="S21" s="51">
        <f>R21+S20-S5</f>
        <v>73.535835490119325</v>
      </c>
      <c r="T21" s="51">
        <f>S21+T20-T5</f>
        <v>117.96613167538158</v>
      </c>
      <c r="U21" s="51">
        <f>U20-U5</f>
        <v>40.579953073050433</v>
      </c>
      <c r="V21" s="51">
        <f>U21+V20-V5</f>
        <v>77.303436778967239</v>
      </c>
      <c r="W21" s="51">
        <f>V21+W20-W5</f>
        <v>110.1655718374717</v>
      </c>
      <c r="X21" s="51">
        <f>X20-X5</f>
        <v>28.996435336148693</v>
      </c>
      <c r="Y21" s="51">
        <f>X21+Y20-Y5</f>
        <v>54.123125527142065</v>
      </c>
      <c r="Z21" s="51">
        <f>Y21+Z20-Z5</f>
        <v>54.123125527142065</v>
      </c>
      <c r="AA21" s="51"/>
      <c r="AB21" s="51"/>
      <c r="AC21" s="51"/>
      <c r="AD21" s="51"/>
    </row>
    <row r="22" spans="2:30" ht="16.5" customHeight="1" x14ac:dyDescent="0.55000000000000004">
      <c r="B22" s="100" t="s">
        <v>137</v>
      </c>
      <c r="C22" s="50"/>
      <c r="D22" s="47">
        <f>-($C$63*D18*1000)/8760/$C$61</f>
        <v>18.386051357166053</v>
      </c>
      <c r="E22" s="47">
        <f t="shared" ref="E22:Y22" si="6">-($C$63*E19*1000)/8760/$C$61</f>
        <v>23.301242336005014</v>
      </c>
      <c r="F22" s="47">
        <f t="shared" si="6"/>
        <v>6.2081484359423369</v>
      </c>
      <c r="G22" s="47">
        <f t="shared" si="6"/>
        <v>-3.7881182098986135</v>
      </c>
      <c r="H22" s="47">
        <f t="shared" si="6"/>
        <v>0.26655009834860421</v>
      </c>
      <c r="I22" s="47">
        <f t="shared" si="6"/>
        <v>3.3496694793051858</v>
      </c>
      <c r="J22" s="47">
        <f t="shared" si="6"/>
        <v>2.1959848120874921</v>
      </c>
      <c r="K22" s="47">
        <f t="shared" si="6"/>
        <v>5.0876289906126617</v>
      </c>
      <c r="L22" s="47">
        <f t="shared" si="6"/>
        <v>8.2282377419451294</v>
      </c>
      <c r="M22" s="47">
        <f t="shared" si="6"/>
        <v>-9.3863762943045326E-2</v>
      </c>
      <c r="N22" s="47">
        <f t="shared" si="6"/>
        <v>3.2280717488385426</v>
      </c>
      <c r="O22" s="47">
        <f t="shared" si="6"/>
        <v>9.0780070059101448</v>
      </c>
      <c r="P22" s="47">
        <f t="shared" si="6"/>
        <v>-2.0569170560939281</v>
      </c>
      <c r="Q22" s="47">
        <f t="shared" si="6"/>
        <v>1.1343133268586956</v>
      </c>
      <c r="R22" s="47">
        <f t="shared" si="6"/>
        <v>3.0174870663588913</v>
      </c>
      <c r="S22" s="47">
        <f t="shared" si="6"/>
        <v>12.417208596990593</v>
      </c>
      <c r="T22" s="47">
        <f t="shared" si="6"/>
        <v>-6.2553099988931136</v>
      </c>
      <c r="U22" s="47">
        <f t="shared" si="6"/>
        <v>-5.7265984765285323</v>
      </c>
      <c r="V22" s="47">
        <f t="shared" si="6"/>
        <v>-5.1970572456140145</v>
      </c>
      <c r="W22" s="47">
        <f t="shared" si="6"/>
        <v>-4.6668570533105349</v>
      </c>
      <c r="X22" s="47">
        <f t="shared" si="6"/>
        <v>-4.1360701857645559</v>
      </c>
      <c r="Y22" s="47">
        <f t="shared" si="6"/>
        <v>-3.6047384429145821</v>
      </c>
      <c r="Z22" s="47"/>
      <c r="AA22" s="47"/>
      <c r="AB22" s="47"/>
      <c r="AC22" s="47"/>
      <c r="AD22" s="47"/>
    </row>
    <row r="23" spans="2:30" ht="16.5" customHeight="1" x14ac:dyDescent="0.4">
      <c r="B23" s="84" t="s">
        <v>138</v>
      </c>
      <c r="D23" s="47">
        <f>-($C$64*(D18*1000/8760/$C$62))</f>
        <v>26.812991562533821</v>
      </c>
      <c r="E23" s="47">
        <f t="shared" ref="E23:Y23" si="7">-($C$64*(E19*1000/8760/$C$62))</f>
        <v>33.980978406673984</v>
      </c>
      <c r="F23" s="47">
        <f t="shared" si="7"/>
        <v>9.0535498024159082</v>
      </c>
      <c r="G23" s="47">
        <f t="shared" si="7"/>
        <v>-5.5243390561021437</v>
      </c>
      <c r="H23" s="47">
        <f t="shared" si="7"/>
        <v>0.38871889342504773</v>
      </c>
      <c r="I23" s="47">
        <f t="shared" si="7"/>
        <v>4.8849346573200627</v>
      </c>
      <c r="J23" s="47">
        <f t="shared" si="7"/>
        <v>3.2024778509609253</v>
      </c>
      <c r="K23" s="47">
        <f t="shared" si="7"/>
        <v>7.4194589446434636</v>
      </c>
      <c r="L23" s="47">
        <f t="shared" si="7"/>
        <v>11.999513373669977</v>
      </c>
      <c r="M23" s="47">
        <f t="shared" si="7"/>
        <v>-0.13688465429194108</v>
      </c>
      <c r="N23" s="47">
        <f t="shared" si="7"/>
        <v>4.7076046337228741</v>
      </c>
      <c r="O23" s="47">
        <f t="shared" si="7"/>
        <v>13.238760216952295</v>
      </c>
      <c r="P23" s="47">
        <f t="shared" si="7"/>
        <v>-2.9996707068036454</v>
      </c>
      <c r="Q23" s="47">
        <f t="shared" si="7"/>
        <v>1.6542069350022641</v>
      </c>
      <c r="R23" s="47">
        <f t="shared" si="7"/>
        <v>4.400501971773382</v>
      </c>
      <c r="S23" s="47">
        <f t="shared" si="7"/>
        <v>18.108429203944613</v>
      </c>
      <c r="T23" s="47">
        <f t="shared" si="7"/>
        <v>-9.1223270817191242</v>
      </c>
      <c r="U23" s="47">
        <f t="shared" si="7"/>
        <v>-8.3512894449374429</v>
      </c>
      <c r="V23" s="47">
        <f t="shared" si="7"/>
        <v>-7.5790418165204354</v>
      </c>
      <c r="W23" s="47">
        <f t="shared" si="7"/>
        <v>-6.8058332027445294</v>
      </c>
      <c r="X23" s="47">
        <f t="shared" si="7"/>
        <v>-6.031769020906645</v>
      </c>
      <c r="Y23" s="47">
        <f t="shared" si="7"/>
        <v>-5.2569102292504324</v>
      </c>
      <c r="Z23" s="47"/>
      <c r="AA23" s="47"/>
      <c r="AB23" s="47"/>
      <c r="AC23" s="47"/>
      <c r="AD23" s="47"/>
    </row>
    <row r="24" spans="2:30" ht="16.5" customHeight="1" x14ac:dyDescent="0.4">
      <c r="B24" s="45" t="s">
        <v>70</v>
      </c>
      <c r="C24" s="49"/>
      <c r="D24" s="46">
        <f t="shared" ref="D24:Y24" si="8">D22/1000*8760*$C$61</f>
        <v>40.265452472193658</v>
      </c>
      <c r="E24" s="46">
        <f t="shared" si="8"/>
        <v>51.029720715850985</v>
      </c>
      <c r="F24" s="46">
        <f t="shared" si="8"/>
        <v>13.595845074713719</v>
      </c>
      <c r="G24" s="46">
        <f t="shared" si="8"/>
        <v>-8.2959788796779623</v>
      </c>
      <c r="H24" s="46">
        <f t="shared" si="8"/>
        <v>0.58374471538344319</v>
      </c>
      <c r="I24" s="46">
        <f t="shared" si="8"/>
        <v>7.3357761596783568</v>
      </c>
      <c r="J24" s="46">
        <f t="shared" si="8"/>
        <v>4.809206738471608</v>
      </c>
      <c r="K24" s="46">
        <f t="shared" si="8"/>
        <v>11.14190748944173</v>
      </c>
      <c r="L24" s="46">
        <f t="shared" si="8"/>
        <v>18.019840654859834</v>
      </c>
      <c r="M24" s="46">
        <f t="shared" si="8"/>
        <v>-0.20556164084526926</v>
      </c>
      <c r="N24" s="46">
        <f t="shared" si="8"/>
        <v>7.0694771299564083</v>
      </c>
      <c r="O24" s="46">
        <f t="shared" si="8"/>
        <v>19.880835342943218</v>
      </c>
      <c r="P24" s="46">
        <f t="shared" si="8"/>
        <v>-4.5046483528457024</v>
      </c>
      <c r="Q24" s="46">
        <f t="shared" si="8"/>
        <v>2.4841461858205434</v>
      </c>
      <c r="R24" s="46">
        <f t="shared" si="8"/>
        <v>6.6082966753259713</v>
      </c>
      <c r="S24" s="46">
        <f t="shared" si="8"/>
        <v>27.193686827409397</v>
      </c>
      <c r="T24" s="46">
        <f t="shared" si="8"/>
        <v>-13.699128897575919</v>
      </c>
      <c r="U24" s="46">
        <f t="shared" si="8"/>
        <v>-12.541250663597486</v>
      </c>
      <c r="V24" s="46">
        <f t="shared" si="8"/>
        <v>-11.381555367894691</v>
      </c>
      <c r="W24" s="46">
        <f t="shared" si="8"/>
        <v>-10.220416946750071</v>
      </c>
      <c r="X24" s="46">
        <f t="shared" si="8"/>
        <v>-9.0579937068243783</v>
      </c>
      <c r="Y24" s="46">
        <f t="shared" si="8"/>
        <v>-7.8943771899829356</v>
      </c>
      <c r="Z24" s="46"/>
      <c r="AA24" s="46"/>
      <c r="AB24" s="46"/>
      <c r="AC24" s="46"/>
      <c r="AD24" s="46"/>
    </row>
    <row r="25" spans="2:30" ht="16.5" customHeight="1" x14ac:dyDescent="0.4">
      <c r="B25" s="45" t="s">
        <v>69</v>
      </c>
      <c r="D25" s="46">
        <f t="shared" ref="D25:Y25" si="9">D23/1000*8760*$C$62</f>
        <v>93.952722435118517</v>
      </c>
      <c r="E25" s="46">
        <f t="shared" si="9"/>
        <v>119.06934833698563</v>
      </c>
      <c r="F25" s="46">
        <f t="shared" si="9"/>
        <v>31.723638507665346</v>
      </c>
      <c r="G25" s="46">
        <f t="shared" si="9"/>
        <v>-19.357284052581914</v>
      </c>
      <c r="H25" s="46">
        <f t="shared" si="9"/>
        <v>1.3620710025613674</v>
      </c>
      <c r="I25" s="46">
        <f t="shared" si="9"/>
        <v>17.116811039249498</v>
      </c>
      <c r="J25" s="46">
        <f t="shared" si="9"/>
        <v>11.221482389767083</v>
      </c>
      <c r="K25" s="46">
        <f t="shared" si="9"/>
        <v>25.997784142030696</v>
      </c>
      <c r="L25" s="46">
        <f t="shared" si="9"/>
        <v>42.046294861339604</v>
      </c>
      <c r="M25" s="46">
        <f t="shared" si="9"/>
        <v>-0.47964382863896154</v>
      </c>
      <c r="N25" s="46">
        <f t="shared" si="9"/>
        <v>16.495446636564953</v>
      </c>
      <c r="O25" s="46">
        <f t="shared" si="9"/>
        <v>46.388615800200846</v>
      </c>
      <c r="P25" s="46">
        <f t="shared" si="9"/>
        <v>-10.510846156639975</v>
      </c>
      <c r="Q25" s="46">
        <f t="shared" si="9"/>
        <v>5.7963411002479335</v>
      </c>
      <c r="R25" s="46">
        <f t="shared" si="9"/>
        <v>15.41935890909393</v>
      </c>
      <c r="S25" s="46">
        <f t="shared" si="9"/>
        <v>63.451935930621929</v>
      </c>
      <c r="T25" s="46">
        <f t="shared" si="9"/>
        <v>-31.964634094343815</v>
      </c>
      <c r="U25" s="46">
        <f t="shared" si="9"/>
        <v>-29.262918215060797</v>
      </c>
      <c r="V25" s="46">
        <f t="shared" si="9"/>
        <v>-26.556962525087609</v>
      </c>
      <c r="W25" s="46">
        <f t="shared" si="9"/>
        <v>-23.847639542416832</v>
      </c>
      <c r="X25" s="46">
        <f t="shared" si="9"/>
        <v>-21.135318649256885</v>
      </c>
      <c r="Y25" s="46">
        <f t="shared" si="9"/>
        <v>-18.420213443293516</v>
      </c>
      <c r="Z25" s="46"/>
      <c r="AA25" s="46"/>
      <c r="AB25" s="46"/>
      <c r="AC25" s="46"/>
      <c r="AD25" s="46"/>
    </row>
    <row r="26" spans="2:30" ht="16.5" customHeight="1" x14ac:dyDescent="0.4">
      <c r="B26" s="84" t="s">
        <v>140</v>
      </c>
      <c r="D26" s="47">
        <f>D22</f>
        <v>18.386051357166053</v>
      </c>
      <c r="E26" s="47">
        <f t="shared" ref="E26:Y27" si="10">E22</f>
        <v>23.301242336005014</v>
      </c>
      <c r="F26" s="47">
        <f t="shared" si="10"/>
        <v>6.2081484359423369</v>
      </c>
      <c r="G26" s="47">
        <f t="shared" si="10"/>
        <v>-3.7881182098986135</v>
      </c>
      <c r="H26" s="47">
        <f t="shared" si="10"/>
        <v>0.26655009834860421</v>
      </c>
      <c r="I26" s="47">
        <f t="shared" si="10"/>
        <v>3.3496694793051858</v>
      </c>
      <c r="J26" s="47">
        <f t="shared" si="10"/>
        <v>2.1959848120874921</v>
      </c>
      <c r="K26" s="47">
        <f t="shared" si="10"/>
        <v>5.0876289906126617</v>
      </c>
      <c r="L26" s="47">
        <f t="shared" si="10"/>
        <v>8.2282377419451294</v>
      </c>
      <c r="M26" s="47">
        <f t="shared" si="10"/>
        <v>-9.3863762943045326E-2</v>
      </c>
      <c r="N26" s="47">
        <f t="shared" si="10"/>
        <v>3.2280717488385426</v>
      </c>
      <c r="O26" s="47">
        <f t="shared" si="10"/>
        <v>9.0780070059101448</v>
      </c>
      <c r="P26" s="47">
        <f t="shared" si="10"/>
        <v>-2.0569170560939281</v>
      </c>
      <c r="Q26" s="47">
        <f t="shared" si="10"/>
        <v>1.1343133268586956</v>
      </c>
      <c r="R26" s="47">
        <f t="shared" si="10"/>
        <v>3.0174870663588913</v>
      </c>
      <c r="S26" s="47">
        <f t="shared" si="10"/>
        <v>12.417208596990593</v>
      </c>
      <c r="T26" s="47">
        <f t="shared" si="10"/>
        <v>-6.2553099988931136</v>
      </c>
      <c r="U26" s="47">
        <f t="shared" si="10"/>
        <v>-5.7265984765285323</v>
      </c>
      <c r="V26" s="47">
        <f t="shared" si="10"/>
        <v>-5.1970572456140145</v>
      </c>
      <c r="W26" s="47">
        <f t="shared" si="10"/>
        <v>-4.6668570533105349</v>
      </c>
      <c r="X26" s="47">
        <f t="shared" si="10"/>
        <v>-4.1360701857645559</v>
      </c>
      <c r="Y26" s="47">
        <f t="shared" si="10"/>
        <v>-3.6047384429145821</v>
      </c>
      <c r="Z26" s="46"/>
      <c r="AA26" s="46"/>
      <c r="AB26" s="46"/>
      <c r="AC26" s="46"/>
      <c r="AD26" s="46"/>
    </row>
    <row r="27" spans="2:30" ht="16.5" customHeight="1" x14ac:dyDescent="0.4">
      <c r="B27" s="84" t="s">
        <v>141</v>
      </c>
      <c r="D27" s="47">
        <f>D23</f>
        <v>26.812991562533821</v>
      </c>
      <c r="E27" s="47">
        <f t="shared" si="10"/>
        <v>33.980978406673984</v>
      </c>
      <c r="F27" s="47">
        <f t="shared" si="10"/>
        <v>9.0535498024159082</v>
      </c>
      <c r="G27" s="47">
        <f t="shared" si="10"/>
        <v>-5.5243390561021437</v>
      </c>
      <c r="H27" s="47">
        <f t="shared" si="10"/>
        <v>0.38871889342504773</v>
      </c>
      <c r="I27" s="47">
        <f t="shared" si="10"/>
        <v>4.8849346573200627</v>
      </c>
      <c r="J27" s="47">
        <f t="shared" si="10"/>
        <v>3.2024778509609253</v>
      </c>
      <c r="K27" s="47">
        <f t="shared" si="10"/>
        <v>7.4194589446434636</v>
      </c>
      <c r="L27" s="47">
        <f t="shared" si="10"/>
        <v>11.999513373669977</v>
      </c>
      <c r="M27" s="47">
        <f t="shared" si="10"/>
        <v>-0.13688465429194108</v>
      </c>
      <c r="N27" s="47">
        <f t="shared" si="10"/>
        <v>4.7076046337228741</v>
      </c>
      <c r="O27" s="47">
        <f t="shared" si="10"/>
        <v>13.238760216952295</v>
      </c>
      <c r="P27" s="47">
        <f t="shared" si="10"/>
        <v>-2.9996707068036454</v>
      </c>
      <c r="Q27" s="47">
        <f t="shared" si="10"/>
        <v>1.6542069350022641</v>
      </c>
      <c r="R27" s="47">
        <f t="shared" si="10"/>
        <v>4.400501971773382</v>
      </c>
      <c r="S27" s="47">
        <f t="shared" si="10"/>
        <v>18.108429203944613</v>
      </c>
      <c r="T27" s="47">
        <f t="shared" si="10"/>
        <v>-9.1223270817191242</v>
      </c>
      <c r="U27" s="47">
        <f t="shared" si="10"/>
        <v>-8.3512894449374429</v>
      </c>
      <c r="V27" s="47">
        <f t="shared" si="10"/>
        <v>-7.5790418165204354</v>
      </c>
      <c r="W27" s="47">
        <f t="shared" si="10"/>
        <v>-6.8058332027445294</v>
      </c>
      <c r="X27" s="47">
        <f t="shared" si="10"/>
        <v>-6.031769020906645</v>
      </c>
      <c r="Y27" s="47">
        <f t="shared" si="10"/>
        <v>-5.2569102292504324</v>
      </c>
      <c r="Z27" s="46"/>
      <c r="AA27" s="46"/>
      <c r="AB27" s="46"/>
      <c r="AC27" s="46"/>
      <c r="AD27" s="46"/>
    </row>
    <row r="28" spans="2:30" ht="16.5" customHeight="1" x14ac:dyDescent="0.55000000000000004">
      <c r="B28" s="48" t="s">
        <v>68</v>
      </c>
      <c r="D28" s="47"/>
      <c r="E28" s="46"/>
      <c r="F28" s="46"/>
      <c r="G28" s="46"/>
      <c r="H28" s="46"/>
      <c r="P28" s="46"/>
      <c r="Q28" s="46"/>
      <c r="R28" s="46"/>
      <c r="S28" s="46"/>
      <c r="T28" s="46"/>
      <c r="U28" s="46"/>
    </row>
    <row r="29" spans="2:30" ht="16.5" customHeight="1" x14ac:dyDescent="0.4">
      <c r="B29" s="45" t="s">
        <v>64</v>
      </c>
      <c r="D29" s="46"/>
      <c r="E29" s="46">
        <v>30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30" ht="16.5" customHeight="1" x14ac:dyDescent="0.4">
      <c r="B30" s="84" t="s">
        <v>170</v>
      </c>
      <c r="D30" s="46"/>
      <c r="F30" s="46">
        <v>25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30" ht="16.5" customHeight="1" x14ac:dyDescent="0.4">
      <c r="B31" s="45" t="s">
        <v>62</v>
      </c>
      <c r="D31" s="46"/>
      <c r="E31" s="46"/>
      <c r="F31" s="46"/>
      <c r="G31" s="46"/>
      <c r="H31" s="46"/>
      <c r="I31" s="46">
        <v>13</v>
      </c>
      <c r="J31" s="46"/>
      <c r="K31" s="46"/>
      <c r="M31" s="46"/>
      <c r="N31" s="46"/>
      <c r="O31" s="46"/>
      <c r="P31" s="46"/>
      <c r="Q31" s="46"/>
      <c r="R31" s="46"/>
      <c r="S31" s="46"/>
      <c r="T31" s="46"/>
      <c r="U31" s="46"/>
      <c r="Y31" s="46"/>
    </row>
    <row r="32" spans="2:30" ht="16.5" customHeight="1" x14ac:dyDescent="0.4">
      <c r="B32" s="84" t="s">
        <v>83</v>
      </c>
      <c r="D32" s="46"/>
      <c r="E32" s="46"/>
      <c r="F32" s="46"/>
      <c r="G32" s="46"/>
      <c r="H32" s="46"/>
      <c r="J32" s="46"/>
      <c r="K32" s="46"/>
      <c r="L32" s="46">
        <v>21</v>
      </c>
      <c r="M32" s="46"/>
      <c r="N32" s="46"/>
      <c r="O32" s="46"/>
      <c r="P32" s="46"/>
      <c r="Q32" s="46"/>
      <c r="R32" s="46"/>
      <c r="S32" s="46"/>
      <c r="T32" s="46"/>
      <c r="U32" s="46"/>
      <c r="Y32" s="46"/>
    </row>
    <row r="33" spans="2:30" ht="16.5" customHeight="1" x14ac:dyDescent="0.4">
      <c r="B33" s="84" t="s">
        <v>85</v>
      </c>
      <c r="D33" s="46"/>
      <c r="E33" s="46"/>
      <c r="F33" s="46"/>
      <c r="G33" s="46"/>
      <c r="H33" s="46"/>
      <c r="I33" s="46"/>
      <c r="J33" s="46"/>
      <c r="K33" s="46"/>
      <c r="M33" s="46"/>
      <c r="N33" s="46"/>
      <c r="O33" s="46">
        <v>26</v>
      </c>
      <c r="P33" s="46"/>
      <c r="Q33" s="46"/>
      <c r="S33" s="46"/>
      <c r="T33" s="46"/>
      <c r="U33" s="46"/>
      <c r="Y33" s="46"/>
    </row>
    <row r="34" spans="2:30" ht="16.5" customHeight="1" x14ac:dyDescent="0.4">
      <c r="B34" s="84" t="s">
        <v>134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46"/>
      <c r="Q34" s="46"/>
      <c r="R34" s="46"/>
      <c r="S34" s="46">
        <v>40</v>
      </c>
      <c r="T34" s="46"/>
      <c r="U34" s="46"/>
      <c r="Y34" s="46"/>
    </row>
    <row r="35" spans="2:30" ht="16.5" customHeight="1" x14ac:dyDescent="0.4">
      <c r="B35" s="45" t="s">
        <v>67</v>
      </c>
      <c r="D35" s="46">
        <f>SUM(D29:D31)*$C$62*8760/1000</f>
        <v>0</v>
      </c>
      <c r="E35" s="46">
        <f>SUM(E29:E33)*$C$62*8760/1000</f>
        <v>105.12</v>
      </c>
      <c r="F35" s="46">
        <f>SUM(F29:F33)*$C$62*8760/1000</f>
        <v>87.6</v>
      </c>
      <c r="G35" s="46"/>
      <c r="H35" s="46">
        <f>SUM(H29:H33)*$C$62*8760/1000</f>
        <v>0</v>
      </c>
      <c r="I35" s="46">
        <f>SUM(I29:I33)*$C$62*8760/1000</f>
        <v>45.552</v>
      </c>
      <c r="J35" s="46"/>
      <c r="K35" s="46">
        <f>SUM(K29:K33)*$C$62*8760/1000</f>
        <v>0</v>
      </c>
      <c r="L35" s="46">
        <f>SUM(L29:L32)*$C$62*8760/1000</f>
        <v>73.584000000000003</v>
      </c>
      <c r="M35" s="46">
        <f>SUM(M29:M33)*$C$62*8760/1000</f>
        <v>0</v>
      </c>
      <c r="N35" s="46"/>
      <c r="O35" s="46">
        <f t="shared" ref="O35:W35" si="11">SUM(O29:O33)*$C$62*8760/1000</f>
        <v>91.103999999999999</v>
      </c>
      <c r="P35" s="46">
        <f>SUM(P29:P33)*$C$62*8760/1000</f>
        <v>0</v>
      </c>
      <c r="Q35" s="46">
        <f t="shared" si="11"/>
        <v>0</v>
      </c>
      <c r="R35" s="46">
        <f t="shared" si="11"/>
        <v>0</v>
      </c>
      <c r="S35" s="46">
        <f>SUM(S29:S33)*$C$62*8760/1000</f>
        <v>0</v>
      </c>
      <c r="T35" s="46">
        <f t="shared" si="11"/>
        <v>0</v>
      </c>
      <c r="U35" s="46">
        <f t="shared" si="11"/>
        <v>0</v>
      </c>
      <c r="V35" s="46">
        <f t="shared" si="11"/>
        <v>0</v>
      </c>
      <c r="W35" s="46">
        <f t="shared" si="11"/>
        <v>0</v>
      </c>
      <c r="X35" s="46"/>
      <c r="Y35" s="46">
        <f>SUM(Y29:Y33)*$C$62*8760/1000</f>
        <v>0</v>
      </c>
    </row>
    <row r="36" spans="2:30" ht="16.5" customHeight="1" x14ac:dyDescent="0.4">
      <c r="B36" s="45" t="s">
        <v>61</v>
      </c>
      <c r="D36" s="46"/>
      <c r="E36" s="46">
        <v>19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2:30" ht="16.5" customHeight="1" x14ac:dyDescent="0.4">
      <c r="B37" s="45" t="s">
        <v>60</v>
      </c>
      <c r="D37" s="46"/>
      <c r="F37" s="46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2:30" ht="16.5" customHeight="1" x14ac:dyDescent="0.55000000000000004">
      <c r="B38" s="45" t="s">
        <v>59</v>
      </c>
      <c r="C38" s="42"/>
      <c r="D38" s="42"/>
      <c r="E38" s="42"/>
      <c r="F38" s="42"/>
      <c r="G38" s="42"/>
      <c r="H38" s="46"/>
      <c r="I38" s="42">
        <v>10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2:30" ht="16.5" customHeight="1" x14ac:dyDescent="0.55000000000000004">
      <c r="B39" s="45" t="s">
        <v>58</v>
      </c>
      <c r="C39" s="42"/>
      <c r="D39" s="42"/>
      <c r="E39" s="42"/>
      <c r="F39" s="42"/>
      <c r="G39" s="42"/>
      <c r="H39" s="42"/>
      <c r="J39" s="42"/>
      <c r="K39" s="42"/>
      <c r="L39" s="42">
        <v>13</v>
      </c>
      <c r="M39" s="42"/>
      <c r="N39" s="42"/>
      <c r="O39" s="42"/>
      <c r="P39" s="42"/>
      <c r="Q39" s="42"/>
      <c r="S39" s="42"/>
      <c r="T39" s="42"/>
      <c r="U39" s="42"/>
      <c r="V39" s="42"/>
      <c r="W39" s="42"/>
      <c r="X39" s="42"/>
      <c r="Y39" s="42"/>
    </row>
    <row r="40" spans="2:30" ht="16.5" customHeight="1" x14ac:dyDescent="0.55000000000000004">
      <c r="B40" s="45" t="s">
        <v>57</v>
      </c>
      <c r="C40" s="42"/>
      <c r="D40" s="42"/>
      <c r="E40" s="42"/>
      <c r="F40" s="42"/>
      <c r="G40" s="42"/>
      <c r="H40" s="42"/>
      <c r="I40" s="42"/>
      <c r="J40" s="42"/>
      <c r="K40" s="42"/>
      <c r="M40" s="42"/>
      <c r="N40" s="42"/>
      <c r="O40" s="42">
        <v>15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2:30" ht="16.5" customHeight="1" x14ac:dyDescent="0.55000000000000004">
      <c r="B41" s="84" t="s">
        <v>135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P41" s="42"/>
      <c r="Q41" s="42"/>
      <c r="R41" s="42">
        <v>22</v>
      </c>
      <c r="S41" s="42"/>
      <c r="T41" s="42"/>
      <c r="U41" s="42"/>
      <c r="V41" s="42"/>
      <c r="W41" s="42"/>
      <c r="X41" s="42"/>
      <c r="Y41" s="42"/>
    </row>
    <row r="42" spans="2:30" ht="16.5" customHeight="1" x14ac:dyDescent="0.55000000000000004">
      <c r="B42" s="45" t="s">
        <v>66</v>
      </c>
      <c r="C42" s="42"/>
      <c r="D42" s="42">
        <f t="shared" ref="D42:K42" si="12">SUM(D36:D40)*$C$61*8760/1000</f>
        <v>0</v>
      </c>
      <c r="E42" s="42">
        <f t="shared" si="12"/>
        <v>41.61</v>
      </c>
      <c r="F42" s="42">
        <f t="shared" si="12"/>
        <v>32.85</v>
      </c>
      <c r="G42" s="42">
        <f t="shared" si="12"/>
        <v>0</v>
      </c>
      <c r="H42" s="42">
        <f t="shared" si="12"/>
        <v>0</v>
      </c>
      <c r="I42" s="42">
        <f t="shared" si="12"/>
        <v>21.9</v>
      </c>
      <c r="J42" s="42">
        <f t="shared" si="12"/>
        <v>0</v>
      </c>
      <c r="K42" s="42">
        <f t="shared" si="12"/>
        <v>0</v>
      </c>
      <c r="L42" s="42">
        <f>SUM(L36:L39)*$C$61*8760/1000</f>
        <v>28.47</v>
      </c>
      <c r="M42" s="42">
        <f t="shared" ref="M42:Y42" si="13">SUM(M36:M40)*$C$61*8760/1000</f>
        <v>0</v>
      </c>
      <c r="N42" s="42">
        <f t="shared" si="13"/>
        <v>0</v>
      </c>
      <c r="O42" s="42">
        <f t="shared" si="13"/>
        <v>32.85</v>
      </c>
      <c r="P42" s="42">
        <f t="shared" si="13"/>
        <v>0</v>
      </c>
      <c r="Q42" s="42">
        <f t="shared" si="13"/>
        <v>0</v>
      </c>
      <c r="R42" s="42">
        <f t="shared" si="13"/>
        <v>0</v>
      </c>
      <c r="S42" s="42">
        <f t="shared" si="13"/>
        <v>0</v>
      </c>
      <c r="T42" s="42">
        <f t="shared" si="13"/>
        <v>0</v>
      </c>
      <c r="U42" s="42">
        <f t="shared" si="13"/>
        <v>0</v>
      </c>
      <c r="V42" s="42">
        <f t="shared" si="13"/>
        <v>0</v>
      </c>
      <c r="W42" s="42">
        <f t="shared" si="13"/>
        <v>0</v>
      </c>
      <c r="X42" s="42">
        <f t="shared" si="13"/>
        <v>0</v>
      </c>
      <c r="Y42" s="42">
        <f t="shared" si="13"/>
        <v>0</v>
      </c>
      <c r="Z42" s="42"/>
      <c r="AA42" s="42"/>
      <c r="AB42" s="42"/>
      <c r="AC42" s="42"/>
      <c r="AD42" s="42"/>
    </row>
    <row r="43" spans="2:30" ht="16.5" customHeight="1" x14ac:dyDescent="0.55000000000000004">
      <c r="B43" s="45" t="s">
        <v>65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30" ht="16.5" customHeight="1" x14ac:dyDescent="0.55000000000000004">
      <c r="B44" s="84" t="s">
        <v>170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2:30" ht="16.5" customHeight="1" x14ac:dyDescent="0.55000000000000004">
      <c r="B45" s="45" t="s">
        <v>64</v>
      </c>
      <c r="C45" s="42">
        <f t="shared" ref="C45:E50" si="14">C29*8760*$C$62/1000</f>
        <v>0</v>
      </c>
      <c r="D45" s="42">
        <f t="shared" si="14"/>
        <v>0</v>
      </c>
      <c r="E45" s="42">
        <f>E29*8760*$C$62/1000</f>
        <v>105.12</v>
      </c>
      <c r="F45" s="42">
        <f>E45</f>
        <v>105.12</v>
      </c>
      <c r="G45" s="42">
        <f t="shared" ref="G45:V50" si="15">F45</f>
        <v>105.12</v>
      </c>
      <c r="H45" s="42">
        <f t="shared" si="15"/>
        <v>105.12</v>
      </c>
      <c r="I45" s="42">
        <f t="shared" si="15"/>
        <v>105.12</v>
      </c>
      <c r="J45" s="42">
        <f t="shared" si="15"/>
        <v>105.12</v>
      </c>
      <c r="K45" s="42">
        <f t="shared" si="15"/>
        <v>105.12</v>
      </c>
      <c r="L45" s="42">
        <f t="shared" si="15"/>
        <v>105.12</v>
      </c>
      <c r="M45" s="42">
        <f t="shared" si="15"/>
        <v>105.12</v>
      </c>
      <c r="N45" s="42">
        <f t="shared" si="15"/>
        <v>105.12</v>
      </c>
      <c r="O45" s="42">
        <f t="shared" si="15"/>
        <v>105.12</v>
      </c>
      <c r="P45" s="42">
        <f t="shared" si="15"/>
        <v>105.12</v>
      </c>
      <c r="Q45" s="42">
        <f t="shared" si="15"/>
        <v>105.12</v>
      </c>
      <c r="R45" s="42">
        <f t="shared" si="15"/>
        <v>105.12</v>
      </c>
      <c r="S45" s="42">
        <f>R45</f>
        <v>105.12</v>
      </c>
      <c r="T45" s="42">
        <f t="shared" si="15"/>
        <v>105.12</v>
      </c>
      <c r="U45" s="42">
        <f t="shared" si="15"/>
        <v>105.12</v>
      </c>
      <c r="V45" s="42">
        <f t="shared" si="15"/>
        <v>105.12</v>
      </c>
      <c r="W45" s="42">
        <f t="shared" ref="W45:Y50" si="16">V45</f>
        <v>105.12</v>
      </c>
      <c r="X45" s="42">
        <f t="shared" si="16"/>
        <v>105.12</v>
      </c>
      <c r="Y45" s="42">
        <f t="shared" si="16"/>
        <v>105.12</v>
      </c>
      <c r="Z45" s="42"/>
      <c r="AA45" s="42"/>
      <c r="AB45" s="42"/>
      <c r="AC45" s="42"/>
      <c r="AD45" s="42"/>
    </row>
    <row r="46" spans="2:30" ht="16.5" customHeight="1" x14ac:dyDescent="0.55000000000000004">
      <c r="B46" s="84" t="s">
        <v>169</v>
      </c>
      <c r="C46" s="42">
        <f t="shared" si="14"/>
        <v>0</v>
      </c>
      <c r="D46" s="42">
        <f t="shared" si="14"/>
        <v>0</v>
      </c>
      <c r="E46" s="42">
        <f t="shared" si="14"/>
        <v>0</v>
      </c>
      <c r="F46" s="42">
        <f>F30*8760*$C$60/1000</f>
        <v>103.806</v>
      </c>
      <c r="G46" s="42">
        <f>F46</f>
        <v>103.806</v>
      </c>
      <c r="H46" s="42">
        <f t="shared" si="15"/>
        <v>103.806</v>
      </c>
      <c r="I46" s="42">
        <f t="shared" si="15"/>
        <v>103.806</v>
      </c>
      <c r="J46" s="42">
        <f t="shared" si="15"/>
        <v>103.806</v>
      </c>
      <c r="K46" s="42">
        <f t="shared" si="15"/>
        <v>103.806</v>
      </c>
      <c r="L46" s="42">
        <f t="shared" si="15"/>
        <v>103.806</v>
      </c>
      <c r="M46" s="42">
        <f t="shared" si="15"/>
        <v>103.806</v>
      </c>
      <c r="N46" s="42">
        <f t="shared" si="15"/>
        <v>103.806</v>
      </c>
      <c r="O46" s="42">
        <f t="shared" si="15"/>
        <v>103.806</v>
      </c>
      <c r="P46" s="42">
        <f t="shared" si="15"/>
        <v>103.806</v>
      </c>
      <c r="Q46" s="42">
        <f t="shared" si="15"/>
        <v>103.806</v>
      </c>
      <c r="R46" s="42">
        <f t="shared" si="15"/>
        <v>103.806</v>
      </c>
      <c r="S46" s="42">
        <f t="shared" si="15"/>
        <v>103.806</v>
      </c>
      <c r="T46" s="42">
        <f t="shared" si="15"/>
        <v>103.806</v>
      </c>
      <c r="U46" s="42">
        <f t="shared" si="15"/>
        <v>103.806</v>
      </c>
      <c r="V46" s="42">
        <f t="shared" si="15"/>
        <v>103.806</v>
      </c>
      <c r="W46" s="42">
        <f t="shared" si="16"/>
        <v>103.806</v>
      </c>
      <c r="X46" s="42">
        <f t="shared" si="16"/>
        <v>103.806</v>
      </c>
      <c r="Y46" s="42">
        <f t="shared" si="16"/>
        <v>103.806</v>
      </c>
      <c r="Z46" s="42"/>
      <c r="AA46" s="42"/>
      <c r="AB46" s="42"/>
      <c r="AC46" s="42"/>
      <c r="AD46" s="42"/>
    </row>
    <row r="47" spans="2:30" ht="16.5" customHeight="1" x14ac:dyDescent="0.55000000000000004">
      <c r="B47" s="45" t="s">
        <v>62</v>
      </c>
      <c r="C47" s="42">
        <f t="shared" si="14"/>
        <v>0</v>
      </c>
      <c r="D47" s="42">
        <f t="shared" si="14"/>
        <v>0</v>
      </c>
      <c r="E47" s="42">
        <f t="shared" si="14"/>
        <v>0</v>
      </c>
      <c r="F47" s="42">
        <f t="shared" ref="F47:I50" si="17">F31*8760*$C$62/1000</f>
        <v>0</v>
      </c>
      <c r="G47" s="42">
        <f t="shared" si="17"/>
        <v>0</v>
      </c>
      <c r="H47" s="42">
        <f t="shared" si="17"/>
        <v>0</v>
      </c>
      <c r="I47" s="42">
        <v>9</v>
      </c>
      <c r="J47" s="42">
        <f>I47</f>
        <v>9</v>
      </c>
      <c r="K47" s="42">
        <f t="shared" si="15"/>
        <v>9</v>
      </c>
      <c r="L47" s="42">
        <f t="shared" si="15"/>
        <v>9</v>
      </c>
      <c r="M47" s="42">
        <f t="shared" si="15"/>
        <v>9</v>
      </c>
      <c r="N47" s="42">
        <f t="shared" si="15"/>
        <v>9</v>
      </c>
      <c r="O47" s="42">
        <f t="shared" si="15"/>
        <v>9</v>
      </c>
      <c r="P47" s="42">
        <f t="shared" si="15"/>
        <v>9</v>
      </c>
      <c r="Q47" s="42">
        <f t="shared" si="15"/>
        <v>9</v>
      </c>
      <c r="R47" s="42">
        <f t="shared" si="15"/>
        <v>9</v>
      </c>
      <c r="S47" s="42">
        <f t="shared" si="15"/>
        <v>9</v>
      </c>
      <c r="T47" s="42">
        <f t="shared" si="15"/>
        <v>9</v>
      </c>
      <c r="U47" s="42">
        <f t="shared" si="15"/>
        <v>9</v>
      </c>
      <c r="V47" s="42">
        <f t="shared" si="15"/>
        <v>9</v>
      </c>
      <c r="W47" s="42">
        <f t="shared" si="16"/>
        <v>9</v>
      </c>
      <c r="X47" s="42">
        <f t="shared" si="16"/>
        <v>9</v>
      </c>
      <c r="Y47" s="42">
        <f t="shared" si="16"/>
        <v>9</v>
      </c>
      <c r="Z47" s="42"/>
      <c r="AA47" s="42"/>
      <c r="AB47" s="42"/>
      <c r="AC47" s="42"/>
      <c r="AD47" s="42"/>
    </row>
    <row r="48" spans="2:30" ht="16.5" customHeight="1" x14ac:dyDescent="0.55000000000000004">
      <c r="B48" s="84" t="s">
        <v>83</v>
      </c>
      <c r="C48" s="42">
        <f t="shared" si="14"/>
        <v>0</v>
      </c>
      <c r="D48" s="42">
        <f t="shared" si="14"/>
        <v>0</v>
      </c>
      <c r="E48" s="42">
        <f t="shared" si="14"/>
        <v>0</v>
      </c>
      <c r="F48" s="42">
        <f t="shared" si="17"/>
        <v>0</v>
      </c>
      <c r="G48" s="42">
        <f t="shared" si="17"/>
        <v>0</v>
      </c>
      <c r="H48" s="42">
        <f t="shared" si="17"/>
        <v>0</v>
      </c>
      <c r="I48" s="42">
        <f t="shared" si="17"/>
        <v>0</v>
      </c>
      <c r="J48" s="42">
        <f t="shared" ref="J48:L50" si="18">J32*8760*$C$62/1000</f>
        <v>0</v>
      </c>
      <c r="K48" s="42">
        <f t="shared" si="18"/>
        <v>0</v>
      </c>
      <c r="L48" s="42">
        <f t="shared" si="18"/>
        <v>73.584000000000003</v>
      </c>
      <c r="M48" s="42">
        <f>L48</f>
        <v>73.584000000000003</v>
      </c>
      <c r="N48" s="42">
        <f t="shared" si="15"/>
        <v>73.584000000000003</v>
      </c>
      <c r="O48" s="42">
        <f t="shared" si="15"/>
        <v>73.584000000000003</v>
      </c>
      <c r="P48" s="42">
        <f t="shared" si="15"/>
        <v>73.584000000000003</v>
      </c>
      <c r="Q48" s="42">
        <f t="shared" si="15"/>
        <v>73.584000000000003</v>
      </c>
      <c r="R48" s="42">
        <f t="shared" si="15"/>
        <v>73.584000000000003</v>
      </c>
      <c r="S48" s="42">
        <f t="shared" si="15"/>
        <v>73.584000000000003</v>
      </c>
      <c r="T48" s="42">
        <f t="shared" si="15"/>
        <v>73.584000000000003</v>
      </c>
      <c r="U48" s="42">
        <f t="shared" si="15"/>
        <v>73.584000000000003</v>
      </c>
      <c r="V48" s="42">
        <f t="shared" si="15"/>
        <v>73.584000000000003</v>
      </c>
      <c r="W48" s="42">
        <f t="shared" si="16"/>
        <v>73.584000000000003</v>
      </c>
      <c r="X48" s="42">
        <f t="shared" si="16"/>
        <v>73.584000000000003</v>
      </c>
      <c r="Y48" s="42">
        <f t="shared" si="16"/>
        <v>73.584000000000003</v>
      </c>
      <c r="Z48" s="42"/>
      <c r="AA48" s="42"/>
      <c r="AB48" s="42"/>
      <c r="AC48" s="42"/>
      <c r="AD48" s="42"/>
    </row>
    <row r="49" spans="2:30" ht="16.5" customHeight="1" x14ac:dyDescent="0.55000000000000004">
      <c r="B49" s="84" t="s">
        <v>85</v>
      </c>
      <c r="C49" s="42">
        <f t="shared" si="14"/>
        <v>0</v>
      </c>
      <c r="D49" s="42">
        <f t="shared" si="14"/>
        <v>0</v>
      </c>
      <c r="E49" s="42">
        <f t="shared" si="14"/>
        <v>0</v>
      </c>
      <c r="F49" s="42">
        <f t="shared" si="17"/>
        <v>0</v>
      </c>
      <c r="G49" s="42">
        <f t="shared" si="17"/>
        <v>0</v>
      </c>
      <c r="H49" s="42">
        <f t="shared" si="17"/>
        <v>0</v>
      </c>
      <c r="I49" s="42">
        <f t="shared" si="17"/>
        <v>0</v>
      </c>
      <c r="J49" s="42">
        <f t="shared" si="18"/>
        <v>0</v>
      </c>
      <c r="K49" s="42">
        <f t="shared" si="18"/>
        <v>0</v>
      </c>
      <c r="L49" s="42">
        <f t="shared" si="18"/>
        <v>0</v>
      </c>
      <c r="M49" s="42">
        <f t="shared" ref="M49:O50" si="19">M33*8760*$C$62/1000</f>
        <v>0</v>
      </c>
      <c r="N49" s="42">
        <f t="shared" si="19"/>
        <v>0</v>
      </c>
      <c r="O49" s="42">
        <f t="shared" si="19"/>
        <v>91.103999999999999</v>
      </c>
      <c r="P49" s="42">
        <f>O49</f>
        <v>91.103999999999999</v>
      </c>
      <c r="Q49" s="42">
        <f t="shared" si="15"/>
        <v>91.103999999999999</v>
      </c>
      <c r="R49" s="42">
        <f t="shared" si="15"/>
        <v>91.103999999999999</v>
      </c>
      <c r="S49" s="42">
        <f t="shared" si="15"/>
        <v>91.103999999999999</v>
      </c>
      <c r="T49" s="42">
        <f t="shared" si="15"/>
        <v>91.103999999999999</v>
      </c>
      <c r="U49" s="42">
        <f t="shared" si="15"/>
        <v>91.103999999999999</v>
      </c>
      <c r="V49" s="42">
        <f t="shared" si="15"/>
        <v>91.103999999999999</v>
      </c>
      <c r="W49" s="42">
        <f t="shared" si="16"/>
        <v>91.103999999999999</v>
      </c>
      <c r="X49" s="42">
        <f t="shared" si="16"/>
        <v>91.103999999999999</v>
      </c>
      <c r="Y49" s="42">
        <f t="shared" si="16"/>
        <v>91.103999999999999</v>
      </c>
      <c r="Z49" s="42"/>
      <c r="AA49" s="42"/>
      <c r="AB49" s="42"/>
      <c r="AC49" s="42"/>
      <c r="AD49" s="42"/>
    </row>
    <row r="50" spans="2:30" ht="16.5" customHeight="1" x14ac:dyDescent="0.55000000000000004">
      <c r="B50" s="84" t="s">
        <v>134</v>
      </c>
      <c r="C50" s="42">
        <f t="shared" si="14"/>
        <v>0</v>
      </c>
      <c r="D50" s="42">
        <f t="shared" si="14"/>
        <v>0</v>
      </c>
      <c r="E50" s="42">
        <f t="shared" si="14"/>
        <v>0</v>
      </c>
      <c r="F50" s="42">
        <f t="shared" si="17"/>
        <v>0</v>
      </c>
      <c r="G50" s="42">
        <f t="shared" si="17"/>
        <v>0</v>
      </c>
      <c r="H50" s="42">
        <f t="shared" si="17"/>
        <v>0</v>
      </c>
      <c r="I50" s="42">
        <f t="shared" si="17"/>
        <v>0</v>
      </c>
      <c r="J50" s="42">
        <f t="shared" si="18"/>
        <v>0</v>
      </c>
      <c r="K50" s="42">
        <f t="shared" si="18"/>
        <v>0</v>
      </c>
      <c r="L50" s="42">
        <f t="shared" si="18"/>
        <v>0</v>
      </c>
      <c r="M50" s="42">
        <f t="shared" si="19"/>
        <v>0</v>
      </c>
      <c r="N50" s="42">
        <f t="shared" si="19"/>
        <v>0</v>
      </c>
      <c r="O50" s="42">
        <f t="shared" si="19"/>
        <v>0</v>
      </c>
      <c r="P50" s="42">
        <f>P34*8760*$C$62/1000</f>
        <v>0</v>
      </c>
      <c r="Q50" s="42">
        <f>Q34*8760*$C$62/1000</f>
        <v>0</v>
      </c>
      <c r="R50" s="42">
        <f>R34*8760*$C$62/1000</f>
        <v>0</v>
      </c>
      <c r="S50" s="42">
        <f>S34*8760*$C$62/1000</f>
        <v>140.16</v>
      </c>
      <c r="T50" s="42">
        <f>S50</f>
        <v>140.16</v>
      </c>
      <c r="U50" s="42">
        <f t="shared" si="15"/>
        <v>140.16</v>
      </c>
      <c r="V50" s="42">
        <f t="shared" si="15"/>
        <v>140.16</v>
      </c>
      <c r="W50" s="42">
        <f t="shared" si="16"/>
        <v>140.16</v>
      </c>
      <c r="X50" s="42">
        <f t="shared" si="16"/>
        <v>140.16</v>
      </c>
      <c r="Y50" s="42">
        <f t="shared" si="16"/>
        <v>140.16</v>
      </c>
      <c r="Z50" s="42"/>
      <c r="AA50" s="42"/>
      <c r="AB50" s="42"/>
      <c r="AC50" s="42"/>
      <c r="AD50" s="42"/>
    </row>
    <row r="51" spans="2:30" ht="16.5" customHeight="1" x14ac:dyDescent="0.55000000000000004">
      <c r="B51" s="45" t="s">
        <v>61</v>
      </c>
      <c r="C51" s="42">
        <f t="shared" ref="C51:E56" si="20">C36*8760*$C$61/1000</f>
        <v>0</v>
      </c>
      <c r="D51" s="42">
        <f t="shared" si="20"/>
        <v>0</v>
      </c>
      <c r="E51" s="42">
        <f t="shared" si="20"/>
        <v>41.61</v>
      </c>
      <c r="F51" s="42">
        <f>E51-(E51*$C$57)</f>
        <v>41.297924999999999</v>
      </c>
      <c r="G51" s="42">
        <f t="shared" ref="G51:V51" si="21">F51-(F51*$C$57)</f>
        <v>40.988190562500002</v>
      </c>
      <c r="H51" s="42">
        <f t="shared" si="21"/>
        <v>40.680779133281249</v>
      </c>
      <c r="I51" s="42">
        <f t="shared" si="21"/>
        <v>40.375673289781638</v>
      </c>
      <c r="J51" s="42">
        <f t="shared" si="21"/>
        <v>40.072855740108274</v>
      </c>
      <c r="K51" s="42">
        <f t="shared" si="21"/>
        <v>39.77230932205746</v>
      </c>
      <c r="L51" s="42">
        <f t="shared" si="21"/>
        <v>39.474017002142027</v>
      </c>
      <c r="M51" s="42">
        <f t="shared" si="21"/>
        <v>39.177961874625964</v>
      </c>
      <c r="N51" s="42">
        <f t="shared" si="21"/>
        <v>38.884127160566273</v>
      </c>
      <c r="O51" s="42">
        <f t="shared" si="21"/>
        <v>38.592496206862023</v>
      </c>
      <c r="P51" s="42">
        <f t="shared" si="21"/>
        <v>38.303052485310559</v>
      </c>
      <c r="Q51" s="42">
        <f t="shared" si="21"/>
        <v>38.015779591670729</v>
      </c>
      <c r="R51" s="42">
        <f t="shared" si="21"/>
        <v>37.730661244733199</v>
      </c>
      <c r="S51" s="42">
        <f t="shared" si="21"/>
        <v>37.447681285397699</v>
      </c>
      <c r="T51" s="42">
        <f t="shared" si="21"/>
        <v>37.166823675757215</v>
      </c>
      <c r="U51" s="42">
        <f t="shared" si="21"/>
        <v>36.888072498189032</v>
      </c>
      <c r="V51" s="42">
        <f t="shared" si="21"/>
        <v>36.611411954452613</v>
      </c>
      <c r="W51" s="42">
        <f>V51-(V51*$C$57)</f>
        <v>36.33682636479422</v>
      </c>
      <c r="X51" s="42">
        <f>W51-(W51*$C$57)</f>
        <v>36.064300167058263</v>
      </c>
      <c r="Y51" s="42">
        <f>X51-(X51*$C$57)</f>
        <v>35.793817915805327</v>
      </c>
      <c r="Z51" s="42"/>
      <c r="AA51" s="42"/>
      <c r="AB51" s="42"/>
      <c r="AC51" s="42"/>
      <c r="AD51" s="42"/>
    </row>
    <row r="52" spans="2:30" ht="16.5" customHeight="1" x14ac:dyDescent="0.55000000000000004">
      <c r="B52" s="45" t="s">
        <v>60</v>
      </c>
      <c r="C52" s="42">
        <f t="shared" si="20"/>
        <v>0</v>
      </c>
      <c r="D52" s="42">
        <f t="shared" si="20"/>
        <v>0</v>
      </c>
      <c r="E52" s="42">
        <f t="shared" si="20"/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/>
      <c r="AA52" s="42"/>
      <c r="AB52" s="42"/>
      <c r="AC52" s="42"/>
      <c r="AD52" s="42"/>
    </row>
    <row r="53" spans="2:30" ht="16.5" customHeight="1" x14ac:dyDescent="0.55000000000000004">
      <c r="B53" s="45" t="s">
        <v>59</v>
      </c>
      <c r="C53" s="42">
        <f t="shared" si="20"/>
        <v>0</v>
      </c>
      <c r="D53" s="42">
        <f t="shared" si="20"/>
        <v>0</v>
      </c>
      <c r="E53" s="42">
        <f t="shared" si="20"/>
        <v>0</v>
      </c>
      <c r="F53" s="42">
        <f>F38*8760*$C$61/1000</f>
        <v>0</v>
      </c>
      <c r="G53" s="42">
        <f t="shared" ref="G53:I56" si="22">G38*8760*$C$61/1000</f>
        <v>0</v>
      </c>
      <c r="H53" s="42">
        <f t="shared" si="22"/>
        <v>0</v>
      </c>
      <c r="I53" s="42">
        <f t="shared" si="22"/>
        <v>21.9</v>
      </c>
      <c r="J53" s="42">
        <f>I53-(I53*$C$57)</f>
        <v>21.735749999999999</v>
      </c>
      <c r="K53" s="42">
        <f t="shared" ref="K53:Y56" si="23">J53-(J53*$C$57)</f>
        <v>21.572731874999999</v>
      </c>
      <c r="L53" s="42">
        <f t="shared" si="23"/>
        <v>21.4109363859375</v>
      </c>
      <c r="M53" s="42">
        <f t="shared" si="23"/>
        <v>21.25035436304297</v>
      </c>
      <c r="N53" s="42">
        <f t="shared" si="23"/>
        <v>21.090976705320148</v>
      </c>
      <c r="O53" s="42">
        <f t="shared" si="23"/>
        <v>20.932794380030249</v>
      </c>
      <c r="P53" s="42">
        <f t="shared" si="23"/>
        <v>20.775798422180021</v>
      </c>
      <c r="Q53" s="42">
        <f t="shared" si="23"/>
        <v>20.619979934013671</v>
      </c>
      <c r="R53" s="42">
        <f t="shared" si="23"/>
        <v>20.465330084508569</v>
      </c>
      <c r="S53" s="42">
        <f t="shared" si="23"/>
        <v>20.311840108874755</v>
      </c>
      <c r="T53" s="42">
        <f t="shared" si="23"/>
        <v>20.159501308058193</v>
      </c>
      <c r="U53" s="42">
        <f t="shared" si="23"/>
        <v>20.008305048247756</v>
      </c>
      <c r="V53" s="42">
        <f t="shared" si="23"/>
        <v>19.858242760385899</v>
      </c>
      <c r="W53" s="42">
        <f t="shared" si="23"/>
        <v>19.709305939683006</v>
      </c>
      <c r="X53" s="42">
        <f t="shared" si="23"/>
        <v>19.561486145135383</v>
      </c>
      <c r="Y53" s="42">
        <f t="shared" si="23"/>
        <v>19.414774999046866</v>
      </c>
      <c r="Z53" s="42"/>
      <c r="AA53" s="42"/>
      <c r="AB53" s="42"/>
      <c r="AC53" s="42"/>
      <c r="AD53" s="42"/>
    </row>
    <row r="54" spans="2:30" ht="16.5" customHeight="1" x14ac:dyDescent="0.55000000000000004">
      <c r="B54" s="45" t="s">
        <v>58</v>
      </c>
      <c r="C54" s="42">
        <f t="shared" si="20"/>
        <v>0</v>
      </c>
      <c r="D54" s="42">
        <f t="shared" si="20"/>
        <v>0</v>
      </c>
      <c r="E54" s="42">
        <f t="shared" si="20"/>
        <v>0</v>
      </c>
      <c r="F54" s="42">
        <f>F39*8760*$C$61/1000</f>
        <v>0</v>
      </c>
      <c r="G54" s="42">
        <f t="shared" si="22"/>
        <v>0</v>
      </c>
      <c r="H54" s="42">
        <f t="shared" si="22"/>
        <v>0</v>
      </c>
      <c r="I54" s="42">
        <f t="shared" si="22"/>
        <v>0</v>
      </c>
      <c r="J54" s="42">
        <f t="shared" ref="J54:L56" si="24">J39*8760*$C$61/1000</f>
        <v>0</v>
      </c>
      <c r="K54" s="42">
        <f t="shared" si="24"/>
        <v>0</v>
      </c>
      <c r="L54" s="42">
        <f t="shared" si="24"/>
        <v>28.47</v>
      </c>
      <c r="M54" s="42">
        <f t="shared" si="23"/>
        <v>28.256474999999998</v>
      </c>
      <c r="N54" s="42">
        <f t="shared" si="23"/>
        <v>28.044551437499997</v>
      </c>
      <c r="O54" s="42">
        <f t="shared" si="23"/>
        <v>27.834217301718748</v>
      </c>
      <c r="P54" s="42">
        <f t="shared" si="23"/>
        <v>27.625460671955857</v>
      </c>
      <c r="Q54" s="42">
        <f t="shared" si="23"/>
        <v>27.418269716916189</v>
      </c>
      <c r="R54" s="42">
        <f t="shared" si="23"/>
        <v>27.212632694039318</v>
      </c>
      <c r="S54" s="42">
        <f t="shared" si="23"/>
        <v>27.008537948834022</v>
      </c>
      <c r="T54" s="42">
        <f t="shared" si="23"/>
        <v>26.805973914217766</v>
      </c>
      <c r="U54" s="42">
        <f t="shared" si="23"/>
        <v>26.604929109861132</v>
      </c>
      <c r="V54" s="42">
        <f t="shared" si="23"/>
        <v>26.405392141537174</v>
      </c>
      <c r="W54" s="42">
        <f t="shared" si="23"/>
        <v>26.207351700475645</v>
      </c>
      <c r="X54" s="42">
        <f t="shared" si="23"/>
        <v>26.010796562722078</v>
      </c>
      <c r="Y54" s="42">
        <f t="shared" si="23"/>
        <v>25.815715588501661</v>
      </c>
      <c r="Z54" s="42"/>
      <c r="AA54" s="42"/>
      <c r="AB54" s="42"/>
      <c r="AC54" s="42"/>
      <c r="AD54" s="42"/>
    </row>
    <row r="55" spans="2:30" ht="16.5" customHeight="1" x14ac:dyDescent="0.55000000000000004">
      <c r="B55" s="45" t="s">
        <v>57</v>
      </c>
      <c r="C55" s="42">
        <f t="shared" si="20"/>
        <v>0</v>
      </c>
      <c r="D55" s="42">
        <f t="shared" si="20"/>
        <v>0</v>
      </c>
      <c r="E55" s="42">
        <f t="shared" si="20"/>
        <v>0</v>
      </c>
      <c r="F55" s="42">
        <f>F40*8760*$C$61/1000</f>
        <v>0</v>
      </c>
      <c r="G55" s="42">
        <f t="shared" si="22"/>
        <v>0</v>
      </c>
      <c r="H55" s="42">
        <f t="shared" si="22"/>
        <v>0</v>
      </c>
      <c r="I55" s="42">
        <f t="shared" si="22"/>
        <v>0</v>
      </c>
      <c r="J55" s="42">
        <f t="shared" si="24"/>
        <v>0</v>
      </c>
      <c r="K55" s="42">
        <f t="shared" si="24"/>
        <v>0</v>
      </c>
      <c r="L55" s="42">
        <f t="shared" si="24"/>
        <v>0</v>
      </c>
      <c r="M55" s="42">
        <f t="shared" ref="M55:O56" si="25">M40*8760*$C$61/1000</f>
        <v>0</v>
      </c>
      <c r="N55" s="42">
        <f t="shared" si="25"/>
        <v>0</v>
      </c>
      <c r="O55" s="42">
        <f t="shared" si="25"/>
        <v>32.85</v>
      </c>
      <c r="P55" s="42">
        <f t="shared" si="23"/>
        <v>32.603625000000001</v>
      </c>
      <c r="Q55" s="42">
        <f t="shared" si="23"/>
        <v>32.359097812500003</v>
      </c>
      <c r="R55" s="42">
        <f t="shared" si="23"/>
        <v>32.116404578906256</v>
      </c>
      <c r="S55" s="42">
        <f t="shared" si="23"/>
        <v>31.87553154456446</v>
      </c>
      <c r="T55" s="42">
        <f t="shared" si="23"/>
        <v>31.636465057980228</v>
      </c>
      <c r="U55" s="42">
        <f t="shared" si="23"/>
        <v>31.399191570045375</v>
      </c>
      <c r="V55" s="42">
        <f t="shared" si="23"/>
        <v>31.163697633270033</v>
      </c>
      <c r="W55" s="42">
        <f t="shared" si="23"/>
        <v>30.929969901020506</v>
      </c>
      <c r="X55" s="42">
        <f t="shared" si="23"/>
        <v>30.697995126762851</v>
      </c>
      <c r="Y55" s="42">
        <f t="shared" si="23"/>
        <v>30.467760163312128</v>
      </c>
      <c r="Z55" s="42"/>
      <c r="AA55" s="42"/>
      <c r="AB55" s="42"/>
      <c r="AC55" s="42"/>
      <c r="AD55" s="42"/>
    </row>
    <row r="56" spans="2:30" ht="16.5" customHeight="1" x14ac:dyDescent="0.55000000000000004">
      <c r="B56" s="84" t="s">
        <v>135</v>
      </c>
      <c r="C56" s="42">
        <f t="shared" si="20"/>
        <v>0</v>
      </c>
      <c r="D56" s="42">
        <f t="shared" si="20"/>
        <v>0</v>
      </c>
      <c r="E56" s="42">
        <f t="shared" si="20"/>
        <v>0</v>
      </c>
      <c r="F56" s="42">
        <f>F41*8760*$C$61/1000</f>
        <v>0</v>
      </c>
      <c r="G56" s="42">
        <f t="shared" si="22"/>
        <v>0</v>
      </c>
      <c r="H56" s="42">
        <f t="shared" si="22"/>
        <v>0</v>
      </c>
      <c r="I56" s="42">
        <f t="shared" si="22"/>
        <v>0</v>
      </c>
      <c r="J56" s="42">
        <f t="shared" si="24"/>
        <v>0</v>
      </c>
      <c r="K56" s="42">
        <f t="shared" si="24"/>
        <v>0</v>
      </c>
      <c r="L56" s="42">
        <f t="shared" si="24"/>
        <v>0</v>
      </c>
      <c r="M56" s="42">
        <f t="shared" si="25"/>
        <v>0</v>
      </c>
      <c r="N56" s="42">
        <f t="shared" si="25"/>
        <v>0</v>
      </c>
      <c r="O56" s="42">
        <f t="shared" si="25"/>
        <v>0</v>
      </c>
      <c r="P56" s="42">
        <f>P41*8760*$C$61/1000</f>
        <v>0</v>
      </c>
      <c r="Q56" s="42">
        <f>Q41*8760*$C$61/1000</f>
        <v>0</v>
      </c>
      <c r="R56" s="42">
        <f>R41*8760*$C$61/1000</f>
        <v>48.18</v>
      </c>
      <c r="S56" s="42">
        <f t="shared" si="23"/>
        <v>47.818649999999998</v>
      </c>
      <c r="T56" s="42">
        <f t="shared" si="23"/>
        <v>47.460010124999997</v>
      </c>
      <c r="U56" s="42">
        <f t="shared" si="23"/>
        <v>47.104060049062497</v>
      </c>
      <c r="V56" s="42">
        <f t="shared" si="23"/>
        <v>46.750779598694528</v>
      </c>
      <c r="W56" s="42">
        <f t="shared" si="23"/>
        <v>46.400148751704322</v>
      </c>
      <c r="X56" s="42">
        <f t="shared" si="23"/>
        <v>46.052147636066536</v>
      </c>
      <c r="Y56" s="42">
        <f t="shared" si="23"/>
        <v>45.706756528796035</v>
      </c>
      <c r="Z56" s="42"/>
      <c r="AA56" s="42"/>
      <c r="AB56" s="42"/>
      <c r="AC56" s="42"/>
      <c r="AD56" s="42"/>
    </row>
    <row r="57" spans="2:30" ht="16.5" customHeight="1" x14ac:dyDescent="0.55000000000000004">
      <c r="B57" s="45" t="s">
        <v>56</v>
      </c>
      <c r="C57" s="44">
        <v>7.4999999999999997E-3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0" ht="16.5" customHeight="1" x14ac:dyDescent="0.55000000000000004">
      <c r="B58" s="43"/>
      <c r="C58" s="42"/>
      <c r="D58" s="42" t="s">
        <v>185</v>
      </c>
      <c r="E58" s="42">
        <f>SUM(E45:E50)</f>
        <v>105.12</v>
      </c>
      <c r="F58" s="42">
        <f t="shared" ref="F58:Y58" si="26">SUM(F45:F50)</f>
        <v>208.92599999999999</v>
      </c>
      <c r="G58" s="42">
        <f t="shared" si="26"/>
        <v>208.92599999999999</v>
      </c>
      <c r="H58" s="42">
        <f t="shared" si="26"/>
        <v>208.92599999999999</v>
      </c>
      <c r="I58" s="42">
        <f t="shared" si="26"/>
        <v>217.92599999999999</v>
      </c>
      <c r="J58" s="42">
        <f t="shared" si="26"/>
        <v>217.92599999999999</v>
      </c>
      <c r="K58" s="42">
        <f t="shared" si="26"/>
        <v>217.92599999999999</v>
      </c>
      <c r="L58" s="42">
        <f t="shared" si="26"/>
        <v>291.51</v>
      </c>
      <c r="M58" s="42">
        <f t="shared" si="26"/>
        <v>291.51</v>
      </c>
      <c r="N58" s="42">
        <f t="shared" si="26"/>
        <v>291.51</v>
      </c>
      <c r="O58" s="42">
        <f t="shared" si="26"/>
        <v>382.61399999999998</v>
      </c>
      <c r="P58" s="42">
        <f t="shared" si="26"/>
        <v>382.61399999999998</v>
      </c>
      <c r="Q58" s="42">
        <f t="shared" si="26"/>
        <v>382.61399999999998</v>
      </c>
      <c r="R58" s="42">
        <f t="shared" si="26"/>
        <v>382.61399999999998</v>
      </c>
      <c r="S58" s="42">
        <f t="shared" si="26"/>
        <v>522.774</v>
      </c>
      <c r="T58" s="42">
        <f t="shared" si="26"/>
        <v>522.774</v>
      </c>
      <c r="U58" s="42">
        <f t="shared" si="26"/>
        <v>522.774</v>
      </c>
      <c r="V58" s="42">
        <f t="shared" si="26"/>
        <v>522.774</v>
      </c>
      <c r="W58" s="42">
        <f t="shared" si="26"/>
        <v>522.774</v>
      </c>
      <c r="X58" s="42">
        <f t="shared" si="26"/>
        <v>522.774</v>
      </c>
      <c r="Y58" s="42">
        <f t="shared" si="26"/>
        <v>522.774</v>
      </c>
    </row>
    <row r="59" spans="2:30" ht="16.5" customHeight="1" x14ac:dyDescent="0.55000000000000004">
      <c r="B59" s="43"/>
      <c r="C59" s="42"/>
      <c r="D59" s="42" t="s">
        <v>186</v>
      </c>
      <c r="E59" s="42">
        <f>SUM(E51:E56)</f>
        <v>41.61</v>
      </c>
      <c r="F59" s="42">
        <f t="shared" ref="F59:Y59" si="27">SUM(F51:F56)</f>
        <v>41.297924999999999</v>
      </c>
      <c r="G59" s="42">
        <f t="shared" si="27"/>
        <v>40.988190562500002</v>
      </c>
      <c r="H59" s="42">
        <f t="shared" si="27"/>
        <v>40.680779133281249</v>
      </c>
      <c r="I59" s="42">
        <f t="shared" si="27"/>
        <v>62.275673289781636</v>
      </c>
      <c r="J59" s="42">
        <f t="shared" si="27"/>
        <v>61.808605740108277</v>
      </c>
      <c r="K59" s="42">
        <f t="shared" si="27"/>
        <v>61.345041197057455</v>
      </c>
      <c r="L59" s="42">
        <f t="shared" si="27"/>
        <v>89.354953388079522</v>
      </c>
      <c r="M59" s="42">
        <f t="shared" si="27"/>
        <v>88.684791237668932</v>
      </c>
      <c r="N59" s="42">
        <f t="shared" si="27"/>
        <v>88.019655303386429</v>
      </c>
      <c r="O59" s="42">
        <f t="shared" si="27"/>
        <v>120.20950788861103</v>
      </c>
      <c r="P59" s="42">
        <f t="shared" si="27"/>
        <v>119.30793657944642</v>
      </c>
      <c r="Q59" s="42">
        <f t="shared" si="27"/>
        <v>118.4131270551006</v>
      </c>
      <c r="R59" s="42">
        <f t="shared" si="27"/>
        <v>165.70502860218733</v>
      </c>
      <c r="S59" s="42">
        <f t="shared" si="27"/>
        <v>164.46224088767093</v>
      </c>
      <c r="T59" s="42">
        <f t="shared" si="27"/>
        <v>163.2287740810134</v>
      </c>
      <c r="U59" s="42">
        <f t="shared" si="27"/>
        <v>162.00455827540577</v>
      </c>
      <c r="V59" s="42">
        <f t="shared" si="27"/>
        <v>160.78952408834024</v>
      </c>
      <c r="W59" s="42">
        <f t="shared" si="27"/>
        <v>159.58360265767772</v>
      </c>
      <c r="X59" s="42">
        <f t="shared" si="27"/>
        <v>158.38672563774509</v>
      </c>
      <c r="Y59" s="42">
        <f t="shared" si="27"/>
        <v>157.19882519546201</v>
      </c>
    </row>
    <row r="60" spans="2:30" ht="16.5" customHeight="1" x14ac:dyDescent="0.55000000000000004">
      <c r="B60" s="43" t="s">
        <v>171</v>
      </c>
      <c r="C60" s="115">
        <v>0.47399999999999998</v>
      </c>
      <c r="D60" s="42" t="s">
        <v>187</v>
      </c>
      <c r="E60" s="42">
        <f>SUM(E58:E59)</f>
        <v>146.73000000000002</v>
      </c>
      <c r="F60" s="42">
        <f t="shared" ref="F60:Y60" si="28">SUM(F58:F59)</f>
        <v>250.22392499999998</v>
      </c>
      <c r="G60" s="42">
        <f t="shared" si="28"/>
        <v>249.91419056249998</v>
      </c>
      <c r="H60" s="42">
        <f t="shared" si="28"/>
        <v>249.60677913328124</v>
      </c>
      <c r="I60" s="42">
        <f t="shared" si="28"/>
        <v>280.20167328978164</v>
      </c>
      <c r="J60" s="42">
        <f t="shared" si="28"/>
        <v>279.73460574010824</v>
      </c>
      <c r="K60" s="42">
        <f t="shared" si="28"/>
        <v>279.27104119705746</v>
      </c>
      <c r="L60" s="42">
        <f t="shared" si="28"/>
        <v>380.86495338807953</v>
      </c>
      <c r="M60" s="42">
        <f t="shared" si="28"/>
        <v>380.19479123766894</v>
      </c>
      <c r="N60" s="42">
        <f t="shared" si="28"/>
        <v>379.52965530338645</v>
      </c>
      <c r="O60" s="42">
        <f t="shared" si="28"/>
        <v>502.823507888611</v>
      </c>
      <c r="P60" s="42">
        <f t="shared" si="28"/>
        <v>501.92193657944642</v>
      </c>
      <c r="Q60" s="42">
        <f t="shared" si="28"/>
        <v>501.02712705510055</v>
      </c>
      <c r="R60" s="42">
        <f t="shared" si="28"/>
        <v>548.31902860218725</v>
      </c>
      <c r="S60" s="42">
        <f t="shared" si="28"/>
        <v>687.23624088767087</v>
      </c>
      <c r="T60" s="42">
        <f t="shared" si="28"/>
        <v>686.0027740810134</v>
      </c>
      <c r="U60" s="42">
        <f t="shared" si="28"/>
        <v>684.77855827540577</v>
      </c>
      <c r="V60" s="42">
        <f t="shared" si="28"/>
        <v>683.56352408834027</v>
      </c>
      <c r="W60" s="42">
        <f t="shared" si="28"/>
        <v>682.35760265767772</v>
      </c>
      <c r="X60" s="42">
        <f t="shared" si="28"/>
        <v>681.16072563774514</v>
      </c>
      <c r="Y60" s="42">
        <f t="shared" si="28"/>
        <v>679.97282519546206</v>
      </c>
    </row>
    <row r="61" spans="2:30" ht="16.5" customHeight="1" x14ac:dyDescent="0.55000000000000004">
      <c r="B61" s="38" t="s">
        <v>55</v>
      </c>
      <c r="C61" s="37">
        <v>0.25</v>
      </c>
      <c r="D61" s="41" t="s">
        <v>188</v>
      </c>
      <c r="E61" s="125">
        <f>E58/E60</f>
        <v>0.71641791044776115</v>
      </c>
      <c r="F61" s="125">
        <f t="shared" ref="F61:Y61" si="29">F58/F60</f>
        <v>0.83495612979454303</v>
      </c>
      <c r="G61" s="125">
        <f t="shared" si="29"/>
        <v>0.83599094365051896</v>
      </c>
      <c r="H61" s="125">
        <f t="shared" si="29"/>
        <v>0.83702053576213509</v>
      </c>
      <c r="I61" s="125">
        <f t="shared" si="29"/>
        <v>0.7777469614702236</v>
      </c>
      <c r="J61" s="125">
        <f t="shared" si="29"/>
        <v>0.77904555077632232</v>
      </c>
      <c r="K61" s="125">
        <f t="shared" si="29"/>
        <v>0.78033869557648994</v>
      </c>
      <c r="L61" s="125">
        <f t="shared" si="29"/>
        <v>0.76538940484494522</v>
      </c>
      <c r="M61" s="125">
        <f t="shared" si="29"/>
        <v>0.76673854223786575</v>
      </c>
      <c r="N61" s="125">
        <f t="shared" si="29"/>
        <v>0.76808227216651681</v>
      </c>
      <c r="O61" s="125">
        <f t="shared" si="29"/>
        <v>0.76093101057788914</v>
      </c>
      <c r="P61" s="125">
        <f t="shared" si="29"/>
        <v>0.76229782385579825</v>
      </c>
      <c r="Q61" s="125">
        <f t="shared" si="29"/>
        <v>0.76365924984720823</v>
      </c>
      <c r="R61" s="125">
        <f t="shared" si="29"/>
        <v>0.6977944956157841</v>
      </c>
      <c r="S61" s="125">
        <f t="shared" si="29"/>
        <v>0.76069038402974398</v>
      </c>
      <c r="T61" s="125">
        <f t="shared" si="29"/>
        <v>0.76205814284107121</v>
      </c>
      <c r="U61" s="125">
        <f t="shared" si="29"/>
        <v>0.76342051555555512</v>
      </c>
      <c r="V61" s="125">
        <f t="shared" si="29"/>
        <v>0.7647774955476403</v>
      </c>
      <c r="W61" s="125">
        <f t="shared" si="29"/>
        <v>0.76612907654853679</v>
      </c>
      <c r="X61" s="125">
        <f t="shared" si="29"/>
        <v>0.76747525264400174</v>
      </c>
      <c r="Y61" s="125">
        <f t="shared" si="29"/>
        <v>0.76881601827209145</v>
      </c>
    </row>
    <row r="62" spans="2:30" ht="16.5" customHeight="1" x14ac:dyDescent="0.55000000000000004">
      <c r="B62" s="38" t="s">
        <v>54</v>
      </c>
      <c r="C62" s="37">
        <v>0.4</v>
      </c>
      <c r="D62" s="36" t="s">
        <v>189</v>
      </c>
      <c r="E62" s="126">
        <f>E59/E60</f>
        <v>0.28358208955223879</v>
      </c>
      <c r="F62" s="126">
        <f t="shared" ref="F62:Y62" si="30">F59/F60</f>
        <v>0.16504387020545699</v>
      </c>
      <c r="G62" s="126">
        <f t="shared" si="30"/>
        <v>0.16400905634948104</v>
      </c>
      <c r="H62" s="126">
        <f t="shared" si="30"/>
        <v>0.16297946423786489</v>
      </c>
      <c r="I62" s="126">
        <f t="shared" si="30"/>
        <v>0.22225303852977632</v>
      </c>
      <c r="J62" s="126">
        <f t="shared" si="30"/>
        <v>0.22095444922367782</v>
      </c>
      <c r="K62" s="126">
        <f t="shared" si="30"/>
        <v>0.21966130442351006</v>
      </c>
      <c r="L62" s="126">
        <f t="shared" si="30"/>
        <v>0.23461059515505475</v>
      </c>
      <c r="M62" s="126">
        <f t="shared" si="30"/>
        <v>0.23326145776213417</v>
      </c>
      <c r="N62" s="126">
        <f t="shared" si="30"/>
        <v>0.23191772783348308</v>
      </c>
      <c r="O62" s="126">
        <f t="shared" si="30"/>
        <v>0.23906898942211088</v>
      </c>
      <c r="P62" s="126">
        <f t="shared" si="30"/>
        <v>0.23770217614420172</v>
      </c>
      <c r="Q62" s="126">
        <f t="shared" si="30"/>
        <v>0.23634075015279182</v>
      </c>
      <c r="R62" s="126">
        <f t="shared" si="30"/>
        <v>0.30220550438421595</v>
      </c>
      <c r="S62" s="126">
        <f t="shared" si="30"/>
        <v>0.2393096159702561</v>
      </c>
      <c r="T62" s="126">
        <f t="shared" si="30"/>
        <v>0.23794185715892879</v>
      </c>
      <c r="U62" s="126">
        <f t="shared" si="30"/>
        <v>0.2365794844444449</v>
      </c>
      <c r="V62" s="126">
        <f t="shared" si="30"/>
        <v>0.23522250445235962</v>
      </c>
      <c r="W62" s="126">
        <f t="shared" si="30"/>
        <v>0.23387092345146324</v>
      </c>
      <c r="X62" s="126">
        <f t="shared" si="30"/>
        <v>0.23252474735599818</v>
      </c>
      <c r="Y62" s="126">
        <f t="shared" si="30"/>
        <v>0.23118398172790847</v>
      </c>
    </row>
    <row r="63" spans="2:30" ht="16.5" customHeight="1" x14ac:dyDescent="0.55000000000000004">
      <c r="B63" s="38" t="s">
        <v>81</v>
      </c>
      <c r="C63" s="37">
        <v>0.3</v>
      </c>
      <c r="D63" s="40"/>
      <c r="E63" s="40"/>
      <c r="F63" s="4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pans="2:30" ht="16.5" customHeight="1" x14ac:dyDescent="0.55000000000000004">
      <c r="B64" s="38" t="s">
        <v>82</v>
      </c>
      <c r="C64" s="37">
        <v>0.7</v>
      </c>
      <c r="D64" s="36"/>
      <c r="E64" s="36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6.5" customHeight="1" x14ac:dyDescent="0.55000000000000004">
      <c r="B65" s="34" t="s">
        <v>132</v>
      </c>
      <c r="C65" s="26">
        <v>23.5</v>
      </c>
      <c r="D65" s="84" t="s">
        <v>133</v>
      </c>
    </row>
    <row r="66" spans="1:25" ht="16.5" customHeight="1" x14ac:dyDescent="0.55000000000000004">
      <c r="B66" s="34"/>
    </row>
    <row r="67" spans="1:25" ht="16.5" customHeight="1" x14ac:dyDescent="0.55000000000000004">
      <c r="B67" s="34"/>
      <c r="F67" s="33"/>
    </row>
    <row r="68" spans="1:25" ht="16.5" customHeight="1" x14ac:dyDescent="0.55000000000000004">
      <c r="B68" s="34"/>
    </row>
    <row r="69" spans="1:25" ht="16.5" customHeight="1" x14ac:dyDescent="0.4"/>
    <row r="70" spans="1:25" ht="16.5" customHeight="1" x14ac:dyDescent="0.4"/>
    <row r="71" spans="1:25" ht="16.5" customHeight="1" x14ac:dyDescent="0.4"/>
    <row r="72" spans="1:25" ht="16.5" customHeight="1" x14ac:dyDescent="0.4"/>
    <row r="73" spans="1:25" ht="16.5" customHeight="1" x14ac:dyDescent="0.4"/>
    <row r="74" spans="1:25" ht="16.5" customHeight="1" x14ac:dyDescent="0.55000000000000004"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 ht="16.5" customHeight="1" x14ac:dyDescent="0.55000000000000004">
      <c r="A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6.5" customHeight="1" x14ac:dyDescent="0.55000000000000004">
      <c r="A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6.5" customHeight="1" x14ac:dyDescent="0.55000000000000004">
      <c r="A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ht="16.5" customHeight="1" x14ac:dyDescent="0.5">
      <c r="B78" s="31"/>
    </row>
    <row r="79" spans="1:25" ht="16.5" customHeight="1" x14ac:dyDescent="0.55000000000000004">
      <c r="A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6.5" customHeight="1" x14ac:dyDescent="0.55000000000000004">
      <c r="A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6.5" customHeight="1" x14ac:dyDescent="0.55000000000000004">
      <c r="A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ht="16.5" customHeight="1" x14ac:dyDescent="0.55000000000000004">
      <c r="A82" s="29"/>
    </row>
    <row r="83" spans="1:25" ht="16.5" customHeight="1" x14ac:dyDescent="0.55000000000000004">
      <c r="B83" s="28"/>
    </row>
    <row r="84" spans="1:25" ht="16.5" customHeight="1" x14ac:dyDescent="0.4"/>
    <row r="85" spans="1:25" ht="16.5" customHeight="1" x14ac:dyDescent="0.4"/>
    <row r="86" spans="1:25" ht="16.5" customHeight="1" x14ac:dyDescent="0.4"/>
    <row r="87" spans="1:25" ht="16.5" customHeight="1" x14ac:dyDescent="0.4"/>
    <row r="88" spans="1:25" ht="16.5" customHeight="1" x14ac:dyDescent="0.4"/>
    <row r="89" spans="1:25" ht="16.5" customHeight="1" x14ac:dyDescent="0.4"/>
    <row r="90" spans="1:25" ht="16.5" customHeight="1" x14ac:dyDescent="0.4"/>
    <row r="91" spans="1:25" ht="16.5" customHeight="1" x14ac:dyDescent="0.4"/>
    <row r="92" spans="1:25" ht="16.5" customHeight="1" x14ac:dyDescent="0.4"/>
    <row r="93" spans="1:25" ht="16.5" customHeight="1" x14ac:dyDescent="0.4"/>
    <row r="94" spans="1:25" ht="16.5" customHeight="1" x14ac:dyDescent="0.4"/>
    <row r="95" spans="1:25" ht="16.5" customHeight="1" x14ac:dyDescent="0.4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</sheetData>
  <mergeCells count="2">
    <mergeCell ref="G3:P3"/>
    <mergeCell ref="Q3:V3"/>
  </mergeCells>
  <pageMargins left="0.25" right="0.25" top="0.75" bottom="0.75" header="0.3" footer="0.3"/>
  <pageSetup paperSize="17" scale="33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20E1-E19B-4023-B40D-961B33BDDE07}">
  <sheetPr>
    <tabColor theme="9" tint="0.39997558519241921"/>
    <pageSetUpPr fitToPage="1"/>
  </sheetPr>
  <dimension ref="A1:AD94"/>
  <sheetViews>
    <sheetView zoomScale="70" zoomScaleNormal="70" workbookViewId="0">
      <selection activeCell="U31" sqref="U31"/>
    </sheetView>
  </sheetViews>
  <sheetFormatPr defaultColWidth="9" defaultRowHeight="14.6" x14ac:dyDescent="0.4"/>
  <cols>
    <col min="1" max="1" width="3.69140625" style="26" customWidth="1"/>
    <col min="2" max="2" width="36.69140625" style="26" customWidth="1"/>
    <col min="3" max="25" width="14.53515625" style="26" customWidth="1"/>
    <col min="26" max="16384" width="9" style="26"/>
  </cols>
  <sheetData>
    <row r="1" spans="1:30" ht="36" customHeight="1" x14ac:dyDescent="0.4">
      <c r="A1" s="82" t="s">
        <v>80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30" ht="17.600000000000001" thickBot="1" x14ac:dyDescent="0.6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30" ht="18.45" thickBot="1" x14ac:dyDescent="0.6">
      <c r="B3" s="81"/>
      <c r="C3" s="79"/>
      <c r="D3" s="80"/>
      <c r="E3" s="79"/>
      <c r="F3" s="78"/>
      <c r="G3" s="201" t="s">
        <v>53</v>
      </c>
      <c r="H3" s="202"/>
      <c r="I3" s="202"/>
      <c r="J3" s="202"/>
      <c r="K3" s="202"/>
      <c r="L3" s="202"/>
      <c r="M3" s="202"/>
      <c r="N3" s="202"/>
      <c r="O3" s="202"/>
      <c r="P3" s="203"/>
      <c r="Q3" s="204" t="s">
        <v>79</v>
      </c>
      <c r="R3" s="205"/>
      <c r="S3" s="205"/>
      <c r="T3" s="205"/>
      <c r="U3" s="205"/>
      <c r="V3" s="205"/>
    </row>
    <row r="4" spans="1:30" ht="18" x14ac:dyDescent="0.55000000000000004">
      <c r="B4" s="77" t="s">
        <v>78</v>
      </c>
      <c r="C4" s="73">
        <v>2018</v>
      </c>
      <c r="D4" s="73">
        <v>2019</v>
      </c>
      <c r="E4" s="99">
        <v>2020</v>
      </c>
      <c r="F4" s="75">
        <v>2021</v>
      </c>
      <c r="G4" s="73">
        <v>2022</v>
      </c>
      <c r="H4" s="73">
        <v>2023</v>
      </c>
      <c r="I4" s="83">
        <v>2024</v>
      </c>
      <c r="J4" s="73">
        <v>2025</v>
      </c>
      <c r="K4" s="73">
        <v>2026</v>
      </c>
      <c r="L4" s="83">
        <v>2027</v>
      </c>
      <c r="M4" s="73">
        <v>2028</v>
      </c>
      <c r="N4" s="74">
        <v>2029</v>
      </c>
      <c r="O4" s="76">
        <v>2030</v>
      </c>
      <c r="P4" s="73">
        <v>2031</v>
      </c>
      <c r="Q4" s="73">
        <v>2032</v>
      </c>
      <c r="R4" s="75">
        <v>2033</v>
      </c>
      <c r="S4" s="73">
        <v>2034</v>
      </c>
      <c r="T4" s="74">
        <v>2035</v>
      </c>
      <c r="U4" s="73">
        <v>2036</v>
      </c>
      <c r="V4" s="73">
        <v>2037</v>
      </c>
      <c r="W4" s="73">
        <v>2038</v>
      </c>
      <c r="X4" s="73">
        <v>2039</v>
      </c>
      <c r="Y4" s="73">
        <v>2040</v>
      </c>
      <c r="Z4" s="73"/>
      <c r="AA4" s="73"/>
      <c r="AB4" s="73"/>
      <c r="AC4" s="73"/>
      <c r="AD4" s="73"/>
    </row>
    <row r="5" spans="1:30" ht="18" x14ac:dyDescent="0.55000000000000004">
      <c r="B5" s="72" t="s">
        <v>77</v>
      </c>
      <c r="C5" s="70">
        <f>C9*C6</f>
        <v>302.94</v>
      </c>
      <c r="D5" s="70">
        <f t="shared" ref="D5:Y5" si="0">D9*C6</f>
        <v>305.56083288774096</v>
      </c>
      <c r="E5" s="71">
        <f t="shared" si="0"/>
        <v>341.26467490582723</v>
      </c>
      <c r="F5" s="59">
        <f t="shared" si="0"/>
        <v>377.35925236278069</v>
      </c>
      <c r="G5" s="57">
        <f t="shared" si="0"/>
        <v>401.55914632896855</v>
      </c>
      <c r="H5" s="57">
        <f t="shared" si="0"/>
        <v>424.38975133754951</v>
      </c>
      <c r="I5" s="59">
        <f t="shared" si="0"/>
        <v>446.73403314316715</v>
      </c>
      <c r="J5" s="57">
        <f t="shared" si="0"/>
        <v>470.11185506997731</v>
      </c>
      <c r="K5" s="71">
        <f t="shared" si="0"/>
        <v>491.11337892083264</v>
      </c>
      <c r="L5" s="59">
        <f t="shared" si="0"/>
        <v>512.24336678280486</v>
      </c>
      <c r="M5" s="57">
        <f t="shared" si="0"/>
        <v>534.26641840455648</v>
      </c>
      <c r="N5" s="58">
        <f t="shared" si="0"/>
        <v>556.46291468340166</v>
      </c>
      <c r="O5" s="70">
        <f t="shared" si="0"/>
        <v>578.8176460380231</v>
      </c>
      <c r="P5" s="57">
        <f t="shared" si="0"/>
        <v>601.31808064753</v>
      </c>
      <c r="Q5" s="57">
        <f t="shared" si="0"/>
        <v>644.0874918924834</v>
      </c>
      <c r="R5" s="59">
        <f t="shared" si="0"/>
        <v>666.95744306597101</v>
      </c>
      <c r="S5" s="57">
        <f t="shared" si="0"/>
        <v>669.68722374393087</v>
      </c>
      <c r="T5" s="58">
        <f t="shared" si="0"/>
        <v>672.4140047088149</v>
      </c>
      <c r="U5" s="57">
        <f t="shared" si="0"/>
        <v>675.14382333262915</v>
      </c>
      <c r="V5" s="57">
        <f t="shared" si="0"/>
        <v>677.87975786670097</v>
      </c>
      <c r="W5" s="57">
        <f t="shared" si="0"/>
        <v>680.62320984294763</v>
      </c>
      <c r="X5" s="57">
        <f t="shared" si="0"/>
        <v>683.37486185029297</v>
      </c>
      <c r="Y5" s="57">
        <f t="shared" si="0"/>
        <v>686.13517375602817</v>
      </c>
      <c r="Z5" s="57"/>
      <c r="AA5" s="57"/>
      <c r="AB5" s="57"/>
      <c r="AC5" s="57"/>
      <c r="AD5" s="57"/>
    </row>
    <row r="6" spans="1:30" ht="17.25" customHeight="1" x14ac:dyDescent="0.55000000000000004">
      <c r="B6" s="56" t="s">
        <v>76</v>
      </c>
      <c r="C6" s="66">
        <v>0.27</v>
      </c>
      <c r="D6" s="69">
        <v>0.3</v>
      </c>
      <c r="E6" s="68">
        <v>0.33</v>
      </c>
      <c r="F6" s="65">
        <v>0.34750000000000003</v>
      </c>
      <c r="G6" s="65">
        <v>0.36500000000000005</v>
      </c>
      <c r="H6" s="68">
        <v>0.38250000000000006</v>
      </c>
      <c r="I6" s="65">
        <v>0.4</v>
      </c>
      <c r="J6" s="69">
        <v>0.41666666666666669</v>
      </c>
      <c r="K6" s="68">
        <v>0.43333333333333335</v>
      </c>
      <c r="L6" s="65">
        <v>0.45</v>
      </c>
      <c r="M6" s="67">
        <v>0.46666666666666667</v>
      </c>
      <c r="N6" s="66">
        <v>0.48333333333333334</v>
      </c>
      <c r="O6" s="65">
        <v>0.5</v>
      </c>
      <c r="P6" s="65">
        <v>0.53333333333333333</v>
      </c>
      <c r="Q6" s="65">
        <v>0.55000000000000004</v>
      </c>
      <c r="R6" s="65">
        <v>0.55000000000000004</v>
      </c>
      <c r="S6" s="65">
        <v>0.55000000000000004</v>
      </c>
      <c r="T6" s="65">
        <v>0.55000000000000004</v>
      </c>
      <c r="U6" s="65">
        <v>0.55000000000000004</v>
      </c>
      <c r="V6" s="65">
        <v>0.55000000000000004</v>
      </c>
      <c r="W6" s="65">
        <v>0.55000000000000004</v>
      </c>
      <c r="X6" s="65">
        <v>0.55000000000000004</v>
      </c>
      <c r="Y6" s="65">
        <v>0.55000000000000004</v>
      </c>
      <c r="Z6" s="65"/>
      <c r="AA6" s="65"/>
      <c r="AB6" s="65"/>
      <c r="AC6" s="65"/>
      <c r="AD6" s="65"/>
    </row>
    <row r="7" spans="1:30" ht="17.25" customHeight="1" x14ac:dyDescent="0.55000000000000004">
      <c r="B7" s="56" t="s">
        <v>75</v>
      </c>
      <c r="C7" s="61">
        <v>1122</v>
      </c>
      <c r="D7" s="61">
        <v>1130</v>
      </c>
      <c r="E7" s="63">
        <v>1136</v>
      </c>
      <c r="F7" s="64">
        <v>1142</v>
      </c>
      <c r="G7" s="61">
        <v>1154</v>
      </c>
      <c r="H7" s="61">
        <v>1161</v>
      </c>
      <c r="I7" s="64">
        <v>1166</v>
      </c>
      <c r="J7" s="61">
        <v>1173</v>
      </c>
      <c r="K7" s="63">
        <v>1176</v>
      </c>
      <c r="L7" s="64">
        <v>1179</v>
      </c>
      <c r="M7" s="61">
        <v>1183.7159999999999</v>
      </c>
      <c r="N7" s="63">
        <v>1188.4508639999999</v>
      </c>
      <c r="O7" s="61">
        <v>1193.2046674559999</v>
      </c>
      <c r="P7" s="61">
        <v>1197.9774861258238</v>
      </c>
      <c r="Q7" s="61">
        <v>1202.769396070327</v>
      </c>
      <c r="R7" s="64">
        <v>1207.5804736546083</v>
      </c>
      <c r="S7" s="61">
        <v>1212.4107955492268</v>
      </c>
      <c r="T7" s="63">
        <v>1217.2604387314236</v>
      </c>
      <c r="U7" s="61">
        <v>1222.1294804863494</v>
      </c>
      <c r="V7" s="26">
        <v>1227.0179984082947</v>
      </c>
      <c r="W7" s="26">
        <v>1231.926070401928</v>
      </c>
      <c r="X7" s="26">
        <v>1236.8537746835357</v>
      </c>
      <c r="Y7" s="26">
        <v>1241.8011897822698</v>
      </c>
    </row>
    <row r="8" spans="1:30" ht="17.25" customHeight="1" x14ac:dyDescent="0.55000000000000004">
      <c r="B8" s="56" t="s">
        <v>74</v>
      </c>
      <c r="C8" s="62">
        <v>0</v>
      </c>
      <c r="D8" s="62">
        <v>1.7067884731145795</v>
      </c>
      <c r="E8" s="62">
        <v>1.5489163527574592</v>
      </c>
      <c r="F8" s="62">
        <v>1.5128859478202659</v>
      </c>
      <c r="G8" s="62">
        <v>1.5658887164561648</v>
      </c>
      <c r="H8" s="62">
        <v>1.7116475001355593</v>
      </c>
      <c r="I8" s="62">
        <v>1.9321127925936781</v>
      </c>
      <c r="J8" s="62">
        <v>2.2796376749430727</v>
      </c>
      <c r="K8" s="62">
        <v>2.6721094099981473</v>
      </c>
      <c r="L8" s="62">
        <v>3.1000771910880611</v>
      </c>
      <c r="M8" s="62">
        <v>3.5427075656812921</v>
      </c>
      <c r="N8" s="62">
        <v>3.9696674644320775</v>
      </c>
      <c r="O8" s="62">
        <v>4.3490829674960878</v>
      </c>
      <c r="P8" s="62">
        <v>4.6586751692361252</v>
      </c>
      <c r="Q8" s="62">
        <v>4.8946512280792671</v>
      </c>
      <c r="R8" s="62">
        <v>5.0694228289752061</v>
      </c>
      <c r="S8" s="62">
        <v>5.2023385306474523</v>
      </c>
      <c r="T8" s="62">
        <v>5.3104789209670491</v>
      </c>
      <c r="U8" s="62">
        <v>5.4047437547945885</v>
      </c>
      <c r="V8" s="62">
        <v>5.4906522584342161</v>
      </c>
      <c r="W8" s="62">
        <v>5.5706747670677137</v>
      </c>
      <c r="X8" s="62">
        <v>5.6459741351786654</v>
      </c>
      <c r="Y8" s="62">
        <v>5.7173079559630713</v>
      </c>
      <c r="Z8" s="62"/>
      <c r="AA8" s="62"/>
      <c r="AB8" s="62"/>
      <c r="AC8" s="62"/>
      <c r="AD8" s="62"/>
    </row>
    <row r="9" spans="1:30" ht="18" x14ac:dyDescent="0.55000000000000004">
      <c r="B9" s="56" t="s">
        <v>73</v>
      </c>
      <c r="C9" s="61">
        <f t="shared" ref="C9:Y9" si="1">C7+C8</f>
        <v>1122</v>
      </c>
      <c r="D9" s="61">
        <f t="shared" si="1"/>
        <v>1131.7067884731146</v>
      </c>
      <c r="E9" s="61">
        <f t="shared" si="1"/>
        <v>1137.5489163527575</v>
      </c>
      <c r="F9" s="61">
        <f t="shared" si="1"/>
        <v>1143.5128859478202</v>
      </c>
      <c r="G9" s="61">
        <f t="shared" si="1"/>
        <v>1155.5658887164561</v>
      </c>
      <c r="H9" s="61">
        <f t="shared" si="1"/>
        <v>1162.7116475001355</v>
      </c>
      <c r="I9" s="61">
        <f t="shared" si="1"/>
        <v>1167.9321127925937</v>
      </c>
      <c r="J9" s="61">
        <f t="shared" si="1"/>
        <v>1175.2796376749432</v>
      </c>
      <c r="K9" s="61">
        <f t="shared" si="1"/>
        <v>1178.6721094099983</v>
      </c>
      <c r="L9" s="61">
        <f t="shared" si="1"/>
        <v>1182.1000771910881</v>
      </c>
      <c r="M9" s="61">
        <f t="shared" si="1"/>
        <v>1187.2587075656811</v>
      </c>
      <c r="N9" s="61">
        <f t="shared" si="1"/>
        <v>1192.4205314644321</v>
      </c>
      <c r="O9" s="61">
        <f t="shared" si="1"/>
        <v>1197.553750423496</v>
      </c>
      <c r="P9" s="61">
        <f t="shared" si="1"/>
        <v>1202.63616129506</v>
      </c>
      <c r="Q9" s="61">
        <f t="shared" si="1"/>
        <v>1207.6640472984063</v>
      </c>
      <c r="R9" s="61">
        <f t="shared" si="1"/>
        <v>1212.6498964835835</v>
      </c>
      <c r="S9" s="61">
        <f t="shared" si="1"/>
        <v>1217.6131340798743</v>
      </c>
      <c r="T9" s="61">
        <f t="shared" si="1"/>
        <v>1222.5709176523906</v>
      </c>
      <c r="U9" s="61">
        <f t="shared" si="1"/>
        <v>1227.5342242411439</v>
      </c>
      <c r="V9" s="61">
        <f t="shared" si="1"/>
        <v>1232.508650666729</v>
      </c>
      <c r="W9" s="61">
        <f t="shared" si="1"/>
        <v>1237.4967451689956</v>
      </c>
      <c r="X9" s="61">
        <f t="shared" si="1"/>
        <v>1242.4997488187144</v>
      </c>
      <c r="Y9" s="61">
        <f t="shared" si="1"/>
        <v>1247.518497738233</v>
      </c>
      <c r="Z9" s="61"/>
      <c r="AA9" s="61"/>
      <c r="AB9" s="61"/>
      <c r="AC9" s="61"/>
      <c r="AD9" s="61"/>
    </row>
    <row r="10" spans="1:30" ht="18" x14ac:dyDescent="0.55000000000000004">
      <c r="B10" s="60" t="s">
        <v>72</v>
      </c>
      <c r="C10" s="57">
        <f>SUM(C11:C17)</f>
        <v>204.26978855075345</v>
      </c>
      <c r="D10" s="57">
        <f t="shared" ref="D10:Y10" si="2">SUM(D11:D17)</f>
        <v>204.26978855075345</v>
      </c>
      <c r="E10" s="57">
        <f t="shared" si="2"/>
        <v>204.26978855075345</v>
      </c>
      <c r="F10" s="57">
        <f t="shared" si="2"/>
        <v>204.26978855075345</v>
      </c>
      <c r="G10" s="57">
        <f t="shared" si="2"/>
        <v>198.06778855075345</v>
      </c>
      <c r="H10" s="57">
        <f t="shared" si="2"/>
        <v>191.56778855075345</v>
      </c>
      <c r="I10" s="57">
        <f t="shared" si="2"/>
        <v>287.56778855075345</v>
      </c>
      <c r="J10" s="57">
        <f t="shared" si="2"/>
        <v>393.94922855075345</v>
      </c>
      <c r="K10" s="57">
        <f t="shared" si="2"/>
        <v>500.33066855075344</v>
      </c>
      <c r="L10" s="57">
        <f t="shared" si="2"/>
        <v>498.58066855075344</v>
      </c>
      <c r="M10" s="57">
        <f t="shared" si="2"/>
        <v>479.33066855075344</v>
      </c>
      <c r="N10" s="57">
        <f t="shared" si="2"/>
        <v>477.50240998800075</v>
      </c>
      <c r="O10" s="57">
        <f t="shared" si="2"/>
        <v>457.39156579772146</v>
      </c>
      <c r="P10" s="57">
        <f t="shared" si="2"/>
        <v>457.39156579772146</v>
      </c>
      <c r="Q10" s="57">
        <f t="shared" si="2"/>
        <v>457.39156579772146</v>
      </c>
      <c r="R10" s="57">
        <f t="shared" si="2"/>
        <v>447.08917531457797</v>
      </c>
      <c r="S10" s="57">
        <f t="shared" si="2"/>
        <v>333.76288</v>
      </c>
      <c r="T10" s="57">
        <f t="shared" si="2"/>
        <v>333.76288</v>
      </c>
      <c r="U10" s="57">
        <f t="shared" si="2"/>
        <v>333.76288</v>
      </c>
      <c r="V10" s="57">
        <f t="shared" si="2"/>
        <v>333.76288</v>
      </c>
      <c r="W10" s="57">
        <f t="shared" si="2"/>
        <v>333.76288</v>
      </c>
      <c r="X10" s="57">
        <f t="shared" si="2"/>
        <v>333.76288</v>
      </c>
      <c r="Y10" s="57">
        <f t="shared" si="2"/>
        <v>333.76288</v>
      </c>
      <c r="Z10" s="57"/>
      <c r="AA10" s="57"/>
      <c r="AB10" s="57"/>
      <c r="AC10" s="57"/>
      <c r="AD10" s="57"/>
    </row>
    <row r="11" spans="1:30" ht="18" x14ac:dyDescent="0.55000000000000004">
      <c r="B11" s="24" t="s">
        <v>50</v>
      </c>
      <c r="C11" s="54">
        <v>12.702</v>
      </c>
      <c r="D11" s="54">
        <v>12.702</v>
      </c>
      <c r="E11" s="54">
        <v>12.702</v>
      </c>
      <c r="F11" s="54">
        <v>12.702</v>
      </c>
      <c r="G11" s="54">
        <v>6.5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</row>
    <row r="12" spans="1:30" ht="18" x14ac:dyDescent="0.55000000000000004">
      <c r="B12" s="25" t="s">
        <v>51</v>
      </c>
      <c r="C12" s="54">
        <v>21.93910275303201</v>
      </c>
      <c r="D12" s="54">
        <v>21.93910275303201</v>
      </c>
      <c r="E12" s="53">
        <v>21.93910275303201</v>
      </c>
      <c r="F12" s="55">
        <v>21.93910275303201</v>
      </c>
      <c r="G12" s="54">
        <v>21.93910275303201</v>
      </c>
      <c r="H12" s="54">
        <v>21.93910275303201</v>
      </c>
      <c r="I12" s="55">
        <v>21.93910275303201</v>
      </c>
      <c r="J12" s="54">
        <v>21.93910275303201</v>
      </c>
      <c r="K12" s="53">
        <v>21.93910275303201</v>
      </c>
      <c r="L12" s="55">
        <v>21.93910275303201</v>
      </c>
      <c r="M12" s="54">
        <v>21.93910275303201</v>
      </c>
      <c r="N12" s="54">
        <f>(11/12)*M12</f>
        <v>20.110844190279341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</row>
    <row r="13" spans="1:30" ht="18" x14ac:dyDescent="0.55000000000000004">
      <c r="B13" s="24" t="s">
        <v>18</v>
      </c>
      <c r="C13" s="54">
        <v>25</v>
      </c>
      <c r="D13" s="54">
        <v>25</v>
      </c>
      <c r="E13" s="54">
        <v>25</v>
      </c>
      <c r="F13" s="54">
        <v>25</v>
      </c>
      <c r="G13" s="54">
        <v>25</v>
      </c>
      <c r="H13" s="54">
        <v>25</v>
      </c>
      <c r="I13" s="54">
        <v>25</v>
      </c>
      <c r="J13" s="54">
        <v>25</v>
      </c>
      <c r="K13" s="54">
        <v>25</v>
      </c>
      <c r="L13" s="54">
        <v>25</v>
      </c>
      <c r="M13" s="54">
        <v>25</v>
      </c>
      <c r="N13" s="54">
        <v>25</v>
      </c>
      <c r="O13" s="54">
        <v>25</v>
      </c>
      <c r="P13" s="54">
        <v>25</v>
      </c>
      <c r="Q13" s="54">
        <v>25</v>
      </c>
      <c r="R13" s="54">
        <v>25</v>
      </c>
      <c r="S13" s="54">
        <v>25</v>
      </c>
      <c r="T13" s="54">
        <v>25</v>
      </c>
      <c r="U13" s="54">
        <v>25</v>
      </c>
      <c r="V13" s="54">
        <v>25</v>
      </c>
      <c r="W13" s="54">
        <v>25</v>
      </c>
      <c r="X13" s="54">
        <v>25</v>
      </c>
      <c r="Y13" s="54">
        <v>25</v>
      </c>
    </row>
    <row r="14" spans="1:30" ht="17.25" customHeight="1" x14ac:dyDescent="0.4">
      <c r="B14" s="24" t="s">
        <v>19</v>
      </c>
      <c r="C14" s="26">
        <v>97.34868579772143</v>
      </c>
      <c r="D14" s="26">
        <v>97.34868579772143</v>
      </c>
      <c r="E14" s="26">
        <v>97.34868579772143</v>
      </c>
      <c r="F14" s="26">
        <v>97.34868579772143</v>
      </c>
      <c r="G14" s="26">
        <v>97.34868579772143</v>
      </c>
      <c r="H14" s="26">
        <v>97.34868579772143</v>
      </c>
      <c r="I14" s="26">
        <v>97.34868579772143</v>
      </c>
      <c r="J14" s="26">
        <v>97.34868579772143</v>
      </c>
      <c r="K14" s="26">
        <v>97.34868579772143</v>
      </c>
      <c r="L14" s="26">
        <v>97.34868579772143</v>
      </c>
      <c r="M14" s="26">
        <v>97.34868579772143</v>
      </c>
      <c r="N14" s="26">
        <v>97.34868579772143</v>
      </c>
      <c r="O14" s="26">
        <v>97.34868579772143</v>
      </c>
      <c r="P14" s="26">
        <v>97.34868579772143</v>
      </c>
      <c r="Q14" s="26">
        <v>97.34868579772143</v>
      </c>
      <c r="R14" s="26">
        <f>Q14*(11/12)</f>
        <v>89.236295314577973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</row>
    <row r="15" spans="1:30" ht="18" x14ac:dyDescent="0.55000000000000004">
      <c r="B15" s="24" t="s">
        <v>20</v>
      </c>
      <c r="C15" s="54">
        <v>21</v>
      </c>
      <c r="D15" s="54">
        <v>21</v>
      </c>
      <c r="E15" s="54">
        <v>21</v>
      </c>
      <c r="F15" s="54">
        <v>21</v>
      </c>
      <c r="G15" s="54">
        <v>21</v>
      </c>
      <c r="H15" s="54">
        <v>21</v>
      </c>
      <c r="I15" s="54">
        <v>21</v>
      </c>
      <c r="J15" s="54">
        <v>21</v>
      </c>
      <c r="K15" s="54">
        <v>21</v>
      </c>
      <c r="L15" s="54">
        <f>K15*(11/12)</f>
        <v>19.25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</row>
    <row r="16" spans="1:30" ht="18" x14ac:dyDescent="0.55000000000000004">
      <c r="B16" s="24" t="s">
        <v>52</v>
      </c>
      <c r="C16" s="54">
        <v>26.28</v>
      </c>
      <c r="D16" s="54">
        <v>26.28</v>
      </c>
      <c r="E16" s="53">
        <v>26.28</v>
      </c>
      <c r="F16" s="55">
        <v>26.28</v>
      </c>
      <c r="G16" s="54">
        <v>26.28</v>
      </c>
      <c r="H16" s="54">
        <v>26.28</v>
      </c>
      <c r="I16" s="55">
        <v>26.28</v>
      </c>
      <c r="J16" s="54">
        <v>26.28</v>
      </c>
      <c r="K16" s="53">
        <v>26.28</v>
      </c>
      <c r="L16" s="55">
        <v>26.28</v>
      </c>
      <c r="M16" s="54">
        <v>26.28</v>
      </c>
      <c r="N16" s="53">
        <v>26.28</v>
      </c>
      <c r="O16" s="54">
        <v>26.28</v>
      </c>
      <c r="P16" s="54">
        <v>26.28</v>
      </c>
      <c r="Q16" s="54">
        <v>26.28</v>
      </c>
      <c r="R16" s="55">
        <f>Q16*(11/12)</f>
        <v>24.09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</row>
    <row r="17" spans="2:30" ht="18" x14ac:dyDescent="0.55000000000000004">
      <c r="B17" s="24" t="s">
        <v>530</v>
      </c>
      <c r="C17" s="54"/>
      <c r="D17" s="54"/>
      <c r="E17" s="54"/>
      <c r="F17" s="54"/>
      <c r="G17" s="54"/>
      <c r="H17" s="54"/>
      <c r="I17" s="54">
        <f>96</f>
        <v>96</v>
      </c>
      <c r="J17" s="54">
        <f>(44.16/2*8760/1000*0.55)+96</f>
        <v>202.38144</v>
      </c>
      <c r="K17" s="54">
        <f t="shared" ref="K17:Y17" si="3">(44.16*8760/1000*0.55)+96</f>
        <v>308.76288</v>
      </c>
      <c r="L17" s="54">
        <f t="shared" si="3"/>
        <v>308.76288</v>
      </c>
      <c r="M17" s="54">
        <f t="shared" si="3"/>
        <v>308.76288</v>
      </c>
      <c r="N17" s="54">
        <f t="shared" si="3"/>
        <v>308.76288</v>
      </c>
      <c r="O17" s="54">
        <f t="shared" si="3"/>
        <v>308.76288</v>
      </c>
      <c r="P17" s="54">
        <f t="shared" si="3"/>
        <v>308.76288</v>
      </c>
      <c r="Q17" s="54">
        <f t="shared" si="3"/>
        <v>308.76288</v>
      </c>
      <c r="R17" s="54">
        <f t="shared" si="3"/>
        <v>308.76288</v>
      </c>
      <c r="S17" s="54">
        <f t="shared" si="3"/>
        <v>308.76288</v>
      </c>
      <c r="T17" s="54">
        <f t="shared" si="3"/>
        <v>308.76288</v>
      </c>
      <c r="U17" s="54">
        <f t="shared" si="3"/>
        <v>308.76288</v>
      </c>
      <c r="V17" s="54">
        <f t="shared" si="3"/>
        <v>308.76288</v>
      </c>
      <c r="W17" s="54">
        <f t="shared" si="3"/>
        <v>308.76288</v>
      </c>
      <c r="X17" s="54">
        <f t="shared" si="3"/>
        <v>308.76288</v>
      </c>
      <c r="Y17" s="54">
        <f t="shared" si="3"/>
        <v>308.76288</v>
      </c>
    </row>
    <row r="18" spans="2:30" ht="16.5" customHeight="1" x14ac:dyDescent="0.55000000000000004">
      <c r="B18" s="52" t="s">
        <v>71</v>
      </c>
      <c r="C18" s="51">
        <f>-(C5-C10)</f>
        <v>-98.670211449246551</v>
      </c>
      <c r="D18" s="51">
        <f t="shared" ref="D18:Y18" si="4">-(D5-D10)</f>
        <v>-101.29104433698751</v>
      </c>
      <c r="E18" s="51">
        <f t="shared" si="4"/>
        <v>-136.99488635507379</v>
      </c>
      <c r="F18" s="51">
        <f t="shared" si="4"/>
        <v>-173.08946381202725</v>
      </c>
      <c r="G18" s="51">
        <f t="shared" si="4"/>
        <v>-203.4913577782151</v>
      </c>
      <c r="H18" s="51">
        <f t="shared" si="4"/>
        <v>-232.82196278679606</v>
      </c>
      <c r="I18" s="51">
        <f t="shared" si="4"/>
        <v>-159.1662445924137</v>
      </c>
      <c r="J18" s="51">
        <f t="shared" si="4"/>
        <v>-76.162626519223863</v>
      </c>
      <c r="K18" s="51">
        <f t="shared" si="4"/>
        <v>9.2172896299207991</v>
      </c>
      <c r="L18" s="51">
        <f t="shared" si="4"/>
        <v>-13.662698232051412</v>
      </c>
      <c r="M18" s="51">
        <f t="shared" si="4"/>
        <v>-54.935749853803031</v>
      </c>
      <c r="N18" s="51">
        <f t="shared" si="4"/>
        <v>-78.960504695400914</v>
      </c>
      <c r="O18" s="51">
        <f t="shared" si="4"/>
        <v>-121.42608024030164</v>
      </c>
      <c r="P18" s="51">
        <f t="shared" si="4"/>
        <v>-143.92651484980854</v>
      </c>
      <c r="Q18" s="51">
        <f t="shared" si="4"/>
        <v>-186.69592609476194</v>
      </c>
      <c r="R18" s="51">
        <f t="shared" si="4"/>
        <v>-219.86826775139303</v>
      </c>
      <c r="S18" s="51">
        <f t="shared" si="4"/>
        <v>-335.92434374393088</v>
      </c>
      <c r="T18" s="51">
        <f t="shared" si="4"/>
        <v>-338.6511247088149</v>
      </c>
      <c r="U18" s="51">
        <f t="shared" si="4"/>
        <v>-341.38094333262916</v>
      </c>
      <c r="V18" s="51">
        <f t="shared" si="4"/>
        <v>-344.11687786670097</v>
      </c>
      <c r="W18" s="51">
        <f t="shared" si="4"/>
        <v>-346.86032984294764</v>
      </c>
      <c r="X18" s="51">
        <f t="shared" si="4"/>
        <v>-349.61198185029298</v>
      </c>
      <c r="Y18" s="51">
        <f t="shared" si="4"/>
        <v>-352.37229375602817</v>
      </c>
      <c r="Z18" s="51"/>
      <c r="AA18" s="51"/>
      <c r="AB18" s="51"/>
      <c r="AC18" s="51"/>
      <c r="AD18" s="51"/>
    </row>
    <row r="19" spans="2:30" ht="16.5" customHeight="1" x14ac:dyDescent="0.55000000000000004">
      <c r="B19" s="98" t="s">
        <v>136</v>
      </c>
      <c r="C19" s="51">
        <f>C18</f>
        <v>-98.670211449246551</v>
      </c>
      <c r="D19" s="51">
        <f t="shared" ref="D19:Y19" si="5">D18+SUM(C44:C55)</f>
        <v>-101.29104433698751</v>
      </c>
      <c r="E19" s="51">
        <f t="shared" si="5"/>
        <v>-136.99488635507379</v>
      </c>
      <c r="F19" s="51">
        <f t="shared" si="5"/>
        <v>-26.870997905505106</v>
      </c>
      <c r="G19" s="51">
        <f t="shared" si="5"/>
        <v>30.018869634008126</v>
      </c>
      <c r="H19" s="51">
        <f t="shared" si="5"/>
        <v>0.38233791983549281</v>
      </c>
      <c r="I19" s="51">
        <f t="shared" si="5"/>
        <v>73.734423858918092</v>
      </c>
      <c r="J19" s="51">
        <f t="shared" si="5"/>
        <v>156.43668691872296</v>
      </c>
      <c r="K19" s="51">
        <f t="shared" si="5"/>
        <v>241.51750821708302</v>
      </c>
      <c r="L19" s="51">
        <f t="shared" si="5"/>
        <v>218.34066871570707</v>
      </c>
      <c r="M19" s="51">
        <f t="shared" si="5"/>
        <v>176.77299184184727</v>
      </c>
      <c r="N19" s="51">
        <f t="shared" si="5"/>
        <v>152.45582143753199</v>
      </c>
      <c r="O19" s="51">
        <f t="shared" si="5"/>
        <v>109.70002344663428</v>
      </c>
      <c r="P19" s="51">
        <f t="shared" si="5"/>
        <v>86.911543059475378</v>
      </c>
      <c r="Q19" s="51">
        <f t="shared" si="5"/>
        <v>120.94424638020234</v>
      </c>
      <c r="R19" s="51">
        <f t="shared" si="5"/>
        <v>10.400163430009002</v>
      </c>
      <c r="S19" s="51">
        <f t="shared" si="5"/>
        <v>-105.93752579638934</v>
      </c>
      <c r="T19" s="51">
        <f t="shared" si="5"/>
        <v>31.216192104120069</v>
      </c>
      <c r="U19" s="51">
        <f t="shared" si="5"/>
        <v>28.208968604208792</v>
      </c>
      <c r="V19" s="51">
        <f t="shared" si="5"/>
        <v>25.197709730610711</v>
      </c>
      <c r="W19" s="51">
        <f t="shared" si="5"/>
        <v>22.180998347384218</v>
      </c>
      <c r="X19" s="51">
        <f t="shared" si="5"/>
        <v>19.158136378611346</v>
      </c>
      <c r="Y19" s="51">
        <f t="shared" si="5"/>
        <v>16.128648586159386</v>
      </c>
      <c r="Z19" s="51"/>
      <c r="AA19" s="51"/>
      <c r="AB19" s="51"/>
      <c r="AC19" s="51"/>
      <c r="AD19" s="51"/>
    </row>
    <row r="20" spans="2:30" ht="16.5" customHeight="1" x14ac:dyDescent="0.55000000000000004">
      <c r="B20" s="98" t="s">
        <v>139</v>
      </c>
      <c r="C20" s="51">
        <v>23.5</v>
      </c>
      <c r="D20" s="51">
        <f t="shared" ref="D20:Z20" si="6">SUM(D44:D55)+SUM(D11:D16)</f>
        <v>204.26978855075345</v>
      </c>
      <c r="E20" s="51">
        <f t="shared" si="6"/>
        <v>350.48825445727562</v>
      </c>
      <c r="F20" s="51">
        <f t="shared" si="6"/>
        <v>437.78001596297668</v>
      </c>
      <c r="G20" s="51">
        <f t="shared" si="6"/>
        <v>431.27208925738501</v>
      </c>
      <c r="H20" s="51">
        <f t="shared" si="6"/>
        <v>424.46845700208524</v>
      </c>
      <c r="I20" s="51">
        <f t="shared" si="6"/>
        <v>424.16710198870027</v>
      </c>
      <c r="J20" s="51">
        <f t="shared" si="6"/>
        <v>423.8680071379157</v>
      </c>
      <c r="K20" s="51">
        <f t="shared" si="6"/>
        <v>423.57115549851193</v>
      </c>
      <c r="L20" s="51">
        <f t="shared" si="6"/>
        <v>421.52653024640375</v>
      </c>
      <c r="M20" s="51">
        <f t="shared" si="6"/>
        <v>401.98411468368636</v>
      </c>
      <c r="N20" s="51">
        <f t="shared" si="6"/>
        <v>399.8656336749367</v>
      </c>
      <c r="O20" s="51">
        <f t="shared" si="6"/>
        <v>379.46674370700532</v>
      </c>
      <c r="P20" s="51">
        <f t="shared" si="6"/>
        <v>456.26885827268575</v>
      </c>
      <c r="Q20" s="51">
        <f t="shared" si="6"/>
        <v>378.89711697912344</v>
      </c>
      <c r="R20" s="51">
        <f t="shared" si="6"/>
        <v>368.31311326211949</v>
      </c>
      <c r="S20" s="51">
        <f t="shared" si="6"/>
        <v>394.86731681293497</v>
      </c>
      <c r="T20" s="51">
        <f t="shared" si="6"/>
        <v>394.58991193683795</v>
      </c>
      <c r="U20" s="51">
        <f t="shared" si="6"/>
        <v>394.31458759731169</v>
      </c>
      <c r="V20" s="51">
        <f t="shared" si="6"/>
        <v>394.04132819033185</v>
      </c>
      <c r="W20" s="51">
        <f t="shared" si="6"/>
        <v>393.77011822890432</v>
      </c>
      <c r="X20" s="51">
        <f t="shared" si="6"/>
        <v>393.50094234218756</v>
      </c>
      <c r="Y20" s="51">
        <f t="shared" si="6"/>
        <v>393.23378527462114</v>
      </c>
      <c r="Z20" s="51">
        <f t="shared" si="6"/>
        <v>0</v>
      </c>
      <c r="AA20" s="51"/>
      <c r="AB20" s="51"/>
      <c r="AC20" s="51"/>
      <c r="AD20" s="51"/>
    </row>
    <row r="21" spans="2:30" ht="16.5" customHeight="1" x14ac:dyDescent="0.55000000000000004">
      <c r="B21" s="98" t="s">
        <v>131</v>
      </c>
      <c r="C21" s="51">
        <v>24</v>
      </c>
      <c r="D21" s="51">
        <f>C21+D20</f>
        <v>228.26978855075345</v>
      </c>
      <c r="E21" s="51">
        <f>D21+E20</f>
        <v>578.75804300802906</v>
      </c>
      <c r="F21" s="51">
        <f>F20-F5</f>
        <v>60.420763600195983</v>
      </c>
      <c r="G21" s="51">
        <f>F21+G20-G5</f>
        <v>90.133706528612436</v>
      </c>
      <c r="H21" s="51">
        <f>G21+H20-H5</f>
        <v>90.212412193148168</v>
      </c>
      <c r="I21" s="51">
        <f>I20-I5</f>
        <v>-22.566931154466886</v>
      </c>
      <c r="J21" s="51">
        <f>I21+J20-J5</f>
        <v>-68.810779086528498</v>
      </c>
      <c r="K21" s="51">
        <f>J21+K20-K5</f>
        <v>-136.35300250884922</v>
      </c>
      <c r="L21" s="51">
        <f>L20-L5</f>
        <v>-90.716836536401104</v>
      </c>
      <c r="M21" s="51">
        <f>L21+M20-M5</f>
        <v>-222.99914025727122</v>
      </c>
      <c r="N21" s="51">
        <f>M21+N20-N5</f>
        <v>-379.59642126573618</v>
      </c>
      <c r="O21" s="51">
        <f>O20-O5</f>
        <v>-199.35090233101778</v>
      </c>
      <c r="P21" s="51">
        <f>O21+P20-P5</f>
        <v>-344.40012470586203</v>
      </c>
      <c r="Q21" s="51">
        <f>P21+Q20-Q5</f>
        <v>-609.59049961922199</v>
      </c>
      <c r="R21" s="51">
        <f>R20-R5</f>
        <v>-298.64432980385152</v>
      </c>
      <c r="S21" s="51">
        <f>R21+S20-S5</f>
        <v>-573.46423673484742</v>
      </c>
      <c r="T21" s="51">
        <f>S21+T20-T5</f>
        <v>-851.28832950682431</v>
      </c>
      <c r="U21" s="51">
        <f>U20-U5</f>
        <v>-280.82923573531747</v>
      </c>
      <c r="V21" s="51">
        <f>U21+V20-V5</f>
        <v>-564.66766541168658</v>
      </c>
      <c r="W21" s="51">
        <f>V21+W20-W5</f>
        <v>-851.52075702572984</v>
      </c>
      <c r="X21" s="51">
        <f>X20-X5</f>
        <v>-289.87391950810542</v>
      </c>
      <c r="Y21" s="51">
        <f>X21+Y20-Y5</f>
        <v>-582.77530798951238</v>
      </c>
      <c r="Z21" s="51">
        <f>Y21+Z20-Z5</f>
        <v>-582.77530798951238</v>
      </c>
      <c r="AA21" s="51"/>
      <c r="AB21" s="51"/>
      <c r="AC21" s="51"/>
      <c r="AD21" s="51"/>
    </row>
    <row r="22" spans="2:30" ht="16.5" customHeight="1" x14ac:dyDescent="0.55000000000000004">
      <c r="B22" s="100" t="s">
        <v>137</v>
      </c>
      <c r="C22" s="50"/>
      <c r="D22" s="47">
        <f>-($C$62*D18*1000)/8760/$C$60</f>
        <v>13.875485525614726</v>
      </c>
      <c r="E22" s="47">
        <f t="shared" ref="E22:Y22" si="7">-($C$62*E19*1000)/8760/$C$60</f>
        <v>18.76642278836627</v>
      </c>
      <c r="F22" s="47">
        <f t="shared" si="7"/>
        <v>3.6809586171924802</v>
      </c>
      <c r="G22" s="47">
        <f t="shared" si="7"/>
        <v>-4.1121739224668659</v>
      </c>
      <c r="H22" s="47">
        <f t="shared" si="7"/>
        <v>-5.2375057511711336E-2</v>
      </c>
      <c r="I22" s="47">
        <f t="shared" si="7"/>
        <v>-10.100606008070971</v>
      </c>
      <c r="J22" s="47">
        <f t="shared" si="7"/>
        <v>-21.429683139551088</v>
      </c>
      <c r="K22" s="47">
        <f t="shared" si="7"/>
        <v>-33.0845901667237</v>
      </c>
      <c r="L22" s="47">
        <f t="shared" si="7"/>
        <v>-29.909680645987269</v>
      </c>
      <c r="M22" s="47">
        <f t="shared" si="7"/>
        <v>-24.215478334499622</v>
      </c>
      <c r="N22" s="47">
        <f t="shared" si="7"/>
        <v>-20.88435910103178</v>
      </c>
      <c r="O22" s="47">
        <f t="shared" si="7"/>
        <v>-15.027400472141681</v>
      </c>
      <c r="P22" s="47">
        <f t="shared" si="7"/>
        <v>-11.905690830065119</v>
      </c>
      <c r="Q22" s="47">
        <f t="shared" si="7"/>
        <v>-16.567704983589362</v>
      </c>
      <c r="R22" s="47">
        <f t="shared" si="7"/>
        <v>-1.4246799219190414</v>
      </c>
      <c r="S22" s="47">
        <f t="shared" si="7"/>
        <v>14.511989835121826</v>
      </c>
      <c r="T22" s="47">
        <f t="shared" si="7"/>
        <v>-4.2761906991945295</v>
      </c>
      <c r="U22" s="47">
        <f t="shared" si="7"/>
        <v>-3.8642422745491496</v>
      </c>
      <c r="V22" s="47">
        <f t="shared" si="7"/>
        <v>-3.4517410589877686</v>
      </c>
      <c r="W22" s="47">
        <f t="shared" si="7"/>
        <v>-3.038492924299208</v>
      </c>
      <c r="X22" s="47">
        <f t="shared" si="7"/>
        <v>-2.62440224364539</v>
      </c>
      <c r="Y22" s="47">
        <f t="shared" si="7"/>
        <v>-2.2094039159122447</v>
      </c>
      <c r="Z22" s="47"/>
      <c r="AA22" s="47"/>
      <c r="AB22" s="47"/>
      <c r="AC22" s="47"/>
      <c r="AD22" s="47"/>
    </row>
    <row r="23" spans="2:30" ht="16.5" customHeight="1" x14ac:dyDescent="0.4">
      <c r="B23" s="84" t="s">
        <v>138</v>
      </c>
      <c r="D23" s="47">
        <f>-($C$63*(D18*1000/8760/$C$61))</f>
        <v>20.235083058188142</v>
      </c>
      <c r="E23" s="47">
        <f t="shared" ref="E23:Y23" si="8">-($C$63*(E19*1000/8760/$C$61))</f>
        <v>27.36769989970081</v>
      </c>
      <c r="F23" s="47">
        <f t="shared" si="8"/>
        <v>5.368064650072367</v>
      </c>
      <c r="G23" s="47">
        <f t="shared" si="8"/>
        <v>-5.9969203035975127</v>
      </c>
      <c r="H23" s="47">
        <f t="shared" si="8"/>
        <v>-7.6380292204579037E-2</v>
      </c>
      <c r="I23" s="47">
        <f t="shared" si="8"/>
        <v>-14.730050428436831</v>
      </c>
      <c r="J23" s="47">
        <f t="shared" si="8"/>
        <v>-31.251621245178669</v>
      </c>
      <c r="K23" s="47">
        <f t="shared" si="8"/>
        <v>-48.2483606598054</v>
      </c>
      <c r="L23" s="47">
        <f t="shared" si="8"/>
        <v>-43.618284275398089</v>
      </c>
      <c r="M23" s="47">
        <f t="shared" si="8"/>
        <v>-35.314239237811947</v>
      </c>
      <c r="N23" s="47">
        <f t="shared" si="8"/>
        <v>-30.456357022338011</v>
      </c>
      <c r="O23" s="47">
        <f t="shared" si="8"/>
        <v>-21.914959021873287</v>
      </c>
      <c r="P23" s="47">
        <f t="shared" si="8"/>
        <v>-17.362465793844965</v>
      </c>
      <c r="Q23" s="47">
        <f t="shared" si="8"/>
        <v>-24.161236434401154</v>
      </c>
      <c r="R23" s="47">
        <f t="shared" si="8"/>
        <v>-2.0776582194652682</v>
      </c>
      <c r="S23" s="47">
        <f t="shared" si="8"/>
        <v>21.163318509552663</v>
      </c>
      <c r="T23" s="47">
        <f t="shared" si="8"/>
        <v>-6.2361114363253556</v>
      </c>
      <c r="U23" s="47">
        <f t="shared" si="8"/>
        <v>-5.6353533170508427</v>
      </c>
      <c r="V23" s="47">
        <f t="shared" si="8"/>
        <v>-5.033789044357162</v>
      </c>
      <c r="W23" s="47">
        <f t="shared" si="8"/>
        <v>-4.4311355146030111</v>
      </c>
      <c r="X23" s="47">
        <f t="shared" si="8"/>
        <v>-3.8272532719828596</v>
      </c>
      <c r="Y23" s="47">
        <f t="shared" si="8"/>
        <v>-3.2220473773720233</v>
      </c>
      <c r="Z23" s="47"/>
      <c r="AA23" s="47"/>
      <c r="AB23" s="47"/>
      <c r="AC23" s="47"/>
      <c r="AD23" s="47"/>
    </row>
    <row r="24" spans="2:30" ht="16.5" customHeight="1" x14ac:dyDescent="0.4">
      <c r="B24" s="45" t="s">
        <v>70</v>
      </c>
      <c r="C24" s="49"/>
      <c r="D24" s="46">
        <f t="shared" ref="D24:Y24" si="9">D22/1000*8760*$C$60</f>
        <v>30.387313301096253</v>
      </c>
      <c r="E24" s="46">
        <f t="shared" si="9"/>
        <v>41.098465906522129</v>
      </c>
      <c r="F24" s="46">
        <f t="shared" si="9"/>
        <v>8.0612993716515309</v>
      </c>
      <c r="G24" s="46">
        <f t="shared" si="9"/>
        <v>-9.0056608902024369</v>
      </c>
      <c r="H24" s="46">
        <f t="shared" si="9"/>
        <v>-0.11470137595064782</v>
      </c>
      <c r="I24" s="46">
        <f t="shared" si="9"/>
        <v>-22.120327157675426</v>
      </c>
      <c r="J24" s="46">
        <f t="shared" si="9"/>
        <v>-46.931006075616878</v>
      </c>
      <c r="K24" s="46">
        <f t="shared" si="9"/>
        <v>-72.4552524651249</v>
      </c>
      <c r="L24" s="46">
        <f t="shared" si="9"/>
        <v>-65.502200614712123</v>
      </c>
      <c r="M24" s="46">
        <f t="shared" si="9"/>
        <v>-53.03189755255417</v>
      </c>
      <c r="N24" s="46">
        <f t="shared" si="9"/>
        <v>-45.736746431259604</v>
      </c>
      <c r="O24" s="46">
        <f t="shared" si="9"/>
        <v>-32.910007033990276</v>
      </c>
      <c r="P24" s="46">
        <f t="shared" si="9"/>
        <v>-26.073462917842612</v>
      </c>
      <c r="Q24" s="46">
        <f t="shared" si="9"/>
        <v>-36.2832739140607</v>
      </c>
      <c r="R24" s="46">
        <f t="shared" si="9"/>
        <v>-3.1200490290027005</v>
      </c>
      <c r="S24" s="46">
        <f t="shared" si="9"/>
        <v>31.781257738916796</v>
      </c>
      <c r="T24" s="46">
        <f t="shared" si="9"/>
        <v>-9.3648576312360206</v>
      </c>
      <c r="U24" s="46">
        <f t="shared" si="9"/>
        <v>-8.4626905812626365</v>
      </c>
      <c r="V24" s="46">
        <f t="shared" si="9"/>
        <v>-7.5593129191832134</v>
      </c>
      <c r="W24" s="46">
        <f t="shared" si="9"/>
        <v>-6.6542995042152659</v>
      </c>
      <c r="X24" s="46">
        <f t="shared" si="9"/>
        <v>-5.7474409135834037</v>
      </c>
      <c r="Y24" s="46">
        <f t="shared" si="9"/>
        <v>-4.8385945758478162</v>
      </c>
      <c r="Z24" s="46"/>
      <c r="AA24" s="46"/>
      <c r="AB24" s="46"/>
      <c r="AC24" s="46"/>
      <c r="AD24" s="46"/>
    </row>
    <row r="25" spans="2:30" ht="16.5" customHeight="1" x14ac:dyDescent="0.4">
      <c r="B25" s="45" t="s">
        <v>69</v>
      </c>
      <c r="D25" s="46">
        <f t="shared" ref="D25:Y25" si="10">D23/1000*8760*$C$61</f>
        <v>70.903731035891255</v>
      </c>
      <c r="E25" s="46">
        <f t="shared" si="10"/>
        <v>95.896420448551638</v>
      </c>
      <c r="F25" s="46">
        <f t="shared" si="10"/>
        <v>18.809698533853574</v>
      </c>
      <c r="G25" s="46">
        <f t="shared" si="10"/>
        <v>-21.013208743805688</v>
      </c>
      <c r="H25" s="46">
        <f t="shared" si="10"/>
        <v>-0.26763654388484498</v>
      </c>
      <c r="I25" s="46">
        <f t="shared" si="10"/>
        <v>-51.614096701242659</v>
      </c>
      <c r="J25" s="46">
        <f t="shared" si="10"/>
        <v>-109.50568084310606</v>
      </c>
      <c r="K25" s="46">
        <f t="shared" si="10"/>
        <v>-169.06225575195813</v>
      </c>
      <c r="L25" s="46">
        <f t="shared" si="10"/>
        <v>-152.8384681009949</v>
      </c>
      <c r="M25" s="46">
        <f t="shared" si="10"/>
        <v>-123.74109428929307</v>
      </c>
      <c r="N25" s="46">
        <f t="shared" si="10"/>
        <v>-106.7190750062724</v>
      </c>
      <c r="O25" s="46">
        <f t="shared" si="10"/>
        <v>-76.790016412643993</v>
      </c>
      <c r="P25" s="46">
        <f t="shared" si="10"/>
        <v>-60.838080141632759</v>
      </c>
      <c r="Q25" s="46">
        <f t="shared" si="10"/>
        <v>-84.660972466141644</v>
      </c>
      <c r="R25" s="46">
        <f t="shared" si="10"/>
        <v>-7.2801144010063004</v>
      </c>
      <c r="S25" s="46">
        <f t="shared" si="10"/>
        <v>74.156268057472545</v>
      </c>
      <c r="T25" s="46">
        <f t="shared" si="10"/>
        <v>-21.851334472884048</v>
      </c>
      <c r="U25" s="46">
        <f t="shared" si="10"/>
        <v>-19.746278022946157</v>
      </c>
      <c r="V25" s="46">
        <f t="shared" si="10"/>
        <v>-17.638396811427498</v>
      </c>
      <c r="W25" s="46">
        <f t="shared" si="10"/>
        <v>-15.526698843168953</v>
      </c>
      <c r="X25" s="46">
        <f t="shared" si="10"/>
        <v>-13.41069546502794</v>
      </c>
      <c r="Y25" s="46">
        <f t="shared" si="10"/>
        <v>-11.290054010311572</v>
      </c>
      <c r="Z25" s="46"/>
      <c r="AA25" s="46"/>
      <c r="AB25" s="46"/>
      <c r="AC25" s="46"/>
      <c r="AD25" s="46"/>
    </row>
    <row r="26" spans="2:30" ht="16.5" customHeight="1" x14ac:dyDescent="0.4">
      <c r="B26" s="84" t="s">
        <v>140</v>
      </c>
      <c r="D26" s="47">
        <f>D22</f>
        <v>13.875485525614726</v>
      </c>
      <c r="E26" s="47">
        <f t="shared" ref="E26:Y27" si="11">E22</f>
        <v>18.76642278836627</v>
      </c>
      <c r="F26" s="47">
        <f t="shared" si="11"/>
        <v>3.6809586171924802</v>
      </c>
      <c r="G26" s="47">
        <f t="shared" si="11"/>
        <v>-4.1121739224668659</v>
      </c>
      <c r="H26" s="47">
        <f t="shared" si="11"/>
        <v>-5.2375057511711336E-2</v>
      </c>
      <c r="I26" s="47">
        <f t="shared" si="11"/>
        <v>-10.100606008070971</v>
      </c>
      <c r="J26" s="47">
        <f t="shared" si="11"/>
        <v>-21.429683139551088</v>
      </c>
      <c r="K26" s="47">
        <f t="shared" si="11"/>
        <v>-33.0845901667237</v>
      </c>
      <c r="L26" s="47">
        <f t="shared" si="11"/>
        <v>-29.909680645987269</v>
      </c>
      <c r="M26" s="47">
        <f t="shared" si="11"/>
        <v>-24.215478334499622</v>
      </c>
      <c r="N26" s="47">
        <f t="shared" si="11"/>
        <v>-20.88435910103178</v>
      </c>
      <c r="O26" s="47">
        <f t="shared" si="11"/>
        <v>-15.027400472141681</v>
      </c>
      <c r="P26" s="47">
        <f t="shared" si="11"/>
        <v>-11.905690830065119</v>
      </c>
      <c r="Q26" s="47">
        <f t="shared" si="11"/>
        <v>-16.567704983589362</v>
      </c>
      <c r="R26" s="47">
        <f t="shared" si="11"/>
        <v>-1.4246799219190414</v>
      </c>
      <c r="S26" s="47">
        <f t="shared" si="11"/>
        <v>14.511989835121826</v>
      </c>
      <c r="T26" s="47">
        <f t="shared" si="11"/>
        <v>-4.2761906991945295</v>
      </c>
      <c r="U26" s="47">
        <f t="shared" si="11"/>
        <v>-3.8642422745491496</v>
      </c>
      <c r="V26" s="47">
        <f t="shared" si="11"/>
        <v>-3.4517410589877686</v>
      </c>
      <c r="W26" s="47">
        <f t="shared" si="11"/>
        <v>-3.038492924299208</v>
      </c>
      <c r="X26" s="47">
        <f t="shared" si="11"/>
        <v>-2.62440224364539</v>
      </c>
      <c r="Y26" s="47">
        <f t="shared" si="11"/>
        <v>-2.2094039159122447</v>
      </c>
      <c r="Z26" s="46"/>
      <c r="AA26" s="46"/>
      <c r="AB26" s="46"/>
      <c r="AC26" s="46"/>
      <c r="AD26" s="46"/>
    </row>
    <row r="27" spans="2:30" ht="16.5" customHeight="1" x14ac:dyDescent="0.4">
      <c r="B27" s="84" t="s">
        <v>141</v>
      </c>
      <c r="D27" s="47">
        <f>D23</f>
        <v>20.235083058188142</v>
      </c>
      <c r="E27" s="47">
        <f t="shared" si="11"/>
        <v>27.36769989970081</v>
      </c>
      <c r="F27" s="47">
        <f t="shared" si="11"/>
        <v>5.368064650072367</v>
      </c>
      <c r="G27" s="47">
        <f t="shared" si="11"/>
        <v>-5.9969203035975127</v>
      </c>
      <c r="H27" s="47">
        <f t="shared" si="11"/>
        <v>-7.6380292204579037E-2</v>
      </c>
      <c r="I27" s="47">
        <f t="shared" si="11"/>
        <v>-14.730050428436831</v>
      </c>
      <c r="J27" s="47">
        <f t="shared" si="11"/>
        <v>-31.251621245178669</v>
      </c>
      <c r="K27" s="47">
        <f t="shared" si="11"/>
        <v>-48.2483606598054</v>
      </c>
      <c r="L27" s="47">
        <f t="shared" si="11"/>
        <v>-43.618284275398089</v>
      </c>
      <c r="M27" s="47">
        <f t="shared" si="11"/>
        <v>-35.314239237811947</v>
      </c>
      <c r="N27" s="47">
        <f t="shared" si="11"/>
        <v>-30.456357022338011</v>
      </c>
      <c r="O27" s="47">
        <f t="shared" si="11"/>
        <v>-21.914959021873287</v>
      </c>
      <c r="P27" s="47">
        <f t="shared" si="11"/>
        <v>-17.362465793844965</v>
      </c>
      <c r="Q27" s="47">
        <f t="shared" si="11"/>
        <v>-24.161236434401154</v>
      </c>
      <c r="R27" s="47">
        <f t="shared" si="11"/>
        <v>-2.0776582194652682</v>
      </c>
      <c r="S27" s="47">
        <f t="shared" si="11"/>
        <v>21.163318509552663</v>
      </c>
      <c r="T27" s="47">
        <f t="shared" si="11"/>
        <v>-6.2361114363253556</v>
      </c>
      <c r="U27" s="47">
        <f t="shared" si="11"/>
        <v>-5.6353533170508427</v>
      </c>
      <c r="V27" s="47">
        <f t="shared" si="11"/>
        <v>-5.033789044357162</v>
      </c>
      <c r="W27" s="47">
        <f t="shared" si="11"/>
        <v>-4.4311355146030111</v>
      </c>
      <c r="X27" s="47">
        <f t="shared" si="11"/>
        <v>-3.8272532719828596</v>
      </c>
      <c r="Y27" s="47">
        <f t="shared" si="11"/>
        <v>-3.2220473773720233</v>
      </c>
      <c r="Z27" s="46"/>
      <c r="AA27" s="46"/>
      <c r="AB27" s="46"/>
      <c r="AC27" s="46"/>
      <c r="AD27" s="46"/>
    </row>
    <row r="28" spans="2:30" ht="16.5" customHeight="1" x14ac:dyDescent="0.55000000000000004">
      <c r="B28" s="48" t="s">
        <v>68</v>
      </c>
      <c r="D28" s="47"/>
      <c r="E28" s="46"/>
      <c r="F28" s="46"/>
      <c r="G28" s="46"/>
      <c r="H28" s="46"/>
      <c r="P28" s="46"/>
      <c r="Q28" s="46"/>
      <c r="R28" s="46"/>
      <c r="S28" s="46"/>
      <c r="T28" s="46"/>
      <c r="U28" s="46"/>
    </row>
    <row r="29" spans="2:30" ht="16.5" customHeight="1" x14ac:dyDescent="0.4">
      <c r="B29" s="45" t="s">
        <v>64</v>
      </c>
      <c r="D29" s="46"/>
      <c r="E29" s="46">
        <v>30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30" ht="16.5" customHeight="1" x14ac:dyDescent="0.4">
      <c r="B30" s="84" t="s">
        <v>172</v>
      </c>
      <c r="D30" s="46"/>
      <c r="F30" s="46">
        <v>25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30" ht="16.5" customHeight="1" x14ac:dyDescent="0.4">
      <c r="B31" s="45" t="s">
        <v>62</v>
      </c>
      <c r="D31" s="46"/>
      <c r="E31" s="46"/>
      <c r="F31" s="46"/>
      <c r="G31" s="46"/>
      <c r="H31" s="46"/>
      <c r="I31" s="46">
        <v>13</v>
      </c>
      <c r="J31" s="46"/>
      <c r="K31" s="46"/>
      <c r="M31" s="46"/>
      <c r="N31" s="46"/>
      <c r="O31" s="46"/>
      <c r="P31" s="46"/>
      <c r="Q31" s="46"/>
      <c r="R31" s="46"/>
      <c r="S31" s="46"/>
      <c r="T31" s="46"/>
      <c r="U31" s="46"/>
      <c r="Y31" s="46"/>
    </row>
    <row r="32" spans="2:30" ht="16.5" customHeight="1" x14ac:dyDescent="0.4">
      <c r="B32" s="84" t="s">
        <v>83</v>
      </c>
      <c r="D32" s="46"/>
      <c r="E32" s="46"/>
      <c r="F32" s="46"/>
      <c r="G32" s="46"/>
      <c r="H32" s="46"/>
      <c r="J32" s="46"/>
      <c r="K32" s="46"/>
      <c r="L32" s="46">
        <v>21</v>
      </c>
      <c r="M32" s="46"/>
      <c r="N32" s="46"/>
      <c r="O32" s="46"/>
      <c r="P32" s="46"/>
      <c r="Q32" s="46"/>
      <c r="R32" s="46"/>
      <c r="S32" s="46"/>
      <c r="T32" s="46"/>
      <c r="U32" s="46"/>
      <c r="Y32" s="46"/>
    </row>
    <row r="33" spans="2:30" ht="16.5" customHeight="1" x14ac:dyDescent="0.4">
      <c r="B33" s="84" t="s">
        <v>85</v>
      </c>
      <c r="D33" s="46"/>
      <c r="E33" s="46"/>
      <c r="F33" s="46"/>
      <c r="G33" s="46"/>
      <c r="H33" s="46"/>
      <c r="I33" s="46"/>
      <c r="J33" s="46"/>
      <c r="K33" s="46"/>
      <c r="M33" s="46"/>
      <c r="N33" s="46"/>
      <c r="P33" s="46">
        <v>22</v>
      </c>
      <c r="Q33" s="46"/>
      <c r="S33" s="46"/>
      <c r="T33" s="46"/>
      <c r="U33" s="46"/>
      <c r="Y33" s="46"/>
    </row>
    <row r="34" spans="2:30" ht="16.5" customHeight="1" x14ac:dyDescent="0.4">
      <c r="B34" s="84" t="s">
        <v>134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P34" s="46"/>
      <c r="Q34" s="46"/>
      <c r="R34" s="46"/>
      <c r="S34" s="46">
        <v>40</v>
      </c>
      <c r="T34" s="46"/>
      <c r="U34" s="46"/>
      <c r="Y34" s="46"/>
    </row>
    <row r="35" spans="2:30" ht="16.5" customHeight="1" x14ac:dyDescent="0.4">
      <c r="B35" s="45" t="s">
        <v>67</v>
      </c>
      <c r="D35" s="46">
        <f>SUM(D29:D31)*$C$61*8760/1000</f>
        <v>0</v>
      </c>
      <c r="E35" s="46">
        <f>SUM(E29:E33)*$C$61*8760/1000</f>
        <v>105.12</v>
      </c>
      <c r="F35" s="46">
        <f>SUM(F29:F33)*$C$61*8760/1000</f>
        <v>87.6</v>
      </c>
      <c r="G35" s="46"/>
      <c r="H35" s="46">
        <f>SUM(H29:H33)*$C$61*8760/1000</f>
        <v>0</v>
      </c>
      <c r="I35" s="46">
        <f>SUM(I29:I33)*$C$61*8760/1000</f>
        <v>45.552</v>
      </c>
      <c r="J35" s="46"/>
      <c r="K35" s="46">
        <f>SUM(K29:K33)*$C$61*8760/1000</f>
        <v>0</v>
      </c>
      <c r="L35" s="46">
        <f>SUM(L29:L32)*$C$61*8760/1000</f>
        <v>73.584000000000003</v>
      </c>
      <c r="M35" s="46">
        <f>SUM(M29:M33)*$C$61*8760/1000</f>
        <v>0</v>
      </c>
      <c r="N35" s="46"/>
      <c r="O35" s="46">
        <f t="shared" ref="O35:W35" si="12">SUM(O29:O33)*$C$61*8760/1000</f>
        <v>0</v>
      </c>
      <c r="P35" s="46">
        <f>SUM(P29:P33)*$C$61*8760/1000</f>
        <v>77.087999999999994</v>
      </c>
      <c r="Q35" s="46">
        <f t="shared" si="12"/>
        <v>0</v>
      </c>
      <c r="R35" s="46">
        <f t="shared" si="12"/>
        <v>0</v>
      </c>
      <c r="S35" s="46">
        <f t="shared" si="12"/>
        <v>0</v>
      </c>
      <c r="T35" s="46">
        <f t="shared" si="12"/>
        <v>0</v>
      </c>
      <c r="U35" s="46">
        <f t="shared" si="12"/>
        <v>0</v>
      </c>
      <c r="V35" s="46">
        <f t="shared" si="12"/>
        <v>0</v>
      </c>
      <c r="W35" s="46">
        <f t="shared" si="12"/>
        <v>0</v>
      </c>
      <c r="X35" s="46"/>
      <c r="Y35" s="46">
        <f>SUM(Y29:Y33)*$C$61*8760/1000</f>
        <v>0</v>
      </c>
    </row>
    <row r="36" spans="2:30" ht="16.5" customHeight="1" x14ac:dyDescent="0.4">
      <c r="B36" s="45" t="s">
        <v>61</v>
      </c>
      <c r="D36" s="46"/>
      <c r="E36" s="46">
        <f>E26</f>
        <v>18.76642278836627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2:30" ht="16.5" customHeight="1" x14ac:dyDescent="0.4">
      <c r="B37" s="45" t="s">
        <v>60</v>
      </c>
      <c r="D37" s="46"/>
      <c r="F37" s="46">
        <v>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2:30" ht="16.5" customHeight="1" x14ac:dyDescent="0.55000000000000004">
      <c r="B38" s="45" t="s">
        <v>59</v>
      </c>
      <c r="C38" s="42"/>
      <c r="D38" s="42"/>
      <c r="E38" s="42"/>
      <c r="F38" s="42"/>
      <c r="G38" s="42"/>
      <c r="H38" s="46"/>
      <c r="I38" s="42">
        <v>10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2:30" ht="16.5" customHeight="1" x14ac:dyDescent="0.55000000000000004">
      <c r="B39" s="45" t="s">
        <v>58</v>
      </c>
      <c r="C39" s="42"/>
      <c r="D39" s="42"/>
      <c r="E39" s="42"/>
      <c r="F39" s="42"/>
      <c r="G39" s="42"/>
      <c r="H39" s="42"/>
      <c r="J39" s="42"/>
      <c r="K39" s="42"/>
      <c r="L39" s="42">
        <v>13</v>
      </c>
      <c r="M39" s="42"/>
      <c r="N39" s="42"/>
      <c r="O39" s="42"/>
      <c r="P39" s="42"/>
      <c r="Q39" s="42"/>
      <c r="S39" s="42"/>
      <c r="T39" s="42"/>
      <c r="U39" s="42"/>
      <c r="V39" s="42"/>
      <c r="W39" s="42"/>
      <c r="X39" s="42"/>
      <c r="Y39" s="42"/>
    </row>
    <row r="40" spans="2:30" ht="16.5" customHeight="1" x14ac:dyDescent="0.55000000000000004">
      <c r="B40" s="45" t="s">
        <v>57</v>
      </c>
      <c r="C40" s="42"/>
      <c r="D40" s="42"/>
      <c r="E40" s="42"/>
      <c r="F40" s="42"/>
      <c r="G40" s="42"/>
      <c r="H40" s="42"/>
      <c r="I40" s="42"/>
      <c r="J40" s="42"/>
      <c r="K40" s="42"/>
      <c r="M40" s="42"/>
      <c r="N40" s="42"/>
      <c r="O40" s="42">
        <v>15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2:30" ht="16.5" customHeight="1" x14ac:dyDescent="0.55000000000000004">
      <c r="B41" s="84" t="s">
        <v>135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P41" s="42"/>
      <c r="Q41" s="42"/>
      <c r="R41" s="42">
        <v>22</v>
      </c>
      <c r="S41" s="42"/>
      <c r="T41" s="42"/>
      <c r="U41" s="42"/>
      <c r="V41" s="42"/>
      <c r="W41" s="42"/>
      <c r="X41" s="42"/>
      <c r="Y41" s="42"/>
    </row>
    <row r="42" spans="2:30" ht="16.5" customHeight="1" x14ac:dyDescent="0.55000000000000004">
      <c r="B42" s="45" t="s">
        <v>66</v>
      </c>
      <c r="C42" s="42"/>
      <c r="D42" s="42">
        <f t="shared" ref="D42:K42" si="13">SUM(D36:D40)*$C$60*8760/1000</f>
        <v>0</v>
      </c>
      <c r="E42" s="42">
        <f t="shared" si="13"/>
        <v>41.098465906522136</v>
      </c>
      <c r="F42" s="42">
        <f t="shared" si="13"/>
        <v>32.85</v>
      </c>
      <c r="G42" s="42">
        <f t="shared" si="13"/>
        <v>0</v>
      </c>
      <c r="H42" s="42">
        <f t="shared" si="13"/>
        <v>0</v>
      </c>
      <c r="I42" s="42">
        <f t="shared" si="13"/>
        <v>21.9</v>
      </c>
      <c r="J42" s="42">
        <f t="shared" si="13"/>
        <v>0</v>
      </c>
      <c r="K42" s="42">
        <f t="shared" si="13"/>
        <v>0</v>
      </c>
      <c r="L42" s="42">
        <f>SUM(L36:L39)*$C$60*8760/1000</f>
        <v>28.47</v>
      </c>
      <c r="M42" s="42">
        <f t="shared" ref="M42:Y42" si="14">SUM(M36:M40)*$C$60*8760/1000</f>
        <v>0</v>
      </c>
      <c r="N42" s="42">
        <f t="shared" si="14"/>
        <v>0</v>
      </c>
      <c r="O42" s="42">
        <f t="shared" si="14"/>
        <v>32.85</v>
      </c>
      <c r="P42" s="42">
        <f t="shared" si="14"/>
        <v>0</v>
      </c>
      <c r="Q42" s="42">
        <f t="shared" si="14"/>
        <v>0</v>
      </c>
      <c r="R42" s="42">
        <f t="shared" si="14"/>
        <v>0</v>
      </c>
      <c r="S42" s="42">
        <f t="shared" si="14"/>
        <v>0</v>
      </c>
      <c r="T42" s="42">
        <f t="shared" si="14"/>
        <v>0</v>
      </c>
      <c r="U42" s="42">
        <f t="shared" si="14"/>
        <v>0</v>
      </c>
      <c r="V42" s="42">
        <f t="shared" si="14"/>
        <v>0</v>
      </c>
      <c r="W42" s="42">
        <f t="shared" si="14"/>
        <v>0</v>
      </c>
      <c r="X42" s="42">
        <f t="shared" si="14"/>
        <v>0</v>
      </c>
      <c r="Y42" s="42">
        <f t="shared" si="14"/>
        <v>0</v>
      </c>
      <c r="Z42" s="42"/>
      <c r="AA42" s="42"/>
      <c r="AB42" s="42"/>
      <c r="AC42" s="42"/>
      <c r="AD42" s="42"/>
    </row>
    <row r="43" spans="2:30" ht="16.5" customHeight="1" x14ac:dyDescent="0.55000000000000004">
      <c r="B43" s="45" t="s">
        <v>65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2:30" ht="16.5" customHeight="1" x14ac:dyDescent="0.55000000000000004">
      <c r="B44" s="45" t="s">
        <v>64</v>
      </c>
      <c r="C44" s="42">
        <f t="shared" ref="C44:E49" si="15">C29*8760*$C$61/1000</f>
        <v>0</v>
      </c>
      <c r="D44" s="42">
        <f t="shared" si="15"/>
        <v>0</v>
      </c>
      <c r="E44" s="42">
        <f t="shared" si="15"/>
        <v>105.12</v>
      </c>
      <c r="F44" s="42">
        <f>E44</f>
        <v>105.12</v>
      </c>
      <c r="G44" s="42">
        <f t="shared" ref="G44:V49" si="16">F44</f>
        <v>105.12</v>
      </c>
      <c r="H44" s="42">
        <f t="shared" si="16"/>
        <v>105.12</v>
      </c>
      <c r="I44" s="42">
        <f t="shared" si="16"/>
        <v>105.12</v>
      </c>
      <c r="J44" s="42">
        <f t="shared" si="16"/>
        <v>105.12</v>
      </c>
      <c r="K44" s="42">
        <f t="shared" si="16"/>
        <v>105.12</v>
      </c>
      <c r="L44" s="42">
        <f t="shared" si="16"/>
        <v>105.12</v>
      </c>
      <c r="M44" s="42">
        <f t="shared" si="16"/>
        <v>105.12</v>
      </c>
      <c r="N44" s="42">
        <f t="shared" si="16"/>
        <v>105.12</v>
      </c>
      <c r="O44" s="42">
        <f t="shared" si="16"/>
        <v>105.12</v>
      </c>
      <c r="P44" s="42">
        <f t="shared" si="16"/>
        <v>105.12</v>
      </c>
      <c r="Q44" s="42">
        <f t="shared" si="16"/>
        <v>105.12</v>
      </c>
      <c r="R44" s="42">
        <f t="shared" si="16"/>
        <v>105.12</v>
      </c>
      <c r="S44" s="42">
        <f t="shared" si="16"/>
        <v>105.12</v>
      </c>
      <c r="T44" s="42">
        <f t="shared" si="16"/>
        <v>105.12</v>
      </c>
      <c r="U44" s="42">
        <f t="shared" si="16"/>
        <v>105.12</v>
      </c>
      <c r="V44" s="42">
        <f t="shared" si="16"/>
        <v>105.12</v>
      </c>
      <c r="W44" s="42">
        <f t="shared" ref="W44:Y49" si="17">V44</f>
        <v>105.12</v>
      </c>
      <c r="X44" s="42">
        <f t="shared" si="17"/>
        <v>105.12</v>
      </c>
      <c r="Y44" s="42">
        <f t="shared" si="17"/>
        <v>105.12</v>
      </c>
      <c r="Z44" s="42"/>
      <c r="AA44" s="42"/>
      <c r="AB44" s="42"/>
      <c r="AC44" s="42"/>
      <c r="AD44" s="42"/>
    </row>
    <row r="45" spans="2:30" ht="16.5" customHeight="1" x14ac:dyDescent="0.55000000000000004">
      <c r="B45" s="84" t="s">
        <v>172</v>
      </c>
      <c r="C45" s="42">
        <f t="shared" si="15"/>
        <v>0</v>
      </c>
      <c r="D45" s="42">
        <f t="shared" si="15"/>
        <v>0</v>
      </c>
      <c r="E45" s="42">
        <f t="shared" si="15"/>
        <v>0</v>
      </c>
      <c r="F45" s="42">
        <f>F30*8760*$C$61/1000</f>
        <v>87.6</v>
      </c>
      <c r="G45" s="42">
        <f>F30*8760*$C$61/1000</f>
        <v>87.6</v>
      </c>
      <c r="H45" s="42">
        <f>G45</f>
        <v>87.6</v>
      </c>
      <c r="I45" s="42">
        <f t="shared" si="16"/>
        <v>87.6</v>
      </c>
      <c r="J45" s="42">
        <f t="shared" si="16"/>
        <v>87.6</v>
      </c>
      <c r="K45" s="42">
        <f t="shared" si="16"/>
        <v>87.6</v>
      </c>
      <c r="L45" s="42">
        <f t="shared" si="16"/>
        <v>87.6</v>
      </c>
      <c r="M45" s="42">
        <f t="shared" si="16"/>
        <v>87.6</v>
      </c>
      <c r="N45" s="42">
        <f t="shared" si="16"/>
        <v>87.6</v>
      </c>
      <c r="O45" s="42">
        <f t="shared" si="16"/>
        <v>87.6</v>
      </c>
      <c r="P45" s="42">
        <f t="shared" si="16"/>
        <v>87.6</v>
      </c>
      <c r="Q45" s="42">
        <f t="shared" si="16"/>
        <v>87.6</v>
      </c>
      <c r="R45" s="42">
        <f t="shared" si="16"/>
        <v>87.6</v>
      </c>
      <c r="S45" s="42">
        <f t="shared" si="16"/>
        <v>87.6</v>
      </c>
      <c r="T45" s="42">
        <f t="shared" si="16"/>
        <v>87.6</v>
      </c>
      <c r="U45" s="42">
        <f t="shared" si="16"/>
        <v>87.6</v>
      </c>
      <c r="V45" s="42">
        <f t="shared" si="16"/>
        <v>87.6</v>
      </c>
      <c r="W45" s="42">
        <f t="shared" si="17"/>
        <v>87.6</v>
      </c>
      <c r="X45" s="42">
        <f t="shared" si="17"/>
        <v>87.6</v>
      </c>
      <c r="Y45" s="42">
        <f t="shared" si="17"/>
        <v>87.6</v>
      </c>
      <c r="Z45" s="42"/>
      <c r="AA45" s="42"/>
      <c r="AB45" s="42"/>
      <c r="AC45" s="42"/>
      <c r="AD45" s="42"/>
    </row>
    <row r="46" spans="2:30" ht="16.5" customHeight="1" x14ac:dyDescent="0.55000000000000004">
      <c r="B46" s="45" t="s">
        <v>62</v>
      </c>
      <c r="C46" s="42">
        <f t="shared" si="15"/>
        <v>0</v>
      </c>
      <c r="D46" s="42">
        <f t="shared" si="15"/>
        <v>0</v>
      </c>
      <c r="E46" s="42">
        <f t="shared" si="15"/>
        <v>0</v>
      </c>
      <c r="F46" s="42">
        <f>F31*8760*$C$61/1000</f>
        <v>0</v>
      </c>
      <c r="G46" s="42">
        <f>G31*8760*$C$61/1000</f>
        <v>0</v>
      </c>
      <c r="H46" s="42">
        <f>H31*8760*$C$61/1000</f>
        <v>0</v>
      </c>
      <c r="I46" s="42">
        <v>0</v>
      </c>
      <c r="J46" s="42">
        <f>I46</f>
        <v>0</v>
      </c>
      <c r="K46" s="42">
        <f t="shared" si="16"/>
        <v>0</v>
      </c>
      <c r="L46" s="42">
        <f t="shared" si="16"/>
        <v>0</v>
      </c>
      <c r="M46" s="42">
        <f t="shared" si="16"/>
        <v>0</v>
      </c>
      <c r="N46" s="42">
        <f t="shared" si="16"/>
        <v>0</v>
      </c>
      <c r="O46" s="42">
        <f t="shared" si="16"/>
        <v>0</v>
      </c>
      <c r="P46" s="42">
        <f t="shared" si="16"/>
        <v>0</v>
      </c>
      <c r="Q46" s="42">
        <f t="shared" si="16"/>
        <v>0</v>
      </c>
      <c r="R46" s="42">
        <f t="shared" si="16"/>
        <v>0</v>
      </c>
      <c r="S46" s="42">
        <f t="shared" si="16"/>
        <v>0</v>
      </c>
      <c r="T46" s="42">
        <f t="shared" si="16"/>
        <v>0</v>
      </c>
      <c r="U46" s="42">
        <f t="shared" si="16"/>
        <v>0</v>
      </c>
      <c r="V46" s="42">
        <f t="shared" si="16"/>
        <v>0</v>
      </c>
      <c r="W46" s="42">
        <f t="shared" si="17"/>
        <v>0</v>
      </c>
      <c r="X46" s="42">
        <f t="shared" si="17"/>
        <v>0</v>
      </c>
      <c r="Y46" s="42">
        <f t="shared" si="17"/>
        <v>0</v>
      </c>
      <c r="Z46" s="42"/>
      <c r="AA46" s="42"/>
      <c r="AB46" s="42"/>
      <c r="AC46" s="42"/>
      <c r="AD46" s="42"/>
    </row>
    <row r="47" spans="2:30" ht="16.5" customHeight="1" x14ac:dyDescent="0.55000000000000004">
      <c r="B47" s="84" t="s">
        <v>83</v>
      </c>
      <c r="C47" s="42">
        <f t="shared" si="15"/>
        <v>0</v>
      </c>
      <c r="D47" s="42">
        <f t="shared" si="15"/>
        <v>0</v>
      </c>
      <c r="E47" s="42">
        <f t="shared" si="15"/>
        <v>0</v>
      </c>
      <c r="F47" s="42">
        <f>F32*8760*$C$61/1000</f>
        <v>0</v>
      </c>
      <c r="G47" s="42">
        <f>G32*8760*$C$61/1000</f>
        <v>0</v>
      </c>
      <c r="H47" s="42">
        <f>H32*8760*$C$61/1000</f>
        <v>0</v>
      </c>
      <c r="I47" s="42">
        <f>I32*8760*$C$61/1000</f>
        <v>0</v>
      </c>
      <c r="J47" s="42">
        <f>J32*8760*$C$61/1000</f>
        <v>0</v>
      </c>
      <c r="K47" s="42">
        <f>K32*8760*$C$61/1000</f>
        <v>0</v>
      </c>
      <c r="L47" s="42">
        <v>0</v>
      </c>
      <c r="M47" s="42">
        <f>L47</f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2">
        <f t="shared" si="16"/>
        <v>0</v>
      </c>
      <c r="S47" s="42">
        <f t="shared" si="16"/>
        <v>0</v>
      </c>
      <c r="T47" s="42">
        <f t="shared" si="16"/>
        <v>0</v>
      </c>
      <c r="U47" s="42">
        <f t="shared" si="16"/>
        <v>0</v>
      </c>
      <c r="V47" s="42">
        <f t="shared" si="16"/>
        <v>0</v>
      </c>
      <c r="W47" s="42">
        <f t="shared" si="17"/>
        <v>0</v>
      </c>
      <c r="X47" s="42">
        <f t="shared" si="17"/>
        <v>0</v>
      </c>
      <c r="Y47" s="42">
        <f t="shared" si="17"/>
        <v>0</v>
      </c>
      <c r="Z47" s="42"/>
      <c r="AA47" s="42"/>
      <c r="AB47" s="42"/>
      <c r="AC47" s="42"/>
      <c r="AD47" s="42"/>
    </row>
    <row r="48" spans="2:30" ht="16.5" customHeight="1" x14ac:dyDescent="0.55000000000000004">
      <c r="B48" s="84" t="s">
        <v>85</v>
      </c>
      <c r="C48" s="42">
        <f>C33*8760*$C$61/1000</f>
        <v>0</v>
      </c>
      <c r="D48" s="42">
        <f t="shared" ref="D48:Y48" si="18">D33*8760*$C$61/1000</f>
        <v>0</v>
      </c>
      <c r="E48" s="42">
        <f t="shared" si="18"/>
        <v>0</v>
      </c>
      <c r="F48" s="42">
        <f t="shared" si="18"/>
        <v>0</v>
      </c>
      <c r="G48" s="42">
        <f t="shared" si="18"/>
        <v>0</v>
      </c>
      <c r="H48" s="42">
        <f t="shared" si="18"/>
        <v>0</v>
      </c>
      <c r="I48" s="42">
        <f t="shared" si="18"/>
        <v>0</v>
      </c>
      <c r="J48" s="42">
        <f t="shared" si="18"/>
        <v>0</v>
      </c>
      <c r="K48" s="42">
        <f t="shared" si="18"/>
        <v>0</v>
      </c>
      <c r="L48" s="42">
        <f t="shared" si="18"/>
        <v>0</v>
      </c>
      <c r="M48" s="42">
        <f t="shared" si="18"/>
        <v>0</v>
      </c>
      <c r="N48" s="42">
        <f t="shared" si="18"/>
        <v>0</v>
      </c>
      <c r="O48" s="42">
        <f t="shared" si="18"/>
        <v>0</v>
      </c>
      <c r="P48" s="42">
        <f t="shared" si="18"/>
        <v>77.087999999999994</v>
      </c>
      <c r="Q48" s="42">
        <f t="shared" si="18"/>
        <v>0</v>
      </c>
      <c r="R48" s="42">
        <f t="shared" si="18"/>
        <v>0</v>
      </c>
      <c r="S48" s="42">
        <f t="shared" si="18"/>
        <v>0</v>
      </c>
      <c r="T48" s="42">
        <f t="shared" si="18"/>
        <v>0</v>
      </c>
      <c r="U48" s="42">
        <f t="shared" si="18"/>
        <v>0</v>
      </c>
      <c r="V48" s="42">
        <f t="shared" si="18"/>
        <v>0</v>
      </c>
      <c r="W48" s="42">
        <f t="shared" si="18"/>
        <v>0</v>
      </c>
      <c r="X48" s="42">
        <f t="shared" si="18"/>
        <v>0</v>
      </c>
      <c r="Y48" s="42">
        <f t="shared" si="18"/>
        <v>0</v>
      </c>
      <c r="Z48" s="42"/>
      <c r="AA48" s="42"/>
      <c r="AB48" s="42"/>
      <c r="AC48" s="42"/>
      <c r="AD48" s="42"/>
    </row>
    <row r="49" spans="2:30" ht="16.5" customHeight="1" x14ac:dyDescent="0.55000000000000004">
      <c r="B49" s="84" t="s">
        <v>134</v>
      </c>
      <c r="C49" s="42">
        <f t="shared" si="15"/>
        <v>0</v>
      </c>
      <c r="D49" s="42">
        <f t="shared" si="15"/>
        <v>0</v>
      </c>
      <c r="E49" s="42">
        <f t="shared" si="15"/>
        <v>0</v>
      </c>
      <c r="F49" s="42">
        <f t="shared" ref="F49:S49" si="19">F34*8760*$C$61/1000</f>
        <v>0</v>
      </c>
      <c r="G49" s="42">
        <f t="shared" si="19"/>
        <v>0</v>
      </c>
      <c r="H49" s="42">
        <f t="shared" si="19"/>
        <v>0</v>
      </c>
      <c r="I49" s="42">
        <f t="shared" si="19"/>
        <v>0</v>
      </c>
      <c r="J49" s="42">
        <f t="shared" si="19"/>
        <v>0</v>
      </c>
      <c r="K49" s="42">
        <f t="shared" si="19"/>
        <v>0</v>
      </c>
      <c r="L49" s="42">
        <f t="shared" si="19"/>
        <v>0</v>
      </c>
      <c r="M49" s="42">
        <f t="shared" si="19"/>
        <v>0</v>
      </c>
      <c r="N49" s="42">
        <f t="shared" si="19"/>
        <v>0</v>
      </c>
      <c r="O49" s="42">
        <f t="shared" si="19"/>
        <v>0</v>
      </c>
      <c r="P49" s="42">
        <f t="shared" si="19"/>
        <v>0</v>
      </c>
      <c r="Q49" s="42">
        <f t="shared" si="19"/>
        <v>0</v>
      </c>
      <c r="R49" s="42">
        <f t="shared" si="19"/>
        <v>0</v>
      </c>
      <c r="S49" s="42">
        <f t="shared" si="19"/>
        <v>140.16</v>
      </c>
      <c r="T49" s="42">
        <f>S49</f>
        <v>140.16</v>
      </c>
      <c r="U49" s="42">
        <f t="shared" si="16"/>
        <v>140.16</v>
      </c>
      <c r="V49" s="42">
        <f t="shared" si="16"/>
        <v>140.16</v>
      </c>
      <c r="W49" s="42">
        <f t="shared" si="17"/>
        <v>140.16</v>
      </c>
      <c r="X49" s="42">
        <f t="shared" si="17"/>
        <v>140.16</v>
      </c>
      <c r="Y49" s="42">
        <f t="shared" si="17"/>
        <v>140.16</v>
      </c>
      <c r="Z49" s="42"/>
      <c r="AA49" s="42"/>
      <c r="AB49" s="42"/>
      <c r="AC49" s="42"/>
      <c r="AD49" s="42"/>
    </row>
    <row r="50" spans="2:30" ht="16.5" customHeight="1" x14ac:dyDescent="0.55000000000000004">
      <c r="B50" s="45" t="s">
        <v>61</v>
      </c>
      <c r="C50" s="42">
        <f t="shared" ref="C50:E55" si="20">C36*8760*$C$60/1000</f>
        <v>0</v>
      </c>
      <c r="D50" s="42">
        <f t="shared" si="20"/>
        <v>0</v>
      </c>
      <c r="E50" s="42">
        <f t="shared" si="20"/>
        <v>41.098465906522136</v>
      </c>
      <c r="F50" s="42">
        <f>E50-(E50*$C$56)</f>
        <v>40.790227412223217</v>
      </c>
      <c r="G50" s="42">
        <f t="shared" ref="G50:V52" si="21">F50-(F50*$C$56)</f>
        <v>40.484300706631544</v>
      </c>
      <c r="H50" s="42">
        <f t="shared" si="21"/>
        <v>40.180668451331805</v>
      </c>
      <c r="I50" s="42">
        <f t="shared" si="21"/>
        <v>39.879313437946813</v>
      </c>
      <c r="J50" s="42">
        <f t="shared" si="21"/>
        <v>39.580218587162214</v>
      </c>
      <c r="K50" s="42">
        <f t="shared" si="21"/>
        <v>39.283366947758495</v>
      </c>
      <c r="L50" s="42">
        <f t="shared" si="21"/>
        <v>38.988741695650305</v>
      </c>
      <c r="M50" s="42">
        <f t="shared" si="21"/>
        <v>38.696326132932924</v>
      </c>
      <c r="N50" s="42">
        <f t="shared" si="21"/>
        <v>38.406103686935928</v>
      </c>
      <c r="O50" s="42">
        <f t="shared" si="21"/>
        <v>38.118057909283912</v>
      </c>
      <c r="P50" s="42">
        <f t="shared" si="21"/>
        <v>37.832172474964281</v>
      </c>
      <c r="Q50" s="42">
        <f t="shared" si="21"/>
        <v>37.548431181402051</v>
      </c>
      <c r="R50" s="42">
        <f t="shared" si="21"/>
        <v>37.266817947541533</v>
      </c>
      <c r="S50" s="42">
        <f t="shared" si="21"/>
        <v>36.987316812934971</v>
      </c>
      <c r="T50" s="42">
        <f t="shared" si="21"/>
        <v>36.709911936837962</v>
      </c>
      <c r="U50" s="42">
        <f t="shared" si="21"/>
        <v>36.434587597311676</v>
      </c>
      <c r="V50" s="42">
        <f t="shared" si="21"/>
        <v>36.161328190331837</v>
      </c>
      <c r="W50" s="42">
        <f t="shared" ref="W50:Y53" si="22">V50-(V50*$C$56)</f>
        <v>35.890118228904349</v>
      </c>
      <c r="X50" s="42">
        <f t="shared" si="22"/>
        <v>35.620942342187568</v>
      </c>
      <c r="Y50" s="42">
        <f t="shared" si="22"/>
        <v>35.35378527462116</v>
      </c>
      <c r="Z50" s="42"/>
      <c r="AA50" s="42"/>
      <c r="AB50" s="42"/>
      <c r="AC50" s="42"/>
      <c r="AD50" s="42"/>
    </row>
    <row r="51" spans="2:30" ht="16.5" customHeight="1" x14ac:dyDescent="0.55000000000000004">
      <c r="B51" s="45" t="s">
        <v>60</v>
      </c>
      <c r="C51" s="42">
        <f t="shared" si="20"/>
        <v>0</v>
      </c>
      <c r="D51" s="42">
        <f t="shared" si="20"/>
        <v>0</v>
      </c>
      <c r="E51" s="42">
        <f t="shared" si="20"/>
        <v>0</v>
      </c>
      <c r="F51" s="42">
        <v>0</v>
      </c>
      <c r="G51" s="42">
        <v>0</v>
      </c>
      <c r="H51" s="42">
        <f t="shared" si="21"/>
        <v>0</v>
      </c>
      <c r="I51" s="42">
        <f t="shared" si="21"/>
        <v>0</v>
      </c>
      <c r="J51" s="42">
        <f t="shared" si="21"/>
        <v>0</v>
      </c>
      <c r="K51" s="42">
        <f t="shared" si="21"/>
        <v>0</v>
      </c>
      <c r="L51" s="42">
        <f t="shared" si="21"/>
        <v>0</v>
      </c>
      <c r="M51" s="42">
        <f t="shared" si="21"/>
        <v>0</v>
      </c>
      <c r="N51" s="42">
        <f t="shared" si="21"/>
        <v>0</v>
      </c>
      <c r="O51" s="42">
        <f t="shared" si="21"/>
        <v>0</v>
      </c>
      <c r="P51" s="42">
        <f t="shared" si="21"/>
        <v>0</v>
      </c>
      <c r="Q51" s="42">
        <f t="shared" si="21"/>
        <v>0</v>
      </c>
      <c r="R51" s="42">
        <f t="shared" si="21"/>
        <v>0</v>
      </c>
      <c r="S51" s="42">
        <f t="shared" si="21"/>
        <v>0</v>
      </c>
      <c r="T51" s="42">
        <f t="shared" si="21"/>
        <v>0</v>
      </c>
      <c r="U51" s="42">
        <f t="shared" si="21"/>
        <v>0</v>
      </c>
      <c r="V51" s="42">
        <f t="shared" si="21"/>
        <v>0</v>
      </c>
      <c r="W51" s="42">
        <f t="shared" si="22"/>
        <v>0</v>
      </c>
      <c r="X51" s="42">
        <f t="shared" si="22"/>
        <v>0</v>
      </c>
      <c r="Y51" s="42">
        <f t="shared" si="22"/>
        <v>0</v>
      </c>
      <c r="Z51" s="42"/>
      <c r="AA51" s="42"/>
      <c r="AB51" s="42"/>
      <c r="AC51" s="42"/>
      <c r="AD51" s="42"/>
    </row>
    <row r="52" spans="2:30" ht="16.5" customHeight="1" x14ac:dyDescent="0.55000000000000004">
      <c r="B52" s="45" t="s">
        <v>59</v>
      </c>
      <c r="C52" s="42">
        <f t="shared" si="20"/>
        <v>0</v>
      </c>
      <c r="D52" s="42">
        <f t="shared" si="20"/>
        <v>0</v>
      </c>
      <c r="E52" s="42">
        <f t="shared" si="20"/>
        <v>0</v>
      </c>
      <c r="F52" s="42">
        <f>F38*8760*$C$60/1000</f>
        <v>0</v>
      </c>
      <c r="G52" s="42">
        <f t="shared" ref="G52:O55" si="23">G38*8760*$C$60/1000</f>
        <v>0</v>
      </c>
      <c r="H52" s="42">
        <f t="shared" si="23"/>
        <v>0</v>
      </c>
      <c r="I52" s="42">
        <v>0</v>
      </c>
      <c r="J52" s="42">
        <f>I52-(I52*$C$56)</f>
        <v>0</v>
      </c>
      <c r="K52" s="42">
        <f t="shared" si="21"/>
        <v>0</v>
      </c>
      <c r="L52" s="42">
        <f t="shared" si="21"/>
        <v>0</v>
      </c>
      <c r="M52" s="42">
        <f t="shared" si="21"/>
        <v>0</v>
      </c>
      <c r="N52" s="42">
        <f t="shared" si="21"/>
        <v>0</v>
      </c>
      <c r="O52" s="42">
        <f t="shared" si="21"/>
        <v>0</v>
      </c>
      <c r="P52" s="42">
        <f t="shared" si="21"/>
        <v>0</v>
      </c>
      <c r="Q52" s="42">
        <f t="shared" si="21"/>
        <v>0</v>
      </c>
      <c r="R52" s="42">
        <f t="shared" si="21"/>
        <v>0</v>
      </c>
      <c r="S52" s="42">
        <f t="shared" si="21"/>
        <v>0</v>
      </c>
      <c r="T52" s="42">
        <f t="shared" si="21"/>
        <v>0</v>
      </c>
      <c r="U52" s="42">
        <f t="shared" si="21"/>
        <v>0</v>
      </c>
      <c r="V52" s="42">
        <f t="shared" si="21"/>
        <v>0</v>
      </c>
      <c r="W52" s="42">
        <f t="shared" si="22"/>
        <v>0</v>
      </c>
      <c r="X52" s="42">
        <f t="shared" si="22"/>
        <v>0</v>
      </c>
      <c r="Y52" s="42">
        <f t="shared" si="22"/>
        <v>0</v>
      </c>
      <c r="Z52" s="42"/>
      <c r="AA52" s="42"/>
      <c r="AB52" s="42"/>
      <c r="AC52" s="42"/>
      <c r="AD52" s="42"/>
    </row>
    <row r="53" spans="2:30" ht="16.5" customHeight="1" x14ac:dyDescent="0.55000000000000004">
      <c r="B53" s="45" t="s">
        <v>58</v>
      </c>
      <c r="C53" s="42">
        <f t="shared" si="20"/>
        <v>0</v>
      </c>
      <c r="D53" s="42">
        <f t="shared" si="20"/>
        <v>0</v>
      </c>
      <c r="E53" s="42">
        <f t="shared" si="20"/>
        <v>0</v>
      </c>
      <c r="F53" s="42">
        <f>F39*8760*$C$60/1000</f>
        <v>0</v>
      </c>
      <c r="G53" s="42">
        <f t="shared" si="23"/>
        <v>0</v>
      </c>
      <c r="H53" s="42">
        <f t="shared" si="23"/>
        <v>0</v>
      </c>
      <c r="I53" s="42">
        <f t="shared" si="23"/>
        <v>0</v>
      </c>
      <c r="J53" s="42">
        <f t="shared" si="23"/>
        <v>0</v>
      </c>
      <c r="K53" s="42">
        <f t="shared" si="23"/>
        <v>0</v>
      </c>
      <c r="L53" s="42">
        <v>0</v>
      </c>
      <c r="M53" s="42">
        <f t="shared" ref="M53:V53" si="24">L53-(L53*$C$56)</f>
        <v>0</v>
      </c>
      <c r="N53" s="42">
        <f t="shared" si="24"/>
        <v>0</v>
      </c>
      <c r="O53" s="42">
        <f t="shared" si="24"/>
        <v>0</v>
      </c>
      <c r="P53" s="42">
        <f t="shared" si="24"/>
        <v>0</v>
      </c>
      <c r="Q53" s="42">
        <f t="shared" si="24"/>
        <v>0</v>
      </c>
      <c r="R53" s="42">
        <f t="shared" si="24"/>
        <v>0</v>
      </c>
      <c r="S53" s="42">
        <f t="shared" si="24"/>
        <v>0</v>
      </c>
      <c r="T53" s="42">
        <f t="shared" si="24"/>
        <v>0</v>
      </c>
      <c r="U53" s="42">
        <f t="shared" si="24"/>
        <v>0</v>
      </c>
      <c r="V53" s="42">
        <f t="shared" si="24"/>
        <v>0</v>
      </c>
      <c r="W53" s="42">
        <f t="shared" si="22"/>
        <v>0</v>
      </c>
      <c r="X53" s="42">
        <f t="shared" si="22"/>
        <v>0</v>
      </c>
      <c r="Y53" s="42">
        <f t="shared" si="22"/>
        <v>0</v>
      </c>
      <c r="Z53" s="42"/>
      <c r="AA53" s="42"/>
      <c r="AB53" s="42"/>
      <c r="AC53" s="42"/>
      <c r="AD53" s="42"/>
    </row>
    <row r="54" spans="2:30" ht="16.5" customHeight="1" x14ac:dyDescent="0.55000000000000004">
      <c r="B54" s="45" t="s">
        <v>57</v>
      </c>
      <c r="C54" s="42">
        <f t="shared" si="20"/>
        <v>0</v>
      </c>
      <c r="D54" s="42">
        <f t="shared" si="20"/>
        <v>0</v>
      </c>
      <c r="E54" s="42">
        <f t="shared" si="20"/>
        <v>0</v>
      </c>
      <c r="F54" s="42">
        <f>F40*8760*$C$60/1000</f>
        <v>0</v>
      </c>
      <c r="G54" s="42">
        <f t="shared" si="23"/>
        <v>0</v>
      </c>
      <c r="H54" s="42">
        <f t="shared" si="23"/>
        <v>0</v>
      </c>
      <c r="I54" s="42">
        <f t="shared" si="23"/>
        <v>0</v>
      </c>
      <c r="J54" s="42">
        <f t="shared" si="23"/>
        <v>0</v>
      </c>
      <c r="K54" s="42">
        <f t="shared" si="23"/>
        <v>0</v>
      </c>
      <c r="L54" s="42">
        <f t="shared" si="23"/>
        <v>0</v>
      </c>
      <c r="M54" s="42">
        <f t="shared" si="23"/>
        <v>0</v>
      </c>
      <c r="N54" s="42">
        <f t="shared" si="23"/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/>
      <c r="AA54" s="42"/>
      <c r="AB54" s="42"/>
      <c r="AC54" s="42"/>
      <c r="AD54" s="42"/>
    </row>
    <row r="55" spans="2:30" ht="16.5" customHeight="1" x14ac:dyDescent="0.55000000000000004">
      <c r="B55" s="84" t="s">
        <v>135</v>
      </c>
      <c r="C55" s="42">
        <f t="shared" si="20"/>
        <v>0</v>
      </c>
      <c r="D55" s="42">
        <f t="shared" si="20"/>
        <v>0</v>
      </c>
      <c r="E55" s="42">
        <f t="shared" si="20"/>
        <v>0</v>
      </c>
      <c r="F55" s="42">
        <f>F41*8760*$C$60/1000</f>
        <v>0</v>
      </c>
      <c r="G55" s="42">
        <f t="shared" si="23"/>
        <v>0</v>
      </c>
      <c r="H55" s="42">
        <f t="shared" si="23"/>
        <v>0</v>
      </c>
      <c r="I55" s="42">
        <f t="shared" si="23"/>
        <v>0</v>
      </c>
      <c r="J55" s="42">
        <f t="shared" si="23"/>
        <v>0</v>
      </c>
      <c r="K55" s="42">
        <f t="shared" si="23"/>
        <v>0</v>
      </c>
      <c r="L55" s="42">
        <f t="shared" si="23"/>
        <v>0</v>
      </c>
      <c r="M55" s="42">
        <f t="shared" si="23"/>
        <v>0</v>
      </c>
      <c r="N55" s="42">
        <f t="shared" si="23"/>
        <v>0</v>
      </c>
      <c r="O55" s="42">
        <f t="shared" si="23"/>
        <v>0</v>
      </c>
      <c r="P55" s="42">
        <f>P41*8760*$C$60/1000</f>
        <v>0</v>
      </c>
      <c r="Q55" s="42">
        <f>Q41*8760*$C$60/1000</f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/>
      <c r="AA55" s="42"/>
      <c r="AB55" s="42"/>
      <c r="AC55" s="42"/>
      <c r="AD55" s="42"/>
    </row>
    <row r="56" spans="2:30" ht="16.5" customHeight="1" x14ac:dyDescent="0.55000000000000004">
      <c r="B56" s="45" t="s">
        <v>56</v>
      </c>
      <c r="C56" s="44">
        <v>7.4999999999999997E-3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0" ht="16.5" customHeight="1" x14ac:dyDescent="0.55000000000000004">
      <c r="B57" s="43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0" ht="16.5" customHeight="1" x14ac:dyDescent="0.55000000000000004">
      <c r="B58" s="43"/>
      <c r="C58" s="42"/>
      <c r="D58" s="42" t="s">
        <v>185</v>
      </c>
      <c r="E58" s="42">
        <f>SUM(E44:E49)</f>
        <v>105.12</v>
      </c>
      <c r="F58" s="42">
        <f t="shared" ref="F58:Y58" si="25">SUM(F44:F49)</f>
        <v>192.72</v>
      </c>
      <c r="G58" s="42">
        <f t="shared" si="25"/>
        <v>192.72</v>
      </c>
      <c r="H58" s="42">
        <f t="shared" si="25"/>
        <v>192.72</v>
      </c>
      <c r="I58" s="42">
        <f t="shared" si="25"/>
        <v>192.72</v>
      </c>
      <c r="J58" s="42">
        <f t="shared" si="25"/>
        <v>192.72</v>
      </c>
      <c r="K58" s="42">
        <f t="shared" si="25"/>
        <v>192.72</v>
      </c>
      <c r="L58" s="42">
        <f t="shared" si="25"/>
        <v>192.72</v>
      </c>
      <c r="M58" s="42">
        <f t="shared" si="25"/>
        <v>192.72</v>
      </c>
      <c r="N58" s="42">
        <f t="shared" si="25"/>
        <v>192.72</v>
      </c>
      <c r="O58" s="42">
        <f t="shared" si="25"/>
        <v>192.72</v>
      </c>
      <c r="P58" s="42">
        <f t="shared" si="25"/>
        <v>269.80799999999999</v>
      </c>
      <c r="Q58" s="42">
        <f t="shared" si="25"/>
        <v>192.72</v>
      </c>
      <c r="R58" s="42">
        <f t="shared" si="25"/>
        <v>192.72</v>
      </c>
      <c r="S58" s="42">
        <f t="shared" si="25"/>
        <v>332.88</v>
      </c>
      <c r="T58" s="42">
        <f t="shared" si="25"/>
        <v>332.88</v>
      </c>
      <c r="U58" s="42">
        <f t="shared" si="25"/>
        <v>332.88</v>
      </c>
      <c r="V58" s="42">
        <f t="shared" si="25"/>
        <v>332.88</v>
      </c>
      <c r="W58" s="42">
        <f t="shared" si="25"/>
        <v>332.88</v>
      </c>
      <c r="X58" s="42">
        <f t="shared" si="25"/>
        <v>332.88</v>
      </c>
      <c r="Y58" s="42">
        <f t="shared" si="25"/>
        <v>332.88</v>
      </c>
    </row>
    <row r="59" spans="2:30" ht="16.5" customHeight="1" x14ac:dyDescent="0.55000000000000004">
      <c r="B59" s="43"/>
      <c r="C59" s="42"/>
      <c r="D59" s="42" t="s">
        <v>186</v>
      </c>
      <c r="E59" s="42">
        <f>SUM(E50:E55)</f>
        <v>41.098465906522136</v>
      </c>
      <c r="F59" s="42">
        <f t="shared" ref="F59:Y59" si="26">SUM(F50:F55)</f>
        <v>40.790227412223217</v>
      </c>
      <c r="G59" s="42">
        <f t="shared" si="26"/>
        <v>40.484300706631544</v>
      </c>
      <c r="H59" s="42">
        <f t="shared" si="26"/>
        <v>40.180668451331805</v>
      </c>
      <c r="I59" s="42">
        <f t="shared" si="26"/>
        <v>39.879313437946813</v>
      </c>
      <c r="J59" s="42">
        <f t="shared" si="26"/>
        <v>39.580218587162214</v>
      </c>
      <c r="K59" s="42">
        <f t="shared" si="26"/>
        <v>39.283366947758495</v>
      </c>
      <c r="L59" s="42">
        <f t="shared" si="26"/>
        <v>38.988741695650305</v>
      </c>
      <c r="M59" s="42">
        <f t="shared" si="26"/>
        <v>38.696326132932924</v>
      </c>
      <c r="N59" s="42">
        <f t="shared" si="26"/>
        <v>38.406103686935928</v>
      </c>
      <c r="O59" s="42">
        <f t="shared" si="26"/>
        <v>38.118057909283912</v>
      </c>
      <c r="P59" s="42">
        <f t="shared" si="26"/>
        <v>37.832172474964281</v>
      </c>
      <c r="Q59" s="42">
        <f t="shared" si="26"/>
        <v>37.548431181402051</v>
      </c>
      <c r="R59" s="42">
        <f t="shared" si="26"/>
        <v>37.266817947541533</v>
      </c>
      <c r="S59" s="42">
        <f t="shared" si="26"/>
        <v>36.987316812934971</v>
      </c>
      <c r="T59" s="42">
        <f t="shared" si="26"/>
        <v>36.709911936837962</v>
      </c>
      <c r="U59" s="42">
        <f t="shared" si="26"/>
        <v>36.434587597311676</v>
      </c>
      <c r="V59" s="42">
        <f t="shared" si="26"/>
        <v>36.161328190331837</v>
      </c>
      <c r="W59" s="42">
        <f t="shared" si="26"/>
        <v>35.890118228904349</v>
      </c>
      <c r="X59" s="42">
        <f t="shared" si="26"/>
        <v>35.620942342187568</v>
      </c>
      <c r="Y59" s="42">
        <f t="shared" si="26"/>
        <v>35.35378527462116</v>
      </c>
    </row>
    <row r="60" spans="2:30" ht="16.5" customHeight="1" x14ac:dyDescent="0.55000000000000004">
      <c r="B60" s="38" t="s">
        <v>55</v>
      </c>
      <c r="C60" s="37">
        <v>0.25</v>
      </c>
      <c r="D60" s="42" t="s">
        <v>187</v>
      </c>
      <c r="E60" s="42">
        <f>SUM(E58:E59)</f>
        <v>146.21846590652214</v>
      </c>
      <c r="F60" s="42">
        <f t="shared" ref="F60:Y60" si="27">SUM(F58:F59)</f>
        <v>233.51022741222323</v>
      </c>
      <c r="G60" s="42">
        <f t="shared" si="27"/>
        <v>233.20430070663156</v>
      </c>
      <c r="H60" s="42">
        <f t="shared" si="27"/>
        <v>232.9006684513318</v>
      </c>
      <c r="I60" s="42">
        <f t="shared" si="27"/>
        <v>232.59931343794682</v>
      </c>
      <c r="J60" s="42">
        <f t="shared" si="27"/>
        <v>232.30021858716222</v>
      </c>
      <c r="K60" s="42">
        <f t="shared" si="27"/>
        <v>232.00336694775848</v>
      </c>
      <c r="L60" s="42">
        <f t="shared" si="27"/>
        <v>231.7087416956503</v>
      </c>
      <c r="M60" s="42">
        <f t="shared" si="27"/>
        <v>231.41632613293291</v>
      </c>
      <c r="N60" s="42">
        <f t="shared" si="27"/>
        <v>231.12610368693592</v>
      </c>
      <c r="O60" s="42">
        <f t="shared" si="27"/>
        <v>230.83805790928392</v>
      </c>
      <c r="P60" s="42">
        <f t="shared" si="27"/>
        <v>307.64017247496429</v>
      </c>
      <c r="Q60" s="42">
        <f t="shared" si="27"/>
        <v>230.26843118140204</v>
      </c>
      <c r="R60" s="42">
        <f t="shared" si="27"/>
        <v>229.98681794754154</v>
      </c>
      <c r="S60" s="42">
        <f t="shared" si="27"/>
        <v>369.86731681293497</v>
      </c>
      <c r="T60" s="42">
        <f t="shared" si="27"/>
        <v>369.58991193683795</v>
      </c>
      <c r="U60" s="42">
        <f t="shared" si="27"/>
        <v>369.31458759731169</v>
      </c>
      <c r="V60" s="42">
        <f t="shared" si="27"/>
        <v>369.04132819033185</v>
      </c>
      <c r="W60" s="42">
        <f t="shared" si="27"/>
        <v>368.77011822890432</v>
      </c>
      <c r="X60" s="42">
        <f t="shared" si="27"/>
        <v>368.50094234218756</v>
      </c>
      <c r="Y60" s="42">
        <f t="shared" si="27"/>
        <v>368.23378527462114</v>
      </c>
    </row>
    <row r="61" spans="2:30" ht="16.5" customHeight="1" x14ac:dyDescent="0.55000000000000004">
      <c r="B61" s="38" t="s">
        <v>54</v>
      </c>
      <c r="C61" s="37">
        <v>0.4</v>
      </c>
      <c r="D61" s="41" t="s">
        <v>188</v>
      </c>
      <c r="E61" s="125">
        <f>E58/E60</f>
        <v>0.7189242435849621</v>
      </c>
      <c r="F61" s="125">
        <f t="shared" ref="F61:Y61" si="28">F58/F60</f>
        <v>0.82531716976912151</v>
      </c>
      <c r="G61" s="125">
        <f t="shared" si="28"/>
        <v>0.82639985375929936</v>
      </c>
      <c r="H61" s="125">
        <f t="shared" si="28"/>
        <v>0.82747723002036733</v>
      </c>
      <c r="I61" s="125">
        <f t="shared" si="28"/>
        <v>0.82854930718191533</v>
      </c>
      <c r="J61" s="125">
        <f t="shared" si="28"/>
        <v>0.8296160940876981</v>
      </c>
      <c r="K61" s="125">
        <f t="shared" si="28"/>
        <v>0.83067759979274725</v>
      </c>
      <c r="L61" s="125">
        <f t="shared" si="28"/>
        <v>0.83173383356048747</v>
      </c>
      <c r="M61" s="125">
        <f t="shared" si="28"/>
        <v>0.83278480485985895</v>
      </c>
      <c r="N61" s="125">
        <f t="shared" si="28"/>
        <v>0.83383052336244279</v>
      </c>
      <c r="O61" s="125">
        <f t="shared" si="28"/>
        <v>0.83487099893959527</v>
      </c>
      <c r="P61" s="125">
        <f t="shared" si="28"/>
        <v>0.87702460257187942</v>
      </c>
      <c r="Q61" s="125">
        <f t="shared" si="28"/>
        <v>0.83693626178474312</v>
      </c>
      <c r="R61" s="125">
        <f t="shared" si="28"/>
        <v>0.83796106976860796</v>
      </c>
      <c r="S61" s="125">
        <f t="shared" si="28"/>
        <v>0.89999841799581937</v>
      </c>
      <c r="T61" s="125">
        <f t="shared" si="28"/>
        <v>0.90067393413294361</v>
      </c>
      <c r="U61" s="125">
        <f t="shared" si="28"/>
        <v>0.90134538731776626</v>
      </c>
      <c r="V61" s="125">
        <f t="shared" si="28"/>
        <v>0.90201279523988231</v>
      </c>
      <c r="W61" s="125">
        <f t="shared" si="28"/>
        <v>0.90267617560426494</v>
      </c>
      <c r="X61" s="125">
        <f t="shared" si="28"/>
        <v>0.90333554612972955</v>
      </c>
      <c r="Y61" s="125">
        <f t="shared" si="28"/>
        <v>0.90399092454741758</v>
      </c>
    </row>
    <row r="62" spans="2:30" ht="16.5" customHeight="1" x14ac:dyDescent="0.55000000000000004">
      <c r="B62" s="38" t="s">
        <v>81</v>
      </c>
      <c r="C62" s="37">
        <v>0.3</v>
      </c>
      <c r="D62" s="36" t="s">
        <v>189</v>
      </c>
      <c r="E62" s="126">
        <f>E59/E60</f>
        <v>0.28107575641503785</v>
      </c>
      <c r="F62" s="126">
        <f t="shared" ref="F62:Y62" si="29">F59/F60</f>
        <v>0.17468283023087849</v>
      </c>
      <c r="G62" s="126">
        <f t="shared" si="29"/>
        <v>0.17360014624070055</v>
      </c>
      <c r="H62" s="126">
        <f t="shared" si="29"/>
        <v>0.17252276997963267</v>
      </c>
      <c r="I62" s="126">
        <f t="shared" si="29"/>
        <v>0.17145069281808467</v>
      </c>
      <c r="J62" s="126">
        <f t="shared" si="29"/>
        <v>0.1703839059123019</v>
      </c>
      <c r="K62" s="126">
        <f t="shared" si="29"/>
        <v>0.16932240020725284</v>
      </c>
      <c r="L62" s="126">
        <f t="shared" si="29"/>
        <v>0.1682661664395125</v>
      </c>
      <c r="M62" s="126">
        <f t="shared" si="29"/>
        <v>0.16721519514014116</v>
      </c>
      <c r="N62" s="126">
        <f t="shared" si="29"/>
        <v>0.16616947663755724</v>
      </c>
      <c r="O62" s="126">
        <f t="shared" si="29"/>
        <v>0.16512900106040473</v>
      </c>
      <c r="P62" s="126">
        <f t="shared" si="29"/>
        <v>0.12297539742812054</v>
      </c>
      <c r="Q62" s="126">
        <f t="shared" si="29"/>
        <v>0.16306373821525694</v>
      </c>
      <c r="R62" s="126">
        <f t="shared" si="29"/>
        <v>0.16203893023139199</v>
      </c>
      <c r="S62" s="126">
        <f t="shared" si="29"/>
        <v>0.10000158200418062</v>
      </c>
      <c r="T62" s="126">
        <f t="shared" si="29"/>
        <v>9.9326065867056459E-2</v>
      </c>
      <c r="U62" s="126">
        <f t="shared" si="29"/>
        <v>9.8654612682233758E-2</v>
      </c>
      <c r="V62" s="126">
        <f t="shared" si="29"/>
        <v>9.7987204760117685E-2</v>
      </c>
      <c r="W62" s="126">
        <f t="shared" si="29"/>
        <v>9.7323824395735087E-2</v>
      </c>
      <c r="X62" s="126">
        <f t="shared" si="29"/>
        <v>9.6664453870270423E-2</v>
      </c>
      <c r="Y62" s="126">
        <f t="shared" si="29"/>
        <v>9.6009075452582485E-2</v>
      </c>
    </row>
    <row r="63" spans="2:30" ht="16.5" customHeight="1" x14ac:dyDescent="0.55000000000000004">
      <c r="B63" s="38" t="s">
        <v>82</v>
      </c>
      <c r="C63" s="37">
        <v>0.7</v>
      </c>
      <c r="D63" s="36"/>
      <c r="E63" s="36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2:30" ht="16.5" customHeight="1" x14ac:dyDescent="0.55000000000000004">
      <c r="B64" s="34" t="s">
        <v>132</v>
      </c>
      <c r="C64" s="26">
        <v>23.5</v>
      </c>
      <c r="D64" s="84" t="s">
        <v>133</v>
      </c>
    </row>
    <row r="65" spans="1:25" ht="16.5" customHeight="1" x14ac:dyDescent="0.55000000000000004">
      <c r="B65" s="34"/>
    </row>
    <row r="66" spans="1:25" ht="16.5" customHeight="1" x14ac:dyDescent="0.55000000000000004">
      <c r="B66" s="34"/>
      <c r="F66" s="33"/>
    </row>
    <row r="67" spans="1:25" ht="16.5" customHeight="1" x14ac:dyDescent="0.55000000000000004">
      <c r="B67" s="34"/>
    </row>
    <row r="68" spans="1:25" ht="16.5" customHeight="1" x14ac:dyDescent="0.4"/>
    <row r="69" spans="1:25" ht="16.5" customHeight="1" x14ac:dyDescent="0.4"/>
    <row r="70" spans="1:25" ht="16.5" customHeight="1" x14ac:dyDescent="0.4"/>
    <row r="71" spans="1:25" ht="16.5" customHeight="1" x14ac:dyDescent="0.4"/>
    <row r="72" spans="1:25" ht="16.5" customHeight="1" x14ac:dyDescent="0.4"/>
    <row r="73" spans="1:25" ht="16.5" customHeight="1" x14ac:dyDescent="0.55000000000000004"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6.5" customHeight="1" x14ac:dyDescent="0.55000000000000004">
      <c r="A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6.5" customHeight="1" x14ac:dyDescent="0.55000000000000004">
      <c r="A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6.5" customHeight="1" x14ac:dyDescent="0.55000000000000004">
      <c r="A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6.5" customHeight="1" x14ac:dyDescent="0.5">
      <c r="B77" s="31"/>
    </row>
    <row r="78" spans="1:25" ht="16.5" customHeight="1" x14ac:dyDescent="0.55000000000000004">
      <c r="A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6.5" customHeight="1" x14ac:dyDescent="0.55000000000000004">
      <c r="A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6.5" customHeight="1" x14ac:dyDescent="0.55000000000000004">
      <c r="A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6.5" customHeight="1" x14ac:dyDescent="0.55000000000000004">
      <c r="A81" s="29"/>
    </row>
    <row r="82" spans="1:25" ht="16.5" customHeight="1" x14ac:dyDescent="0.55000000000000004">
      <c r="B82" s="28"/>
    </row>
    <row r="83" spans="1:25" ht="16.5" customHeight="1" x14ac:dyDescent="0.4"/>
    <row r="84" spans="1:25" ht="16.5" customHeight="1" x14ac:dyDescent="0.4"/>
    <row r="85" spans="1:25" ht="16.5" customHeight="1" x14ac:dyDescent="0.4"/>
    <row r="86" spans="1:25" ht="16.5" customHeight="1" x14ac:dyDescent="0.4"/>
    <row r="87" spans="1:25" ht="16.5" customHeight="1" x14ac:dyDescent="0.4"/>
    <row r="88" spans="1:25" ht="16.5" customHeight="1" x14ac:dyDescent="0.4"/>
    <row r="89" spans="1:25" ht="16.5" customHeight="1" x14ac:dyDescent="0.4"/>
    <row r="90" spans="1:25" ht="16.5" customHeight="1" x14ac:dyDescent="0.4"/>
    <row r="91" spans="1:25" ht="16.5" customHeight="1" x14ac:dyDescent="0.4"/>
    <row r="92" spans="1:25" ht="16.5" customHeight="1" x14ac:dyDescent="0.4"/>
    <row r="93" spans="1:25" ht="16.5" customHeight="1" x14ac:dyDescent="0.4"/>
    <row r="94" spans="1:25" ht="16.5" customHeight="1" x14ac:dyDescent="0.4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</sheetData>
  <mergeCells count="2">
    <mergeCell ref="G3:P3"/>
    <mergeCell ref="Q3:V3"/>
  </mergeCells>
  <pageMargins left="0.25" right="0.25" top="0.75" bottom="0.75" header="0.3" footer="0.3"/>
  <pageSetup paperSize="17" scale="3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d8f8ce-a994-4724-a7c1-a061d4d50608">
      <UserInfo>
        <DisplayName>Neha Nandakumar</DisplayName>
        <AccountId>28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D731DAF0DBF48AC72EBB12725B234" ma:contentTypeVersion="6" ma:contentTypeDescription="Create a new document." ma:contentTypeScope="" ma:versionID="b958b9ddf1525cdfda0b1c157df49abd">
  <xsd:schema xmlns:xsd="http://www.w3.org/2001/XMLSchema" xmlns:xs="http://www.w3.org/2001/XMLSchema" xmlns:p="http://schemas.microsoft.com/office/2006/metadata/properties" xmlns:ns2="1c4464e4-f203-4917-acc1-7f62da30d41d" xmlns:ns3="e7d8f8ce-a994-4724-a7c1-a061d4d50608" targetNamespace="http://schemas.microsoft.com/office/2006/metadata/properties" ma:root="true" ma:fieldsID="088ac1ef38c45c471e764d78582a1a0c" ns2:_="" ns3:_="">
    <xsd:import namespace="1c4464e4-f203-4917-acc1-7f62da30d41d"/>
    <xsd:import namespace="e7d8f8ce-a994-4724-a7c1-a061d4d50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464e4-f203-4917-acc1-7f62da30d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8f8ce-a994-4724-a7c1-a061d4d506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16C89-8862-4CA0-8E61-BB48306B137A}">
  <ds:schemaRefs>
    <ds:schemaRef ds:uri="http://purl.org/dc/elements/1.1/"/>
    <ds:schemaRef ds:uri="http://schemas.microsoft.com/office/2006/metadata/properties"/>
    <ds:schemaRef ds:uri="1c4464e4-f203-4917-acc1-7f62da30d4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7d8f8ce-a994-4724-a7c1-a061d4d506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AE88C8-869D-49B6-B722-75AFBFF63F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EA106-DD32-42DF-BBC5-525F817B2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4464e4-f203-4917-acc1-7f62da30d41d"/>
    <ds:schemaRef ds:uri="e7d8f8ce-a994-4724-a7c1-a061d4d50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Objectives</vt:lpstr>
      <vt:lpstr>Run_List</vt:lpstr>
      <vt:lpstr>Portfolio details</vt:lpstr>
      <vt:lpstr>Market Assumptions</vt:lpstr>
      <vt:lpstr>Technology Costs</vt:lpstr>
      <vt:lpstr>Battery Cost Forecast</vt:lpstr>
      <vt:lpstr>DR Cost curves</vt:lpstr>
      <vt:lpstr>CC replacements 30_70</vt:lpstr>
      <vt:lpstr>WYWind + Utah Solar</vt:lpstr>
      <vt:lpstr>WY Wind + (Storage or CC)</vt:lpstr>
      <vt:lpstr>SB350_14WY Wind + CC + CAES</vt:lpstr>
      <vt:lpstr>SB100_WY wind + Storage</vt:lpstr>
      <vt:lpstr>SB100_7WY wind + CAES + "CC"</vt:lpstr>
      <vt:lpstr>'CC replacements 30_70'!Print_Area</vt:lpstr>
      <vt:lpstr>'SB100_7WY wind + CAES + "CC"'!Print_Area</vt:lpstr>
      <vt:lpstr>'SB100_WY wind + Storage'!Print_Area</vt:lpstr>
      <vt:lpstr>'SB350_14WY Wind + CC + CAES'!Print_Area</vt:lpstr>
      <vt:lpstr>'WY Wind + (Storage or CC)'!Print_Area</vt:lpstr>
      <vt:lpstr>'WYWind + Utah Solar'!Print_Area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Schulte</dc:creator>
  <cp:lastModifiedBy>Neha Nandakumar</cp:lastModifiedBy>
  <cp:lastPrinted>2018-01-23T15:00:04Z</cp:lastPrinted>
  <dcterms:created xsi:type="dcterms:W3CDTF">2018-01-20T15:48:05Z</dcterms:created>
  <dcterms:modified xsi:type="dcterms:W3CDTF">2018-09-25T22:24:30Z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0x010100E77D731DAF0DBF48AC72EBB12725B234</vt:lpwstr>
  </property>
</Properties>
</file>