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G:\3500 EDMFO\Agreements\EPIC_300-15-008_Itron ZNE Gaps Analysis\2. Deliverables\"/>
    </mc:Choice>
  </mc:AlternateContent>
  <bookViews>
    <workbookView xWindow="0" yWindow="0" windowWidth="22050" windowHeight="9540" tabRatio="437" activeTab="1"/>
  </bookViews>
  <sheets>
    <sheet name="About" sheetId="6" r:id="rId1"/>
    <sheet name="zTAP" sheetId="4" r:id="rId2"/>
    <sheet name="Top10" sheetId="5" r:id="rId3"/>
    <sheet name="Scenarios" sheetId="2" r:id="rId4"/>
    <sheet name="TechScores" sheetId="3" r:id="rId5"/>
  </sheets>
  <definedNames>
    <definedName name="_xlnm._FilterDatabase" localSheetId="1" hidden="1">zTAP!#REF!</definedName>
    <definedName name="BuildingTypes">Scenarios!$A$15:$A$30</definedName>
    <definedName name="CustomWeights">zTAP!$B$15:$J$15</definedName>
    <definedName name="FactorWeights">zTAP!$B$12:$J$12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6" i="4" l="1" a="1"/>
  <c r="C16" i="4" s="1"/>
  <c r="D16" i="4" a="1"/>
  <c r="D16" i="4" s="1"/>
  <c r="E16" i="4" a="1"/>
  <c r="E16" i="4" s="1"/>
  <c r="F16" i="4" a="1"/>
  <c r="F16" i="4"/>
  <c r="G16" i="4" a="1"/>
  <c r="G16" i="4" s="1"/>
  <c r="H16" i="4" a="1"/>
  <c r="H16" i="4" s="1"/>
  <c r="I16" i="4" a="1"/>
  <c r="I16" i="4" s="1"/>
  <c r="J16" i="4" a="1"/>
  <c r="J16" i="4" s="1"/>
  <c r="B16" i="4" a="1"/>
  <c r="B16" i="4" s="1"/>
  <c r="E3" i="3" l="1"/>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2" i="3"/>
  <c r="B7" i="4" l="1"/>
  <c r="J12" i="4"/>
  <c r="I12" i="4"/>
  <c r="H12" i="4"/>
  <c r="G12" i="4"/>
  <c r="F12" i="4"/>
  <c r="E12" i="4"/>
  <c r="D12" i="4"/>
  <c r="C12" i="4"/>
  <c r="B12" i="4"/>
  <c r="N4" i="3" l="1"/>
  <c r="N9" i="3"/>
  <c r="N15" i="3"/>
  <c r="N20" i="3"/>
  <c r="N25" i="3"/>
  <c r="N31" i="3"/>
  <c r="N36" i="3"/>
  <c r="N41" i="3"/>
  <c r="N47" i="3"/>
  <c r="N52" i="3"/>
  <c r="N57" i="3"/>
  <c r="N63" i="3"/>
  <c r="N68" i="3"/>
  <c r="N73" i="3"/>
  <c r="N79" i="3"/>
  <c r="N84" i="3"/>
  <c r="N89" i="3"/>
  <c r="N95" i="3"/>
  <c r="N100" i="3"/>
  <c r="N105" i="3"/>
  <c r="N3" i="3"/>
  <c r="N8" i="3"/>
  <c r="N24" i="3"/>
  <c r="N40" i="3"/>
  <c r="N56" i="3"/>
  <c r="N72" i="3"/>
  <c r="N88" i="3"/>
  <c r="N104" i="3"/>
  <c r="N5" i="3"/>
  <c r="N11" i="3"/>
  <c r="N16" i="3"/>
  <c r="N21" i="3"/>
  <c r="N27" i="3"/>
  <c r="N32" i="3"/>
  <c r="N37" i="3"/>
  <c r="N43" i="3"/>
  <c r="N48" i="3"/>
  <c r="N53" i="3"/>
  <c r="N59" i="3"/>
  <c r="N64" i="3"/>
  <c r="N69" i="3"/>
  <c r="N75" i="3"/>
  <c r="N80" i="3"/>
  <c r="N85" i="3"/>
  <c r="N91" i="3"/>
  <c r="N96" i="3"/>
  <c r="N101" i="3"/>
  <c r="N19" i="3"/>
  <c r="N35" i="3"/>
  <c r="N45" i="3"/>
  <c r="N61" i="3"/>
  <c r="N77" i="3"/>
  <c r="N93" i="3"/>
  <c r="N7" i="3"/>
  <c r="N12" i="3"/>
  <c r="N17" i="3"/>
  <c r="N23" i="3"/>
  <c r="N28" i="3"/>
  <c r="N33" i="3"/>
  <c r="N39" i="3"/>
  <c r="N44" i="3"/>
  <c r="N49" i="3"/>
  <c r="N55" i="3"/>
  <c r="N60" i="3"/>
  <c r="N65" i="3"/>
  <c r="N71" i="3"/>
  <c r="N76" i="3"/>
  <c r="N81" i="3"/>
  <c r="N87" i="3"/>
  <c r="N92" i="3"/>
  <c r="N97" i="3"/>
  <c r="N103" i="3"/>
  <c r="N13" i="3"/>
  <c r="N29" i="3"/>
  <c r="N51" i="3"/>
  <c r="N67" i="3"/>
  <c r="N83" i="3"/>
  <c r="N99" i="3"/>
  <c r="N98" i="3"/>
  <c r="N62" i="3"/>
  <c r="N26" i="3"/>
  <c r="N102" i="3"/>
  <c r="N58" i="3"/>
  <c r="N30" i="3"/>
  <c r="N94" i="3"/>
  <c r="N34" i="3"/>
  <c r="N38" i="3"/>
  <c r="N86" i="3"/>
  <c r="N50" i="3"/>
  <c r="N22" i="3"/>
  <c r="N90" i="3"/>
  <c r="N54" i="3"/>
  <c r="N18" i="3"/>
  <c r="N74" i="3"/>
  <c r="N6" i="3"/>
  <c r="N2" i="3"/>
  <c r="N78" i="3"/>
  <c r="N42" i="3"/>
  <c r="N14" i="3"/>
  <c r="N82" i="3"/>
  <c r="N46" i="3"/>
  <c r="N10" i="3"/>
  <c r="N70" i="3"/>
  <c r="N66" i="3"/>
  <c r="L9" i="2"/>
  <c r="L8" i="2"/>
  <c r="L7" i="2"/>
  <c r="L6" i="2"/>
  <c r="L5" i="2"/>
  <c r="L4" i="2"/>
  <c r="L3" i="2"/>
  <c r="L2" i="2"/>
  <c r="L11" i="2"/>
  <c r="L10" i="2"/>
  <c r="O8" i="3" l="1"/>
  <c r="O105" i="3"/>
  <c r="O43" i="3"/>
  <c r="O45" i="3"/>
  <c r="O66" i="3"/>
  <c r="O53" i="3"/>
  <c r="O82" i="3"/>
  <c r="O100" i="3"/>
  <c r="O72" i="3"/>
  <c r="O54" i="3"/>
  <c r="O86" i="3"/>
  <c r="O62" i="3"/>
  <c r="O67" i="3"/>
  <c r="O103" i="3"/>
  <c r="O60" i="3"/>
  <c r="O39" i="3"/>
  <c r="O17" i="3"/>
  <c r="O77" i="3"/>
  <c r="O19" i="3"/>
  <c r="O64" i="3"/>
  <c r="O21" i="3"/>
  <c r="O104" i="3"/>
  <c r="O40" i="3"/>
  <c r="O84" i="3"/>
  <c r="O63" i="3"/>
  <c r="O41" i="3"/>
  <c r="O49" i="3"/>
  <c r="O51" i="3"/>
  <c r="O30" i="3"/>
  <c r="O18" i="3"/>
  <c r="O20" i="3"/>
  <c r="O52" i="3"/>
  <c r="O59" i="3"/>
  <c r="O91" i="3"/>
  <c r="O81" i="3"/>
  <c r="O50" i="3"/>
  <c r="O24" i="3"/>
  <c r="O26" i="3"/>
  <c r="O78" i="3"/>
  <c r="O10" i="3"/>
  <c r="O65" i="3"/>
  <c r="O97" i="3"/>
  <c r="O85" i="3"/>
  <c r="O87" i="3"/>
  <c r="O6" i="3"/>
  <c r="O3" i="3"/>
  <c r="O9" i="3"/>
  <c r="O102" i="3"/>
  <c r="O47" i="3"/>
  <c r="O98" i="3"/>
  <c r="O29" i="3"/>
  <c r="O35" i="3"/>
  <c r="O83" i="3"/>
  <c r="O42" i="3"/>
  <c r="O37" i="3"/>
  <c r="O14" i="3"/>
  <c r="O71" i="3"/>
  <c r="O75" i="3"/>
  <c r="O16" i="3"/>
  <c r="O22" i="3"/>
  <c r="O73" i="3"/>
  <c r="O79" i="3"/>
  <c r="O57" i="3"/>
  <c r="O70" i="3"/>
  <c r="O4" i="3"/>
  <c r="O15" i="3"/>
  <c r="O89" i="3"/>
  <c r="O46" i="3"/>
  <c r="O94" i="3"/>
  <c r="O36" i="3"/>
  <c r="O48" i="3"/>
  <c r="O88" i="3"/>
  <c r="O27" i="3"/>
  <c r="O33" i="3"/>
  <c r="O90" i="3"/>
  <c r="O95" i="3"/>
  <c r="O69" i="3"/>
  <c r="O23" i="3"/>
  <c r="O11" i="3"/>
  <c r="O7" i="3"/>
  <c r="O25" i="3"/>
  <c r="O55" i="3"/>
  <c r="O61" i="3"/>
  <c r="O5" i="3"/>
  <c r="O96" i="3"/>
  <c r="O12" i="3"/>
  <c r="O93" i="3"/>
  <c r="O99" i="3"/>
  <c r="O31" i="3"/>
  <c r="O44" i="3"/>
  <c r="O28" i="3"/>
  <c r="O101" i="3"/>
  <c r="O32" i="3"/>
  <c r="O38" i="3"/>
  <c r="O80" i="3"/>
  <c r="O34" i="3"/>
  <c r="O68" i="3"/>
  <c r="O74" i="3"/>
  <c r="O13" i="3"/>
  <c r="O56" i="3"/>
  <c r="O76" i="3"/>
  <c r="O92" i="3"/>
  <c r="O58" i="3"/>
  <c r="O2" i="3"/>
  <c r="N15" i="5" l="1"/>
  <c r="C15" i="5" s="1"/>
  <c r="N9" i="5"/>
  <c r="C9" i="5" s="1"/>
  <c r="C28" i="4" s="1"/>
  <c r="N24" i="5"/>
  <c r="C24" i="5" s="1"/>
  <c r="N7" i="5"/>
  <c r="C7" i="5" s="1"/>
  <c r="C30" i="4" s="1"/>
  <c r="N22" i="5"/>
  <c r="C22" i="5" s="1"/>
  <c r="N20" i="5"/>
  <c r="C20" i="5" s="1"/>
  <c r="N6" i="5"/>
  <c r="C6" i="5" s="1"/>
  <c r="C31" i="4" s="1"/>
  <c r="N21" i="5"/>
  <c r="C21" i="5" s="1"/>
  <c r="N3" i="5"/>
  <c r="C3" i="5" s="1"/>
  <c r="C34" i="4" s="1"/>
  <c r="N8" i="5"/>
  <c r="N5" i="5"/>
  <c r="C5" i="5" s="1"/>
  <c r="C32" i="4" s="1"/>
  <c r="N23" i="5"/>
  <c r="C23" i="5" s="1"/>
  <c r="N17" i="5"/>
  <c r="C17" i="5" s="1"/>
  <c r="N12" i="5"/>
  <c r="N16" i="5"/>
  <c r="C16" i="5" s="1"/>
  <c r="N18" i="5"/>
  <c r="C18" i="5" s="1"/>
  <c r="N10" i="5"/>
  <c r="C10" i="5" s="1"/>
  <c r="C27" i="4" s="1"/>
  <c r="N11" i="5"/>
  <c r="C11" i="5" s="1"/>
  <c r="C26" i="4" s="1"/>
  <c r="N4" i="5"/>
  <c r="C4" i="5" s="1"/>
  <c r="C33" i="4" s="1"/>
  <c r="N19" i="5"/>
  <c r="C19" i="5" s="1"/>
  <c r="L4" i="5"/>
  <c r="D4" i="5"/>
  <c r="J5" i="5"/>
  <c r="J7" i="5"/>
  <c r="D10" i="5"/>
  <c r="I5" i="5"/>
  <c r="L8" i="5"/>
  <c r="H12" i="5"/>
  <c r="I9" i="5"/>
  <c r="F11" i="5"/>
  <c r="G8" i="5"/>
  <c r="L10" i="5"/>
  <c r="E8" i="5"/>
  <c r="G6" i="5"/>
  <c r="I8" i="5"/>
  <c r="K7" i="5"/>
  <c r="H3" i="5"/>
  <c r="K11" i="5"/>
  <c r="J3" i="5"/>
  <c r="F4" i="5"/>
  <c r="D6" i="5"/>
  <c r="G7" i="5"/>
  <c r="K6" i="5"/>
  <c r="F12" i="5"/>
  <c r="H11" i="5"/>
  <c r="I12" i="5"/>
  <c r="K3" i="5"/>
  <c r="H5" i="5"/>
  <c r="F5" i="5"/>
  <c r="G11" i="5"/>
  <c r="E3" i="5"/>
  <c r="L12" i="5"/>
  <c r="F7" i="5"/>
  <c r="L11" i="5"/>
  <c r="K12" i="5"/>
  <c r="F3" i="5"/>
  <c r="J6" i="5"/>
  <c r="E7" i="5"/>
  <c r="I4" i="5"/>
  <c r="D3" i="5"/>
  <c r="I10" i="5"/>
  <c r="J9" i="5"/>
  <c r="L9" i="5"/>
  <c r="E5" i="5"/>
  <c r="I7" i="5"/>
  <c r="L3" i="5"/>
  <c r="D8" i="5"/>
  <c r="H10" i="5"/>
  <c r="F10" i="5"/>
  <c r="I11" i="5"/>
  <c r="D12" i="5"/>
  <c r="J11" i="5"/>
  <c r="K9" i="5"/>
  <c r="J10" i="5"/>
  <c r="H8" i="5"/>
  <c r="E9" i="5"/>
  <c r="J12" i="5"/>
  <c r="F6" i="5"/>
  <c r="D11" i="5"/>
  <c r="J4" i="5"/>
  <c r="E11" i="5"/>
  <c r="E12" i="5"/>
  <c r="D9" i="5"/>
  <c r="G3" i="5"/>
  <c r="D7" i="5"/>
  <c r="G9" i="5"/>
  <c r="H7" i="5"/>
  <c r="H4" i="5"/>
  <c r="D5" i="5"/>
  <c r="E10" i="5"/>
  <c r="K5" i="5"/>
  <c r="L5" i="5"/>
  <c r="H9" i="5"/>
  <c r="G5" i="5"/>
  <c r="K4" i="5"/>
  <c r="F9" i="5"/>
  <c r="G12" i="5"/>
  <c r="F8" i="5"/>
  <c r="I3" i="5"/>
  <c r="I6" i="5"/>
  <c r="G10" i="5"/>
  <c r="L6" i="5"/>
  <c r="G4" i="5"/>
  <c r="E4" i="5"/>
  <c r="E6" i="5"/>
  <c r="J8" i="5"/>
  <c r="H6" i="5"/>
  <c r="L7" i="5"/>
  <c r="K8" i="5"/>
  <c r="K10" i="5"/>
  <c r="M9" i="5" l="1"/>
  <c r="M7" i="5"/>
  <c r="K20" i="5" a="1"/>
  <c r="K20" i="5" s="1"/>
  <c r="H20" i="5" a="1"/>
  <c r="H20" i="5" s="1"/>
  <c r="G20" i="5" a="1"/>
  <c r="G20" i="5" s="1"/>
  <c r="I20" i="5" a="1"/>
  <c r="I20" i="5" s="1"/>
  <c r="D20" i="5" a="1"/>
  <c r="D20" i="5" s="1"/>
  <c r="M8" i="5"/>
  <c r="J20" i="5" a="1"/>
  <c r="J20" i="5" s="1"/>
  <c r="E20" i="5" a="1"/>
  <c r="E20" i="5" s="1"/>
  <c r="F20" i="5" a="1"/>
  <c r="F20" i="5" s="1"/>
  <c r="L20" i="5" a="1"/>
  <c r="L20" i="5" s="1"/>
  <c r="K23" i="5" a="1"/>
  <c r="K23" i="5" s="1"/>
  <c r="F23" i="5" a="1"/>
  <c r="F23" i="5" s="1"/>
  <c r="G23" i="5" a="1"/>
  <c r="G23" i="5" s="1"/>
  <c r="H23" i="5" a="1"/>
  <c r="H23" i="5" s="1"/>
  <c r="L23" i="5" a="1"/>
  <c r="L23" i="5" s="1"/>
  <c r="I23" i="5" a="1"/>
  <c r="I23" i="5" s="1"/>
  <c r="D23" i="5" a="1"/>
  <c r="D23" i="5" s="1"/>
  <c r="M11" i="5"/>
  <c r="J23" i="5" a="1"/>
  <c r="J23" i="5" s="1"/>
  <c r="E23" i="5" a="1"/>
  <c r="E23" i="5" s="1"/>
  <c r="I24" i="5" a="1"/>
  <c r="I24" i="5" s="1"/>
  <c r="H24" i="5" a="1"/>
  <c r="H24" i="5" s="1"/>
  <c r="G24" i="5" a="1"/>
  <c r="G24" i="5" s="1"/>
  <c r="E24" i="5" a="1"/>
  <c r="E24" i="5" s="1"/>
  <c r="M12" i="5"/>
  <c r="D24" i="5" a="1"/>
  <c r="D24" i="5" s="1"/>
  <c r="J24" i="5" a="1"/>
  <c r="J24" i="5" s="1"/>
  <c r="K24" i="5" a="1"/>
  <c r="K24" i="5" s="1"/>
  <c r="F24" i="5" a="1"/>
  <c r="F24" i="5" s="1"/>
  <c r="L24" i="5" a="1"/>
  <c r="L24" i="5" s="1"/>
  <c r="L22" i="5" a="1"/>
  <c r="L22" i="5" s="1"/>
  <c r="K22" i="5" a="1"/>
  <c r="K22" i="5" s="1"/>
  <c r="F22" i="5" a="1"/>
  <c r="F22" i="5" s="1"/>
  <c r="H22" i="5" a="1"/>
  <c r="H22" i="5" s="1"/>
  <c r="G22" i="5" a="1"/>
  <c r="G22" i="5" s="1"/>
  <c r="D22" i="5" a="1"/>
  <c r="D22" i="5" s="1"/>
  <c r="M10" i="5"/>
  <c r="E22" i="5" a="1"/>
  <c r="E22" i="5" s="1"/>
  <c r="I22" i="5" a="1"/>
  <c r="I22" i="5" s="1"/>
  <c r="J22" i="5" a="1"/>
  <c r="J22" i="5" s="1"/>
  <c r="L15" i="5" a="1"/>
  <c r="L15" i="5" s="1"/>
  <c r="F15" i="5" a="1"/>
  <c r="F15" i="5" s="1"/>
  <c r="H15" i="5" a="1"/>
  <c r="H15" i="5" s="1"/>
  <c r="I15" i="5" a="1"/>
  <c r="I15" i="5" s="1"/>
  <c r="J19" i="5" a="1"/>
  <c r="J19" i="5" s="1"/>
  <c r="H19" i="5" a="1"/>
  <c r="H19" i="5" s="1"/>
  <c r="G19" i="5" a="1"/>
  <c r="G19" i="5" s="1"/>
  <c r="F19" i="5" a="1"/>
  <c r="F19" i="5" s="1"/>
  <c r="L19" i="5" a="1"/>
  <c r="L19" i="5" s="1"/>
  <c r="D15" i="5" a="1"/>
  <c r="D15" i="5" s="1"/>
  <c r="K21" i="5" a="1"/>
  <c r="K21" i="5" s="1"/>
  <c r="D19" i="5" a="1"/>
  <c r="D19" i="5" s="1"/>
  <c r="F21" i="5" a="1"/>
  <c r="F21" i="5" s="1"/>
  <c r="D21" i="5" a="1"/>
  <c r="D21" i="5" s="1"/>
  <c r="G21" i="5" a="1"/>
  <c r="G21" i="5" s="1"/>
  <c r="K19" i="5" a="1"/>
  <c r="K19" i="5" s="1"/>
  <c r="L21" i="5" a="1"/>
  <c r="L21" i="5" s="1"/>
  <c r="E21" i="5" a="1"/>
  <c r="E21" i="5" s="1"/>
  <c r="I21" i="5" a="1"/>
  <c r="I21" i="5" s="1"/>
  <c r="H21" i="5" a="1"/>
  <c r="H21" i="5" s="1"/>
  <c r="E19" i="5" a="1"/>
  <c r="E19" i="5" s="1"/>
  <c r="I19" i="5" a="1"/>
  <c r="I19" i="5" s="1"/>
  <c r="J21" i="5" a="1"/>
  <c r="J21" i="5" s="1"/>
  <c r="M3" i="5"/>
  <c r="K15" i="5" a="1"/>
  <c r="K15" i="5" s="1"/>
  <c r="E15" i="5" a="1"/>
  <c r="E15" i="5" s="1"/>
  <c r="G15" i="5" a="1"/>
  <c r="G15" i="5" s="1"/>
  <c r="J15" i="5" a="1"/>
  <c r="J15" i="5" s="1"/>
  <c r="F16" i="5" a="1"/>
  <c r="F16" i="5" s="1"/>
  <c r="L16" i="5" a="1"/>
  <c r="L16" i="5" s="1"/>
  <c r="I16" i="5" a="1"/>
  <c r="I16" i="5" s="1"/>
  <c r="H16" i="5" a="1"/>
  <c r="H16" i="5" s="1"/>
  <c r="K16" i="5" a="1"/>
  <c r="K16" i="5" s="1"/>
  <c r="E16" i="5" a="1"/>
  <c r="E16" i="5" s="1"/>
  <c r="D16" i="5" a="1"/>
  <c r="D16" i="5" s="1"/>
  <c r="M4" i="5"/>
  <c r="J16" i="5" a="1"/>
  <c r="J16" i="5" s="1"/>
  <c r="G16" i="5" a="1"/>
  <c r="G16" i="5" s="1"/>
  <c r="F17" i="5" a="1"/>
  <c r="F17" i="5" s="1"/>
  <c r="K17" i="5" a="1"/>
  <c r="K17" i="5" s="1"/>
  <c r="I17" i="5" a="1"/>
  <c r="I17" i="5" s="1"/>
  <c r="L17" i="5" a="1"/>
  <c r="L17" i="5" s="1"/>
  <c r="G17" i="5" a="1"/>
  <c r="G17" i="5" s="1"/>
  <c r="E17" i="5" a="1"/>
  <c r="E17" i="5" s="1"/>
  <c r="H17" i="5" a="1"/>
  <c r="H17" i="5" s="1"/>
  <c r="J17" i="5" a="1"/>
  <c r="J17" i="5" s="1"/>
  <c r="D17" i="5" a="1"/>
  <c r="D17" i="5" s="1"/>
  <c r="M5" i="5"/>
  <c r="E18" i="5" a="1"/>
  <c r="E18" i="5" s="1"/>
  <c r="K18" i="5" a="1"/>
  <c r="K18" i="5" s="1"/>
  <c r="F18" i="5" a="1"/>
  <c r="F18" i="5" s="1"/>
  <c r="L18" i="5" a="1"/>
  <c r="L18" i="5" s="1"/>
  <c r="G18" i="5" a="1"/>
  <c r="G18" i="5" s="1"/>
  <c r="H18" i="5" a="1"/>
  <c r="H18" i="5" s="1"/>
  <c r="I18" i="5" a="1"/>
  <c r="I18" i="5" s="1"/>
  <c r="M6" i="5"/>
  <c r="D18" i="5" a="1"/>
  <c r="D18" i="5" s="1"/>
  <c r="J18" i="5" a="1"/>
  <c r="J18" i="5" s="1"/>
  <c r="C12" i="5"/>
  <c r="C25" i="4" s="1"/>
  <c r="C8" i="5"/>
  <c r="C29" i="4" s="1"/>
  <c r="G29" i="4" s="1"/>
  <c r="G34" i="4"/>
  <c r="G33" i="4"/>
  <c r="G30" i="4"/>
  <c r="G26" i="4"/>
  <c r="G31" i="4"/>
  <c r="G28" i="4"/>
  <c r="G27" i="4"/>
  <c r="G32" i="4"/>
  <c r="G25" i="4" l="1"/>
  <c r="M16" i="5"/>
  <c r="M18" i="5"/>
  <c r="M17" i="5"/>
  <c r="M21" i="5"/>
  <c r="M19" i="5"/>
  <c r="M23" i="5"/>
  <c r="M20" i="5"/>
  <c r="M22" i="5"/>
  <c r="M24" i="5"/>
  <c r="M15" i="5"/>
</calcChain>
</file>

<file path=xl/sharedStrings.xml><?xml version="1.0" encoding="utf-8"?>
<sst xmlns="http://schemas.openxmlformats.org/spreadsheetml/2006/main" count="1078" uniqueCount="829">
  <si>
    <t>Technology</t>
  </si>
  <si>
    <t>Category</t>
  </si>
  <si>
    <t>Brief Description of Technology (1-2 sentences)</t>
  </si>
  <si>
    <t>X-factor</t>
  </si>
  <si>
    <t>Research Priority Index</t>
  </si>
  <si>
    <t>T001</t>
  </si>
  <si>
    <t>Air Sealing</t>
  </si>
  <si>
    <t>Building envelope</t>
  </si>
  <si>
    <t>Air sealing</t>
  </si>
  <si>
    <t>T002</t>
  </si>
  <si>
    <t>Breathing Wall</t>
  </si>
  <si>
    <t>Façade-integrated ventilation</t>
  </si>
  <si>
    <t>T003</t>
  </si>
  <si>
    <t>Building Integrated Heat and Moisture Exchange Panels</t>
  </si>
  <si>
    <t>T006</t>
  </si>
  <si>
    <t>Dynamic Building Envelopes</t>
  </si>
  <si>
    <t>Daylighting + CO2 Absorption + Energy Retrofitting + Thermal Comfort + others</t>
  </si>
  <si>
    <t>T010</t>
  </si>
  <si>
    <t>Phase Change Materials</t>
  </si>
  <si>
    <t>Building Envelope</t>
  </si>
  <si>
    <t>Insulation</t>
  </si>
  <si>
    <t>Thermal mass, micronal smartboard</t>
  </si>
  <si>
    <t>T016</t>
  </si>
  <si>
    <t>Vacuum Insulated Panels</t>
  </si>
  <si>
    <t>T040</t>
  </si>
  <si>
    <t>Electrochromic Fenestration</t>
  </si>
  <si>
    <t>Fenestration</t>
  </si>
  <si>
    <t>Electrochromic glazing/films change the transmission of light when energized by an electrical current. 
Typically, an electrochromic layer such as tungsten oxide is sandwiched between layers of glass with electrolyte and ion conductor/storage layers and combined into a window unit such that when current is applied to an anode and cathode, the window darkens. Technologies with similar properties but less versatility include suspended particle devices and polymer dispersed liquid crystal devices.</t>
  </si>
  <si>
    <t>T043</t>
  </si>
  <si>
    <t>Highly Insulating windows</t>
  </si>
  <si>
    <t>Low U-factor, SHGC windows</t>
  </si>
  <si>
    <t>T051</t>
  </si>
  <si>
    <t>Air Source heat pumps</t>
  </si>
  <si>
    <t>HVAC</t>
  </si>
  <si>
    <t>Air source heat pumps operate by pulling heat out of the air to create hot water for space heating or domestic hot water; or by rejecting heat to the air and producing chilled water for space cooling.</t>
  </si>
  <si>
    <t>T054</t>
  </si>
  <si>
    <t>CO2 Heat pumps</t>
  </si>
  <si>
    <t>CO2 air source heat pumps use CO2 as a refrigerant to pull heat out of the air to create hot water for space heating or domestic hot water; or rejecting heat to the air and producing chilled water for space cooling. CO2 heat pumps are able to make very hot water out of very cold air.</t>
  </si>
  <si>
    <t>T073</t>
  </si>
  <si>
    <t>Magnetocaloric Technology</t>
  </si>
  <si>
    <t>Magnetocaloric technology operates on the magnetocaloric effect, a phenomenon in which a paramagnetic material exhibits reversible temperature change when exposed to a changing magnetic field.</t>
  </si>
  <si>
    <t>T075</t>
  </si>
  <si>
    <t>Personal Comfort Systems</t>
  </si>
  <si>
    <t>T078</t>
  </si>
  <si>
    <t>Radiant Heating and Cooling</t>
  </si>
  <si>
    <t>Radiant slabs</t>
  </si>
  <si>
    <t>T085</t>
  </si>
  <si>
    <t>Advanced lighting controls systems (ALCS)</t>
  </si>
  <si>
    <t>Lighting</t>
  </si>
  <si>
    <t>Advanced lighting controls systems (ALCS) use sensors and controls to optimize the balance between natural daylighting and electric lighting to minimize energy use and react to demand response signals while maintaining high lighting quality in occupied spaces. The technology is often used in conjunction with dynamic window coatings, electronically controlled shading, dimmable light fixtures, vacancy sensors, and other advanced lighting technologies. An ALCS typically tracks lighting performance and the control strategy can be adjusted based on performance or changing conditions.</t>
  </si>
  <si>
    <t>T086</t>
  </si>
  <si>
    <t>Advanced Solid State Lighting</t>
  </si>
  <si>
    <t>Organic Light Emitting Diode (OLED) technology is a form of solid state lighting that has comparable efficiency to LEDs but produce diffuse light over a broader spectrum, and is manufactured in flat, flexible sheets. The result is better quality ambient light with with less glare and greater application flexibility than standard LEDs.</t>
  </si>
  <si>
    <t>T116</t>
  </si>
  <si>
    <t>Real Time Energy Management Software</t>
  </si>
  <si>
    <t>Technology solutions for implementation/operation aspects (e.g., construction/commissioning, energy modeling and design, tools and technologies)</t>
  </si>
  <si>
    <t>Real-time energy management</t>
  </si>
  <si>
    <t>T120</t>
  </si>
  <si>
    <t>Occupant behavior modeling</t>
  </si>
  <si>
    <t>Energy modeling tools and algorithms</t>
  </si>
  <si>
    <t>T129</t>
  </si>
  <si>
    <t>Central Heat pump water heater</t>
  </si>
  <si>
    <t>Water heating and water reuse related energy use</t>
  </si>
  <si>
    <t>Large centralized air to water heat pumps delivering hot water to storage tanks for domestic and service water heating end uses. Used for multifamily housing, hospitality, hospitals, and food service, and other commercial / industrial uses for hot water.</t>
  </si>
  <si>
    <t>T132</t>
  </si>
  <si>
    <t>Grid integrated heat pump water heating</t>
  </si>
  <si>
    <t>HPWHs have the potential for providing demand response (DR) to the electric grid, using the thermal storage capabilities of the HPWH to heat and store water during periods of excess electricity on the grid and reduce the need for water heating electricity use during peak demand periods. Smart controls and communication capabilities with utility or grid signals for preheating during off peak periods to shift energy use away from peak energy demand.</t>
  </si>
  <si>
    <t>T160</t>
  </si>
  <si>
    <t>Dispatchable storage for peak load management</t>
  </si>
  <si>
    <t>Demand response</t>
  </si>
  <si>
    <t>Small size, fast acting, 15,000 cycle storage for peak load management</t>
  </si>
  <si>
    <t>T161</t>
  </si>
  <si>
    <t>Community Scale Solar (Virtual Net Metering)</t>
  </si>
  <si>
    <t>Distributed generation (e.g., solar PV, tri-/quad-gen, CHP, wind)</t>
  </si>
  <si>
    <t>Larger solar installations to replace individual rooftop installations. Ground-mount or mounted on parking/community buildings.</t>
  </si>
  <si>
    <t>T162</t>
  </si>
  <si>
    <t>Higher efficiency PV integrated electrochromic windows</t>
  </si>
  <si>
    <t>Building-integrated photovoltaics (BIPV). While electrochromic (EC) technology has been developed for some time, the integration with photovoltaic (PV) and electrochromic (EC) devices provides better efficiency in energy saving without additional power source. Researches that integrate photovoltaic technology have provided diverse application of electrochromic device, for instance, building integrated photovoltaic (BIPV) solar cells may be incorporated with the electrochromic technology to automatically adjust the colors of electrochromic windows to reduce indoor heat. (source: NREL)</t>
  </si>
  <si>
    <t>T163</t>
  </si>
  <si>
    <t>PV + Storage</t>
  </si>
  <si>
    <t>Integration of PV + Storage onto the grid</t>
  </si>
  <si>
    <t>T164</t>
  </si>
  <si>
    <t>Solid state batteries</t>
  </si>
  <si>
    <t>Energy storage (thermal and electric)</t>
  </si>
  <si>
    <t>T165</t>
  </si>
  <si>
    <t>DC Microgrid</t>
  </si>
  <si>
    <t>Grid interaction</t>
  </si>
  <si>
    <t>DC electric distribution inside buildings in order to reduce conversion losses.</t>
  </si>
  <si>
    <t>T166</t>
  </si>
  <si>
    <t>DER Integration Controls</t>
  </si>
  <si>
    <t>Grid integration of distributed energy resources (DER)</t>
  </si>
  <si>
    <t>T167</t>
  </si>
  <si>
    <t>Predictive (Data Analytics based) controls</t>
  </si>
  <si>
    <t>Other building level controls</t>
  </si>
  <si>
    <t>BMS / EMS (building/energy management systems) to provide comfort, convenience, security and savings through collection and analysis of real time performance data.</t>
  </si>
  <si>
    <t>T168</t>
  </si>
  <si>
    <t>3 D printing</t>
  </si>
  <si>
    <t>Whole-building strategies</t>
  </si>
  <si>
    <t>T169</t>
  </si>
  <si>
    <t>Predesign buildings assembled on site</t>
  </si>
  <si>
    <t>Concept or strategy to achieve high performing buildings - eg Bone Structure or other prefab building</t>
  </si>
  <si>
    <t>T004</t>
  </si>
  <si>
    <t>Building Integrated PV (BIPV)</t>
  </si>
  <si>
    <t>Building skin as energy generator</t>
  </si>
  <si>
    <t>T005</t>
  </si>
  <si>
    <t>Double Skin Facades</t>
  </si>
  <si>
    <t>Double-skin facades</t>
  </si>
  <si>
    <t>T009</t>
  </si>
  <si>
    <t>Night sky radiant cooling (NSRC)</t>
  </si>
  <si>
    <t>Heat recovery ventilators</t>
  </si>
  <si>
    <t>T011</t>
  </si>
  <si>
    <t>Silica Aerogel Insulation</t>
  </si>
  <si>
    <t>T012</t>
  </si>
  <si>
    <t>SIPs</t>
  </si>
  <si>
    <t>T013</t>
  </si>
  <si>
    <t>Straw bale wall insulation/construction</t>
  </si>
  <si>
    <t>Thermal mass walls</t>
  </si>
  <si>
    <t>T015</t>
  </si>
  <si>
    <t>Trombe Wall</t>
  </si>
  <si>
    <t>T039</t>
  </si>
  <si>
    <t>Thermochromic Fenestration</t>
  </si>
  <si>
    <t>As defined here, dynamic glazing is “thermochromic” glazing, which decreases light transmission and SHGC in response to increasing temperature (distinguished from “electrochromic” glazing, which uses an electrical circuit to modify SHGC). Thermochromic glass products use a polyvinyl butyral film with a thermochromic interlayer laminated between layers of outer glazing in a dual pane assembly to achieve an SHGCs as low as 0.11.</t>
  </si>
  <si>
    <t>T041</t>
  </si>
  <si>
    <t>Insulation glass coating</t>
  </si>
  <si>
    <t>The two uses of insulating window films are: (1) application of a reflective or low emissivity film directly to the interior side of windows, and (2) application of a heat shrink film to the exterior window frame to create an insulating air gap between the film and the existing window. This topic focuses on low-E films, which are most appropriate for California climate and demographics.</t>
  </si>
  <si>
    <t>T059</t>
  </si>
  <si>
    <t>Electrochemical compression systems</t>
  </si>
  <si>
    <t>An electrochemical cell using a proton exchange membrane to compress a hydrogen working fluid to drive a vapor-compression cycle.</t>
  </si>
  <si>
    <t>T062</t>
  </si>
  <si>
    <t>Ground Source Heat Pumps</t>
  </si>
  <si>
    <t>Ground source heat pumps operate by pulling heat out of the ground to create hot water for space heating or domestic hot water; or by rejecting heat to the ground and producing chilled water for space cooling.</t>
  </si>
  <si>
    <t>T066</t>
  </si>
  <si>
    <t>Hybrid Heat Pumps (duel fuel)</t>
  </si>
  <si>
    <t>Air-to-water heat pumps</t>
  </si>
  <si>
    <t>T067</t>
  </si>
  <si>
    <t>Ice Energy Storage</t>
  </si>
  <si>
    <t>Thermal energy storage</t>
  </si>
  <si>
    <t>T068</t>
  </si>
  <si>
    <t>Indirect Evaporative Cooling</t>
  </si>
  <si>
    <t>Indirect evaporative cooling</t>
  </si>
  <si>
    <t>T074</t>
  </si>
  <si>
    <t>Membrane heat pump</t>
  </si>
  <si>
    <t>Driven by a vacuum pump, advanced membrane heat pumps provide cooling and dehumidification by transferring moisture across a number of membranes.</t>
  </si>
  <si>
    <t>T080</t>
  </si>
  <si>
    <t>Solar + DC Air Conditioners</t>
  </si>
  <si>
    <t>DC powered HVAC</t>
  </si>
  <si>
    <t>T082</t>
  </si>
  <si>
    <t>Thermoelastic / Elastocaloric cooling</t>
  </si>
  <si>
    <t>Using the unique properties of shape-memory alloys (SMA), thermoelastic cooling systems stress and release a SMA core that absorbs heat from, or rejects heat to, its surroundings.</t>
  </si>
  <si>
    <t>T087</t>
  </si>
  <si>
    <t>Direct DC Lighting</t>
  </si>
  <si>
    <t>DC powered lighting can use DC power from PV panels and batteries directly, minimizing the need to convert AC power from the grid to DC power for LED lighting systems. As a result, most of the AC to DC inverter efficiency losses associated with LED lighting can be avoided. Most fluorescent lighting will not benefit from the technology because they are designed for AC power.</t>
  </si>
  <si>
    <t>T088</t>
  </si>
  <si>
    <t>Enhanced daylighting</t>
  </si>
  <si>
    <t>Methods to increase the amount of daylight available to offset electric lighting in commercial buildings. This may include low tech measures such as optimal window placement, light shelves, clear or shorter partitions, and high reflectivity paint, or more advanced measures such as daylight sensors, automatic dimmers, zoned lighting circuits, dynamic windows, tubular skylights, or fiberoptic daylighting.</t>
  </si>
  <si>
    <t>T089</t>
  </si>
  <si>
    <t>Fiber-optic daylighting</t>
  </si>
  <si>
    <t>Light is transmitted through a fiber optic cable from a roof-mounted collector to a special fixture that may also include fluorescent lights. The fiber optic distribution system allows light to be delivered through a complex path to interior spaces in commercial or residential buildings.</t>
  </si>
  <si>
    <t>T090</t>
  </si>
  <si>
    <t>LED lighting</t>
  </si>
  <si>
    <t>LED lighting is the predominant form of solid state semiconductor-based lighting, and is rapidly becoming commonplace in most lighting applications as new fixtures have been developed and the price has decreased. LEDs are very energy efficient, use DC power, and are dimmable.</t>
  </si>
  <si>
    <t>T091</t>
  </si>
  <si>
    <t>Fault Detection and Diagnostics</t>
  </si>
  <si>
    <t>Fault detection and diagnostics</t>
  </si>
  <si>
    <t>T113</t>
  </si>
  <si>
    <t>Carbon Footprint Analysis tool (GHG modeling tools for building design)</t>
  </si>
  <si>
    <t>Connecting building design with hourly carbon emissions from energy usage. Energy modeling tools and algorithms.</t>
  </si>
  <si>
    <t>T114</t>
  </si>
  <si>
    <t>Building Design Tool Integrator</t>
  </si>
  <si>
    <t>PHPP energy model</t>
  </si>
  <si>
    <t>T119</t>
  </si>
  <si>
    <t>Commissioning app for residential connected devices</t>
  </si>
  <si>
    <t>Performance diagnostic tools (blower door, etc.)</t>
  </si>
  <si>
    <t>Ventilation and indoor air quality</t>
  </si>
  <si>
    <t>T128</t>
  </si>
  <si>
    <t>Air to water heat pumps produce hot water for domestic, service water heating, and space heating Can also be used to chilled water for space cooling, which is sometimes refered to as three-function heat pumps.</t>
  </si>
  <si>
    <t>T130</t>
  </si>
  <si>
    <t>CO2 heat pump water heaters</t>
  </si>
  <si>
    <t>Heat pump water heaters using CO2 as the refrigerant. CO2 has low global warming potential when compared to other refrigerants, has zero ozone depletion potential, is very inexpensive, and is not flammable.</t>
  </si>
  <si>
    <t>T151</t>
  </si>
  <si>
    <t>Automated Demand Response</t>
  </si>
  <si>
    <t>Automated DR</t>
  </si>
  <si>
    <t>T152</t>
  </si>
  <si>
    <t>District CHP</t>
  </si>
  <si>
    <t>T153</t>
  </si>
  <si>
    <t>Fuel Cells</t>
  </si>
  <si>
    <t>Fuel cells</t>
  </si>
  <si>
    <t>T154</t>
  </si>
  <si>
    <t>micro CHP</t>
  </si>
  <si>
    <t>Combined heat and power (CHP)</t>
  </si>
  <si>
    <t>T155</t>
  </si>
  <si>
    <t>Piezoelectric Flooring</t>
  </si>
  <si>
    <t>Generation using occupant expended energy</t>
  </si>
  <si>
    <t>T156</t>
  </si>
  <si>
    <t>Thin film PV</t>
  </si>
  <si>
    <t>AC PV modules</t>
  </si>
  <si>
    <t>T157</t>
  </si>
  <si>
    <t>Tri-gen AND Quad gen</t>
  </si>
  <si>
    <t>Variable refrigerant volume (VRV)</t>
  </si>
  <si>
    <t>T158</t>
  </si>
  <si>
    <t>Lithium-ion batteries</t>
  </si>
  <si>
    <t>T159</t>
  </si>
  <si>
    <t>Redox flow batteries</t>
  </si>
  <si>
    <t>T035</t>
  </si>
  <si>
    <t>Seasonal thermal energy storage (STES)</t>
  </si>
  <si>
    <t>Seasonal thermal energy storage</t>
  </si>
  <si>
    <t>T038</t>
  </si>
  <si>
    <t>Thermal Storage for CSP</t>
  </si>
  <si>
    <t>T042</t>
  </si>
  <si>
    <t>Selective emissivity coating</t>
  </si>
  <si>
    <t>Advanced coatings</t>
  </si>
  <si>
    <t>T044</t>
  </si>
  <si>
    <t>Translucent Insulation</t>
  </si>
  <si>
    <t>Insulated glazing</t>
  </si>
  <si>
    <t>T045</t>
  </si>
  <si>
    <t>Tubular Daylighting Devices</t>
  </si>
  <si>
    <t>Daylighting strategies</t>
  </si>
  <si>
    <t>T049</t>
  </si>
  <si>
    <t>Nanogrids</t>
  </si>
  <si>
    <t>Zoning to allow off-grid energy and water solutions?</t>
  </si>
  <si>
    <t>T050</t>
  </si>
  <si>
    <t>Advanced HVAC Sensors</t>
  </si>
  <si>
    <t>Next generation of sensors that will incorporate features such as wireless communication, low-energy computing, and energy harvesting technologies to enable advanced building controls at lower cost.</t>
  </si>
  <si>
    <t>T055</t>
  </si>
  <si>
    <t>Desiccant Cooling</t>
  </si>
  <si>
    <t>Liquid desiccant systems</t>
  </si>
  <si>
    <t>T056</t>
  </si>
  <si>
    <t>District scale thermal storage</t>
  </si>
  <si>
    <t>Thermal energy storage allows excess thermal energy to be stored and used later.</t>
  </si>
  <si>
    <t>T060</t>
  </si>
  <si>
    <t>Evaporative Condenser Pre-cooling</t>
  </si>
  <si>
    <t>Evaporative cooling</t>
  </si>
  <si>
    <t>T061</t>
  </si>
  <si>
    <t>Evaporative Liquid Desiccant</t>
  </si>
  <si>
    <t>Evaporative liquid desiccant technology combines both evaporative cooling and liquid desiccants. Primary stage dries and cools incoming air using a liquid desiccant stream, and a secondary stage evaporatively cools the supply air.</t>
  </si>
  <si>
    <t>T092</t>
  </si>
  <si>
    <t>Gamification as a strategy to reduce energy use</t>
  </si>
  <si>
    <t>Occupant behavior focused technology (e.g., controls, dashboards)</t>
  </si>
  <si>
    <t>Occupant engagement; applicable to more than plug load</t>
  </si>
  <si>
    <t>T093</t>
  </si>
  <si>
    <t>Occupant Level Controls</t>
  </si>
  <si>
    <t>Occupant engagement</t>
  </si>
  <si>
    <t>T094</t>
  </si>
  <si>
    <t>Predictive Building Controls</t>
  </si>
  <si>
    <t>Several of the above apply with respect to occupant sensing controls of hvac, plug load, lighting etc.</t>
  </si>
  <si>
    <t>T095</t>
  </si>
  <si>
    <t>Dashboard/display for shaping occupant behavior</t>
  </si>
  <si>
    <t>PV &amp; consumption monitor</t>
  </si>
  <si>
    <t>T096</t>
  </si>
  <si>
    <t>Social media platforms</t>
  </si>
  <si>
    <t>T098</t>
  </si>
  <si>
    <t>Energy management at a community level, taking utility signals and translating them to premise-level controls. This allows for one central point of control, creating ease-of-use for the utility. Possibility of "micro-transactions" and energy balancing within the community.</t>
  </si>
  <si>
    <t>T099</t>
  </si>
  <si>
    <t>Controls for high mass buildings</t>
  </si>
  <si>
    <t>BMS / EMS (building/energy management systems). Control of internal temperature incorporating high mass design to pre-heat/pre-cool, storing the thermal energy for later use (during peak consumption hours).</t>
  </si>
  <si>
    <t>T101</t>
  </si>
  <si>
    <t>Energy Management System</t>
  </si>
  <si>
    <t>BMS / EMS (building/energy management systems)</t>
  </si>
  <si>
    <t>T103</t>
  </si>
  <si>
    <t>Putting vacant buildings to sleep</t>
  </si>
  <si>
    <t>T104</t>
  </si>
  <si>
    <t>Algorithms for Weather Predictive Controls</t>
  </si>
  <si>
    <t>Model predictive control. Integration of weather predictions with other forecasted conditions (internal gain, water consumption, ambient temp. forecast etc.) to control HVAC and water heating to optimize energy use and load-shift.</t>
  </si>
  <si>
    <t>T106</t>
  </si>
  <si>
    <t>Efficient Cookware</t>
  </si>
  <si>
    <t>Plug and equipment loads</t>
  </si>
  <si>
    <t>Insulated cookware</t>
  </si>
  <si>
    <t>T107</t>
  </si>
  <si>
    <t>Efficient GFCIs</t>
  </si>
  <si>
    <t>Efficient safety equipment</t>
  </si>
  <si>
    <t>T108</t>
  </si>
  <si>
    <t>Efficient residential and small-commercial security systems</t>
  </si>
  <si>
    <t>Security system integrated controls</t>
  </si>
  <si>
    <t>T110</t>
  </si>
  <si>
    <t>Variable power wifi router</t>
  </si>
  <si>
    <t>energy-efficient networking equipment</t>
  </si>
  <si>
    <t>T111</t>
  </si>
  <si>
    <t>Zero Standby Power Remote Control System</t>
  </si>
  <si>
    <t>All plug loads using IR-based remote controls</t>
  </si>
  <si>
    <t>T112</t>
  </si>
  <si>
    <t>Code Compliance Modeling Translator</t>
  </si>
  <si>
    <t>Code compliance tools</t>
  </si>
  <si>
    <t>T118</t>
  </si>
  <si>
    <t>Building life-cycle assessment</t>
  </si>
  <si>
    <t>T125</t>
  </si>
  <si>
    <t>Night flush</t>
  </si>
  <si>
    <t>Low approach cooling towers, Night flush</t>
  </si>
  <si>
    <t>T133</t>
  </si>
  <si>
    <t>Hot water recirculation pumps</t>
  </si>
  <si>
    <t>Improved controls for hot water recirculation systems to reduce lost water heating energy due to recirculation during periods when there is no hot water demand.</t>
  </si>
  <si>
    <t>T134</t>
  </si>
  <si>
    <t>Solar thermal water heating</t>
  </si>
  <si>
    <t>Solar water heating (SWH) is the conversion of sunlight into heat for water heating using solar thermal collectors. Solar water heating systems include solar collectors and storage tanks to store heated water for later use. There are two types of solar water heating systems: active, which have circulating pumps and controls, and passive, which don't. SWHs are used for residential and some industrial applications.</t>
  </si>
  <si>
    <t>T135</t>
  </si>
  <si>
    <t>Waste Heat Recovery</t>
  </si>
  <si>
    <t>Drainwater Heat Recovery (DWHR). Drain-water heat exchangers can recover heat from the hot water used in showers, bathtubs, sinks, dishwashers, and clothes washers. DWHR systems usually have a copper heat exchanger that replaces a vertical or horizontal section of a main waste drain. As warm water flows down the waste drain, incoming cold water flows through a spiral copper tube wrapped tightly around the copper section of the waste drain. This preheats the incoming cold water that goes to the water heater or a fixture, such as a shower.</t>
  </si>
  <si>
    <t>T137</t>
  </si>
  <si>
    <t>Improved hot water distribution</t>
  </si>
  <si>
    <t>Improved hot water piping design to minimize pipe lengths, pipe volume and lower losses. With low flow fixtures, smaller diameter pipe can be installed.</t>
  </si>
  <si>
    <t>T138</t>
  </si>
  <si>
    <t>Occupancy-controlled hot water circulation pump</t>
  </si>
  <si>
    <t>Hot water recirculation controls</t>
  </si>
  <si>
    <t>T139</t>
  </si>
  <si>
    <t>Calibrated building models for ZNE</t>
  </si>
  <si>
    <t>Calibrating building models with measured data from zero-ready buildings</t>
  </si>
  <si>
    <t>T142</t>
  </si>
  <si>
    <t>Optimizing building design and orientation for maximizing renewables</t>
  </si>
  <si>
    <t>T143</t>
  </si>
  <si>
    <t>Passive Design</t>
  </si>
  <si>
    <t>Thermal bridging, air sealing</t>
  </si>
  <si>
    <t>T144</t>
  </si>
  <si>
    <t>Reduced size / tiny houses</t>
  </si>
  <si>
    <t>T150</t>
  </si>
  <si>
    <t>Long Duration Stationary Energy Storage</t>
  </si>
  <si>
    <t>Long Duration Stationary Storage (non-hydro)</t>
  </si>
  <si>
    <t>Site level</t>
  </si>
  <si>
    <t>All electric</t>
  </si>
  <si>
    <t>Technology Name</t>
  </si>
  <si>
    <t>Scenario</t>
  </si>
  <si>
    <t>Technology Readiness</t>
  </si>
  <si>
    <t>Community-scale</t>
  </si>
  <si>
    <t>Mixed-fuel</t>
  </si>
  <si>
    <t>Sum</t>
  </si>
  <si>
    <t>Scenario Description</t>
  </si>
  <si>
    <t>Description</t>
  </si>
  <si>
    <t>Rank</t>
  </si>
  <si>
    <t>Countif</t>
  </si>
  <si>
    <t>Focus on funding early stage TRL technologies, agnostic to scope and scale of applicability. Primarily driven by supporting research to further nascent technologies with high potential across, energy, load shaping and GHG reduction criteria.</t>
  </si>
  <si>
    <t>Focus on funding market ready technologies with high potential across, energy, loading shaping and GHG reduction criteria.</t>
  </si>
  <si>
    <t>The traditional scope and fuel mix scenario with a focus on energy benefits.</t>
  </si>
  <si>
    <t>The site level scope but all electric fuel switch benefit, which includes the GHG reduction and load shaping potential along with overall energy benefits as important criteria.</t>
  </si>
  <si>
    <t>Defining the scope of ZNE as a community/ campus/ district rather than an individual building but in the mixed fuel realm, where overall energy benefit is the primarily focus.</t>
  </si>
  <si>
    <t>Defining the scope of ZNE as a community/ campus/ district rather than an individual building but in the all-electric mode. This scenario values, GHG reduction and load shaping potential along with energy benefits.</t>
  </si>
  <si>
    <t>The primary focus is on technologies that have the highest GHG reduction potential, and agnostic about applicability to scope and fuel type.</t>
  </si>
  <si>
    <t>The focus in this scenario is the higher weighting of the individual site level applicability and GHG reduction potential. This scenario tends to favor gas offset or fuel switch technologies.</t>
  </si>
  <si>
    <t>The focus in this scenario is the higher weighting of technologies applicable to community / campus / district and GHG reduction potential. This scenario tends to favor gas offset or fuel switch technologies.</t>
  </si>
  <si>
    <t>The primary focus here is on the load shaping potential of technologies, along with energy benefit. All other criteria are somewhat equitable.</t>
  </si>
  <si>
    <t>Scenario 1: Site level Mixed-fuel</t>
  </si>
  <si>
    <t>Scenario 2: Site-level All-electric</t>
  </si>
  <si>
    <t>Scenario 3: Community-scale Mixed-fuel</t>
  </si>
  <si>
    <t>Scenario 4: Community-scale All-electric</t>
  </si>
  <si>
    <t>Scenario 5: GHG</t>
  </si>
  <si>
    <t>Scenario 6: Site-level GHG</t>
  </si>
  <si>
    <t>Scenario 7: Community-scale GHG</t>
  </si>
  <si>
    <t>Scenario 8: Grid focus</t>
  </si>
  <si>
    <t>Scenario 9: Early stage research priority</t>
  </si>
  <si>
    <t>Scenario 10: Market facilitation focused research priority</t>
  </si>
  <si>
    <t>Tech ID</t>
  </si>
  <si>
    <t>Energy Impact</t>
  </si>
  <si>
    <t>Load Shaping</t>
  </si>
  <si>
    <t>GHG Reduction</t>
  </si>
  <si>
    <t>Scenario Factor Weights</t>
  </si>
  <si>
    <r>
      <t xml:space="preserve">Our prioritization framework was developed to determine the relative research priority of building energy technologies with the potential to help the state achieve it's ZNE goals. The framework embraces and imbibes the following principles:
  - </t>
    </r>
    <r>
      <rPr>
        <b/>
        <i/>
        <sz val="9"/>
        <color theme="4"/>
        <rFont val="Arial"/>
        <family val="2"/>
      </rPr>
      <t>Transparency</t>
    </r>
    <r>
      <rPr>
        <sz val="9"/>
        <color theme="1"/>
        <rFont val="Arial"/>
        <family val="2"/>
      </rPr>
      <t xml:space="preserve"> of the approach so that the assessment is an </t>
    </r>
    <r>
      <rPr>
        <b/>
        <sz val="9"/>
        <color theme="1"/>
        <rFont val="Arial"/>
        <family val="2"/>
      </rPr>
      <t>objective prioritization</t>
    </r>
    <r>
      <rPr>
        <sz val="9"/>
        <color theme="1"/>
        <rFont val="Arial"/>
        <family val="2"/>
      </rPr>
      <t xml:space="preserve"> and not perceived as rigged process with bias or skew.
  - </t>
    </r>
    <r>
      <rPr>
        <b/>
        <i/>
        <sz val="9"/>
        <color theme="4"/>
        <rFont val="Arial"/>
        <family val="2"/>
      </rPr>
      <t>Scalability</t>
    </r>
    <r>
      <rPr>
        <sz val="9"/>
        <color theme="1"/>
        <rFont val="Arial"/>
        <family val="2"/>
      </rPr>
      <t xml:space="preserve"> to include more technologies in the </t>
    </r>
    <r>
      <rPr>
        <b/>
        <sz val="9"/>
        <color theme="1"/>
        <rFont val="Arial"/>
        <family val="2"/>
      </rPr>
      <t>future</t>
    </r>
    <r>
      <rPr>
        <sz val="9"/>
        <color theme="1"/>
        <rFont val="Arial"/>
        <family val="2"/>
      </rPr>
      <t xml:space="preserve"> as the framework can allow for </t>
    </r>
    <r>
      <rPr>
        <b/>
        <sz val="9"/>
        <color theme="1"/>
        <rFont val="Arial"/>
        <family val="2"/>
      </rPr>
      <t>addition of new and emerging technologies</t>
    </r>
    <r>
      <rPr>
        <sz val="9"/>
        <color theme="1"/>
        <rFont val="Arial"/>
        <family val="2"/>
      </rPr>
      <t xml:space="preserve"> to the mix.
  - </t>
    </r>
    <r>
      <rPr>
        <b/>
        <i/>
        <sz val="9"/>
        <color theme="4"/>
        <rFont val="Arial"/>
        <family val="2"/>
      </rPr>
      <t>Flexibility</t>
    </r>
    <r>
      <rPr>
        <sz val="9"/>
        <color theme="1"/>
        <rFont val="Arial"/>
        <family val="2"/>
      </rPr>
      <t xml:space="preserve"> of adapting the framework to allow </t>
    </r>
    <r>
      <rPr>
        <b/>
        <sz val="9"/>
        <color theme="1"/>
        <rFont val="Arial"/>
        <family val="2"/>
      </rPr>
      <t>alignment with evolving polices</t>
    </r>
    <r>
      <rPr>
        <sz val="9"/>
        <color theme="1"/>
        <rFont val="Arial"/>
        <family val="2"/>
      </rPr>
      <t xml:space="preserve"> and not be stranded in time to get shelved and obsolete easily.
To systematically assess the relative prioritization of these technologies, we normalized them on the factors of energy impact, technology readiness, relevance in the various contexts for defining ZNE and a placeholder wild card factor, called the X-factor, to align with evolving policy and priorities.</t>
    </r>
  </si>
  <si>
    <t>Select a scenario from the dropdown to see the top 10 highest priority technologies for research funding, along with their associated research gaps, cost and performance targets, and relevant sources.</t>
  </si>
  <si>
    <t>Instructions</t>
  </si>
  <si>
    <t>TECHNOLOGY CHARACTERISTICS</t>
  </si>
  <si>
    <t>CONTEXT SCENARIOS</t>
  </si>
  <si>
    <t>OTHER CRITERIA</t>
  </si>
  <si>
    <t>Custom</t>
  </si>
  <si>
    <t>Fill in custom values for each priority factor.</t>
  </si>
  <si>
    <t xml:space="preserve">First Cost </t>
  </si>
  <si>
    <t>Current Performance</t>
  </si>
  <si>
    <t>Top 10 Technologies</t>
  </si>
  <si>
    <t>zTAP (Zero Net Energy Technology Prioritization Framework)</t>
  </si>
  <si>
    <t>Specific Building Type</t>
  </si>
  <si>
    <t>Building Types</t>
  </si>
  <si>
    <t>Colleges</t>
  </si>
  <si>
    <t>Grocery</t>
  </si>
  <si>
    <t>Health</t>
  </si>
  <si>
    <t>Large Office</t>
  </si>
  <si>
    <t>Lodging</t>
  </si>
  <si>
    <t>Miscellaneous</t>
  </si>
  <si>
    <t>Refrigerated Warehouse</t>
  </si>
  <si>
    <t>Restaurant</t>
  </si>
  <si>
    <t>Retail</t>
  </si>
  <si>
    <t>School</t>
  </si>
  <si>
    <t>Small Office</t>
  </si>
  <si>
    <t>Warehouse</t>
  </si>
  <si>
    <t>Single Family</t>
  </si>
  <si>
    <t>Low-rise multifamily</t>
  </si>
  <si>
    <t>High-rise multifamily</t>
  </si>
  <si>
    <t>All</t>
  </si>
  <si>
    <t>To limit results to only those technologies with applicability to a specific building type, select the building type below.</t>
  </si>
  <si>
    <t>Enter custom weights below</t>
  </si>
  <si>
    <t>Microgrids (Community level energy management systems)</t>
  </si>
  <si>
    <t>Tech Description</t>
  </si>
  <si>
    <t xml:space="preserve">3D printed buildings using different compositions of materials as well as different strategies, including on-site 3D printing or off-site 3D printing with assembly on-site. Initial 3D printed buildings have been single family residential.  </t>
  </si>
  <si>
    <t xml:space="preserve">X-factor of 1 due to the high potential for GHG reduction and reduced waste (through the entire construction process, not just post-construction) and the potential for quicker construction timelines. Could be very applicable in disaster recovery and housing homeless populations. Look at AMIE from ORNL for initial research on 3D printed buildings. </t>
  </si>
  <si>
    <t xml:space="preserve">The potential for scaled penetration of 3D printing building into the construction market is still unknown, especially with current 3D buildings being mostly used for testing and demonstration purposes. In addition, the 3D building technology itself is not at a stage where these machines can be mass manufactured and deployed for construction of new housing developments. 
1) Material Composition: One key research gap is the identification of the most effective 3D printing material to optimize envelope performance (R-value, sealing, high thermal mass) while maintaining structural integrity and minimizing total material use and waste (i.e. is there a material that provides the same performance values but uses only 80% as much material as the other).
2) Insulation Integration: Since 3D printing only prints the façade, research is needed in how to go about efficiently integrating insulation (whether during the print process or after). Are there materials that are structural and can simultaneously provide high r-values?
3) Optimal Design: 3D printing is not as effective when building using typical existing building designs meant for more standard framing techniques. For example, typical stress points (corners, etc.) require added material when 3D printing. Need research to identify the best design elements (i.e. natural curves) to reduce material use and maximize interior space.
4) Application Expansion: The capability of 3D printing allows for thinking outside of the box in terms of building design and functionality. What functionality can be explored that typical construction practices cannot provide?
5) Demonstration Projects: Needed in order to better understand actual performance of air sealing and thermal efficiency. How does the material composite perform after many years? There is currently little data on future performance. 
</t>
  </si>
  <si>
    <t xml:space="preserve">Izabela Hager, Anna Golonka, Roman Putanowicz. 3D printing of buildings and building components as the future of sustainable construction? Cracow University of Technology, 2016. Found on ScienceDirect.  
https://www.researchgate.net/publication/305822454_3D_Printing_of_Buildings_and_Building_Components_as_the_Future_of_Sustainable_Construction 
Mehmet Sakin, Yusuf Caner Kiroglu. 3D Printing of Buildings: Construction of the Sustainable Houses of the Future by BIM. Hasan Kalyoncu University, Turkey, 2017. Found on ScienceDirect. 
https://ac.els-cdn.com/S1876610217346969/1-s2.0-S1876610217346969-main.pdf?_tid=a96e0645-c0fa-40ac-a5ac-b03265e3eba9&amp;acdnat=1524775446_2dceb0fadf624e6f3ed33c49e42f2dba 
Steadman, Ian. Woollaston, Victoria. “The race to build the first 3D-printed building.” WIRED. March 6, 2017. http://www.wired.co.uk/article/architecture-and-3d-printing 
https://3dprint.com/201970/future-for-3dp-construction/
https://www.iconbuild.com/ 
</t>
  </si>
  <si>
    <t xml:space="preserve">Roderick Jackson – Buildings Energy Research at NREL, Gaps #: 1,2,3,4
“A big challenge with 3D-printing homes, Tang admits, is the question of how "a regular person" feels about living in such a strange environment, in terms of texture as well as aesthetics. "A lot of it is limited by the technology. We would love to print something from steel, or fabric, but that's limited." - Wired
“…with 3D printing it's all about whether it makes sense to replace an existing form of construction with a completely new one, or whether it'd be better to mix and match.” – Wired
</t>
  </si>
  <si>
    <t>25-50%</t>
  </si>
  <si>
    <t xml:space="preserve">3D printing is best for building a limited number of products. Early demonstrations claim costs as low as $17 per square foot for complete wall installation. Due to reduced construction time and waste, the cost is competitive with regular stick framing. However, this is for small scale residential (&lt;1000 square 
feet). As building sizes increase and floors are added, per square foot material and labor costs may rise due to the increased need of materials per square foot and increased human interaction with the 3D printers (labor).
</t>
  </si>
  <si>
    <t xml:space="preserve">High performance walls (comparable r-values to typical construction) with shortened build times (1-2 days) and reduced labor cost. Limited by size of building. Lack of integration of plumbing and electrical chassis. </t>
  </si>
  <si>
    <t>Expansion to new building types with larger, more building inclusive 3D printers. Integration of insulation as well as plumbing and electrical chassis into the product.</t>
  </si>
  <si>
    <t>Advanced lighting controls systems (ALCS) use sensors and controls to optimize the balance between natural daylighting and electric lighting to minimize energy use and react to demand response signals while maintaining high lighting quality in occupied spaces. The technology is sometimes used in conjunction with dynamic window coatings, electronically controlled shading, dimmable light fixtures, vacancy sensors, and other advanced lighting technologies. An ALCS often tracks lighting performance and the control strategy can be adjusted based on performance or changing conditions.</t>
  </si>
  <si>
    <t xml:space="preserve">Significant opportunity to leverage LED lighting and new daylighting and control technologies. Several technologies are mature, but are hampered by commercialization barriers that could be addressed by CEC. Investment is needed in real-world demonstrations, best practice guidance, and education throughout the value chain. </t>
  </si>
  <si>
    <t xml:space="preserve">Knowledge and Experience: 83% of commercial buildings have no automated controls beyond occupancy sensors. Only 2% of commercial buildings use daylight harvesting. As a result, there is very limited experience with advanced controls in the existing building stock. Increased training is needed to educate the labor force about how to install, program, and interact with the technology. Investment is needed to scale the delivery of training for this technology, especially for designers/specifiers and contractors/installers. The curricula exist, it’s a matter of developing delivery methods and incentivizing the participation.
Complexity: For the more advanced ALCS systems, the range of lighting system designs and control types can make it difficult to develop optimal control algorithms appropriate for multiple applications. Specialized expertise may be required to interact with the system and make adjustments. However, there are many simpler networked systems on the market that achieve most of the savings with a much simpler interface and basic feature set. An additional challenge is architectural lighting, which may require a different approach to optimal control logic because of safety and aesthetic requirements.
Lack of Standardization: Communication among sensors and controllers from different manufacturers is challenging without further standardization of communication protocols that will allow an integrated lighting system control strategy. There is a danger that building owners will be locked into obsolete fixtures that can’t communicate with newer equipment that complies with standard communication protocols developed in the future. Standardized data collection guidelines and consistent methodologies for predicting energy savings are also needed.
High Costs: The cost of ALCS remains high due to lack of volume production of standard products, along with design complexity, communication challenges, and high installation costs driven by lack of familiarity and standardization. Hardware costs are higher because the technology is manufactured in low volume; installation costs are higher because contractors do few projects with them and are unfamiliar with the systems. Costs should come down over time with sufficient adoption in the market. The current cost-effectiveness of the technology is not where it needs to be to support mass adoption. Most projects with advanced controls provide a payback in the 7-15 yr range whereas LEDs by themselves provide a payback of 2-5 yrs. As a result, most customers install LEDs without advanced controls to achieve a shorter payback. This creates a lost opportunity for savings that will not be available again until the lighting is replaced in the future, often in 10-15 years. It is crucial to get the advanced controls installed at the time of the LED retrofit.
Value Proposition: Cost effectiveness has not been demonstrated in a sufficient number of buildings. It is especially difficult to identify the characteristics of commercial buildings that will achieve the greatest savings, or best practices for ALCS design and control logic, because calculation methods have not been standardized, ALCS designs have a broad range of control capabilities, and building features and occupant behavior are very diverse. Much larger validation studies (1000s of applications) are necessary to address these questions. 
EE Program Designs: ALCS is generally not adequately promoted, targeted, or properly credited by energy efficiency programs due to uncertainty in savings estimates and the use of baselines that assume controls are installed. Utility incentives are very effective at overcoming cost barriers, however California IOU program offerings and incentives for this technology are currently very limited.  This is probably due in part to limitations placed on the IOUs by regulators that require them to use a Title 24 baseline for all projects, which in turn has limited the energy savings IOUs can claim for projects using advanced controls, and thereby limited the programs and incentives they can offer for the technology. Another concern is that some programs properly credit ALCS, but are overly complex and cumbersome, discouraging broad participation. Other ALCS technologies in the pipeline will run into the same commercialization barriers faced by market-ready ALCS products now, which makes those barriers the highest priority.
</t>
  </si>
  <si>
    <t xml:space="preserve">Commercial Advanced Lighting Control Demonstration and Deployment. 2016 Building Technologies Office Peer Review. https://energy.gov/sites/prod/files/2016/04/f30/22299_Arnold_040616-1605.pdf 
Mudit Saxena and David Douglass-Jaimes. Advanced Lighting Control Systems (ALCS) Energy Estimation Tool. ET Project Number: ET13PGE7401. TRC Energy Services. 
https://www.etcc-ca.com/sites/default/files/reports/et13pge7401_alcs_energy_estimation_tool_final.pdf 
DesignLights Consortium. 2017. Energy Savings from Networked Lighting Control (NLC) Systems. https://www.designlights.org/lighting-controls/reports-tools-resources/nlc-energy-savings-report/ 
DesignLights Consortium. 2018. Lighting Controls Summit Slide Deck, San Ramon, CA. https://www.designlights.org/default/assets/File/Lighting%20Controls/DLC-Controls-Summit-2018_slidedeck.pdf 
</t>
  </si>
  <si>
    <t xml:space="preserve">Teddy Kisch, Senior Project Manager, Energy Solutions:
“The biggest opportunities California has to support installation are: 
• Improved research on energy savings from ALCS on a large-scale (similar to the DLC’s “Energy Savings from NLCs” report), which can provide more certainty to end-use customers.
• Standardization of how ALCS claim savings (relative to code baselines) and developing a policy that gives some degree of preferential treatment to controls + LED rather than standard LED retrofits… 
• Continued development and training for contractors (similar to CALCTP)”
Gabe Arnold, PE, LC, Technical Director, DesignLights Consortium:
“There are 3 high impact areas where CEC could invest in this technology to accelerate its adoption in California: (1) education, (2) utility incentives and EE program designs, and (3) more data/larger validation studies.”
</t>
  </si>
  <si>
    <t>25% or greater</t>
  </si>
  <si>
    <t xml:space="preserve">25% or greater reduction from current cost. The technology is cost-effective in many applications, 
but the payback period is often over 10 years, and the uncertainty in energy savings makes the cost seem prohibitive. Reduction in first cost, or financial incentives, could help stimulate demand and reduce uncertainty by increasing the number of applications.
</t>
  </si>
  <si>
    <t>Dimming, occupancy responsive, daylight responsive</t>
  </si>
  <si>
    <t>50-75% reduction in lighting energy use</t>
  </si>
  <si>
    <t>U.S. DOE is much more focused on LED than OLED research, and it would probably take deep pockets to address the technical barriers. Some manufacturers of substrates and other components are making investments, as well as display manufacturers. CEC investment in OLED lighting technology may not make sense, because there are no local panel manufacturers and the cost would be high. Technology demonstrations and occupant response studies might be a better fit for CEC funding.</t>
  </si>
  <si>
    <t xml:space="preserve">Cost: OLED technology is still in its early stages, and manufacturing cost is high. The 2025 target is $100/m2, but the current cost is about $1000/m2. There is some hope that Korean investment in OLED displays will have a trickle-down effect on OLED lighting costs. The largest specific cost-related challenges are improving yield, reducing costs for materials (substrates, electrodes, encapsulants), and reducing fabrication costs (patterning, printing). Higher efficacy would also have a beneficial effect on cost by reducing the number of panels necessary for the same light output.
Efficacy: The efficacy of OLEDs is currently about 60 lm/W for commercially available products, and 80 lm/W for some high-end products. Efficacy must be increased to about 100 lm/W to be viable in niche applications. 150 lm/W would be needed for broad usage in buildings. The greatest challenge for efficacy is not converting electricity to light, which is nearly at 100% efficiency for OLEDs, but extracting the light from the OLED. Light extraction is currently at about 40-50%, and must be increased to about 70%.
Limited availability: There appears to be only one U.S. manufacturer of OLED panels at this time. Greater investment has been occurring in Korea, focused on OLED displays, and there is some European manufacturing activity. There are several U.S. luminaire manufacturers interested in using OLEDs if there is demand, but currently there are very few lighting products available. Investment is needed for development and testing of prototype OLED applications to help stimulate markets. Support is also needed for companies that want to be OLED luminaire suppliers.
Product reliability: Performance consistency and degradation in the field is a challenge that must be overcome through better manufacturing techniques, quality control, and designs that better protect OLEDs from environmental pollutants. At times, stability must be traded off against efficacy, such as for blue emitters, which operate at higher energy levels. The power draw of OLEDs typically increases by about 25% over the life of the product, but recent advancements are moving this closer to 10-15%. Lifetime (calculated based on lumen output) is currently about 10,000 hrs, and must be increased to about 50,000 hrs.
Low brightness: Lighting intensity is lower than LEDs and other lighting technologies, so a higher surface area must be used for OLED lighting. Because this is an inherent characteristic of OLED, offering certain aesthetic and visual benefits, it is not viewed as a weakness that should be addressed through research. However, it does limit the number of viable market applications, especially for retrofits, where existing fixtures would have to be replaced. It is expected that market penetration may be capped at 10-20% of the overall lighting market due to this limitation.
Customer awareness: OLEDs are an unfamiliar technology that may require greater education and early adopters to spur market acceptance. Finding an ideal near-term application is key to getting a foothold in the market, reducing cost and generating interest, which will lead to further R&amp;D investment. Customer responsiveness to OLED lighting is not well understood, and studies of occupant reactions to OLEDs would be valuable.
</t>
  </si>
  <si>
    <t xml:space="preserve">Brodrick, James. 2011. LED and OLED Solid State Lighting: A Look Ahead. Washington Report. https://www1.eere.energy.gov/buildings/publications/pdfs/ssl/ledoled_wasreport_march2011.pdf 
Miller, Naomi. 2017. OLED Lighting in the Offices of DeJoy, Knauf &amp; Blood, LLP. Final Report for the U.S. DOE Solid-State Lighting Technology GATEWAY Program. Pacific Northwest National Laboratory. https://www.energy.gov/sites/prod/files/2017/08/f35/2017_gateway_dkb-oled.pdf 
U.S. Department of Energy. OLED R&amp;D Challenges. Accessed 2/23/18. https://energy.gov/eere/ssl/oled-rd-challenges
U.S. Department of Energy. 2017. Solid-State Lighting 2017 Suggested Research Topics. https://energy.gov/sites/prod/files/2017/09/f37/ssl_suggested-research-topics_sep2017.pdf    
U.S. Department of Energy. 2016. Solid-State Lighting R&amp;D Plan. https://www.energy.gov/sites/prod/files/2016/06/f32/ssl_rd-plan_%20jun2016_2.pdf 
</t>
  </si>
  <si>
    <t xml:space="preserve">Naomi J Miller, FIES, FIALD, LC, Designer/Senior Scientist, Pacific Northwest National Laboratory:
“The biggest roadblocks are getting efficacy higher, getting panel life extended to 50,000 hrs from 10,000 hours, and finding the killer app.”
Lisa Pattison, Ph.D., Technical Advisor to the DOE Solid State Lighting Program, Solid State Lighting Services
</t>
  </si>
  <si>
    <t>50% or greater</t>
  </si>
  <si>
    <t>The 2025 target is $100/m2, but the current cost is about $1000/m2.</t>
  </si>
  <si>
    <t>60-90 lm/W</t>
  </si>
  <si>
    <t>Panel cost is about 60 lm/W for commercially available products, and 80 lm/W for some high-end products. Efficacy must be increased to about 100 lm/W to be viable in niche applications. 150 lm/W would be needed for broad usage in buildings.</t>
  </si>
  <si>
    <t>Air sealing is used to make the envelope air-tight and reduce air-leakage and heat loss through the envelope. To properly seal the envelope, the infiltration rate must be measured through the envelope.</t>
  </si>
  <si>
    <t>Technology is already high performing and critical to achieving ZNE. The main issue is that it is difficult and costly to measure envelope infiltration, which is very addressable by research. DOE Building Technologies Office developed research roadmap for air sealing technologies.</t>
  </si>
  <si>
    <t xml:space="preserve">1. Real world demonstrations to achieve customer acceptance and understand the actual leakiness of well-sealed buildings and poorly sealed buildings.
2. Development of simplified infiltration measurements protocols. Because guarded blower door testing is so time consuming and difficult, a simpler measurement protocol is necessary. To create such a protocol, guarded blower door testing would need to be conducted on different configurations of rooms in different types of constructions to acquire factors for different configurations.
</t>
  </si>
  <si>
    <t xml:space="preserve">Nick Young, Association of Energy Affordability:
“Compartmentalization test in multifamily is easy to do on a sampling basis, but only tells leakage from room to adjacent spaces; doesn’t provide information on the leakage outdoors.  Therefore, it is challenging to determine the energy impact.  The option is to do full building blower door test – possible for new construction, but when occupied it is challenging to do.  Can do “guarded blower door test” – do test on a single unit, but also do it on adjacent units; need to do ~8 blower tests on adjacent units – expensive, time consuming.”
</t>
  </si>
  <si>
    <t>$0.75/sq ft façade</t>
  </si>
  <si>
    <t xml:space="preserve"> Current cost is $0.75/sq ft façade → Future cost of $0.5/sq ft façade</t>
  </si>
  <si>
    <t>5 ACH50 assumed for all new buildings in CA, only credit available for single family bldgs. Measurement of infiltraition is very difficult because it is impossible to isolate individual zones.</t>
  </si>
  <si>
    <t>Current and future performance is 0.25 cfm/sf façade</t>
  </si>
  <si>
    <t xml:space="preserve">• NIST is performing research to identify potential new refrigerants beyond those molecules that have already been considered.  In one paper, NIST evaluated the effect of a refrigerant’s fundamental thermodynamic parameters on its performance in the vapor compression cycle.  In a second paper, NIST examined more than 56,000 chemical compounds from a public domain database to identify candidate fluids for vapor compression by screening for various criteria, including GWP, flammability, stability, toxicity, and critical temperature (US DOE, 2014).
• AHRI launched a low-GWP alternative refrigeration evaluation program in March 2011 to conduct research on refrigerant alternatives by testing 38 low GWP refrigerants in air conditioners and heat pumps, chillers and other HVAC equipment.
</t>
  </si>
  <si>
    <t xml:space="preserve">Performance improvement.  Research ways to better deal with defrost during cold and moist hours.  Often, in order to deal with defrost cycles, an additional 30% of capacity is required.  
Standards development.  Develop better standards for how defrost is accounted for and how heatnig output is documented with respect to the defrost.  It is challenging to have overseas vendors bring products to the US because of the difficulty in attaining a UL listing.  The average time to get a new product UL tested and listed is 1 year to 3 years.  
Real world demonstrations in small pilot scale. There needs to be real world demonstration projects that show that the air source heat pumps work well in cold temperatures.  Real world demonstration projects would also help fight the perception that air source heat pumps are primarily for small buildings.
Cost improvement. Having additional manufacturers. There is a lack of local vendors that sell air source heat pumps.  This results in a lack of “or equal” vendors, making it difficult to spec air source heat pumps on public bid projects.  Currently, there are manufacturers located primarily in southern Europe.
</t>
  </si>
  <si>
    <t xml:space="preserve">California Energy Commission Research &amp; Development. Heating, Ventilation, and Air Conditioning Research &amp; Development Workshop.  December 21, 2017.  Bradley Meister (bradley.meister@energy.ca.gov)
International Energy Agency.  Technology Roadmap – Energy-efficient Buildings: Heating and Cooling Equipment. 2011
Research &amp; Development Roadmap for Next-Generation Low Global Warming Potential Refrigerants.  November 2014.
</t>
  </si>
  <si>
    <t xml:space="preserve">Stet Sanborn – Integral Group:
• Very limited manufacturers.
• More common in southern Europe.
• Need better standards on how defrost is accounted for and how output is documented relative to the defrost.  
• Need to develop better ways to deal better with defrost (maybe buffer tank) so that you don’t need to add as much capacity (usually 33% more).
</t>
  </si>
  <si>
    <t>10-25%</t>
  </si>
  <si>
    <t xml:space="preserve"> Installed cost should decrease by 20% to 30% by 2030 (IEA, 2011)</t>
  </si>
  <si>
    <t>COP between 2 and 3</t>
  </si>
  <si>
    <t xml:space="preserve"> - Ability to maintain performance in cold climates. Coefficient of performance should have a 30% to 50% improvement by 2030 (IEA, 2011).</t>
  </si>
  <si>
    <t>Three function heat pumps can allow for a single device to provide hot and chilled water for multiple end uses (i.e. space conditioning and service or domestic water heating). Load shaping potential if combined with adequate storage and controls to communicate with grid signals during peak demand periods.</t>
  </si>
  <si>
    <t xml:space="preserve">Air-to-water heat pumps (AWHPs) are more expensive than traditional forced air heating and cooling systems, and not common in the US. Most manufacturers of these systems make products primarily for markets in Europe and Asia. Very few HVAC professionals are familiar with air-to-water heat pumps and distribution of AWHPs is limited.
Performance improvements are still needed. Most of the available products have focused on optimizing heating performance and overall cooling efficiencies can still be improved.
PG&amp;E is currently funding research on AWHPs as part of the Central Valley Research Homes study, but further performance testing and validation is needed for this technology.
AWHPs need better systems integration to be successful in ZNE buildings. This technology has the potential to provide space heating and cooling, and water heating with a single piece of equipment but current products are difficult to integrate into buildings without requiring very experienced contractors and lots of commissioning. Systems need to be easier to install and integrate into buildings. Three-function AWHPs tend to have complex controls, and most contractors do not have the experience needed to install and start up these systems.
Because of small number of available products and manufacturers, these systems tend to be much more expensive than traditional equipment. Three-function capabilities provide an opportunity to have one piece of equipment instead of two. Cost reductions can occur in the following areas:
• Equipment costs: If more manufacturers provided products for North American market, there would be more competition. 
• Supply chain efficiency: Increased demand for technology could lead to improved supply chain efficiency. There is currently very limited distribution for these products.
• Installation costs: need for increased trades training to be more familiar with installation and startup requirements. Many HVAC contractors do not work with hydronic equipment and plumbers not familiar with refrigerant-based systems or ductwork. Trades in general not trained in systems that may have complex control systems.
• Commissioning &amp; startup costs: Trades need more familiarity with products in order to properly commission these systems for use. Manufacturers need to provide better support, along with commissioning and O&amp;M instructions that are easy for installers to follow.
Better test procedures and protocols are also needed for this technology. There is an AHRI test procedure for AWHPs (AHRI 550-590), but further work would be useful for providing energy factor (EF), used for evaluating and modeling water heating.
</t>
  </si>
  <si>
    <t>Haile, J., Springer, D., &amp; Hoeschele, M. (2016). Field Assessment of Residential Radiant Ceiling Panel Space Conditioning Systems. Retrieved from ETCC-CA website: http://etcc-ca.com/reports/field-assessment-residential-radiant-ceiling-panel-space-conditioning-systems</t>
  </si>
  <si>
    <t>Efficient electric water heating technology compatible with ZNE strategies</t>
  </si>
  <si>
    <t xml:space="preserve">The control systems in residential and small commercial buildings are categorized in two groups for this group:
• Networked Controls: Traditional building energy management systems which operate with a central controller or a hub, usually connected to the internet. These systems control multiple loads including HVAC, lighting, plug loads, and safety systems. 
• Distributed Intelligence: These systems usually control one end use load such as HVAC or lighting, with built in performance optimization for that particular end use system. These units have individual connection to the internet (cloud connected), but can also be locally networked in some cases with the right hardware combination. 
Both systems are suitable for retrofit of existing buildings or new constructions. Controls of the systems are to meet four objectives: comfort, convenience, security and savings. 
</t>
  </si>
  <si>
    <t xml:space="preserve">The x-factor is ranked high because data analytics based controls is applicable to both new construction and existing building retrofits. The cheap cost and ease of installation allows building owners/renters to put together a ~$1000 package including smart thermostats, lighting controls, plug load controls and a package of sensors to start controlling, monitoring and optimizing the building performance, while also improving the level of security and comfort immedietely.
EPRI has investigated and demonstrated many technology packages in the laboratory environment and in the field, for connectivity, Measurement &amp; Verification, comfort improvement, energy efficiency and demand response purposes.  
</t>
  </si>
  <si>
    <t xml:space="preserve">As data analytics based controls expand their presence in the residential and small commercial markets, ongoing research will be essential in allowing consumers, architects, engineers, contractors and business owners to make informed decisions, and in helping the technology grow and improve on security, convenience, energy efficiency, reliability, connectivity and capability. Some of the research areas already being focused on by EPRI and others, or in need of research attention include: 
1) Proprietary controls and the interoperability issue: many products and ecosystems are not developed with open standards but are proprietary. EPRI also found that products purchased from different brands that are supposed to communicate through ZigBee or Z-wave may still not be able to get connected. These issues are expected to be resolved along with the development of IoT and connected devices. EPRI has been testing and demonstrating technologies in the laboratory and in the field. EPRI will continue the demonstrations to identify the viability and performance of these devices. 
2) Large volume of data. Smart sensors, circuit level metering and smart devices are gathering data from homes, businesses and leveraging machine learning algorithms to add value and optimize operations. The volume of this data collected is significant and needs urgently to be properly stored and analyzed. 
3) Security issue. When data is collected from customer sites, the data includes customer information directly or indirectly. Research is needed to encrypt, store and analyze data to prevent unwanted dissemination of data. Research projects need to develop processes that can de-identifying data from all Personally Identifiable Information (PII) in order to protect the privacy and critical personal information. 
4) Measurement &amp; Verification 2.0. SB350 and AB802 establishes the guidelines necessary for evaluation and measured energy performance. Although the basic standards and methods are defined, a lot of work still need to be done to truly leverage the huge amount of data to achieve the expected M&amp;V 2.0 analytics. 
</t>
  </si>
  <si>
    <t xml:space="preserve">Intelligent Buildings: Control Systems for Integration of Commercial Buildings into the Grid. EPRI, Palo Alto, CA: 2015. 3002005698.
Nest Generation Utility Programs: How M&amp;V 2.0 is Enabling a “Negawatt” Market. http://blox.rmi.org/blog_2016_01_29_next_generation_utility_programs. Jan 2016.
https://www.nlc.org/sites/default/files/The-Economics-of-Energy-Upgrades.pdf
</t>
  </si>
  <si>
    <t>Penn Zhao, EPRI</t>
  </si>
  <si>
    <t>10% or less</t>
  </si>
  <si>
    <t xml:space="preserve">Provision of easily attainable ROI (&lt;5 years) for the added system cost.
Suggested $1-2/sf cost target for a model-based building controls
</t>
  </si>
  <si>
    <t xml:space="preserve">Understanding actual operational profiles and needs within buildings, being used at the moment to highlight thermal comfort and similar issues in buildings. Controls are limited to single devices and not aggregated at a premise level. </t>
  </si>
  <si>
    <t>Ability to reduce load peaks at a premise level.</t>
  </si>
  <si>
    <t xml:space="preserve">Automated, control of individual or aggregated loads in response to utility pricing signals or demand response events. Controls include: lighting reduction, HVAC setpoint control, electric water heater setpoint control, on/off control, and thermal storage.  Auto demand response strategies are typically pre-programmed responses to utility signals. Current standards have helped to define hardware and communication requirements to enable off the shelf, DR ready products.   </t>
  </si>
  <si>
    <t xml:space="preserve">There is current research at EPRI that uses off the shelf technology to aggregate end use loads in homes to respond to utility demand response calls. There is a need for more research to further develop standards from both a technology (end use and aggregation tech) and implementation (utility rate structure and DR signals) standpoint. </t>
  </si>
  <si>
    <t xml:space="preserve">1) Reliability: Need for increased reliability of system response, especially due to possible customer wifi connectivity issues. Currently, upkeep of aggregation software platforms or hubs is necessary to ensure that each energy management system remains connected and functional. Off the shelf products still experience connectivity or data issues due to outdated software, poor site maintenance, and wifi issues. 
2) Data Security: As more customer end use data becomes available, extra care must be taken to securely transmit and store the PII. 
3) Site Demonstrations: There is a need for expanded demonstrations to include data centers, different types of residential sites and smaller commercial buildings to better understand the impact potential as well as the most fluid path to integrating auto DR into these buildings. 
4) Performance testing of off the shelf products: There is a need for further research to understand the capabilities and functionality of off the shelf demand response enabling technology (DER aggregation hubs, 
5) Demonstrations of auto DR value: Need demonstration projects to quantify impact and to determine if there are other value streams in which demand response can be valuable (i.e. ancillary services)
</t>
  </si>
  <si>
    <t xml:space="preserve">Automated Demand Response Today. EPRI, Palo Alto, CA: 2012. 1025008. 
https://www.enernoc.com/sites/default/files/media/pdf/FAQs/P14112_faq_california-autoDR.pdf 
https://www.osti.gov/servlets/purl/1212423 
</t>
  </si>
  <si>
    <t>Current costs of auto demand response implementation are cost competitive, especially with incentives from utility partners. Current addition of connected devices (for residential/small commercial) come at a ~$100-$200 premium per device, plus, typically, the addition of a ~$50-$100 hub. As standardization improves, those costs will reduce and payback periods should expect to be 5-10 years.</t>
  </si>
  <si>
    <t xml:space="preserve"> kW reduction during peak load
- Response times of 4 seconds for automated DR
- Manual demand response is most common, requiring human intervention (i.e. flipping switches) on the load end to reduce consumption. 
</t>
  </si>
  <si>
    <t>Reliable control over loads at a commercial, residential and industrial level with response times of less than 4 seconds. A kWh reduction number or percentage is difficult to determine due the variability and uniqueness of every application and the feasibility for only a certain amount of reduction at different sites.</t>
  </si>
  <si>
    <t>Pores in building envelope materials so that incoming fresh air can be efﬁciently tempered with low-grade heat while conduction losses are kept to a minimum.</t>
  </si>
  <si>
    <t>Very early stage technology, but barriers are very addressable by research.</t>
  </si>
  <si>
    <t xml:space="preserve">1. Prototype development needed to fully understand technology and its potential.
2. Product design evolution/feature enhancement to address areas of improvement (i.e. proper weather-proofing, air filtration, vapor transfer and latent heat exchange, transient heat transfer, buoyancy driven ventilation, heat recovery).
3. Systems integration to connect with low grade heating and cooling systems.
</t>
  </si>
  <si>
    <t>Breathing walls: The design of porous materials for heat exchange and decentralized ventilation</t>
  </si>
  <si>
    <t>Don't know</t>
  </si>
  <si>
    <t xml:space="preserve">Comparable upfront cost when including; equipment downsizing, but requires building
envelope redesign;
</t>
  </si>
  <si>
    <t>50-70% Heat Recovery</t>
  </si>
  <si>
    <t>35% energy savings, system downsizing by 7-10%</t>
  </si>
  <si>
    <t>A tool which combines data (input and outputs) from code compliance, climate spreadsheets, design and energy models, and other tools. The tool would create a uniform set of standardized inputs and outputs across platforms to facilitate coordination between stakeholders and tools, thereby cutting down on time-intensive model building hours.</t>
  </si>
  <si>
    <t>The X-factor is high in this case due to the potential for large time savings and efficiency of resources. Many hours are spent building out discrete tools and models with poor conductivity of data between each one. A single integrated tool can improve time-efficiency and has the potential to integrate future add-ons (e.g. carbon calculator, lifecycle cost estimator, etc.) on a single unified platform with standardized inputs/outputs.</t>
  </si>
  <si>
    <t xml:space="preserve">The gap isn’t necessarily research based, but rather development based. An (ideally open source) integrated tool made available to designers that takes into account feedback and needs from stakeholders with some funds to increase adoption would have the potential to improve design and operational efficiency and coordination. 
What existing or emerging tools most influence the final energy design of buildings?  
Would an “Integrator” tool improve the use of a wider range of tools and consideration of energy/carbon in final designs?
What is technically necessary to develop an Integrator tool and how can it be made to interface and modify as various tools change?
What are the building and the market adoption baselines and projections and their relationship to energy savings impacts?
</t>
  </si>
  <si>
    <t>“An automated process reduces the most significant cost and time factor to modeling which is data input and ensures accuracy of data across platforms.”</t>
  </si>
  <si>
    <t>No</t>
  </si>
  <si>
    <t>Modular systems installed within the building envelope to precondition ventilation air by transfer of thermal energy from exhaust air, thus decreasing overall energy consumption.</t>
  </si>
  <si>
    <t>Fairly young technology, large potential for energy reduction, not very familiar in the industry, would require extensive coordination between architect and engineers. DOE Office of Energy Efficiency &amp; Renewable Energy developed research roadmap for this technology.</t>
  </si>
  <si>
    <t>Field demonstrations are necessary to determine how BIHME panels compare to traditional DOAS and ERV designs, to understand and validate long-term performance, acquire occupant feedback regarding the BIHME panels, and showcase projects to major market players.</t>
  </si>
  <si>
    <t xml:space="preserve">Energy Savings Potential and RD&amp;D Opportunities for Commercial Building HVAC Systems  </t>
  </si>
  <si>
    <t>Most products are very low efficiency, new materials and product integrations must be investigated, fairly low priority</t>
  </si>
  <si>
    <t xml:space="preserve">1. Prototype development is recommended for new materials such as organic based modules, solar concentrators, solar trapping systems embedded in solar cell surface and material, flexible lightweight inorganic thin film solar cells.
2. Performance improvement is necessary for natural degradation rate and moisture sensitivity.
3. Performance testing and validation of cell efficiency in real buildings will be crucial for the market to be comfortable with the technology.
4. System integration will probably be one of the most significant areas of future research, including integration with prefabricated concrete plates and smart to provide shading. In addition, alternative applications of BIPV, such as thin laminates or paint layer solar cell materials, should be investigated.
</t>
  </si>
  <si>
    <t xml:space="preserve">Building Integrated Photovoltaic Products: A State­of­the­Art Review and Future Research Opportunities
Building Integrated Photovoltaics (BIPV): Review, Potentials, Barriers and Myths
</t>
  </si>
  <si>
    <t>Demonstration</t>
  </si>
  <si>
    <t>A Green House Gas (GHG) Emissions tool would provide designers with the ability to incorproate assessment of building design and technology options with hourly carbon emissions based on the generation mix used at the site from energy usage. Energy modeling tools and algorithms highlight expected carbon outcomes from the whole building and system options.</t>
  </si>
  <si>
    <t>X-factor takes into account non-energy benefits. One large benefit is that a GHG tool would pave the way for carbon-based policy and codes and better align the ultimate goal of carbon reduction with ZNE design, given that ZNE design isn’t necessarily zero carbon. DOE maintains ongoing support of Energy Plus, which is a free tool that includes this technology.</t>
  </si>
  <si>
    <t xml:space="preserve">Designers may not have the familiarity or training to properly model the GHG impacts of building designs using existing tools. Further, building owners are not currently requiring GHG targets for their building, so there is little demand for architects and engineers to use the technology.
How can GHG emissions be properly characterized? There will be debate as to how to characterize GHG emissions from a potential or existing building. Properly accounting for the source of the energy along with the time of use may be challenging to incorporate into a simple tool with any transparency for the user to grasp. Emissions “on the margin” have some existing research, but change all the time. Average hourly values for California that are agreed upon from a policy standpoint will be an important first step to standardize assumptions across various tools.
Will there be any conflicts with Time Dependent Valuation of energy use and savings that is currently required in California? GHG emissions alone may not be a priority for CA given the existence of TDV which is more comprehensive. Low GHG emission designs may conflict with TDV in unexpected ways (e.g. Lower GHG design decisions could increase TDV for some other unforeseen reason).
Should the tool take into account embodied carbon? Having a comprehensive database of carbon for materials may require substantial research, but would further advance carbon goals. Over the life of a building, the impact of material selection could outweigh marginal increases in efficiency when comparing lifecycle carbon.
</t>
  </si>
  <si>
    <t xml:space="preserve">https://www.epa.gov/statelocalenergy/avoided-emissions-and-generation-tool-avert
https://www.wbdg.org/resources/greenhouse-gas-emissions-federal-buildings
https://energyplus.net/documentation 
</t>
  </si>
  <si>
    <t xml:space="preserve">Ryan Sit, Integral Group:
“In terms of carbon footprint analysis tool, I don’t think this is a gap.  From my understanding, most buildings in California are not subject to carbon policy instruments.  Cap and trade regulations are limited to larger campus entities.  Thus, there is no real impetus to design ZNE buildings with low embodied carbon (e.g., having a carbon footprint analysis tool would do nothing to dissuade from designing a ZNE building with imported PV panels, which would have high embodied carbon).”
Christopher M. Jones, Ph.D. , Program Director, CoolClimate Network:
“If the accurate carbon impact of buildings was fully integrated with the energy assessment the transparency of this relationship would shift the decisions to lowest carbon rather than simply lowest energy design. It would also raise the collective awareness of the true goal of energy reduction to offset GHG emissions which has immeasurable value societally across the population’s activities and choices – ideally of course.”
</t>
  </si>
  <si>
    <t>This tool is available for free in EnergyPlus</t>
  </si>
  <si>
    <t>CO2 and other GHG emissions can be estimated using existing tools, such as EnergyPlus. In addition, particulate emissions may also be estimated in the building energy model. Estimates are typically based on annualized state-by-state factors by fuel type used in the building</t>
  </si>
  <si>
    <t>Performance is not easily quantifiable or measurable and will rely on the accuracy of the model’s inputs</t>
  </si>
  <si>
    <t>Funding of ongoing demonstration sites and better understanding of equipment needs to optimize performance could transform marketplace which has demand for this technology.  Potential in multifamily, restaurant, hospital, and industrial applications. Load shaping potential if combined with adequate storage and controls to communicate with grid signals during peak demand periods.</t>
  </si>
  <si>
    <t xml:space="preserve">Central heat pump water heaters have the potential to transform a key building end use that is currently primarily served with natural gas appliances. Finding an efficient, cost-effective water heating solution is an important longer term goal for reduced carbon emmissions in buildings. 
Performance improvement 
Need for products that can operate at low ambient conditions and high delivery temperatures needed for central applications with high COPs and without the need for supplemental electric resistance heat. Variable capacity temperature maintenance HPWH needed for handling warmer entering temperatures (hot water recirculation). Central HPWHs can also benefit from primary research in HVAC refrigeration and heat exchanger technologies (i.e. variable speed compressors, magnetocaloric technology).
Complexity
System equipment and controls are more complex than conventional water heating equipment, leading to installation and commissioning challenges. Site specific engineering design required for application of this technology and lack of experience can easily lead to improper specification and application of central HPWHs, leading to poor performance and reliability.
Product Enhancement / Systems integration
Systems require optimization of heat pump capacity, storage volume, and reliance on electric resistance backup. This results in engineering design challenges. Need for integrated off-the-shelf systems with heat pump and storage tank combined that can be plug and play and require less design customization. Pre-piped, pre-connected packages that can be shipped to site and installed with little commissioning. Opportunities to get benefit of scale and simpler installations. Need for integration of circulation loop with heat pumps. Available products are designed to heat cold water (high temperature lift).and do not perform well when coupled with hot water recirculation systems that return warmer water. 
Cost improvement
HPWH technology for commercial applications is still in low-volume, and manufacturing cost is still high. Because of low production volume for the equipment and lack of familiarity, these systems tend to be much more expensive than gas-fired central water heating equipment. These systems also require a design engineer to implement and not available as an off-the-shelf piece of equipment that can be specified and installed, which also affects costs. Cost reductions can occur in the following areas:
• Equipment costs: If more manufacturers provided products for North American market, there would be more competition. 
• Supply chain efficiency: Increased demand for technology could lead to improved supply chain efficiency. There is currently very limited distribution for these products.
• Installation costs: need for increased trades training to be more familiar with installation and startup requirements. Most plumbing contractors have limited familiarity with refrigerant-based systems. Trades in general not trained in systems that may have complex control systems.
• Commissioning &amp; startup costs: Trades need more familiarity with products in order to properly commission these systems for use. Manufacturers need to provide better support, along with commissioning and O&amp;M instructions that are easy for installers to follow.
Limited Availability. 
There are very few manufacturers of commercial and central HPWH products at this time. Most products available are not manufactured in U.S. It also limits the pool of qualified engineers (system selection, configuration, storage sizing) and contractors (to install and maintain).
Product reliability
Performance consistency and degradation in the field is a challenge that must be overcome through better manufacturing and quality control. Persistence of the savings. Systems require more active maintenance and ongoing inspections than central gas systems.
Real world demonstrations 
Limited experience in the application of central HPWHs. Very little field data available. Funding of ongoing demonstration sites and better understanding of equipment needs to optimize performance could transform marketplace which has demand for this technology. Applied research in better understanding best practices in central HPWH applications. Need for better design standards and best practices. More demonstrations needed to be able to develop these.
Test procedures and protocols
Better test procedures and protocols are also needed for this technology. Central HPWHs are not federally regulated and there is not an AHRI test procedure for this technology.
</t>
  </si>
  <si>
    <t xml:space="preserve">Research &amp; Development Roadmap for Emerging Water Heating Technologies, DOE Building Technologies Office, September 2014.  https://www.energy.gov/sites/prod/files/2014/09/f18/WH_Roadmap_Report_Final_2014-09-22.pdf 
Hot Water Temperature Maintenance Pilot Study, ACEEE 2017 Hot Water Forum, https://aceee.org/sites/default/files/pdf/conferences/hwf/2017/Oram_Session4A_HWF17_2.28.17.pdf 
Heat Pumps Are Not Boilers, ACEEE, 2018 Hot Water Forum, http://aceee.org/sites/default/files/pdf/conferences/hwf/2018/1c-oram.pdf 
</t>
  </si>
  <si>
    <t xml:space="preserve">John Bush – Senior Project Engineer, Electric Power Research Institute: 
Central HPWHs require “an optimization between three factors: the capacity of the heat pump itself, the volume of storage you provide, and the degree to which you are willing to provide backup. You can find the balance point but it is an engineering challenge. Biggest limitation is not efficiency but first cost.” In applications where a design solution is repeatable (restaurants, laundromats), could use research by manufacturers to develop standard off-the-shelf products to bring down costs. 
Ben Larson - Director, Research &amp; Technology, Ecotope:
“The current products on the market have performance limitations due to the refrigerants used. If the equipment itself was able to handle another half a COP, you would have a great story. Instead of being in the low twos (COP), you would be in the high twos. Especially true if trying to compete against gas systems on a CO2 basis.”
</t>
  </si>
  <si>
    <t>25-40%</t>
  </si>
  <si>
    <t xml:space="preserve">2.0 - 4.5 COP. Many current products can't operate at low temperatures or can't deliver hot enough water for commercial applications. 
The industry is still shaking out the underperforming systems and refining performance and controls; Key component of design is optimizing storage and recirc loop design/performance for maximum energy efficiency
</t>
  </si>
  <si>
    <t>CO2 technology can provide higher supply water temperatures, operate in colder outdoor ambient conditions than traditional HPWH products at good efficiencies. Current products are split system designs, which can allow for more design and installation flexibility than the traditional packaged units. Also lower GHG refrigerant. Requires low entering water temperatures to maintain capacity so use wtih hot water recirculation or space heating applications have to be carefully designed.</t>
  </si>
  <si>
    <t xml:space="preserve">CO2 heat pump water heaters are more expensive than traditional HPWHs, and not common in the US. There currently is only one manufacturer distributing this product in California.  CO2 heat pumps are much more common in Europe and Asia. Very few plumbing contractors are familiar with the technology and installation of the equipment is complicated.
Performance testing and validation of CO2 heat pump water heaters have validated performance of the technology. Research on CO2 HPWHs has focused on laboratory and field tests in the Pacific Northwest (Washington State University, NEEA, Ecotope &amp; Further research is needed in systems integration to make it a viable product for heating water. 
Further product design development is also needed for use in a wider variety of applications. The current product is well suited for residential water heating applications but this technology can also be used for commercial, industrial and multifamily water heating, as well as space heating applications. Future applications to provide chilled water would also be valuable.
Because of small number of available products and manufacturers, these systems tend to be much more expensive than traditional equipment. Cost reductions can occur in the following areas:
• Equipment costs: If more manufacturers provided products for North American market, there would be more competition. 
• Supply chain efficiency: Increased demand for technology could lead to improved supply chain efficiency. There is currently very limited distribution for these products.
• Installation costs: Need for increased trades training to be more familiar with installation and startup requirements. Plumbing contractors are not familiar with this technology. Trades in general not trained in systems that may have complex control systems.
• Commissioning &amp; startup costs: Trades need more familiarity with products in order to properly commission these systems for use. Manufacturers need to provide better support, along with commissioning and O&amp;M instructions that are easy for installers to follow.
</t>
  </si>
  <si>
    <t xml:space="preserve">Laboratory Assessment of Sanden GES-15QTA Heat Pump Water Heater. Northwest Energy Efficiency Alliance, Prepared by: Ecotope, Inc., Ben Larson and Michael Logsdon        http://neea.org/docs/default-source/reports/laboratory-assessment-of-sanden-ges-15qta-heat-pump-water-heater.pdf?sfvrsn=8
Laboratory Assessment of Sanden GAU Heat Pump Water Heater. Washington State University, Prepared by: Ecotope, Inc., Ben Larson. http://www.energy.wsu.edu/documents/Sanden_CO2_split_HWPH_lab_report_Final_Sept%202013.pdf 
CO2 Heat Pump Water Heater Project DOE, 12/01/2014. U.S. Department of Energy, Oak Ridge National Laboratory. https://energy.gov/eere/buildings/downloads/residential-co2-heat-pump-water-heater 
CO2 Combination Space Conditioning and Water Heating Stress Tests in the PNNL Lab Homes. Pacific Northwest National Laboratory, Metzger CE, et al, Sept, 2017. https://labhomes.pnnl.gov/documents/PNNL-26462_Technical_Report.pdf 
Advanced Heat Pump Water Heater Research: Final Report, Washington State University, Eklund, K, B. Larson, December 2015. http://www.energy.wsu.edu/Documents/Final%20Report%20TIP%20292_Dec%202015.pdf 
</t>
  </si>
  <si>
    <t>Potential for improved performance over traditional HPWHs and low GWP refrigerant. Split system design allows for installation flexibility</t>
  </si>
  <si>
    <t>CO2 air source heat pumps use CO2 as a refrigerant to pull heat out of the air to create hot water for space heating or domestic hot water; or rejecting heat to the air and producing chilled water for space cooling.  CO2 heat pumps are able to make very hot water out of very cold air.</t>
  </si>
  <si>
    <t xml:space="preserve">Kyle Gluesenkamp of Oak Ridge National Laboratory is working on a research project for CO2 Heat Pump Water Heaters to demonstrate a more affordable path to an ENERGY STAR-qualified residential CO2 HPWH with low GWP, configured for price point appropriate to US market.  </t>
  </si>
  <si>
    <t xml:space="preserve">Standards development.  It is challenging to have overseas vendors bring products to the US because of the difficulty in attaining a UL listing.  The average time to get a new product UL tested and listed is 1 year to 3 years.  
Performance improvement. Although CO2 heat pumps compete well in heating mode, they have low cooling COP when ambient temperatures are above 30 deg C.  Research needs to be done on thermodynamic cycle improvements such that CO2 heat pumps can provide both hot water and chilled water.
Performance improvement: Research improved insulation materials.
Real world demonstrations.  It is necessary to have multiple manufacturers’ products in existing buildings to validate performance.
</t>
  </si>
  <si>
    <t xml:space="preserve">Danfoss. Transcritical Refrigeration Systems with Carbon Dioxide (CO2).
Neska, P; Walnum, H.T.; Hafner, A. CO2 – A Refrigerant from the Past with Prospects of Being One of the Main Refrigerants in the Future. 2010.
US Department of Energy. CO2 Heat Pump Water Heater – 2016 Building Technologies Office Peer Review.
</t>
  </si>
  <si>
    <t>Stephens, Charlie. NEEA:
• UL listing is lacking.  Average time to get a new product UL tested and listed is 1 year to 3 years.  Test procedures don’t exist currently.  
• Need to get multiple manufacturers’ products in the field attached to existing buildings where you can test how these things work.  Currently, these heat pumps are not configured to work well with the balance of systems in North American homes (like how controlled)
• Need to be able to provide both hot water and chilled water.  Not being researched very much.
Hamer, Gary. BC Hydro:
• Need better performance in cold climates.  
• Need more real world demonstrations to prove its applicability in all climate zones.
• Need appropriate test methodology to identify the best equipment.  E.g. Variable capacity heat pump standard.
• Sanden CO2 heat pump systems provide heating but not cooling.  What do you do with the cooling system?  
• CO2 heat pump systems are currently high pressure, so you want to keep it outside.</t>
  </si>
  <si>
    <t>CO2 heat pumps have an installed cost target of $800 by 2020, assuming $600 installed cost of electric resistance storage model as baseline (US DOE, 2014).</t>
  </si>
  <si>
    <t>High COPs (3-4) at low ambient temperatures (-25 def F)</t>
  </si>
  <si>
    <t xml:space="preserve"> CO2 heat pumps should achieve an energy factor of 2.5 by 2020 (US DOE, 2014)</t>
  </si>
  <si>
    <t xml:space="preserve">User friendly tool (e.g. phone app) that informs occupants when their connected devices need a tune-up or maintenance. Would ideally include instructions for the occupants to make adjustments themselves whenever possible (simlar to diagnostic code reader for cars). Anticipates the performance issues and absence of optimization due to a dramatically increasingly connected home. </t>
  </si>
  <si>
    <t xml:space="preserve">Residential application only envisioned and unknown energy impact currently due to evolving IoT, but barriers to adoption could be minimized easily. Development should be relatively straightforward with advancements in the private sector. </t>
  </si>
  <si>
    <t xml:space="preserve">Some tools exist, particularly for HVAC technicians. However, improvements can be made to make the tool more effective for technicians and to include building occupants in the target audience. 
What current and next stage residential equipment and systems are sensored and designed for connectivity with other home systems and have the ability for impacting energy use? 
What is the connectivity potential of residential equipment and systems through a singular app?  Can an app assess both energy and operational performance and optimization?
How should the app be designed in order to ensure it is user-friendly and to what affect the degree to which occupants can make changes to optimize the equipment? Having to hire someone to leverage the insights from the commissioning app each time would hinder energy impacts.
Once developed, how can this tool connect to all the available devices with minimal troubleshooting (cost)?
How can we encourage market adoption of this tool? Occupants may find it daunting. It will help residential maintenance techs, but limiting the tool to techs will also limit the overall energy impacts. 
</t>
  </si>
  <si>
    <t xml:space="preserve">https://play.google.com/store/apps/details?id=ibn.helfer
https://play.google.com/store/apps/details?id=com.igdit.ntti.hvac_calc
</t>
  </si>
  <si>
    <t>Unknown at the moment. Will likely need to be below $100 but should be tied to eventual value proposition of the tool.</t>
  </si>
  <si>
    <t>Performance will be measured in accurately identifying issues with connected devices, which should be targeting 100% accuracy.</t>
  </si>
  <si>
    <t xml:space="preserve">Community scale solar (CSS) refers to projects under 10 MW that are interconnected to the grid (as defined by RMI). Projects are typically situated near the communities, helping to drive down transmission losses. The critical item with CSS is understanding how to implement and finance virtual net metering for the community, in which each household receives a portion of the benefit while typically providing a portion of the financing.  </t>
  </si>
  <si>
    <t xml:space="preserve">Community scale solar (virtual net metering) is given an x-factor of one as this is the last piece that needs to be figured in order to incentivize all of the stakeholders. The physical technology is available and tested.   </t>
  </si>
  <si>
    <t xml:space="preserve">Unified virtual net metering framework: There is currently no unified regulatory framework to support virtual net metering for community scale solar. Proper valuation of CSS (and other DERs), is critical to market adoption and effective operation.
Packaging of CSS with other distributed energy resources: There is ongoing research to identify packages that pair CSS with other DERs (storage, energy efficiency, etc.) to provide increased value to the customer and the grid. As system complexity increases, the compensation framework will be forced to evolve. 
Real world demonstrations: Once the virtual net metering framework has been established, demonstration projects will be needed to evaluate performance and acceptance of the framework. Real world demonstrations will also be key in evaluating and optimizing the packaging of CSS with other DERs. 
Innovative financial models: There is a need for innovative financial models to finance CSS, especially in disadvantaged communities.
</t>
  </si>
  <si>
    <t xml:space="preserve">https://cleantechnica.com/2018/02/27/community-scale-solar-fastest growing-us-solar-segment-barriers-fall/
http://www.renewableenergyworld.com/articles/2016/03/5-reasons-community-scale-solar-is-a-multi-gw-market-opportunity.html
https://www.rmi.org/wp-content/uploads/2018/04/Progress-and-Potential-for-Community-Scale-Solar.pdf 
https://rmi.org/wp-content/uploads/2017/06/RMI_Financing_Community_Scale_Solar_Insight_Brief_2017.pdf 
</t>
  </si>
  <si>
    <t xml:space="preserve">Thomas Koch Blank, a principal at RMI:
“In demonstrating the ability to already today deliver clean energy at or below 5 cents per kilowatt-hour on the distribution grid, CSS can be the ‘killer app’ for cooperatives, supplying a cost-competitive, locally sourced, clean energy resource that also provides resilience benefits to their members” 
Ram Narayanamurthy, EPRI
Sudeshna Pabi, EPRI
</t>
  </si>
  <si>
    <t xml:space="preserve">The technology for community scale solar (PV and integration hardware) is cost competitive and reliable. </t>
  </si>
  <si>
    <t>Display for conveying energy-related information to building occupants. Displays can be used for a range of things including communicating information on energy consumption, PV generation, and energy storage, as well as trying to influence occupant behavior to save energy.</t>
  </si>
  <si>
    <t>Energy feedback displays have been tested mostly in residential contexts, but there is applicability in commercial buildings, too. The technical barriers are addressable, though fundamental research is required to better understand how information can be used to influence behavior. The technology could be ready for wide adoption across a range of building types. An X-factor score of “1” was given to reflect the fact that dashboard technologies could integrate a very broad range of building energy data, including PV generation, energy storage, electric vehicle charging, etc…</t>
  </si>
  <si>
    <t xml:space="preserve">1. Research is needed to understand the theoretical drivers of energy-related behaviors, building upon existing knowledge from behavior science. In particular, further investigation is need to understand the role of information/feedback, to determine whether, and under what conditions, providing better information (alone) stimulates persistent behavior change, the nature of those changes, and the relative effectiveness of various feedback mechanisms. 
2. Research is needed to better understand the interactions between feedback, energy pricing and control technology. Such work could further develop on-demand energy savings platforms/programs that use dashboards/displays to provide information on real-time energy use, strategies for curtailing demand, and available financial incentives, and measure the impact on peak demand and energy consumption.
3. Research is needed to understand how to engage building occupants to use energy dashboards, promote active participation, and retain dashboard users. Research is also needed to understand how the optimal techniques may vary by building or organization type, demographic or other factors.
</t>
  </si>
  <si>
    <t xml:space="preserve">Bates, N. et al (2016). Re-Examining HPC Energy Efficiency Dashboard Elements. IEEE Xplore Digital Library.
Matenaer, M. et al. (2016). On Demand Savings: Introducing Demand Management in an Efficiency World. Conference Paper: ACEEE Summer Study on Energy Efficiency in Buildings.
Moezzi, M., &amp; Janda, K. B. (2014). From “if only” to “social potential” in schemes to reduce building energy use. Energy Research &amp; Social Science, 1, 30-40.
Schultz, P. et al (2015). Using in-home displays to provide smart meter feedback about household electricity consumption: A randomized control trial comparing kilowatts, cost, and social norms. Energy.
Sivarajah, U. et al (2015). The Use Of Social Media For Improving Energy Consumption Awareness And Efficiency: An Overview Of Existing Tools. European, Mediterranean &amp; Middle Eastern Conference on Information Systems.
Staddon, S. et al (2016). Intervening to change behaviour and save energy in the workplace: A systematic review of available evidence. Energy Research &amp; Social Science.
Stuart, G. et al (2016). Closing the Feedback Loop: A Systems Approach to Supporting Community-wide Behaviour Change in Non-domestic Buildings. Conference Paper: ACEEE Summer Study on Energy Efficiency in Buildings.
</t>
  </si>
  <si>
    <t>PV generation &amp; consumption monitoring</t>
  </si>
  <si>
    <t xml:space="preserve">Introduction of DC electric distribution and appliances, instead of AC, inside buildings in order to reduce conversion losses. The DC current produced from a PV panel (and stored in a DC battery) is typically converted to AC and then converted to DC at the appliance/product level. Exploration of hybrid AC/DC systems in which a building is simultaneously using DC and AC. </t>
  </si>
  <si>
    <t xml:space="preserve">Relatively novel technology which needs more proven environment where a DC microgrid would be useful and the benefits are substantial. 
On-going research:
https://www.energy.gov/eere/buildings/downloads/direct-current-dc-buildings-and-smart-grid 
</t>
  </si>
  <si>
    <t xml:space="preserve">1) How can DC arcing be prevented, detected and extinguished effectively at a low cost?
- DC arcing can be quite stable and prolonged which does tend to cause more damage, and is harder to detect with protection equipment like AFCIs due to the different signature frequencies.  This characteristic is not desired or safe in homes and buildings.
2) Higher efficiency DC:DC conversion for MPPT and charge control, as well as for utilization equipment.
- Efficient DC:DC conversion is possible, however many of the existing charge controllers are less efficient than available inverters. A Schneider XW charge controller maxes out at 94%, while some single stage inverters max out at 99%.  And even once that is done, utilization equipment also still needs another DC:DC conversion stage to get from the battery voltage to the voltage needed by the connected equipment.  So the expected efficiency gain may not be there with current technology.
3) Is installation of high voltage DC distribution in buildings safe or can it be made safe?
- Low voltage distribution is less efficient and would require impractically thick copper cable size, but can high voltage DC be safely implemented?
4) How can we create small, inexpensive, consumer grade VFDs that can be embedded in products designed for direct DC input to run motors in common applications such as air conditioners, dryers, pool pumps, ceiling fans, garage door openers, etc.?
5) What are the real benefits of DC utilization, and how can they be clarified to consumers?
- Selection of consumer devices that will run from higher voltage DC without modification is quite limited to non-existent. Materials for creating DC utilization infrastructure (breakers, outlets, switches, boxes, wiring) that are designed and listed for DC are either expensive or non-existent. 
- The apparent benefit to consumers of having a DC bus are minimal, perhaps a small efficiency gain. So the benefits need to be maximized and clarified in order to generate consumer interest.  If no consumer interest is generated companies will not enter this market to fill the niche
</t>
  </si>
  <si>
    <t xml:space="preserve">IEEE article: https://spectrum.ieee.org/green-tech/buildings/dc-microgrids-and-the-virtues-of-local-electricity
“More demonstrations and lab studies are critically needed for ZNE buildings with battery storage and EV charging to validate the performance, costs, resilience, GHG savings, integration with the smart grid, digital networks and overall electric system benefits.”
- https://aceee.org/files/proceedings/2016/data/papers/10_780.pdf 
Direct Current as an Integrating Platform for ZNE Buildings with EVs and Storage: DC Direct Systems – A Bridge to a low Carbon Future.
https://www.energy.gov/eere/buildings/downloads/direct-current-dc-buildings-and-smart-grid 
“Plug-and-play DC architectures would require the development of new protocols that enable device identification and packet routing in this more complex network architecture.”
- https://www.energy.gov/sites/prod/files/2015/03/f20/DC_Microgrid_Scoping_Study_LosAlamos-Mar2015.pdf
</t>
  </si>
  <si>
    <t xml:space="preserve">Morgan Smith, EPRI, Gaps #: 1-5
Dean Weng, EPRI, Gaps #: 1,3
</t>
  </si>
  <si>
    <t xml:space="preserve"> If creating a DC microgrid, costs decline due to the less amount of equipment needed (i.e. inverter), but the appliances and DC products within the building have an added cost. Need for DC appliances and equipment costs to decline to AC product levels.</t>
  </si>
  <si>
    <t>Commercial DC buildings coupled w/DG, EV &amp; storage could payback in as little as 5 years. Resilience &amp; easier renewable energy opportunities - can be done at district scale rather than property limited. Elimination of conversions from AC to DC could save up to 5% (typically 1-3%)</t>
  </si>
  <si>
    <t xml:space="preserve">Systems that are as safe as AC systems. 
Hybrid AC/DC systems that run both AC and DC at the same time.
</t>
  </si>
  <si>
    <t>Utility level controls of distributed energy resources (PV, battery storage, thermal storage, controllable loads, etc.) to balance the “duck curve” load shape caused by the implementation of uncontrolled DERs. Controls include optimization algorithms to translate and appropriately respond to rate signals and other utility signals.</t>
  </si>
  <si>
    <t xml:space="preserve">EPRI is currently building the Demand Side Resource Integration Platform to aggregate and integrate residential and commercial DERs as part of a CEC GFO. </t>
  </si>
  <si>
    <t xml:space="preserve">1) Standardization of impact analysis and baselining as well as a common controls platform for all DERs. There is a need for cohesive controls that are compatible with all DERs (existing and future). 
2) Field implementations to better understand operational performance of controls and the feasibility of DER controls. 
3) Need for a controls platform and algorithm to optimize DERs according to pricing signals, GHG reduction goals, and grid needs while maintaining customer comfort. 
4) Need to resolve interoperability issues through standards and protocols in order to reduce barriers to an open market place. 
5) DOE Recommendations:
- “Additional R&amp;D on methods and tools to ensure appropriate time, location, and product-specific valuation of DER, efficient integration of DERs into power system planning and operations, and improved market models for more efficient pricing of the electric products and services that DERs provide.” 
- “Continuing R&amp;D on tools, including computational methods for managing operations with more dynamic and distributed grid, simulation tools to understand system behavior in high DER environment, and research on the interactions and balance in markets with DER.”
- https://www.energy.gov/sites/prod/files/2017/06/f34/4_EAC%20Smart%20Grid%20Subcommittee%20Activities%20and%20Plans%20-%20Paul%20Centolella.pdf 
</t>
  </si>
  <si>
    <t xml:space="preserve">https://www.caiso.com/Documents/OlivineReport_DistributedEnergyResourceChallenges_Barriers.pdf 
https://www.energy.gov/sites/prod/files/2013/05/f0/GTT12_Dist-ActionPlan.pdf 
https://www.energy.gov/sites/prod/files/2017/06/f34/4_EAC%20Smart%20Grid%20Subcommittee%20Activities%20and%20Plans%20-%20Paul%20Centolella.pdf 
</t>
  </si>
  <si>
    <t xml:space="preserve">Ben Clarin, EPRI – Gap #: 1,2,3
Ethan Goldman, VEIC – Gap #: 1,2,3,4
</t>
  </si>
  <si>
    <t>There is a need for a utility TOU rate to encourage adoption of DER controls which would result in product manufacturers to innovate and build to interoperability specifications.  The rate needs to understand societal cost and must reflect decarbonization goals. ROI from implementing controls must be greater than the ROI of infrastructure upgrades to deal with high fluctuations in load shapes (especially as a push for electrification increases overall demand). The added cost from a product perspective is minimal (i.e. controllable smart thermostats are cost competitive). Cost of data access and storage will be substantial, but it is difficult to quantify.</t>
  </si>
  <si>
    <t>Controls available only for individual DERs, not cohesive. No way to optimize the delivery of stored energy.</t>
  </si>
  <si>
    <t>Ability to control at a premise or community level as opposed to individual widget-based controls. Ability to optimize storage assets (thermal and battery) by controlling responses to varying signals.</t>
  </si>
  <si>
    <t>Market and institutional barriers seem to dominate technical barriers. It might be difficult to overcome them with research.</t>
  </si>
  <si>
    <t xml:space="preserve">Timing of power needs: Unless battery storage is available, conversion of AC power to DC must still be performed to power LED lighting when sunlight is unavailable.
AC Products: Currently, the vast majority of equipment in buildings relies on AC power. It is an expensive proposition to replace all AC devices with DC, but for optimal efficiency it would be important to use a DC power grid and avoid the AC to DC conversion needed for many products, including LED lighting.
Variation in DC power requirements: Different DC applications in buildings have different power requirements, so additional power conversion devices may be necessary until there is further standardization. 
Standardized voltage: While higher voltage systems are more energy efficient and can use smaller wiring, they are less safe than low voltage DC systems. There are existing standards for different voltages, but there does not appear to be a consensus on what should be used in residential and commercial buildings. 
Availability of DC fixtures and lamps: For situations where fluorescent lamps using AC are required, it may be difficult to find fixtures that accept DC power. For halogen, compact fluorescent, and incandescent lighting, DC lamps can be used with no change to the fixture.
</t>
  </si>
  <si>
    <t xml:space="preserve">Maury Wright. 2014. Lighting systems leverage DC distribution for maximum efficiency. Illumination in Focus. http://www.ledsmagazine.com/articles/iif/print/volume-3/issue-1/features/dc-grids/lighting-systems-leverage-dc-distribution-for-maximum-efficiency.html 
LED Professional Review. Direct Current (DC) Supply Grids for LED Lighting. 2015. https://www.led-professional.com/resources-1/articles/direct-current-dc-supply-grids-for-led-lighting?utm_source=LED+professional+Membership&amp;utm_campaign=a86a6e1831-LED+professional+Newsletter+%2528LpN%252 
Vagelis Vossos, Karina Garbesi, Hongxia Shen. 2013. Energy savings from direct-DC in U.S. residential buildings. Energy and Buildings. 68 (2014). https://eta.lbl.gov/news/article/57099/using-direct-dc-power-distribut 
</t>
  </si>
  <si>
    <t>AC to DC inverter losses will be reduced significantly for LED lighting. Fluorescent and most other lighting will benefit less from DC, but the trend is away from those lighting technologies.</t>
  </si>
  <si>
    <t xml:space="preserve">Controllable, fast acting, distributed storage systems at the commercial level or aggregated at the residential level to provide grid and customer services including backup power, peak load reduction, and other ancillary services, while also deferring system upgrades. This requires established communication between the utility and the distributed battery systems for direct control. </t>
  </si>
  <si>
    <t xml:space="preserve">Dispatchable storage for peak load management is given an x-factor of one due to the high value from both a utility and customer perspective. Communication and control of individual or aggregated loads is a high research priority. 
Ongoing research: EPRI’s Demand Side Resource Integration Platform funded by the CEC (EPC-15-075)
</t>
  </si>
  <si>
    <t xml:space="preserve">In order to improve the value proposition of storage technology (both battery as well as thermal storage), utility controls need to be created and adopted to shift load to off-peak times and increase load during periods of excess generation. With adequate control strategies and technology, rapid response could allow for frequency regulation as well, adding to the value of fast-acting dispatchable storage. Prior to implementation, the following challenges and gaps need to be addressed:
1) DER communication: There is currently a lack of standard communication protocols that would enable products to easily communicate to other products and utilities. This limits projects to pilot programs since there is little to no ability to scale. 
2) How do we engineer the architecture and interfaces for communication, especially at a retrofit level? The software architecture must be able to support and interface with existing systems. 
3) Determination of and creation of algorithms that should be on the system including: self-supply, TOU, and utility setpoint command control. 
4) There is a need for consistent, guaranteed response times for utility needs. For customer convenience and comfort, fast, consistent response time is not necessary. From a utility perspective, response times need to be quick and guaranteed. 
High upfront cost remains a barrier to distributed storage, but as more value streams surface, distributed battery storage nears economic viability. 
</t>
  </si>
  <si>
    <t xml:space="preserve">https://www.greentechmedia.com/articles/read/were-still-underestimating-cost-improvements-for-batteries#gs.yTc8VRs
https://www.ifc.org/wps/wcm/connect/ed6f9f7f-f197-4915-8ab6-56b92d50865d/7151-IFC-EnergyStorage-report.pdf?MOD=AJPERES
https://www.energy.gov/sites/prod/files/2013/05/f0/GTT12_Dist-ActionPlan.pdf
</t>
  </si>
  <si>
    <t xml:space="preserve">Chris DeBone, E-Gear – Gap #: 1, 3
Teja Kuruganti, ORNL – Gap #: 1, 2, 4 
</t>
  </si>
  <si>
    <t xml:space="preserve">While not necessarily a 2025 target, battery storage needs to hit $125-$165/kWh (a significant reduction 
from the current ~$500/kWh price point) for increased market penetration.
</t>
  </si>
  <si>
    <t xml:space="preserve">Main residential application: backup power
Commercial applications include backup and peak load shifting to avoid demand charges
Typical battery round trip efficiency: ~90%
</t>
  </si>
  <si>
    <t xml:space="preserve"> Ability to reduce peak demand, provide voltage support and frequency regulation, participate in demand response, etc. Need to target a battery lifetime of 15-20 years for competitive levelized cost of energy.</t>
  </si>
  <si>
    <t>A façade with multiple layers of glazing and an air cavity situation between the layers of glazing. The air cavity can be ventilated mechanically or naturally. The strategy is used to improve building insulation.</t>
  </si>
  <si>
    <t>Energy results from existing studies have large variance, more research needed to predict performance, develop CFD techniques, and get data from real buildings</t>
  </si>
  <si>
    <t xml:space="preserve">1. Performance testing and validation. There is a lack of conclusive results in available literature about performance. More data is needed from real buildings to better understand the performance and drawbacks of the strategy.
2. Standards Development. Development of CFD techniques and simple approaches for predicting the physical properties of the cavity are necessary to accurately predict the performance of the strategy.
</t>
  </si>
  <si>
    <t xml:space="preserve">A critical review of the energy savings and cost payback issues of double facades
Double Skin Façades: A Literature Review
Energy Performances of Double-Skin Façades in Temperate Climates
</t>
  </si>
  <si>
    <t>Building envelopes that are able to change their functions, features or behavior over time in response to changing climatic conditions on daily, seasonally or yearly basis with the aim of improving the overall building performance. Adaptive facades can provide controllable insulation and thermal mass, radiant heat exchange, ventilation, energy harvesting, daylighting, solar shading or humidity control.</t>
  </si>
  <si>
    <t>Technology needs standardization and assessment, not high priority</t>
  </si>
  <si>
    <t xml:space="preserve">1. Standards development is necessary for standardized testing procedures, better design support tools so the technology can be evaluated during design, and methods for assessing the operational performance and occupant interactions of buildings with adaptive building envelope components.
2. Systems integration is a big area of research for dynamic building envelopes. Development of shading products that are fully integrated with appropriate controls sequences should be conducted, so these products can be more easily installed and operated.
</t>
  </si>
  <si>
    <t>• Adaptive Façades System Assessment: An initial review
• Design for façade adaptability – Towards a unified and systematic characterization</t>
  </si>
  <si>
    <t>Michael Martinez, Illumination Associate Principal at Integral Group</t>
  </si>
  <si>
    <t>$50-60/sq ft of glazing</t>
  </si>
  <si>
    <t>Current cost is $50-60/sq ft glazing → future cost is $25/sq ft glazing</t>
  </si>
  <si>
    <t>Difficult to implement and integrate with other building systems</t>
  </si>
  <si>
    <t>Improvement needed in ease of implementation/integration</t>
  </si>
  <si>
    <t xml:space="preserve">Insulated cookware. Many procedures for food preparation result in accumulation of residual heat that is ultimately disipated into the kitchen.  By insulating the cookware and switching off heating element prior to target cooking time, the residual heat can be used to enable the food to thermally “coast” to completion.  Techniques to avoid heating excessive amounts of water are also available. These techniques can save up to 20% of cooking energy for specific meals and items. </t>
  </si>
  <si>
    <t>These technologies are mostly available today and await only consumer acceptance.</t>
  </si>
  <si>
    <t>It’s not clear if consumers will accept these changes unless they are packed with other features and benefits.</t>
  </si>
  <si>
    <t xml:space="preserve">
 Stamminger, Rainer. 2017. “Consumer Behaviour in Food Preparation and Its Impacts on Energy Consumption.” presented at the EEDAL, UC Irvine. http://eedal2017.uci.edu/wp-content/uploads/Thursday-23-Stamminger-smaller.pdf.
Murray, D. M., J. Liao, L. Stankovic, and V. Stankovic. 2016. “Understanding Usage Patterns of Electric Kettle and Energy Saving Potential.” Applied Energy 171 (June): 231–42. https://doi.org/10.1016/j.apenergy.2016.03.038.
</t>
  </si>
  <si>
    <t>Yes</t>
  </si>
  <si>
    <t>Decarbonize cooking, low cost, can be used by tenants, no building modifications, reduce energy compared to electric resistance or induction</t>
  </si>
  <si>
    <t>Ground Fault Circuit Interrupts (GFCIs) are a safety measure to prevent accidental electrocution. They are placed in outlets.  California building codes require installation of GFCIs in all locations where standing water—and electrocution—is possible. Each GFCI draws about 1 watt and there may be as many as 20 GFCIs in a home.  Lower-power GFCIs are feasible.</t>
  </si>
  <si>
    <t>This technology is not yet ready for the market.  It saves only a little energy (per installation) but has wide applicability once perfected.</t>
  </si>
  <si>
    <t>This efficiency improvement requires a straightforward path of technical development – the design has not changed much in 30 years – from prototype development, testing, and pilot field testing.  One important issue is demonstration of safety: any new design must pass rigorous testing protocols. The final designs must also overcome strict cost constraints because saving 0.5 W (4 kWh/year) generates savings of less than a dollar per year.</t>
  </si>
  <si>
    <t>Meier, Alan, and Quentin Alliot. 2015. “Builder-Installed Electrical Loads in New Homes.” In Energy Efficient Domestic Appliances and Lighting. Luzern, Switzerland.</t>
  </si>
  <si>
    <t>Other, related equipment are Arc-fault interrupts.  Here, too, energy savings are possible.</t>
  </si>
  <si>
    <t>Non-optimized fault detection circuitry</t>
  </si>
  <si>
    <t>Circuitry and battery-charging of security systems (that is, intrusion, fire, video surveillance) leads to a continuous power consumption of around 10- 200 W.  Each camera can add 2 – 6 W.  More careful design and efficient charging technology can probably reduce this by half.</t>
  </si>
  <si>
    <t>The technology is not ready for the market but, when it becomes available, could be steadily adopted.</t>
  </si>
  <si>
    <t>Previous research has demonstrated that most of the components in security systems can be designed to draw less power; however, little work has been directed towards systems integration and achieving a lower-energy package.  Furthermore, most alarm companies offer a service and are less concerned about the energy use (because the customer pays this).   Prototype systems need to be built, tested, and demonstrated to be cost-effective.  An energy labeling system – beginning with a test procedure – would also push the market towards more efficient products.</t>
  </si>
  <si>
    <t xml:space="preserve">http://www.energyrating.gov.au/sites/new.energyrating/files/documents/sb200415-burglaralarms2_0.pdf
https://reolink.com/cctv-ip-security-camera-power-consumption/
https://www.energy.gov/sites/prod/files/2016/05/f31/Battery%20Chargers%20Final%20Rule.pdf
</t>
  </si>
  <si>
    <t>Conventional batteries and charging systems. Inefficient circuitry, power management, data compression.</t>
  </si>
  <si>
    <t>Tech readiness is low, since only laboratory prototypes of components have been developed.</t>
  </si>
  <si>
    <t xml:space="preserve">Performance improvement.  Continue laboratory R&amp;D and testing for different electrochemical compressor designs, heat pump cycles, working fluids, etc.
Prototype development. Develop full-scale prototypes for further laboratory and field testing to understand the manufacturing and operational challenges for electrochemical heat pumps.
</t>
  </si>
  <si>
    <t>US DOE – Energy Savings Potential and RD&amp;D Opportunities for Commercial Building HVAC Systems</t>
  </si>
  <si>
    <t>Heat pumps using electrochemical compressors are still undergoing laboratory R&amp;D and initial prototype testing. Current efforts focus on developing a 0.5 ton air conditioning unit with a COP greater than 4.</t>
  </si>
  <si>
    <t xml:space="preserve">Any fenestration product that has the fully reversible ability to change its performance properties, including U-factor, solar heat gain coefficient (SHGC), or visible transmittance (VT). Electrochromic glazing/films actively change the transmission of light when energized by an electrical current. 
Typically, an electrochromic layer such as tungsten oxide is sandwiched between layers of glass with electrolyte and ion conductor/storage layers and combined into a window unit such that when current is applied to an anode and cathode, the window darkens. Technologies with similar properties but less versatility include suspended particle devices and polymer dispersed liquid crystal devices.  
</t>
  </si>
  <si>
    <t>Technology-specific research is needed to reduce costs by refining emerging thin-film EC materials, and pilot studies to develop high volume manufacturing processes.</t>
  </si>
  <si>
    <t xml:space="preserve">Performance Improvements: 
Research is needed for the following areas:
• Improved and simplified switching controls. Controls infrastructure needs to be improved
• Faster switching speeds from bleached to tinted phase. Current switching speeds are still slow resulting in noticeable comfort issues.
• Products that can independently switch near-IR and visible light ranges. Current products in tinted mode result in a glass that has reduced visible transmittance. There is a manufacturer that has developed electrochromic glass that can independently switch in both the near-IR range for solar heat gain control, and visible range for glare control and maintain visible light transmittance but technology still expensive and not available on the market.
• Controls reliability and maintenance.
Performance Testing and Validation:
Research should focus on opportunities for reducing cooling capacity in commercial buildings, thereby offsetting costs by reducing HVAC system size and cost. Modeling and demonstrations are needed to assess HVAC and lighting energy use impacts. Productivity impacts could also be evaluated. Design tools are needed that can determine cooling load reduction and equipment savings. 
</t>
  </si>
  <si>
    <t xml:space="preserve">(DOE, 2014). https://www.energy.gov/sites/prod/files/2014/02/f8/BTO_windows_and_envelope_report_3.pdf
http://www.helwan.edu.eg/chinese/wp-content/uploads/2013/08/1-4-8.pdf
https://www.osti.gov/servlets/purl/34374
R. Narayanamurthy. 2017. Advancing High Performance Windows: Electrochromic Windows. EPRI 3002001226.
https://www.energy.gov/eere/buildings/downloads/low-cost-highly-transparent-flexible-low-emission-coating-film-enable
https://www.greentechmedia.com/articles/read/view-has-raised-more-than-500-million-for-smart-adaptive-windows#gs.JVfLE4I
</t>
  </si>
  <si>
    <t xml:space="preserve">Ram Narayanamurthy: 
“Utility companies in the US claim that current market technology lacks customer appeal and have limited financial payoffs, which has led to under sized window efficiency rebate programs and many qualifying requirements.  On the other hand, as better electrochromic window technologies and methodologies emerge, this can be viewed as an untapped opportunity to provide increased incentives for additional energy savings.”
Brandon Tinianov, View: 
“Standard curtain wall costs roughly $100 per square foot, while curtain wall that includes electrochromic glass can cost up to $140 per square foot. But the payback math requires a more holistic approach, "not just a bunch of 5 percent solutions." Projects have to make financial sense and take into account HVAC, blinds and O&amp;M.”
</t>
  </si>
  <si>
    <t>controls solar gain and occupant comfort based on user needs or climatic conditions</t>
  </si>
  <si>
    <t>Relatively mature technology, applications mostly limited to new and some existing commercial</t>
  </si>
  <si>
    <t xml:space="preserve">Existing buildings: It is difficult to significantly increase daylighting in existing buildings. The glazing area cannot be easily changed, and often there are physical obstructions that prevent penetration of daylight deep into buildings.
Residential buildings: Electric lighting is a relatively small fraction of residential energy use, and the timing does not coincide with the presence of daylight.
Overheating/glare: Too much daylighting can cause comfort problems related to hot spots where solar gains are excessive, and glare from direct or reflected sunlight.
Control of electric lighting: To save energy, the electric lighting levels must be lowered when daylighting is present. In some buildings dimming is unavailable, or lighting is not zoned in a way that allows electric lighting to be turned off in daylit spaces while staying on in darker areas. Even when dimming switches are available to occupants, manual lighting controls may not be used optimally.
</t>
  </si>
  <si>
    <t xml:space="preserve">Gregg D. Ander. 2016. Whole Building Design Guide: Daylighting. Southern California Edison. https://www.wbdg.org/resources/daylighting 
Rahul Athalye. Daylighting Controls for Commercial Buildings. PNNL‐SA‐108996. Pacific Northwest National Laboratory. https://www.energycodes.gov/sites/default/files/documents/ECodes2015_12_01_Athalye.pdf 
FacilitiesNet. 2009. 
</t>
  </si>
  <si>
    <t>Electric lighting energy can be reduced by 20% or more with optimal daylighing design and controls.</t>
  </si>
  <si>
    <t>Fault diagnostics can detect equipment failures and major malfunctions. Energy management systems can identify high usage patterns.</t>
  </si>
  <si>
    <t>In theory this technology can help overcome the need for electric lighting in windowless spaces, and lower costs could make a big difference</t>
  </si>
  <si>
    <t xml:space="preserve">Cost: Least expensive system is about $10,000 for one collector, four fiber optic cables, and four fixtures. Installation can be complex.
Availability: There appears to be no U.S. manufacturers at the present time, and only 2-3 foreign manufacturers.
Color rendering: The daylight color tends to change over the course of the day.
Efficiency: Approximately 1% of light is lost per foot of fiber optic cable, which limits the distance the fixture can be placed relative to the collector.
</t>
  </si>
  <si>
    <t xml:space="preserve">Alex Wilson. 2010. Fiber Optics for Daylighting. Blog post. BuildingGreen. https://www.buildinggreen.com/blog/fiber-optics-daylighting 
Dave LeClair. 2014. Light Bandit pipes sunlight through your home. New Atlas. https://newatlas.com/light-bandit-sunlight/35064/ 
Ngoc-Hai Vu, Thanh-Tuan Pham, and Seoyong Shin. 2016. Modified optical fiber daylighting system with sunlight transportation in free space. Optics Express: Vol. 24, No. 26. https://www.osapublishing.org/DirectPDFAccess/E2433462-9CA1-82AE-3FCE216B32655A8C_354359/oe-24-26-A1528.pdf?da=1&amp;id=354359&amp;seq=0&amp;mobile=no 
</t>
  </si>
  <si>
    <t>One collector can serve four light fixtures.</t>
  </si>
  <si>
    <t xml:space="preserve">Fuel cells convert a range of fuels (including hydrogen, natural gas and biogas) into electricity with no combustion, resulting in lower GHG emissions and oil consumption, high efficiency conversion, and reliable electricity production. </t>
  </si>
  <si>
    <t xml:space="preserve">Current DOE research focuses on cost, performance and durability improvements. Cost improvements focus on increasing the utilization of platinum group metal (PGM) within the fuel cell as well as developing non-PGM catalysts.
 https://www.energy.gov/sites/prod/files/2017/05/f34/fcto_myrdd_fuel_cells.pdf
Performance improvements include, “developing ion-exchange membrane electrolytes with enhanced efficiency and durability at reduced cost; improving membrane electrode assemblies (MEAs) through integration of state of the art MEA components; developing transport models and in-situ and ex-situ experiments to provide data for model validation; identifying degradation mechanisms and developing approaches to mitigate their effects; and maintaining core activities on components, sub-systems, and systems specifically tailored for stationary and portable power applications,”(Energy.gov, https://www.energy.gov/eere/fuelcells/fuel-cells) 
The National Fuel Cell Research Center at UC Irvine currently conducts research on product and chemistry development, beta testing to analyze performance and reliability, and the market dynamics that shape the fuel cell industry. 
http://www.nfcrc.uci.edu/3/ABOUTUS/overview/default.aspx 
</t>
  </si>
  <si>
    <t xml:space="preserve">Performance improvements: Need for continued research in product development through research in improved battery chemistry and increased durability to reach goals of 45-60% electrical efficiency at 60,000 hours. 
Integration with other distributed energy resources: Research into the pairing of fuel cells with different distributed energy resources (namely storage or CHP) to provide increased value through improved efficiency, reliability and increased component lifetime. With this research comes a need for controls to be developed to optimize the value and performance of the integrated system in order to make the economics begin to make sense. In what applications, and with what controls, does a combined system (with battery storage or CHP) make the most sense? How will this help drive system costs down to the ~$1,500/kW target? Will it actually drive down costs? Controls development and field implementations of the controls is necessary to understand how to prioritize the energy resources. 
Cost Improvement: As performance improves and integration with other resources allows for different value streams, system costs will drop. However, current costs, especially for hydrogen fuel cells, will remain a barrier to adoption, necessitating research into improved efficiencies and lifetimes of fuel cells. 
</t>
  </si>
  <si>
    <t xml:space="preserve">https://www.energy.gov/sites/prod/files/2016/04/f30/fcto_gas_cleanup_pl03-phillips.pdf 
https://www.energy.gov/sites/prod/files/2017/05/f34/fcto_myrdd_fuel_cells.pdf 
http://www.nfcrc.uci.edu/3/ABOUTUS/overview/default.aspx 
https://www.energy.gov/sites/prod/files/2017/05/f34/fcto_myrdd_fuel_cells.pdf 
</t>
  </si>
  <si>
    <t xml:space="preserve">As of 2015:
- Natural gas: 34-40% electrical efficiency with a durability of 12,000-70,000 hours
- Hydrogen: 50% electrical efficiency with a durability of 8,000 hours
</t>
  </si>
  <si>
    <t>Energy-themed games aimed at informing and shaping occupant behavior and energy use.</t>
  </si>
  <si>
    <t>Many games at reducing energy have been developed and tested in many different contexts. They have broad applicability to various technologies and building types. Games are a relatively low-cost investment that many entities – public and private - have invested in developing. They are assigned a “2” for the X-factor because there will likely continue to be lots of disbursed efforts to invest in games which can be leveraged.</t>
  </si>
  <si>
    <t xml:space="preserve">1. Research is needed to test and measure energy games’ impact on behavior over the long-term, across various user groups and relative to the cost of game development. Differences in user groups may be defined by readily observable characteristics (e.g., business type) or more hidden ones (e.g., internal vs. external locus of control).
2. Research is needed to test how the length of time between engaging with energy games and engaging with energy-consuming technologies impacts behavior.
</t>
  </si>
  <si>
    <t xml:space="preserve">Grossberg, F., Wolfson, M., Mazur-Stommen, S., Farley, K., &amp; Nadel, S. (2015). Gamified Energy Efficiency Programs. Washington, DC: ACEEE, Report Number B1501.
Reeves, B., Cummings, J. J., Scarborough, J. K., &amp; Yeykelis, L. (2015). Increasing Energy Efficiency With Entertainment Media:An Experimental and Field Test of the Influence of a Social Game on Performance of Energy Behaviors. Environment and Behavior, 47(1), 102-115. 
Yang, J. C., Lin, Y. L., &amp; Liu, Y.-C. (2017). Effects of locus of control on behavioral intention and learning performance of energy knowledge in game-based learning. Environmental Education Research, 23(6), 886-899. 
</t>
  </si>
  <si>
    <t xml:space="preserve">Lack of grid integrated controls available for water heating products. There has been some utility research and there is ongoing research into the potential for residential products.  </t>
  </si>
  <si>
    <t xml:space="preserve">Electric storage tank water heaters have the potential for providing demand response (DR) to the electric grid, using the thermal storage capabilities of the storage tank to heat and store water during periods of excess electricity on the grid for later use. There are currently no off-the-shelf grid-integrated HPWH products on the market. There have been some research studies into the DR and storage potential of HPWHs in the Pacific Northwest, PG&amp;E and other utilities. 
Performance testing and validation
Performance testing and field tests of various DR strategies is still needed to understand the DR potential of this technology. Tradeoff between thermal storage and energy efficiency. Heating water to higher temperatures prior to peak periods decreases compressor efficiency and increases thermal storage losses. Need to better understand the potential benefits with grid communicating water heaters and negative impacts with preheating hot water to above setpoint during off peak periods.
Product Enhancement / Systems integration
There is a need for utilities to partner with manufacturers to provide products that can communicate with utility signals. Manufacturers are interested in technology but need to see that there is a market to justify investing in further development. When heating water above setpoint, a mixing valve is necessary to prevent scalding at the fixtures. There is a need for integrated mixing valves in water heaters to keep costs down. Grid-connected HPWHs can also incorporate fault detection capabilities which can provide improved operation and performance of HPWHs. 
Cost improvement
Because there are no available products on the market, the incremental costs are unknown, but the additional cost for control of water heating setpoints and adding tempering valves to water heating systems would potentially be relatively small. Cost reductions can occur with the following: Increased product availability and demand, standardized protocols, integrated controls and mixing valves.
Limited Availability. 
There are no grid-connected HPWHs products on the market at this time. Manufacturers could offer them but there needs to be a market justification for the technology, through utility load flexibility programs, applicable TOU rates or other customer compensation mechanisms, code support and incentive programs to get technology in marketplace.
Real world demonstrations 
Need for field demonstrations to understand real world benefits, value of storage and applications. Modeling and laboratory studies have been done to assess the potential, but there is a need for actual field tests to determine if potential can be achieved when applied in the field.
Test procedures and protocols
Need for common communications protocol or flexibility to communicate across multiple platforms in order communicate and respond to utility DR signals. ANSI/CTA-2045 standard defines port interface for appliances that allows them to receive and respond to utility DR signals. 
</t>
  </si>
  <si>
    <t xml:space="preserve">Assessment of Demand Response Potential of Heat Pump Water Heaters, Bonneville Power Administration, Eklund, K., Sept. 2015.  https://www.bpa.gov/EE/Technology/EE-emerging-technologies/Projects-Reports-Archives/Documents/Assessment%20of%20Demand%20Response%20Potential.pdf 
Heat Pump Water Heaters for Demand Response and Energy Storage, Northwest Energy Efficiency Alliance, Prepared by: ECOFYS, September 2014. https://neea.org/docs/default-source/reports/final-hpwh-dr-report-and-summary.pdf?sfvrsn=6 
</t>
  </si>
  <si>
    <t xml:space="preserve">Ram Narayanamurthy – Principal Technical Leader – EPRI:  Standardization of communications is missing the point. As long as it is open source, this is not a big issue. It is much more important to figure out the applications issues first. Need for field demonstrations to understand the real value of storage. </t>
  </si>
  <si>
    <t>Peak load reduction, minimize grid impacts due to water heating demands</t>
  </si>
  <si>
    <t>Barriers are directly addressable with research funding support.  Ground source heat pumps are most relevant in the community scale context scenarios.</t>
  </si>
  <si>
    <t xml:space="preserve">Performance testing and validation. Collect and analyze data from ground source heat pump systems.  Comprehensive performance and cost data collection and analysis of the best and worst practices of existing systems and their historic performance could accelerate design cycles and drive significant gains in efficiency.  
Systems integration.  Ground source heat pump specific map development.  Updated and more detailed geological data may reduce system cost by reducing initial cost estimate variability.  Such data also enables analyses of regional differences, and development of regionally optimized architectures.  
Standards development.  Develop regulatory performance standards for ground source heat pump.  Performance standards help to uniformly improve overall efficiency, and reduce the frequency with which low-performing technologies enter the market and damage the industry’s reputation.  For ground source heat pump systems, it is particularly important to evaluate options for addressing system performance since current ratings do not properly account for pump energy consumption.
</t>
  </si>
  <si>
    <t>US DOE – Research and Development Roadmap: Geothermal (Ground-Source) Heat Pumps</t>
  </si>
  <si>
    <t>COP of 4+</t>
  </si>
  <si>
    <t>While electrochromic (EC) technology has been developed for some time, the integration with photovoltaic (PV) and electrochromic (EC) devices provides better efficiency in energy saving without additional power sources. Researchers that integrate photovoltaic technology have provided diverse application of electrochromic devices, for instance, building integrated photovoltaic (BIPV) solar cells may be incorporated with the electrochromic technology to automatically adjust the colors of electrochromic windows to reduce indoor heat. (source: NREL)</t>
  </si>
  <si>
    <t>A new technology, so scoring is low. X-factor of 1 indicates that, once the technology is ready, integration into new buildings and retrofit applications can have a large impact on energy use/generation, especially if customer/developer acceptance improves for BIPV.</t>
  </si>
  <si>
    <t>Gaps for solely electrochromic technology [2]:
- Improved materials performance and cost reductions
- Reduction of manufacturing time and process; specifically, the glazing coating process
- High throughput manufacturing to enable scaled deployment of electrochromic technology
- High cost must be mitigated by reducing material constraints an integration of electrochromic windows into existing value streams.
- Market/consumer acceptance. Need testing and demonstrative evidence to prove value.
- Lack of standards for testing and certification of electrochromic technology. 
Gaps for the integrated system [2]:
- Improved materials performance for higher efficiency BIPV generation.
- “High-performance electrolytes (conductivity) and robust active PV components (TCO and active layer transparency) are needed.”
- Cost reduction for building integration and product manufacturing.
- Improved lifetime and durability</t>
  </si>
  <si>
    <t xml:space="preserve">1) https://www.nrel.gov/news/features/2010/1555.html 
2) https://www.energy.gov/sites/prod/files/2014/02/f8/BTO_windows_and_envelope_report_3.pdf
3) Program on Technology Innovation: Advancing High Performance Envelopes – Impact of Electrochromic Windows, Modeling and Lab Evaluation. EPRI, Palo Alto, CA: 2018. 3002013917. 
</t>
  </si>
  <si>
    <t xml:space="preserve">Delta SHGC ~ 0.46/0.47
- Visible transmittance sufficient for daylighting
- Most integration of PV with electrochromic is a small number of cells to provide the necessary voltage for the electrochromic effect
</t>
  </si>
  <si>
    <t>Typical fenestration products have R-values of R-2.5 to R-3. Highly insulated windows and glazing assemblies with R-values of R-7 to R-10 have the potential for substantial energy savings. These products require next generation Low-E coatings, multi-pane glazing assemblies and highly insulated, well-sealed assemblies, as well as low-conductivity frames.</t>
  </si>
  <si>
    <t>Thin triple-pane windows with thin inner glass have potential for lower entry cost than traditional triple-pane windows and are same width as double-pane. Reduced cost of materials. DOE funding of research but CEC funding could support field tests and pilot programs. Research needs would probably be too costly for CEC (~$5 million to have an impact). CEC support of code revisions to facilitate additional credit for window improvements would be helpful.</t>
  </si>
  <si>
    <t xml:space="preserve">Triple-pane windows are currently only 2% of the U.S. window market. Current cost premium for triple-pane windows w/ krypton fill is $14.50/ft2 (U-factor=0.18). Target costs are $5-6/ft2 for extreme climates and $3-4/ft2 for moderate climates. Baseline cost for code minimum residential windows $25/ft2. Critical gaps for highly insulating windows include:
Prototype Development:
Development of windows with assembly thicknesses that are comparable to existing windows for retrofit applications. Thinner interior glass and krypton fill are options, but remain costly. Technology for thin triple-glass with thin inner glass have potential for: lower entry cost, minimal additional weight and same width as 2-pane window with single spacer. Goal is for mainstream availability for cold climates by 2020, but technology development still needed. [LBNL, 2017]
Product Design Evolution or Feature Enhancement:
Improved spacers have a meaningful impact on U-factor (~0.01), and do not receive sufficient attention from the research community. 
Improved frame assemblies that maintain long-term air infiltration and structural requirements Overcoming the cost, installation, and builder acceptance barriers for wider assemblies, which will likely be necessary for exceeding R-7.
Systems Integration:
Simplified window installations, especially for retrofit applications. New replacement window designs that allow for easier installation, such as a sash-only retrofit without replacing frames.
Performance Testing and Validation:
Durability improvements to vacuum edge glazing seals and soft low-E coatings. Listed as a technology gap in the Windows and Building Envelope Research and Development Roadmap from the DOE Building Technologies Office [DOE Roadmap (DOE, 2014)]. Subject matter expert, Ken Nittler does not does not view vacuum insulated glazing as a priority, and does not feel that the durability of soft low-E coatings is a research gap.
Cost Improvements:
Low-cost inert gases for multilayer insulated glazing. Krypton is too expensive for mass adoption. 
Window construction cost reductions for triple-glazed assemblies, especially those with thin middle layer, krypton gas fill and multiple low-E coatings. Manufacturers are reluctant to invest in new production lines for triple-panes before significant demand exists, and sufficient demand may not exist until the price comes down.
</t>
  </si>
  <si>
    <t xml:space="preserve">DOE, 2014. Windows and Building Envelope Research and Development Roadmap, DOE Building Technologies Office, February 2014,  https://www.energy.gov/sites/prod/files/2014/02/f8/BTO_windows_and_envelope_report_3.pdf
LBNL, 2017. http://www.cahp-pge.com/CAHP_TRC_HPW_2017-11-17.pdf 
</t>
  </si>
  <si>
    <t xml:space="preserve">Steve Selkowitz on lightweight thin triple-pane windows: “The goal is to have the units—a 0.028-in. outer pane and a 0.118-in. inner pane with a 0.043-in. pane between them—mainstream and widely available, first for residential buildings in cold climates, by 2020.” “The cost to develop a thin-triple technology platform and solve some minor manufacturing issues, such as handling the thin pane, is $3 million to $4 million,” Selkowitz estimates. To get the product to market, he is planning to create a consortium of stakeholders, including the U.S. Dept. of Energy, owners, builders, designers, and glass suppliers and their trade groups. “If I can get one or two of the top 10 or 15 window companies, everyone else will follow.” 
Ken Nittler:  Canada has a 2030 U-value target of 0.14, DOE has 0.10 target for 2030. Would need 4-pane windows or other technologies to get to that goal and might be very difficult to achieve. Does not see that there is a technology gap for soft low-E product. Definitely issues with vacuum sealed glazing. Most issues are market and cost barriers. A $5-10 million CEC investment in technology could have an impact but may not be realistic.
</t>
  </si>
  <si>
    <t>Current triple-pane windows are R-5 to R-7. Includes low-conductivity frames, argon or krypton fill, and low-e coatings.</t>
  </si>
  <si>
    <t>The air source heat pump uses a gas furnace for backup heating rather than electric resistance.</t>
  </si>
  <si>
    <t>Already market available; barriers include consumer education and contractor training – these are not necessarily addressable using research funding.  Would work well in a mixed full context scenario</t>
  </si>
  <si>
    <t>Increased consumer education and contractor training.</t>
  </si>
  <si>
    <t>1.4 AFUE (equivalent to electric heating COP of 4.2</t>
  </si>
  <si>
    <t>Thermal storage is the process of storing excess thermal energy and using it for later use. More specifically, ice energy storage is used to reduce air conditioning loads during peak cooling hours by creating ice at night to use during the day to cool the building. This process is typically implemented in large buildings or campuses with chilled water systems, but can used for residential thermal storage.</t>
  </si>
  <si>
    <t>X-Factor score of -1 because of its low applicability to many building types. It is usually only cost effective in buildings that have a large difference between on-peak and off-peak load. It is also usually only cost effective if the building’s chilled water system is going to be replaced. The financial savings are dependent on time of use rate structures, that have now changed in California. There is limited familiarity with thermal energy storage systems in the design community.  Complicated controls sequences are necessary in order to attain cost savings aligned with time of use rates.</t>
  </si>
  <si>
    <t xml:space="preserve">Ice and chilled water thermal storage are already proven and mature technologies. As such, there are limited technology related gaps.
Thermal energy storage is usually only cost effective in buildings that have a large difference between on-peak and off-peak load.  It is also usually only cost effective if the building’s chilled water system is going to be replaced.  The financial savings are dependent on time of use rate structures, that have now changed in California.  There is limited familiarity with thermal energy storage systems in the design community.  Complicated controls sequences are necessary in order to attain cost savings aligned with time of use rates.
</t>
  </si>
  <si>
    <t>PG&amp;E Permanent Load Shift – Thermal Energy Storage program</t>
  </si>
  <si>
    <t>Hillary Weitze – Integral Group</t>
  </si>
  <si>
    <t>Centralized control and maintenance, more bldg-scale design freedom, optimization with disparate load profiles (e.g. multi-family housing near offices or classrooms)</t>
  </si>
  <si>
    <t>In an indirect evaporative cooler, air is separated into two streams, primary and secondary, by  a heat exchanging plate. During operation, evaporation of water occurs along the secondary air stream which reduces the temperature of secondary air and allows for heat transfer across the plate to the primary air without transfering moisture.</t>
  </si>
  <si>
    <t>Already established in the market and high performing, could use further design optimization and integration into other products, has large energy savings potential</t>
  </si>
  <si>
    <t xml:space="preserve">1. Performance testing is recommended to understand the effect of the water ﬂow speed and water patterns across the wet surface of the exchanging plate on the cooling effectiveness of the heat exchanger.
2. Product enhancement is suggested to optimize the heat exchanger structure, material hardness, durability and water permeability. In addition, a method of treating water to keep its clean and prevent contamination of the wet surface is recommended.
3. System integration is a potential area of research, specifically incorporation of IEC components into conventional air conditioning products.
4. Demonstration projects will help lead to public awareness and market penetration.
</t>
  </si>
  <si>
    <t>Indirect evaporative cooling Past, present and future potentials</t>
  </si>
  <si>
    <t>In dry climates, such as much of CA, indirect evaporative cooling can eliminate or supplement DX cooling in many applications.</t>
  </si>
  <si>
    <t xml:space="preserve">The two uses of insulating window films are: (1) application of a reflective or low emissivity film directly to the interior side of windows, and (2) application of a heat shrink film to the exterior window frame to create an insulating air gap between the film and the existing window. This topic focuses on low-E films, which are most appropriate for California climate and demographics. </t>
  </si>
  <si>
    <t>Products available from multiple manufacturers and through big-box stores. Durability and ease of installation could benefit from research, but no technical, only market and institutional barriers.</t>
  </si>
  <si>
    <t xml:space="preserve">https://www.gsa.gov/cdnstatic/GPG_Findings_032-Low-E_Film.pdf
https://northamerica.llumar.com/comparing-standard-and-low-e-window-film-375
</t>
  </si>
  <si>
    <t>“Whether you choose to replace your building’s windows or install window film on existing windows, any of these options is a smart move toward an energy- and cost-efficient facility. After evaluating the differences in insulating performance, ROI and initial costs, installation processes, warranties, and the effect on occupants, you should be able to make an educated decision about which option is right for your building environment. Any improvement you make to the insulating performance of your windows is a step in the right direction.” -Steve DeBusk, Eastman Performance Films LLC.</t>
  </si>
  <si>
    <t>R-2; LSC = 2</t>
  </si>
  <si>
    <t xml:space="preserve">.
</t>
  </si>
  <si>
    <t xml:space="preserve">Cost: The cost of LEDs has decreased significantly in recent years, but is still much more expensive than other lighting options based on first cost.
Directionality: Diffusers are required to create a uniform spread of light due to the directionality of LEDs, which are point-source in nature.
Color rendering: Efficacy and color rendering suffer at lower correlated color temperatures. 
Performance variation: Some LED products using older technologies do not perform as well as others. Issues can include flicker, color consistency, and power factor.
Heat management: It is important that sufficient heat sinking is provided to prevent overheating, which significantly degrades efficacy
</t>
  </si>
  <si>
    <t xml:space="preserve">U.S. Department of Energy. Accessed 2/24/2018. LED Lighting. https://www.energy.gov/energysaver/save-electricity-and-fuel/lighting-choices-save-you-money/led-lighting 
California Lighting Technology Center (CLTC). 2015. Lighting Technology Overview. https://cltc.ucdavis.edu/sites/default/files/files/publication/2015-lighting-technology-overview-apr-2016.pdf </t>
  </si>
  <si>
    <t>good efficacy, good color profiles, good selection</t>
  </si>
  <si>
    <t>Lithium-ion batteries for residential and commercial storage applications. From a ZNE perspective, storage is not necessary, but it is essential to mitigating the negative impact that ZNE has on the grid (the duck curve) and can provide other ancillary services. Driving lithium-ion costs down and improving performance and life cycle will be crucial to increasing adoption.</t>
  </si>
  <si>
    <t xml:space="preserve">Continued incremental improvements by product manufacturers warrant less research by third parties. Research by outside entities remains limited to economic research, state of the technology and applications. </t>
  </si>
  <si>
    <t xml:space="preserve">1) Combination of improved cathodes and electrolytes without sacrificing cycle life. Although the performance characteristics of cathodes, anodes, electrolytes and separators continue to improve, the low number of cycles, along with safety and capacity degradation remain as concerns. 
2) Research is needed to understand the expected life cycle cost through the disposal and recycling of batteries. Research into the design of better systems to prepare for ease of disposal and recycling. 
3) “focus areas include new chemistry blends, resilient electrolytes, material and system design for better thermal management, and battery energy and power density improvements.” – EPRI, 3002013047
4) From a system perspective, research into the value of stacked benefits of storage is crucial to improving adoption. Not to mention, this is a more feasible research opportunity for the CEC as much of the performance and technology research is performed at a product manufacturer level. 
</t>
  </si>
  <si>
    <t xml:space="preserve">https://www.greentechmedia.com/articles/read/were-still-underestimating-cost-improvements-for-batteries#gs.5ngM3yI 
https://www.energy.gov/sites/prod/files/2016/06/f32/es000_howell_2016_o_web.pdf
https://www.iea.org/media/workshops/2017/egrdjunebluesky/1.JCESR_Crabtree_STFC_53117.pdf 
http://web.luxresearchinc.com/hs-fs/hub/86611/file-442189130-pdf/outlook 
https://data.bloomberglp.com/bnef/sites/14/2017/07/BNEF-Lithium-ion-battery-costs-and-market.pdf 
Electric Power Research Institute (EPRI2018). Energy Storage Landscape. 3002013047. April. Palo Alto, California. 
</t>
  </si>
  <si>
    <t>Brittany Westlake, EPRI, Gaps #: 2,4</t>
  </si>
  <si>
    <t>(Capacity = 10 kWh ; Depth of discharge = 90-100%; round trip efficiency = 75-90%; Battery life = 60-80% capacity after 10 years , ~5-7,000 cycles)</t>
  </si>
  <si>
    <t>GE and ORNL have developed benchtop prototypes for a residential refrigerator under a Collaborative Research and Development Agreement.  Cooltech Applications has developed a magnetocalorifc refrigerator for the miedical and commercial refrigeration market (US DOE, 2017).</t>
  </si>
  <si>
    <t xml:space="preserve">Prototype development.  Continue to develop laboratory prototypes of magnetic cooling systems for A/C applications.
Performance improvement.  Continue research into higher efficiency magnets and magnetocaloric materials with a larger paramagnetic effect for use in future magnetic cooling systems.
Performance testing and validation.  Conduct laboratory and field testing with available prototypes to further understand their performance for building air conditioning systems.
</t>
  </si>
  <si>
    <t>Costs are largely unknown since prototypes are still under development, but this technology uses advanced materials that are likely to have high incremental cost until volumes reach a high level (US DOE, 2017)</t>
  </si>
  <si>
    <t>Technology is in mid-R&amp;D range, with some stakeholders attempting to commercialize in refrigeration applications within the next few years. Many prototypes of various capacities and for various applications, including HVAC, have been developed over the ye</t>
  </si>
  <si>
    <t>Ahmad Abu-Heiba of Oak Ridge National Laboratory is working on a research that forecasts energy savings of 20% higher COP than vapor compression counterparts (US DOE, 2017)</t>
  </si>
  <si>
    <t>Second generation prototype has been developed.</t>
  </si>
  <si>
    <t xml:space="preserve">Performance testing and validation.  Conduct laboratory testing with current prototypes to quantify dehumidification and space cooling capacity, efficiency, and other performance capabilities.
Prototype development and performance testing and validation.  Continue development of membrane-based dehumidification and chiller components and integrating them into a complete air conditioning system.  Develop a near-production prototype for long-term laboratory or field testing to determine cost, reliability, and other operational attributes.  
</t>
  </si>
  <si>
    <t xml:space="preserve">US DOE – Energy Savings Potential and RD&amp;D Opportunities for Commercial Building HVAC Systems </t>
  </si>
  <si>
    <t>Data Analytic has developed a second-generation A/C prototype using a membrane successfully commercialized in other applications. DAIS Analytic is supported by the DOE through ARPA-e funding and by the Department of Defense through ESTCP funding. They hav</t>
  </si>
  <si>
    <t xml:space="preserve">Micro combined heat and power (CHP) uses natural gas as an energy source for typically a fuel cell or an internal combustion engine to create electricity and simultaneously capture the heat produced for water or space heating to reach energy efficiencies above 90%. Micro CHP is deployed at the end users’ location which saves on electricity transmission losses and heat transfer from large scale CHP. Combined CHP can provide peak electric load reduction and balancing. </t>
  </si>
  <si>
    <t xml:space="preserve">Research just ended in the E.U. on deployment of over 1,000 micro-CHP units. It was determined that the technology is ready for market entrance, but costs needs to drop drastically for market adoption. 
http://enefield.eu/wp-content/uploads/2017/10/ene.field-Summary-Report.pdf 
</t>
  </si>
  <si>
    <t xml:space="preserve">Operation at optimal efficiencies: During operation of micro-CHP, either heating or electricity production is prioritized. When heating is prioritized, excess electricity may be produced (i.e. during winter nights when heat is needed but electricity is not) and then wasted or fed back into the grid. When electricity is prioritized, excess heat may be produced and wasted. Both situations lower system efficiency. How to optimize performance by controlling micro-CHP systems in parallel with other systems (boiler, heater etc.)? Need for development and lab testing of an automated control algorithm to prioritize highest efficiency pathways across the systems. 
Controllability and flexibility of micro-CHP: What other value can micro-CHP provide other than just higher efficiency? There is a need for research in using micro-CHP as a distributed energy resource and to look at “value stacking” of these systems including load shifting and feeding electricity/heat back to the grid. 
Minimization of heat losses: In order to reach the 40% target fuel to electricity efficiency, continued improvement and product development needs to occur to minimize heat losses. 
U.S. Demonstration Projects: Need for demonstrations and pilots within the U.S. to establish scalable grid impact and address the feasibility of distributed micro-CHP for different building types. 
</t>
  </si>
  <si>
    <t xml:space="preserve">http://www.enertwin.com/enertwin-en/micro-chp 
http://enefield.eu/wp-content/uploads/2017/10/ene.field-Summary-Report.pdf 
https://arpa-e.energy.gov/sites/default/files/documents/files/GENSETS_ProgramOverview.pdf 
Nirvana Energy Systems – Thermoacoustics Micro Combined Heat and Power Generation Assessment. EPRI, Palo Alto, CA: 2016. 3002007482. 
</t>
  </si>
  <si>
    <t xml:space="preserve">90% efficient
Fuel-to-electricity efficiency of 25-30%
</t>
  </si>
  <si>
    <t>Passive, non-evaporative method of cooling below ambient air temperature. This technology requires a surface facing the sky that, due to its thermal and optical properties, sends more heat out to the sky than it receives from the air, without any electrical input.</t>
  </si>
  <si>
    <t>Early stage technology, large potential for different applications</t>
  </si>
  <si>
    <t xml:space="preserve">1. Performance testing and performance improvement of different materials is recommended to optimize the thermal and optical properties that allow for high reflectivity of sunlight but continues to be selectively emissive.
2. Systems integration is another recommended area of research to better understand the different applications of the technology, how it works with solar PV systems, and how to optimize with other building technologies, including HVAC systems
3. Demonstration projects are suggested so the industry gets a better sense of the capabilities of the technology and how it performs
4. Modeling capabilities need to be improved to better predict how the technology performs in different conditions.
</t>
  </si>
  <si>
    <t>Passive radiative cooling below ambient air temperature under direct sunlight</t>
  </si>
  <si>
    <t>Aaswath Raman</t>
  </si>
  <si>
    <t>Don’t know</t>
  </si>
  <si>
    <t>Achieves temp below ambient air temp with solar exposure</t>
  </si>
  <si>
    <t>A component of energy modeling that takes into account the effects of occupant behavior and the resulting impacts on scheduling, plug loads, space utilization and overall energy use for various scenarios and building types.</t>
  </si>
  <si>
    <t xml:space="preserve">The ratio of energy use impacted by occupant behavior has grown substantially in the last decade driven by two factors – 1) regulated loads decreased by code, and 2) increased Miscellaneous Electrical Loads (MELS) – those peripherals added by occupants. Thus occupants can now impact a significant portion of a building’s energy use. Improvements in understanding of occupant behavior and the ability to provide that knowledge via technical tools can lead to improved buildings that have lower income energy outcomes as well as the designed intended health, air quality, etc. attributes. </t>
  </si>
  <si>
    <t xml:space="preserve">The technical capabilities of the energy models are not the limiting factor, the assumptions designers are putting into energy models are not reflective of actual occupant behavior. 
There is little to no research on how occupants are behaving in the field, taking into consideration building type, occupant type (gender, age, etc.), cultural impacts (regional, industrial, etc.), organizational structure (who can impact outcomes), and other characteristics that may arise as predictors of occupant behavior. The default assumptions are not offering designers a good understanding of the expected occupant behavior for their designs. Better modeling inputs would allow designers to influence occupant behavior toward lower energy outcomes with improved designs. Occupant behavior is not sufficiently considered in building design. 
There is insufficient field research to date to properly inform future building designs and retrofits
The current defaults used about occupant behavior (schedules, manual overrides, thermal comfort needs, etc.) need to be challenged in order to improve building design for low energy outcomes. Designers should consider a range of potential outcomes, which need research to inform the range of potential occupant influence on building operation.
Variabilities need to be considered based on age, gender and culture.
</t>
  </si>
  <si>
    <t xml:space="preserve">http://www.etcc-ca.com/reports/west-village-development-zero-net-energy-assessment-and-verification-resident-engagement
https://www.arb.ca.gov/research/apr/past/09-327h.pdf
https://www.pdx.edu/cus/sites/www.pdx.edu.cus/files/Moezzi%20%26%20Lutzenhiser%20(2010)%20Whats%20Missing%20In%20Theories%20of%20the%20Residential%20Energy%20User_0.pdf
https://www.epri.com/#/pages/product/000000000001021193/
https://www.epri.com/#/pages/product/000000003002006726/
https://www.epri.com/#/pages/product/000000003002006726/
https://diuf.unifr.ch/people/lalanned/Articles/HBI4SLL16.pdf
https://wcec.ucdavis.edu/wp-content/uploads/2013/06/364_2010ACEEE_Meier_Final3.5._06.04.101.pdf
</t>
  </si>
  <si>
    <t xml:space="preserve">Karen Ehrhardt-Martinez, Associate Director at Navigant:
“Building efficiency isn’t enough. People aren’t machines. We need to model specific population and occupant types” 
“There isn’t enough information out there to get better assumptions for energy models”
</t>
  </si>
  <si>
    <t>EnergyPlus is available for free.</t>
  </si>
  <si>
    <t>Most energy modeling software does not thoroughly take into account occupant behavior, but rather uses ideal scheduling, total occupant density and/or constant plug load assumptions.</t>
  </si>
  <si>
    <t>The tool’s performance will depend on the inputs developed from further research in the field. Given the stochastic nature of human behavior, performance will be difficult to pin down.</t>
  </si>
  <si>
    <t xml:space="preserve">Occupant-level controls (for HVAC, lighting, etc.) that promote and attempt to influence engagement with technology. </t>
  </si>
  <si>
    <t>Occupant level controls are a necessary component to building energy systems, and are relatively low cost items to purchase. For that reason, we expect that advancements in technology would be readily adopted. It is expected that commercial entities will continue to invest in technology development for occupant-level controls (hence the “1” for X-factor), but more fundamental research is required to understand how to use controls to influence behavior, and how they interact with other factors that influence behavior.</t>
  </si>
  <si>
    <t xml:space="preserve">1. Research is needed to measure the theoretical drivers of energy saving behavior – as it relates to occupant controls - to better understand the relative influence/importance of the variety of factors. Such research could include explorations into intrinsic and extrinsic motivations, and whether better information actually stimulates persistent behavior change.
2. Fundamental research on occupant behavior within organizations is needed to understand how to engage non-facilities occupants and address the principal-agent problem in commercial settings, as it relates to the use of occupant level controls.
3. Research is needed to evaluate forms of intervention not yet investigated in a rigorous manner, including: coercion, restriction, training and enforcement of rules on energy consumption, in the context of the workplace and beyond.
</t>
  </si>
  <si>
    <t xml:space="preserve">Bull, R. et al (2015). Moving beyond feedback: Energy behaviour and local engagement in the United Kingdom. Energy Research &amp; Social Science. Volume 8, July 2015, Pages 32-40.
Dakin, B. et al. (2014). Early Performance Results From A Zero Net Energy Community. Conference Paper: ACEEE Summer Study on Energy Efficiency in Buildings.
Staddon, S. et al (2016). Intervening to change behaviour and save energy in the workplace: A systematic review of available evidence. Energy Research &amp; Social Science.
</t>
  </si>
  <si>
    <t xml:space="preserve">R. Bull and co-authors: “For energy research to reach its potential much more work is required into understanding a wide range of organisation types and how different organisational contexts affect behaviour.”
S. Staddon et al.: “We urge other researchers reporting on energy saving interventions to consider and measure the theoretical reasons behind energy saving behaviour, more systematically report and analyse their findings, and where possible to undertake further longitudinal evaluations.”
</t>
  </si>
  <si>
    <t>Not sure</t>
  </si>
  <si>
    <t>Devices that provide localized or personalized heating and cooling to building occupants, rather than to the entire space. Personal comfort systems can be miniaturized motorized heat pumps, advanced materials and fabrics that reject or trap heat, wearable devices, furniture, or other devices that provide personalized comfort.</t>
  </si>
  <si>
    <t>Current generation of products do not have ability to directly interact with building’s HVAC system.</t>
  </si>
  <si>
    <t xml:space="preserve">Systems integration is the most crucial area of research. Currently, it is difficult to connect personal comfort systems to conventional building HVAC controls; The software systems to perform integration between personal comfort systems and building management systems are just beginning to appear in the marketplace, but they still require a lot of work to be optimized and ensure that HVAC does not conflict with the PCS. For PCS to truly take off, they must interact as a network to communicate with the building’s HVAC controls.
More performance testing is still suggested in both laboratory and field research to help quantify comfort and energy savings.
Product enhancement is recommended to improve performance, aesthetics, and usability of the products.
Cost improvement research is necessary as the cost of PCS is typically borne by the tenant while the energy savings accrue to the landlord.
</t>
  </si>
  <si>
    <t xml:space="preserve">A review of the corrective power of personal comfort systems in non-neutral ambient environments
US Department of Energy.  Energy Savings Potential and RD&amp;D Opportunities for Commercial Building HVAC Systems.  December 2017.
</t>
  </si>
  <si>
    <t xml:space="preserve">Hui Zhang, University of California, Berkeley:  
“PCS is a general term - ceiling fan, desk fan, CBE heated/cooled chairs, footwarmer...all belongs to PCS.  So the cost/performance targets and readiness for market adoption also different depending on the specific PCS.”
“I would like to say something about fan - in my point of the view, fan is almost a "must" element for the ZNE buildings.  Now, there are many efficient and good quality ceiling/floor fans.  Haiku (ceiling, by BAF), Toshiba (floor fan, I forgot the manufactures, in Japan) are just two examples.  They are all operated under DC, energy efficient.  A 4 - 6 W fan can easily provides velocity enough for 1 - 2 m/s over some areas.  A small USB fan only needs about 1W, which can easily create 1 m/s.  1 m/s can compensate to about 3K ambient temperature increase.  So fan is also an important component for resilient strategies - because they can be operated by batteries.  I have a literature which shows that up to 36C - 42C, fan is still beneficial at loosing heat, because velocity increased evaporation heat loss more than the heat gain through increased convection.”
</t>
  </si>
  <si>
    <t>Incremental costs of dynamic clothing technologies are currently unknown. However, since high performance clothing for athletics usually carry a price premium, a cost target for PCS could be the costs of current high-end athletic clothing.</t>
  </si>
  <si>
    <t>3-8 COP in cooling; 5 W clg, 16 W htg</t>
  </si>
  <si>
    <t>By relaxing temperature setpoints by 4 deg F, 15% energy savings are possible; this should be the target (US DOE, 2017)</t>
  </si>
  <si>
    <t>Building material, usually high in thermal mass, that utilizies the principles of latent heat thermal energy storage. These materials have large thermal energy storage capacity in a temprature range near to their switch point.</t>
  </si>
  <si>
    <t>Already has market penetration, large opportunity for energy savings, a number of different applications, very addressable barriers. DOE Office of Energy Efficiency &amp; Renewable Energy did research om cost analysis of PCM enhanced envelopes.</t>
  </si>
  <si>
    <t xml:space="preserve">1. Performance testing is suggested to understand how the placement of PCM impacts ROI. More full building data is needed from real buildings in different climate zones indicating when HVAC actually turns on, outdoor/indoor temperature differentials, and how well PCM controls humidity. In addition performance validation is recommended for all existing PCM products in the market to ensure correct phase change properties are being achieved.
2. Product enhancement is recommended to improve the durability, ﬁre resistance and long term thermal behavior of PCM enhanced wallboards and concrete.
3. Systems integration is an area of research that should be explored, with both passive cooling techniques, like natural ventilation, and conventional cooling systems, to increase efﬁciency and explore different applications.
4. Real world demonstrations are recommended to attract market players.
5. Standards development is necessary because there is currently a lack of clear indicators to eﬀectively assess PCM technologies.
6. To improve cost of PCM products, it is necessary to move from organic materials to inorganic materials, such as salt hydrates. To make this change, the sub-cooling effect and the difficulty in microencapsulating salt hydrates need to be addressed. Salt hydrate PCM products must become easy-to-manufacture, and chemically, physically, and thermally stable.
</t>
  </si>
  <si>
    <t xml:space="preserve">Phase change materials (PCM) for cooling applications in buildings: A review
A review on phase change material (PCM) for sustainable passive cooling in building envelopes
A review on phase change material (PCM) for sustainable passive cooling in building envelopes
Phase change materials integrated in building walls: A state of the art review
Cost Analysis of Simple Phase Change Material-Enhanced Building Envelopes in Southern U.S. Climates
</t>
  </si>
  <si>
    <t xml:space="preserve">Bruce Severance: 
“PCM is being placed in the wrong places, projected ROIs not good; PCM should be placed right on the interior of gypsum; numbers of test case house in Grover beach, CA are very good, pretty much eliminates need for gas furnace, saving neighborhood of $40,000 over first 25 years (favorable ROI scenario)”
</t>
  </si>
  <si>
    <t xml:space="preserve">$0.65-$0.91/lb (organic PCM material)
$0.06-$0.09/lb (inorganic PCM material) 
$1.50-$7.50/lb PCM product
</t>
  </si>
  <si>
    <t xml:space="preserve">Current performance is $1.50-$7.50/lb PCM product Future performance is $2.00/lb organic PCM product and $3.50-$4.00/lb inorganic PCM product </t>
  </si>
  <si>
    <t>52 Btu/lb enthalpy</t>
  </si>
  <si>
    <t>Current performance is 52 Btu/lb enthalpy  Future performance is 82-95 Btu/lb enthalpy</t>
  </si>
  <si>
    <t xml:space="preserve">Power generation harvesting the energy of human footfall. Also known as kinetic tiles. There are a few existing companies with kinetic tile technology, but most applications are for educational demonstrations or for spectacle (i.e. lights lighting up on a dance floor, but no energy harvesting capability). </t>
  </si>
  <si>
    <t>Research only being done at a product manufacturer level. The technology does not yet have enough promise (simply does not produce enough power) and the economics do not exist to warrant large scale further research.</t>
  </si>
  <si>
    <t xml:space="preserve">Currently piezoelectric flooring is in the very early stages of deployment. Some companies have products that have been deployed, but actual generation remains very low (under 10W per step), requiring a near-impossible number of steps to provide economic benefit. Most deployments are educational/marketing tools to help show alternatives to other renewable energy sources. 
Research gaps:
Improved performance: The technology needs significant improvement in power generation in order to be competitive. What is the ceiling of power generation? Need research to understand what are the limiting factors within kinetic tiles that limit generation.
Pilot demonstrations for data analysis: Research demonstrations could be very useful to better understand field performance and optimal locations for piezoelectric flooring. Also useful for understanding useful life of products as well as susceptibility to damage due to high traffic/higher stress generation than other renewable sources. Need to look at stand-alone piezoelectric systems to determine feasibility, since typically, permanent installations are paired with solar, skewing the performance of the tiles. 
</t>
  </si>
  <si>
    <t>Doug Lindsey, Frank Sharp. Assessment of Kinetic Energy Tiles. Electric Power Research Institute, Program of Technology Innovation. 3002006170.</t>
  </si>
  <si>
    <t xml:space="preserve">Frank Sharp - Senior Technical Leader, EPRI </t>
  </si>
  <si>
    <t xml:space="preserve">Claims of ~7-8W per step. Lab testing shows less than 1W actually produced. Currently mostly used for pilot education projects to educate people on different forms of energy harvesting. Must be used with battery storage for any sort of energy harvesting application.  </t>
  </si>
  <si>
    <t xml:space="preserve">Assembly of sustainable, pre-fabricated components (wall panels, steel beams, etc.) on-site to create energy efficient, zero net ready homes or buildings. The off-site fabrication of components allows for quicker build times, reduced site waste and the ability to scale. This includes modular buildings which can range from single family residential to larger multi-story office buildings. These advanced buildings are designed for HERS 0 assembly using advanced sealing techniques and reduction of thermal bridging.  </t>
  </si>
  <si>
    <t xml:space="preserve">Large potential for GHG reduction due to improved construction techniques and timelines as well as reduced waste production. Market penetration for modular building types has been increasing, but there are many other new building technologies that focus on building a zero net energy ready shell that need further research and understanding of implementation. A number of these types of buildings are being evaluated in EPRI projects, but the quantities of scaled research have not been met. </t>
  </si>
  <si>
    <t xml:space="preserve">
1) Product Improvement: Continued product testing and development to reduce amount of materials required for the product and during construction. Can the same structural integrity and energy efficiency exist while also reducing the amount of materials consumed?
2) Scaled Demonstrations: Need for scaled demonstrations in order to prove viability of construction methods. Single projects do not make sense when dealing with a new building technology that the trades and builders will likely be unwilling to accept. 
3) Development of ancillary products: Research into other products that can be integrated with the technology and within the construction timeline to add value to the nascent highly energy efficient design. For instance, creating a technology to replace stucco on one of the manufactured walls in order to reduce build times and improve product performance. 
4) Education of Trades: It is necessary to educate the trades on new technologies and processes in order for them to accept these new technologies. There must be great enough incentive for them to change their ways.
</t>
  </si>
  <si>
    <t xml:space="preserve">www.mdpi.com/2071-1050/8/6/558/pdf 
https://web.ornl.gov/sci/buildings/conf-archive/2004%20B9%20papers/174_Gorgolewski.pdf 
Examples:
- https://bonestructure.ca/en/
- https://hercutechinc.com/ 
</t>
  </si>
  <si>
    <t xml:space="preserve">C.R. Herro – Meritage Homes
Chris DeBone – HercuTech
Guillaume Bazouin – BONE Structure
</t>
  </si>
  <si>
    <t xml:space="preserve"> Reach level of cost associated with typical T24 shell/envelope construction.
Depending on the technology, some are already cost competitive when comparing to California’s T24 requirements, but for others, reductions of over 50% are still needed to be cost competitive.
</t>
  </si>
  <si>
    <t xml:space="preserve">Speed of construction and reduction of waste and labor needs. High efficiency, designed for near HERS 0. 
R-26 to R-29 Walls
~R-49 Roofs
1-2 ACH50
</t>
  </si>
  <si>
    <t>“Zero Energy Ready” construction. Build to a point in which only renewable energy resources are needed to reach a zero-net energy target. Much of this field is close to this target due to the highly efficient envelope and air sealing provided by the manufacturers. Reduction of site construction waste.</t>
  </si>
  <si>
    <t xml:space="preserve">Intelligent Buildings: Control Systems for Integration of Commercial Buildings into the Grid. EPRI, Palo Alto, CA: 2015. 3002005698.
Nest Generation Utility Programs: How M&amp;V 2.0 is Enabling a “Negawatt” Market. http://blox.rmi.org/blog_2016_01_29_next_generation_utility_programs. Jan 2016.
https://www.nlc.org/sites/default/files/The-Economics-of-Energy-Upgrades.pdf 
</t>
  </si>
  <si>
    <t>Predictive building controls refers to “smart” controls of HVAC, plug load, lighting, etc. that utilize data on occupant and technology “behavior” to save energy by anticipating the occupants’ needs and reducing waste.</t>
  </si>
  <si>
    <t>Predictive building controls are promising because they take occupant behavior into account in a dynamic way and can accumulate energy savings by shaving off around the margins. They do not attempt to save greater portions or energy or peak demand by influencing behavior or energy needs.</t>
  </si>
  <si>
    <t xml:space="preserve">process) to understand objectives for the building and occupant behavior, and use those as inputs to refine the building energy model to better reflect the energy usage of the building.
2. Research is needed to advance building information systems that integrate an early warning system to identify meaningful deviations from predicted and actual energy consumption.
3. Research is needed to better understand the impact of occupant behavior (including conservation efforts) on building energy performance, to better enable Predictive Building Controls to anticipate the impacts of behavior change campaigns. Human-in-the-loop (HIL) interaction technologies (sensing/controls) is a promising area of inquiry that should continue to be explored. 
4. Research is needed to improve technologies and algorithms that can accurately sense and quantify occupants and provide inputs to the ventilation control system. Research in this area would need to address concerns about privacy and data security. 
5. Research is needed to determine the cost effectiveness for PBC for various building types.
</t>
  </si>
  <si>
    <t xml:space="preserve">Advanced Research Projects Agency. Saving Energy Nationwide in Structures with Occupancy Recognition (SENSOR). Description of the ARPA-E's SENSOR projects. https://arpa-e.energy.gov/?q=arpa-e-programs/sensor 
Carnegie Mellon University. Human-in-the-Loop Sensing/Control for Commercial Building Energy Efficiency and Occupant Comfort. 2016-2019 (summary of a current DOE-funded project) 
Chou, J. et al (2017). Early-warning application for real-time detection of energy consumption anomalies in buildings. Journal of Cleaner Production.
Delzendeh, E., et al (2017) The impact of occupants’ behaviours on building energy analysis: A research review, Renewable and Sustainable Energy Reviews, Volume 80, 2017, Pages 1061-1071.
D’Oca, S. et al. (2018) The human dimensions of energy use in buildings: A review. Renewable and Sustainable Energy Reviews, Volume 81, Part 1, Pages 731-742.
Hong, T. et al (2016). Advances in research and applications of energy-related occupant behavior in buildings. Energy and Buildings.
Jia, M. et al (2017). From occupancy to occupant behavior: An analytical survey of data acquisition technologies, modeling methodologies and simulation coupling mechanisms for building energy efficiency. Renewable and Sustainable Energy Reviews.
Pacific Northwest National Lab. Energy Savings for Occupancy-Based Control (OBC) of Variable Air-Volume. 2013 (VAV) Systems. https://www.pnnl.gov/main/publications/external/technical_reports/PNNL-22072.pdf 
Rao, S. et al (2017). Building controls drive smart lighting, HVAC design. Consulting-Specifying Engineer Magazine.
Shaikh, P. H., Nor, N. B. M., Nallagownden, P., Elamvazuthi, I., &amp; Ibrahim, T. (2014). A review on optimized control systems for building energy and comfort management of smart sustainable buildings. Renewable and Sustainable Energy Reviews, 34, 409-429.
Timm, S. et al (2016). Effective or ephemeral? The role of energy information dashboards in changing occupant energy behaviors. Energy Research and Social Science.
</t>
  </si>
  <si>
    <t xml:space="preserve">Jia et. al.: “Occupant behavior needs to be fully understood for better building performance prediction and energy optimization.”
Timm et al.: “Future research should also focus on the development of robust tools that can more readily measure the efficacy of energy conservation behavior approaches in commercial and educational buildings."
</t>
  </si>
  <si>
    <t>It interfaces with BAS for all energy consuming systems</t>
  </si>
  <si>
    <t xml:space="preserve">Integration of PV + Storage onto the grid at a community or premise level to provide customer benefit through energy and cost savings (with quick ROI) and grid benefit through load shifting, demand response, voltage regulation etc. </t>
  </si>
  <si>
    <t xml:space="preserve">Driving costs down and improving integration of storage with the grid is integral to the success of site-level PV + storage. While codes are moving towards including batteries as part of a ZNE solution, they actually have a negative impact as the energy losses detract from achieving ZNE. However, the implementation of various rate structures and incentives have shown the promise of pv + storage to simultaneously provide grid and customer benefits. 
Current funding: CEC GFO-16-309: Solar +: Taking the Next Steps to Enable Solar as a Distribution Asset
</t>
  </si>
  <si>
    <t xml:space="preserve">1) System management and integration: As utility rate structures adapt to incentivize PV + storage systems, there is a need for easily integrated, localized storage management for optimal performance and cost savings. 
2) System availability for small commercial sizes: Battery system sizes have tended to be designed for residential or larger commercial applications, with little focus on small commercial with battery sizes of 10-100kW. There are few storage systems that supply 3 phase power at ~10kW range, which meet both the needs for small commercial applications (3 phase power with 10-100kW storage).
3) Standardized communication and controls: There is a research need for development of one, standard communication protocol that can communicate with and control all different distributed energy storage types and manufacturers.
4) Interconnection issues for battery storage: Process and rule constraints for interconnection of batteries are complex and expensive. There is a need for a streamlined process. 
5) Further project demonstrations: As solar + storage proves its capabilities, further demonstrations at both a community level and a premise level are needed to quantify the actual value (both monetary and synergistic) of the controllability and grid applications that battery storage paired with PV can have. Which value streams and control strategies make the most sense in practice (highest ROI) and are most utilized? 
- Within demonstration projects, varying rate structures and market signals (TOU, DR, ancillary services etc.) need to be tested and their impact quantified. At the right rates and with the right value streams, PV + storage makes financial sense. Once addressed and implemented, adoption of PV + storage should increase. 
</t>
  </si>
  <si>
    <t xml:space="preserve">https://www.greentechmedia.com/articles/read/were-still-underestimating-cost-improvements-for-batteries#gs.5ngM3yI 
https://www.cleanegroup.org/wp-content/uploads/Closing-the-California-Clean-Energy-Divide.pdf
http://www.communitysolarvalueproject.com/uploads/2/7/0/3/27034867/2017_09_30_final_6_solar__storage_guide.pdf  
https://www.iea.org/publications/freepublications/publication/pv_roadmap_foldout.pdf 
Electric Power Research Institute (EPRI2017). Pairing Community Solar with Battery Storage. 3002010287. December. Palo Alto, California. 
</t>
  </si>
  <si>
    <t xml:space="preserve">Seth Mullendore, Clean Energy Group – Gap #: 
Nick Tumilowicz, EPRI
</t>
  </si>
  <si>
    <t xml:space="preserve">As PV penetration continues to increase, incentives and costs will taper off, providing less incentives for PV systems. As battery costs drop and the value streams improve, solar + storage begins to make sense. 
Current payback for PV is 4.8-10.5 years. With storage, that drops to 4.7-8.6.
</t>
  </si>
  <si>
    <t>Radiant heating and cooling system utilizes the surrounding surfaces as heating and/or cooling sources, at which at least 50% of heat exchange within a conditioned space occurs by radiant heat transfer.</t>
  </si>
  <si>
    <t>Technology is ready and is crucial for ZNE design, performance has been verified and much research has already been conducted, now it is crucial to compile existing research so designers can effectively interpret and utilize research</t>
  </si>
  <si>
    <t xml:space="preserve">1. The most significant area of research falls within standards development. EPIC grants have funded a lot of research in the last few years on the performance and design of radiant systems. It is now time to compile all of that research into a radiant design guide specifically for California. The research that has been conducted needs to be organized in a systematic manner. This should include a rigorous definition of radiant system, decision trees and selection tools for architects and mechanical designers, information from practitioners on how to communicate with clients on radiant systems, and a set of sequence of operations based on real projects.
2. Although there have already been many real world demonstration projects of radiant systems, there should be more demonstration projects focusing on compressor-less cooling designs. In addition, there should be a focus on getting a distribution of loads in real buildings in order to accurately quantify loads in buildings in the design stage, as incorrect loads lead to over-sized systems.
3. Finally, there should be additional performance testing and systems integration for weather based predictive control.
</t>
  </si>
  <si>
    <t xml:space="preserve">TABS Radiant Cooling Design &amp; Control in North America: Results from Expert Interviews
A 50 year review of basic and applied research in radiant heating and cooling systems for the built environment
</t>
  </si>
  <si>
    <t xml:space="preserve">Paul Raftery, UC Berkeley:
“Some state level actor should sponsor public database of ZNE buildings with building characteristics specifically with components that brought it to ZNE and actual performance measurements. Currently everything is anecdotal and there is not enough real information. A public database will make it a lot easier to start seeing patterns and see if these technologies actually perform as expected.”
Fred Bauman:
“Lots of advanced HVAC is going into ZNE buildings and going in wrong. Designers are trying to figure out the best way to do it. CBE captured some of those guidelines already, but the majority of radiant designers are not capturing all of its benefits.”
“We can eliminate compressor cooling and go with cooling towers. We have a bunch of new results that we haven’t had access to before. We should make that information organized in a systematic manner. We will also need info from practitioners on how to communicate with clients.”
</t>
  </si>
  <si>
    <t>Current cost is $9/sf premium for radiant → future cost is no premium for radiant</t>
  </si>
  <si>
    <t>Optimizes thermal comfort and energy use.</t>
  </si>
  <si>
    <t>No improvement needed in performance</t>
  </si>
  <si>
    <t>Real-time energy management is a general term referring to the gathering, analysis and display of equipment, system, and/or whole building level monitoring of operational performance. RTEM continuously collects data for analysis that shows the building operator how the building is performing, identifies Key Performance Indicators, and may help with performance optimization, fault detection, and building controls. This goes beyond typical Building Automation System (BAS) software by adding analytics, fault detection, and continuous commissioning capabilities.</t>
  </si>
  <si>
    <t>This technology already exists, but is not fully adopted. Adoption may be lagging due to cost aversion and lack of technical and skilled staff. Improvement to user-friendliness, open-source options, and low-cost solutions will all help and increase the market across smaller buildings. The potential for this technology to increase the longevity of ZNE performance warrants additional focus (X-factor).</t>
  </si>
  <si>
    <t xml:space="preserve">How can the market adoption of this technology be accelerated/incentivized? Given the potential energy savings (and equipment savings due to improved maintenance), the ongoing cost of this technology should be a minor barrier. Owner acceptance/education, technical abilities of operators, and an overall lack of appreciation for what real time energy management has to offer should all be addressed. 
How can this technology ensure integration of control interfaces/languages from various proprietary systems? Equipment from different manufacturers is common in larger buildings, and they often don’t ‘play nice’ with central control systems. An open-source solution would leverage the collective tech community’s expertise to improve and expand the tool over time. Solutions from major manufacturers will limit adoption (particularly for retrofits) as they will likely not include support for equipment from all manufacturers.
Is there a method to tie a more commoditized version of RTEM systems that widely apply to smaller buildings into an “Energy Performance as a Service” or Pay for Performance model?  Aggregation and centralized tracking of portfolios of buildings not currently managed by a large sophisticated owner / franchise, for example, could be a game-changing model for increasing the persistence of savings in low-and-zero energy buildings  
Alignment with M&amp;V policy and codes to make RTEM ubiquitous. Design, owner and operator training
</t>
  </si>
  <si>
    <t xml:space="preserve">https://www.nyserda.ny.gov/-/media/Files/Programs/RTEM/RTEM-fact-sheet.pdf
</t>
  </si>
  <si>
    <t xml:space="preserve">Institutional barriers are high: No California energy program actually demands that results in each building be measured and verified, over years. This will be a cultural change, but it is not unprecedented. In Singapore, if measured results are not achieved, consistently, over a three year period, the original tax benefit of the energy improvements is rescinded, and must be paid back, by the developer.”
“Because measured performance of residential buildings in California in support of Title 24 has consistently shown that 30 to 60% of energy is wasted, ie: energy reductions of 30 to 70% of actual HVAC energy are possible, given in-process and real-time measurement and verification of performance.”
“Important to continually improve efficiency and help efficiency persist over time”
</t>
  </si>
  <si>
    <t>$1-2/ft² of building area</t>
  </si>
  <si>
    <t xml:space="preserve">There are existing RTEM tools that address many of the barriers, but adoption is lacking.
Current tools offer fault detection, automated reporting, basic control optimizations, maintenance assistance, and many other features.
</t>
  </si>
  <si>
    <t>Performance will depend on baseline, but should target 10-20% energy savings</t>
  </si>
  <si>
    <t xml:space="preserve">There is ongoing research by several institutions. Researchers at Harvard have created a redox flow battery that loses 1% of its capacity every 1000 cycles (showing the upside of redox flow against lithium ion): https://www.seas.harvard.edu/news/2017/02/long-lasting-flow-battery-could-run-for-more-than-decade-with-minimum-upkeep
Research is also being conducted by the Joint Center for Energy Storage Research: https://www.jcesr.org/research/redox-flow/ 
</t>
  </si>
  <si>
    <t xml:space="preserve">Much of the current research in flow batteries is on improving battery performance through modification of the electrolyte and increasing the energy density of the battery without sacrificing efficiency. Further research, in parallel with the current research, should focus on implementation, since, as a relatively nascent technology, there is a need for field demonstration and experimentation to better understand deployed performance and lifetime cost competitiveness. Current performance testing has been limited to lab testing and claims 10-20 year lifetimes with minimal degradation. Field demonstration and product deployment will lead to better understanding of the range of applications of redox flow batteries and the challenges to implementation. </t>
  </si>
  <si>
    <t xml:space="preserve">https://cleantechnica.com/2017/11/21/vanadium-flow-batteries-for-cost-effective-energy-storage/ 
https://www.energy.gov/sites/prod/files/VRB.pdf 
https://www.seas.harvard.edu/news/2017/02/long-lasting-flow-battery-could-run-for-more-than-decade-with-minimum-upkeep
Program on Technology Innovation: Assessment of Flow Battery Technology for Stationary Applications. EPRI, Palo Alto, CA: 2016. 3002006915
</t>
  </si>
  <si>
    <t>Brittany Westlake, EPRI</t>
  </si>
  <si>
    <t xml:space="preserve">10-30 Wh/kg
Efficiencies of 70-90%
Lifetime of 10-20 years
</t>
  </si>
  <si>
    <t>Insulation made with aerogels, a synthetic porous material in which the liquid component of the gel is replaced with gas.</t>
  </si>
  <si>
    <t>Already being researched and has some market penetration, already very high performance, medium potential for energy reduction in cold climates, poses large health risk, cost needs to drastically come down</t>
  </si>
  <si>
    <t>The main area of research is cost improvement, specifically for production and manufacturing the technology. In addition, more research is needed in product design to reduce the exposure to dust particles, which are a huge health hazard.</t>
  </si>
  <si>
    <t xml:space="preserve">Aerogel insulation for building applications: A state-of-the-art review;
Toward aerogel based thermal superinsulation in buildings A comprehensive review
</t>
  </si>
  <si>
    <t>0.012 - 0.020 W/mK</t>
  </si>
  <si>
    <t>SIPs, or structural insulated panels, are prefabricated sandwich panels with an insulating foam core sandwiched between two structural facings, usuallu oriented strand board.</t>
  </si>
  <si>
    <t>Already established in the market, mostly needs more research in standards development and performance validation</t>
  </si>
  <si>
    <t xml:space="preserve">1. Performance improvement, testing and validation is required, specifically with regard to the engineering mechanics of panels specific to seismic events and fire resistance. In addition, a database of non-proprietary seismic test data applicable to all SIPs is needed. Knowledge of adhesives and long-term durability must be evaluated against the durability of the subsequent constituent materials.
2. Testing standards for SIPs need to be updated to address items like resistance to tensile forces and penetrations in the wall. In addition, an industry specific definition of SIPs must be established to stipulate composites that fall within the definition and address limitations and reinforcements.
</t>
  </si>
  <si>
    <t>Analysis of the Seismic Performance of SIPs</t>
  </si>
  <si>
    <t>Performs at all r-value levels depending in panel thickness. About r-value of 4 per inch.</t>
  </si>
  <si>
    <t xml:space="preserve">Social media platforms to convey information to and engage one or more groups of occupants around energy-related issues in buildings. </t>
  </si>
  <si>
    <t>Social media platforms have been used in a variety of contexts, but more so for residential. They are fairly inexpensive to develop, and is being pursued by many entities, along for a greater pool of knowledge that can be leveraged for technology advancement (hence the X-factor of 1).</t>
  </si>
  <si>
    <t xml:space="preserve">1. Research is needed to determine how best to adjust occupant engagement strategies across multiple social media applications (i.e., web vs. mobile) and ensure interoperability.
2. Research is needed to determine how best to leverage storytelling and the use of compelling narratives in social marketing campaigns launched on social media platforms. 
</t>
  </si>
  <si>
    <t xml:space="preserve">Gordon, R. et al (2018). Storying energy consumption: Collective video storytelling in energy efficiency social marketing. Journal of Environmental Management.
Munoz, A. et al (2016). Mobile social media for smart grids customer engagement: Emerging trends and challenges. Renewable and Sustainable Energy Reviews.
</t>
  </si>
  <si>
    <t>Munoz et al: “Engagement strategies need adjusting [for] multiple delivery channels, including web and mobile applications. To facilitate the emergence of the smart customer, service providers need to address several market challenges, such as the need to design for interoperability and to consider how to better integrate existing standards from different applications domains.”</t>
  </si>
  <si>
    <t>CURRENT PERFORMANCE, FEATURES, FUNCTIONALITY Digital forum for communication IMPROVEMENTS NEEDED TO BE READY FOR MAINSTREAM ADOPTION Platform to implement behavior change efforts (e.g., comparison, competition, social marketing, crowdsourcing information)</t>
  </si>
  <si>
    <t>HVAC systems designed for DC-power to utilize DC power form a solar PV system without inverter losses and facilitate microgrid integration.</t>
  </si>
  <si>
    <t xml:space="preserve">Standards development. The current test procedures and efficiency metrics (e.g., SEER) would not account for the potential source energy savings of a DC-enabled HVAC system.
Systems integration. DC-enabled HVAC systems would rely on on-site electricity storage and other microgrid technologies that have limited adoption and availability for residential and light-commercial buildings outside of specialized off-grid or transportation applications.
</t>
  </si>
  <si>
    <t>US DOE – Research &amp; Development Roadmap for Emerging HVAC Technologies (2014)</t>
  </si>
  <si>
    <t>Limited DC-power equipment currently available, aside from ductless mini-splits; Limited performance information to date; Limited focus on HVAC systems in future on-site energy and microgrid systems</t>
  </si>
  <si>
    <t xml:space="preserve">Battery technology with a solid electrolyte layer instead of a liquid electrolyte. The solid electrolyte layer allows for longer lifetimes, increased safety and higher energy density. </t>
  </si>
  <si>
    <t xml:space="preserve">Ongoing research by manufacturers to have a market ready product within the next ~5 years. It was given an x-factor of one due to the many benefits of solid state batteries over lithium ion and the broad range of applicability once market ready. Third party research should focus on implementation and field testing to determine optimal applications and real-world performance.  </t>
  </si>
  <si>
    <t xml:space="preserve">1) Improvement of Lithium Ion mobility: Continued research in improving the mobility of lithium ions through materials and across interfaces. Need research into ideal material and interface configurations.
2) Pilot Projects: Need for testing outside of lab environments to understand in field performance of solid state (includes EVs since EVs drive the market; the solid-state technology will then trickle down to residential/commercial storage applications) 
3) Cost reduction: Cost is a big deal breaker for solid-state battery technology. Costs can be driven down through research into inexpensive chemicals to replace the semiconductor grade chemicals, as well as development of high throughput manufacturing processes once scale is achieved. 
4) End of life disposal: As the technology evolves, the end of life disposal must always be kept in mind from a cost and sustainability perspective. Steps should be taken to understand what the recycling/decommissioning of the battery units will look like. 
</t>
  </si>
  <si>
    <t xml:space="preserve">https://share-ng.sandia.gov/news/resources/news_releases/battery-interface/#.WubhdsgvyiO 
https://data.bloomberglp.com/bnef/sites/14/2017/07/BNEF-Lithium-ion-battery-costs-and-market.pdf 
http://www.ehcar.net/library/rapport/rapport206.pdf 
</t>
  </si>
  <si>
    <t>Brittany Westlake, EPRI, Gaps #: 2, 4</t>
  </si>
  <si>
    <t xml:space="preserve">Straw bale insulation is insulation that consists of straw bale, a byproduct of cereal cultivation that is available in large
quantities and at low cost in a great number of countries.
</t>
  </si>
  <si>
    <t>Performance testing and validation is essential, pretty low priority tech</t>
  </si>
  <si>
    <t xml:space="preserve">1. Demonstration projects are suggested to get more exposure by the major market players.
2. Performance improvement of straw bale construction standard mix designs is necessary to optimize alternative stabilizing agents and reinforcing options.
3. Performance testing and validation is recommended to evaluate mechanical properties, structural performance, ﬁre classiﬁcation, resistance to water vapor diffusion, and long-term durability.
</t>
  </si>
  <si>
    <t xml:space="preserve">Sustainable Earthen and Straw Bale Construction in North American Buildings: Codes and Practice
A review of unconventional sustainable building insulation materials
</t>
  </si>
  <si>
    <t>R-30, 2-hour fire rating, site build or pre-fab</t>
  </si>
  <si>
    <t xml:space="preserve">Dynamic glazing is defined as any fenestration product that has the fully reversible ability to change its performance properties, including U-factor, solar heat gain coefficient (SHGC), or visible transmittance (VT). Dynamic glazing improves window performance by adjusting window conduction and solar heat gain in response to either active or passive means. “Thermochromic” glazing/films passively modifies window U-factor and SHGC based on change in temperature (distinguished from “electrochromic” glazing, which uses an electrical circuit to modify SHGC). Thermochromic glass products use a polyvinyl butyral film with a thermochromic interlayer laminated between layers of outer glazing in a dual pane assembly to achieve an SHGCs as low as 0.09. </t>
  </si>
  <si>
    <t>Not as marketable as electrochromic due to lack of controllability. Shift in properties due to temperature of glazing may not align with needs for glare or SHGC reduction in building.</t>
  </si>
  <si>
    <t xml:space="preserve">Current cost premium for thermochromic windows, is $22/ft2. Current costs will limit applications to commercial buildings (especially high-rise), and very high-end homes. U.S. DOE Building Technologies Office (BTO) projects that installed cost premiums must drop to $8/ft2 or less for the technology to be cost competitive in the market and result in paybacks of ≤ 10 years for residential applications and ≤ 22 years for commercial buildings. Research should focus on opportunities for reducing cooling capacity in commercial buildings, thereby offsetting costs by reducing HVAC system size and cost. Modeling and demonstrations are needed to assess HVAC and lighting energy use impacts. Productivity impacts could also be evaluated. 
Additional technology gaps are to provide commercially available products that can adjust SHGC from 0.46 to 0.09 while maintaining a minimum visible transmittance (VT) of 0.6 and 0.4 for residential and commercial products, respectively. 
</t>
  </si>
  <si>
    <t xml:space="preserve">https://www.energy.gov/sites/prod/files/2014/02/f8/BTO_windows_and_envelope_report_3.pdf
https://www.osti.gov/servlets/purl/894091-FRpWuI/ 
https://basc.pnnl.gov/code-compliance/dynamic-glazing-code-compliance-brief
https://windows.lbl.gov/electrochromic-and-thermochromic
http://smartfilmsinternational.com/wp-content/uploads/solar/SFI-Thermochromic-brochure.pdf
https://c.ymcdn.com/sites/www.nibs.org/resource/resmgr/BETEC/BETEC3Tinianov.pdf
</t>
  </si>
  <si>
    <t xml:space="preserve">“Glass fabricators will be able to use existing equipment to make the SRT [sunlight responsive thermochromic] window while adding value and flexibility to the basic design. Glazing installers will have the ability to fit the windows with traditional methods without wires, power supplies and controllers. SRT windows can be retrofit into existing buildings.” -F.A. Millett, Pleotint Inc.Oh </t>
  </si>
  <si>
    <t>solar gain and comfort control</t>
  </si>
  <si>
    <t>Technology is in early R&amp;D stage.</t>
  </si>
  <si>
    <t>Prototype development.  Continue to investigate and develop different thermoelastic materials that meet necessary heat transfer and material properties.  Continue to develop laboratory prototypes to understand the performance and efficiency of current materials and system designs.  Develop next-generation prototypes that can more closely mimic the form factor and operating parameters of conventional air conditioning systems.</t>
  </si>
  <si>
    <t>Ichiro Takeuchi of Maryland Energy and Sensor Technologies has a project objective of achieving a cost target of $98/kBtu (US DOE, 2017)</t>
  </si>
  <si>
    <t>DOE is funding a thermoelastic cooling project co-researched by the University of Maryland, GE, and PNNL through the ARPA-e program. The UMD team's proof-of-concept prototypes using thin NiTi wires as the thermoelastic material exhibit high COP's. The UMD</t>
  </si>
  <si>
    <t>Ichiro Takeuchi of Maryland Energy and Sensor Technologies has a project objective of demonstrating a thermoelastic cooling system with COP &gt; 4 (US DOE, 2017)</t>
  </si>
  <si>
    <t xml:space="preserve">PV with active layers nearly 100 times thinner than typical c-Si panels, allowing for reduced material consumption, flexibility, building integration and transparency. Technologies include Cadmium telluride, Amorphous silicon, and copper indium gallium selenide. </t>
  </si>
  <si>
    <t xml:space="preserve">Product manufacturers drive current research to be cost competitive with c-Si and to discover new thin film compositions. Outside research should look at implementation and field analysis to investigate reliability and field performance. 
Current research in thin film perovskite solar cells at Solliance: https://solliance.eu/perovskite-research-program/ 
</t>
  </si>
  <si>
    <t xml:space="preserve">Increase in Efficiency: Research in improved design and composition of thin film PV in order to increase efficiency and reduce cost and space requirements. Reduction of production costs for Copper Indium Gallium Selenide (CIGS) and Gallium Arsenide panels in order to provide higher efficiency panels (15-20%) at a comparable cost. 
Project demonstrations: Various demonstrations to identify optimal building types to benefit from thin film while also testing panel durability and reliability. Would be useful to look at a cost and energy impact assessment of thin film building integrated PV.
Emerging thin film technologies: There is a need for proven product performance since many emerging PV absorbers lose power at a fast rate and are considered unreliable. Emerging thin-film technologies (i.e. perovskites) have seen high power at low cost, but reliability remains an issue. Field testing through project deployment and analysis is needed to quantify reliability. 
</t>
  </si>
  <si>
    <t xml:space="preserve">https://solliance.eu/perovskite-research-program/ 
https://www.energy.gov/sites/prod/files/2014/08/f18/2014_SunShot_Initiative_Portfolio8.13.14.pdf 
https://www.epri.com/#/pages/product/000000003002009361/ 
https://www.nrel.gov/docs/fy17osti/68925.pdf 
https://www.nrel.gov/docs/fy17osti/68105.pdf 
</t>
  </si>
  <si>
    <t>Less than 10%</t>
  </si>
  <si>
    <t xml:space="preserve">6-14% efficient (varies per thin film technology),
light weight; less energy embodiment; rigid or flexible configurations
</t>
  </si>
  <si>
    <t xml:space="preserve">Tri-generation combines heating, cooling and electricity generation in one system using a fuel (natural gas, biofuel etc.) as the energy source. Distributed tri-generation systems improve overall efficiency of electricity production and heat production and have the capability to be used flexibly as a grid resource. Quad-generation takes tri-generation a step further and recovers the released CO2 which can either be sequestered or used in an industrial or agricultural application. </t>
  </si>
  <si>
    <t xml:space="preserve">Tri/quad generation has been given an x-factor of one due to the high potential for GHG reduction, nearing efficiencies of 90%. Additionally, quad-generation can reach 100% zero net energy due to the carbon capture. Past research has been funded by the CEC as well as the DOE.  
http://www.energy.ca.gov/2015publications/CEC-500-2015-026/CEC-500-2015-026.pdf 
</t>
  </si>
  <si>
    <t xml:space="preserve">Performance Improvement: Tri and quad generation are nascent technologies with promising trajectories of high energy efficiency and little to no carbon emissions. That being said, research needs to be conducted to better understand product performance outside of lab environments to evaluate the impact that the different loads (electric, heating, cooling) have on the efficiency of generation. In most scenarios, one type of load will always be prioritized (i.e. electricity demand must be met with little thought to whether heating or cooling loads are needed to be met), leading to possible excess production of at least one resource. The high efficiencies currently met are only achieved when all three (or four) load types are weighted properly. 
Controls development: To mitigate excess heat/cooling/electricity production during system run times, automated controls to balance and store thermal resources should be explored. Pre-cooling/heating of space and pre-heating of water can be useful tools to improve system efficiency. Research is also needed in controls that utilize the flexibility of tri and quad gen systems to provide grid benefit through decreased consumption and load shift, improving the value proposition of such systems.
Economic understanding: The monetary value of tri and quad gen systems is difficult to quantify due to the range of sizes, applications, and customizability of the systems. Not to mention, different rate structures will incentivize different use cases. 
Real world demonstrations: Through field testing, the implementation and economic feasibility of tri and quad generation can be explored to better understand optimal applications, system sizes and control strategies to provide highest value and quickest ROI. 
</t>
  </si>
  <si>
    <t xml:space="preserve">http://www.energy.ca.gov/2015publications/CEC-500-2015-026/CEC-500-2015-026.pdf 
https://aip.scitation.org/doi/pdf/10.1063/1.5014015 
https://www.energy.gov/sites/prod/files/2014/09/f18/DOE_ZEH_M_Street_09-20-14.pdf 
https://www.clarke-energy.com/gas-engines/quadgeneration/ 
https://www.hydrogen.energy.gov/pdfs/review12/an027_ruth_2012_o.pdf 
</t>
  </si>
  <si>
    <t xml:space="preserve">85-90% lab tested efficiency. Few real-world research demonstrations performed up to this point. </t>
  </si>
  <si>
    <t>Thermal mass walls that absorb solar heat, stores energy during peak-use periods, and supplies energy when a building’s occupants require it.</t>
  </si>
  <si>
    <t>Early stage, probably not huge impact on energy, low priority, research needed for fundamental performance evaluation</t>
  </si>
  <si>
    <t>Prototype development and performance testing are necessary to understand the relationship between different design parameters (material, thickness, glazing arrangement, distance between wall and glazing, glazing thickness, color, glazing color, absorptive coating, vent size, vent geometry, fan blowing angle) and technology performance.</t>
  </si>
  <si>
    <t>Trombe walls: A review of opportunities and challenges in research and development</t>
  </si>
  <si>
    <t>Satisfies 20% heating demand</t>
  </si>
  <si>
    <t>A VIP consists of a porous core enveloped by an air and vapour tight barrier, which is heat sealed. The core is of an open pore structure to allow all the air to evacuate, and create a vacuum.</t>
  </si>
  <si>
    <t>Already being researched and has some market penetration, already very high performance, large potential for energy reduction in cold climates, more research needed on product lifespand and product vulnerability to perforation. DOE Building Technologies Office developed research roadmap for high performance insulation materials.</t>
  </si>
  <si>
    <t xml:space="preserve">1. Performance testing and validation is needed to better predict product lifetime and acoustical properties.
2. Performance improvement and product enhancement is suggested to better maintain product vacuum, make the panel less vulnerable towards perforation, utilize new adhesive materials and sealants, and better develop barrier material that will yield a long useful life time and reduce the thermal bridging effect.
3. Cost reduction is needed due to the high production cost of nano-porous materials, lack of commercialization of materials, and production scale that is not comparable to conventional insulation.
4. Standards development is recommended as there is no standard on how to handle VIPs during construction. In addition, modeling capability is needed for complex heat and mass exchange phenomena that occur in VIP systems 
5. Demonstration projects would be useful to employ the knowledge generated in the laboratories to manufacture example VIPs with experimentally validated test results under realistic climatic conditions to earn the confidence of the builders, architects and building managers and owners.
</t>
  </si>
  <si>
    <t xml:space="preserve">Vacuum insulation panel products: A state-of-the-art review and future research pathways
Toward aerogel based thermal superinsulation in buildings A comprehensive review
Vacuum insulated panels for sustainable buildings: a review of research and applications
Vacuum Insulation Panels (VIPs) for building construction industry - A review of the contemporary developments and future directions
</t>
  </si>
  <si>
    <t>$0.50/sq ft</t>
  </si>
  <si>
    <t>Current cost is $0.50/sq ft → future cost is $0.25/sq ft</t>
  </si>
  <si>
    <t>.003 - .011 W/mK; unpredicable lifespan; vulnerable to performation</t>
  </si>
  <si>
    <t>Current and future performance is 0.0011 W/mK (R-12/in)</t>
  </si>
  <si>
    <t xml:space="preserve">Current wifi routers are unable to modulate power consumption in response to data transfer rates.  However, relatively modest changes in firmware and software can make this possible. This is accomplished by extending the beacon intervals, which decreases load on the network. Most of the routers out of the box have the default Beacon Interval function value set at 100 ms but this approach raises it to 1 second (and could extend to over 60 sec).  In addition, beacons enable devices to have power saving modes. Access points will hold on to packets destined for stations that are currently sleeping. 
 At least one model is already available (developed originally to minimize EMF exposure in homes).  The solution can be either scheduled (such as during nights) or by sensing periods of low demand.
</t>
  </si>
  <si>
    <t>This technology exists but hasn’t been widely commercialized.</t>
  </si>
  <si>
    <t xml:space="preserve">Further refinement of the technology is needed to assure a level of service similar to less efficient designs.  It’s not clear how easy it will be for a user to select performance (from “high efficiency” to “low-latency at all times”).
Widespread field testing of technology is still required. 
</t>
  </si>
  <si>
    <t xml:space="preserve">See  https://www.jrselectrohealth.com/?c=cf13ce20305c for a description of a modified wifi router with these characteristics.
The beacon interval is described here:
https://en.wikipedia.org/wiki/Beacon_frame 
</t>
  </si>
  <si>
    <t>Constant power consumption regardless of data transmission load</t>
  </si>
  <si>
    <t>Standby power consumption in certain appliances can be reduced to zero by installing energy-harvesting capability to operate the power switch.  The source of the harvested energy would be the remote control (either the IR or a laser assist).  The solution works for remotely controlled devices with no additional loads, such as ceiling fans, powered speakers, and lights.</t>
  </si>
  <si>
    <t>This technology requires considerable research to increase reliability and decrease costs.   Once accomplished, it should be widely applicable.</t>
  </si>
  <si>
    <t xml:space="preserve">This technology is still in the development stage, although several prototypes have been made and shown to successfully activate a primary power switch with only ambient energy.  Once reliable technologies have been demonstrated, they still need to be miniaturized and then simplified to lower costs. 
Several other zero-standby solutions have also been demonstrated, which may permit even wider application.
</t>
  </si>
  <si>
    <t xml:space="preserve">Meier, Alan, and Hans-Paul Siderius. 2017. “Should the next Standby Power Target Be 0-Watt?” In Eceee 2017 Summer Study – Consumption, Efficiency &amp; Limits. Presqu’île de Giens, Hyeres, France: European Council for an Energy-Efficient Economy.
Kang, S., K. Park, S. Shin, K. Chang, and H. Kim. 2011. “Zero Standby Power Remote Control System Using Light Power Transmission.” IEEE Transactions on Consumer Electronics 57 (4): 1622–27. https://doi.org/10.1109/TCE.2011.6131134.
Yamawaki, Akira, and Seiichi Serikawa. 2015. “Power Supply Circuit with Zero Standby Power Consumption on Infrared Remote Controlled Product by Using Energy Harvesting.” In Proc. of the International MultiConference of Engineers and Computer Scientists 2015.
</t>
  </si>
  <si>
    <t>conventional power supply</t>
  </si>
  <si>
    <t>Rationale for X-Factor</t>
  </si>
  <si>
    <t>Research Gap Articulation</t>
  </si>
  <si>
    <t>Key References</t>
  </si>
  <si>
    <t>Any Subject Matter Expert Names, Affiliation, Comments and Quotes</t>
  </si>
  <si>
    <t>Cost Target</t>
  </si>
  <si>
    <t>Performance Target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</si>
</sst>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0"/>
      <color theme="1"/>
      <name val="Arial"/>
      <family val="2"/>
    </font>
    <font>
      <b/>
      <sz val="11"/>
      <color theme="1"/>
      <name val="Arial"/>
      <family val="2"/>
    </font>
    <font>
      <sz val="9"/>
      <color theme="1"/>
      <name val="Arial"/>
      <family val="2"/>
    </font>
    <font>
      <b/>
      <sz val="10"/>
      <color theme="1"/>
      <name val="Arial"/>
      <family val="2"/>
    </font>
    <font>
      <sz val="10"/>
      <color rgb="FFFF0000"/>
      <name val="Arial"/>
      <family val="2"/>
    </font>
    <font>
      <b/>
      <i/>
      <sz val="9"/>
      <color theme="4"/>
      <name val="Arial"/>
      <family val="2"/>
    </font>
    <font>
      <b/>
      <sz val="9"/>
      <color theme="1"/>
      <name val="Arial"/>
      <family val="2"/>
    </font>
    <font>
      <b/>
      <sz val="11"/>
      <color theme="4"/>
      <name val="Arial"/>
      <family val="2"/>
    </font>
    <font>
      <b/>
      <sz val="11"/>
      <color theme="6"/>
      <name val="Arial"/>
      <family val="2"/>
    </font>
    <font>
      <b/>
      <sz val="11"/>
      <color theme="8"/>
      <name val="Arial"/>
      <family val="2"/>
    </font>
    <font>
      <sz val="9"/>
      <color theme="1" tint="0.249977111117893"/>
      <name val="Arial"/>
      <family val="2"/>
    </font>
    <font>
      <sz val="11"/>
      <color theme="1"/>
      <name val="Calibri"/>
      <family val="2"/>
      <scheme val="minor"/>
    </font>
  </fonts>
  <fills count="7">
    <fill>
      <patternFill patternType="none"/>
    </fill>
    <fill>
      <patternFill patternType="gray125"/>
    </fill>
    <fill>
      <patternFill patternType="solid">
        <fgColor rgb="FFFFFFFF"/>
        <bgColor indexed="64"/>
      </patternFill>
    </fill>
    <fill>
      <patternFill patternType="solid">
        <fgColor rgb="FFCCFFFF"/>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4" tint="0.59999389629810485"/>
        <bgColor indexed="64"/>
      </patternFill>
    </fill>
  </fills>
  <borders count="9">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2" fillId="0" borderId="0" applyFont="0" applyFill="0" applyBorder="0" applyAlignment="0" applyProtection="0"/>
  </cellStyleXfs>
  <cellXfs count="49">
    <xf numFmtId="0" fontId="0" fillId="0" borderId="0" xfId="0"/>
    <xf numFmtId="0" fontId="1" fillId="0" borderId="0" xfId="0" applyFont="1"/>
    <xf numFmtId="0" fontId="2" fillId="0" borderId="0" xfId="0" applyFont="1"/>
    <xf numFmtId="0" fontId="1" fillId="0" borderId="0" xfId="0" applyFont="1" applyAlignment="1"/>
    <xf numFmtId="0" fontId="1" fillId="0" borderId="0" xfId="0" applyFont="1" applyAlignment="1">
      <alignment horizontal="center"/>
    </xf>
    <xf numFmtId="0" fontId="3" fillId="0" borderId="0" xfId="0" applyFont="1" applyAlignment="1">
      <alignment wrapText="1"/>
    </xf>
    <xf numFmtId="0" fontId="4" fillId="0" borderId="0" xfId="0" applyFont="1"/>
    <xf numFmtId="0" fontId="3" fillId="0" borderId="0" xfId="0" applyFont="1" applyAlignment="1">
      <alignment horizontal="left"/>
    </xf>
    <xf numFmtId="0" fontId="4" fillId="0" borderId="0" xfId="0" applyFont="1" applyAlignment="1">
      <alignment wrapText="1"/>
    </xf>
    <xf numFmtId="9" fontId="1" fillId="0" borderId="0" xfId="0" applyNumberFormat="1" applyFont="1"/>
    <xf numFmtId="0" fontId="5" fillId="0" borderId="0" xfId="0" applyFont="1" applyAlignment="1">
      <alignment horizontal="center"/>
    </xf>
    <xf numFmtId="0" fontId="3" fillId="0" borderId="0" xfId="0" applyFont="1" applyAlignment="1">
      <alignment vertical="top" wrapText="1"/>
    </xf>
    <xf numFmtId="0" fontId="4" fillId="0" borderId="4" xfId="0" applyFont="1" applyBorder="1"/>
    <xf numFmtId="0" fontId="1" fillId="0" borderId="4" xfId="0" applyFont="1" applyBorder="1"/>
    <xf numFmtId="0" fontId="2" fillId="0" borderId="4" xfId="0" applyFont="1" applyBorder="1"/>
    <xf numFmtId="0" fontId="1" fillId="0" borderId="0" xfId="0" applyFont="1" applyFill="1" applyBorder="1" applyAlignment="1">
      <alignment horizontal="left"/>
    </xf>
    <xf numFmtId="0" fontId="10" fillId="0" borderId="0" xfId="0" applyFont="1" applyAlignment="1">
      <alignment horizontal="center" wrapText="1"/>
    </xf>
    <xf numFmtId="0" fontId="11" fillId="0" borderId="0" xfId="0" applyFont="1" applyBorder="1" applyAlignment="1">
      <alignment horizontal="center" wrapText="1"/>
    </xf>
    <xf numFmtId="0" fontId="4" fillId="0" borderId="4" xfId="0" applyFont="1" applyBorder="1" applyAlignment="1">
      <alignment horizontal="left"/>
    </xf>
    <xf numFmtId="0" fontId="2" fillId="4" borderId="6" xfId="0" applyFont="1" applyFill="1" applyBorder="1" applyAlignment="1">
      <alignment horizontal="center" vertical="center"/>
    </xf>
    <xf numFmtId="2" fontId="1" fillId="0" borderId="0" xfId="0" applyNumberFormat="1" applyFont="1" applyAlignment="1">
      <alignment horizontal="center"/>
    </xf>
    <xf numFmtId="0" fontId="4" fillId="0" borderId="0" xfId="0" applyFont="1" applyAlignment="1">
      <alignment horizontal="center" textRotation="90" wrapText="1"/>
    </xf>
    <xf numFmtId="0" fontId="2" fillId="0" borderId="0" xfId="0" applyFont="1" applyFill="1" applyBorder="1" applyAlignment="1">
      <alignment horizontal="center" vertical="center"/>
    </xf>
    <xf numFmtId="0" fontId="1" fillId="0" borderId="0" xfId="0" applyFont="1" applyFill="1" applyBorder="1" applyAlignment="1">
      <alignment vertical="center"/>
    </xf>
    <xf numFmtId="0" fontId="1" fillId="0" borderId="0" xfId="0" applyFont="1" applyFill="1" applyBorder="1" applyAlignment="1"/>
    <xf numFmtId="9" fontId="1" fillId="0" borderId="0" xfId="1" applyFont="1" applyAlignment="1">
      <alignment horizontal="center"/>
    </xf>
    <xf numFmtId="0" fontId="1" fillId="0" borderId="0" xfId="0" applyFont="1" applyBorder="1"/>
    <xf numFmtId="0" fontId="4" fillId="0" borderId="8" xfId="0" applyFont="1" applyBorder="1" applyAlignment="1">
      <alignment horizontal="center"/>
    </xf>
    <xf numFmtId="0" fontId="1" fillId="0" borderId="8" xfId="0" applyFont="1" applyBorder="1" applyAlignment="1">
      <alignment horizontal="center" vertical="center"/>
    </xf>
    <xf numFmtId="0" fontId="3" fillId="0" borderId="0" xfId="0" applyFont="1"/>
    <xf numFmtId="0" fontId="3" fillId="0" borderId="0" xfId="0" applyFont="1" applyAlignment="1">
      <alignment textRotation="90" wrapText="1"/>
    </xf>
    <xf numFmtId="0" fontId="7" fillId="0" borderId="0" xfId="0" applyFont="1" applyAlignment="1">
      <alignment horizontal="left" wrapText="1"/>
    </xf>
    <xf numFmtId="0" fontId="7" fillId="2" borderId="1" xfId="0" applyFont="1" applyFill="1" applyBorder="1" applyAlignment="1">
      <alignment horizontal="center" textRotation="90" wrapText="1"/>
    </xf>
    <xf numFmtId="0" fontId="7" fillId="2" borderId="2" xfId="0" applyFont="1" applyFill="1" applyBorder="1" applyAlignment="1">
      <alignment horizontal="center" textRotation="90" wrapText="1"/>
    </xf>
    <xf numFmtId="0" fontId="3" fillId="0" borderId="0" xfId="0" applyFont="1" applyAlignment="1">
      <alignment horizontal="center" wrapText="1"/>
    </xf>
    <xf numFmtId="0" fontId="2" fillId="4" borderId="5" xfId="0" applyFont="1" applyFill="1" applyBorder="1" applyAlignment="1">
      <alignment horizontal="center" vertical="center"/>
    </xf>
    <xf numFmtId="0" fontId="2" fillId="5" borderId="6" xfId="0" applyFont="1" applyFill="1" applyBorder="1" applyAlignment="1">
      <alignment horizontal="center" vertical="center"/>
    </xf>
    <xf numFmtId="0" fontId="2" fillId="6" borderId="7" xfId="0" applyFont="1" applyFill="1" applyBorder="1" applyAlignment="1">
      <alignment horizontal="center" vertical="center"/>
    </xf>
    <xf numFmtId="0" fontId="3" fillId="0" borderId="0" xfId="0" applyFont="1" applyAlignment="1">
      <alignment horizontal="left" wrapText="1"/>
    </xf>
    <xf numFmtId="0" fontId="3" fillId="0" borderId="3" xfId="0" applyFont="1" applyBorder="1" applyAlignment="1">
      <alignment horizontal="left" wrapText="1"/>
    </xf>
    <xf numFmtId="0" fontId="4" fillId="0" borderId="8" xfId="0" applyFont="1" applyBorder="1" applyAlignment="1">
      <alignment horizontal="left"/>
    </xf>
    <xf numFmtId="0" fontId="1" fillId="3" borderId="5" xfId="0" applyFont="1" applyFill="1" applyBorder="1" applyAlignment="1">
      <alignment horizontal="left" vertical="center" indent="1"/>
    </xf>
    <xf numFmtId="0" fontId="1" fillId="3" borderId="6" xfId="0" applyFont="1" applyFill="1" applyBorder="1" applyAlignment="1">
      <alignment horizontal="left" vertical="center" indent="1"/>
    </xf>
    <xf numFmtId="0" fontId="1" fillId="3" borderId="7" xfId="0" applyFont="1" applyFill="1" applyBorder="1" applyAlignment="1">
      <alignment horizontal="left" vertical="center" indent="1"/>
    </xf>
    <xf numFmtId="0" fontId="8" fillId="0" borderId="3" xfId="0" applyFont="1" applyBorder="1" applyAlignment="1">
      <alignment horizontal="center"/>
    </xf>
    <xf numFmtId="0" fontId="9" fillId="0" borderId="3" xfId="0" applyFont="1" applyBorder="1" applyAlignment="1">
      <alignment horizontal="center"/>
    </xf>
    <xf numFmtId="0" fontId="3" fillId="0" borderId="3" xfId="0" applyFont="1" applyBorder="1" applyAlignment="1">
      <alignment horizontal="left" vertical="top" wrapText="1"/>
    </xf>
    <xf numFmtId="0" fontId="4" fillId="3" borderId="8" xfId="0" applyFont="1" applyFill="1" applyBorder="1" applyAlignment="1">
      <alignment horizontal="left" wrapText="1"/>
    </xf>
    <xf numFmtId="0" fontId="1" fillId="0" borderId="8" xfId="0" applyFont="1" applyBorder="1" applyAlignment="1">
      <alignment horizontal="left" vertical="center" wrapText="1"/>
    </xf>
  </cellXfs>
  <cellStyles count="2">
    <cellStyle name="Normal" xfId="0" builtinId="0"/>
    <cellStyle name="Percent" xfId="1" builtinId="5"/>
  </cellStyles>
  <dxfs count="42">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dxf>
    <dxf>
      <font>
        <strike val="0"/>
        <outline val="0"/>
        <shadow val="0"/>
        <u val="none"/>
        <vertAlign val="baseline"/>
        <sz val="9"/>
        <color theme="1"/>
        <name val="Arial"/>
        <scheme val="none"/>
      </font>
      <alignment horizontal="general" vertical="bottom" textRotation="0" wrapText="1" indent="0" justifyLastLine="0" shrinkToFit="0" readingOrder="0"/>
    </dxf>
  </dxfs>
  <tableStyles count="0" defaultTableStyle="TableStyleMedium2" defaultPivotStyle="PivotStyleLight16"/>
  <colors>
    <mruColors>
      <color rgb="FFCCFFFF"/>
      <color rgb="FFFF00FF"/>
      <color rgb="FF9900CC"/>
      <color rgb="FFCC00FF"/>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Top 10 Technologies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38290939944629543"/>
          <c:y val="0.12452482899658311"/>
          <c:w val="0.58998504193013968"/>
          <c:h val="0.72861982594854768"/>
        </c:manualLayout>
      </c:layout>
      <c:barChart>
        <c:barDir val="bar"/>
        <c:grouping val="stacked"/>
        <c:varyColors val="0"/>
        <c:ser>
          <c:idx val="4"/>
          <c:order val="0"/>
          <c:tx>
            <c:strRef>
              <c:f>'Top10'!$D$14</c:f>
              <c:strCache>
                <c:ptCount val="1"/>
                <c:pt idx="0">
                  <c:v>Energy Impact</c:v>
                </c:pt>
              </c:strCache>
            </c:strRef>
          </c:tx>
          <c:spPr>
            <a:solidFill>
              <a:schemeClr val="accent3"/>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'Top10'!$D$15:$D$24</c:f>
              <c:numCache>
                <c:formatCode>0.00</c:formatCode>
                <c:ptCount val="10"/>
                <c:pt idx="0">
                  <c:v>0.34285714285714286</c:v>
                </c:pt>
                <c:pt idx="1">
                  <c:v>0.24</c:v>
                </c:pt>
                <c:pt idx="2">
                  <c:v>0.14857142857142858</c:v>
                </c:pt>
                <c:pt idx="3">
                  <c:v>0.24</c:v>
                </c:pt>
                <c:pt idx="4">
                  <c:v>0.16</c:v>
                </c:pt>
                <c:pt idx="5">
                  <c:v>0.16</c:v>
                </c:pt>
                <c:pt idx="6">
                  <c:v>0.34285714285714286</c:v>
                </c:pt>
                <c:pt idx="7">
                  <c:v>0.25142857142857145</c:v>
                </c:pt>
                <c:pt idx="8">
                  <c:v>0.2742857142857143</c:v>
                </c:pt>
                <c:pt idx="9">
                  <c:v>0.26285714285714284</c:v>
                </c:pt>
              </c:numCache>
            </c:numRef>
          </c:val>
          <c:extLst>
            <c:ext xmlns:c16="http://schemas.microsoft.com/office/drawing/2014/chart" uri="{C3380CC4-5D6E-409C-BE32-E72D297353CC}">
              <c16:uniqueId val="{00000000-985C-4491-B252-310F3EAE9726}"/>
            </c:ext>
          </c:extLst>
        </c:ser>
        <c:ser>
          <c:idx val="5"/>
          <c:order val="1"/>
          <c:tx>
            <c:strRef>
              <c:f>'Top10'!$E$14</c:f>
              <c:strCache>
                <c:ptCount val="1"/>
                <c:pt idx="0">
                  <c:v>Load Shaping</c:v>
                </c:pt>
              </c:strCache>
            </c:strRef>
          </c:tx>
          <c:spPr>
            <a:solidFill>
              <a:schemeClr val="accent4">
                <a:lumMod val="50000"/>
              </a:schemeClr>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'Top10'!$E$15:$E$24</c:f>
              <c:numCache>
                <c:formatCode>0.00</c:formatCode>
                <c:ptCount val="10"/>
                <c:pt idx="0">
                  <c:v>4.2857142857142858E-2</c:v>
                </c:pt>
                <c:pt idx="1">
                  <c:v>0.12857142857142856</c:v>
                </c:pt>
                <c:pt idx="2">
                  <c:v>4.2857142857142858E-2</c:v>
                </c:pt>
                <c:pt idx="3">
                  <c:v>8.5714285714285715E-2</c:v>
                </c:pt>
                <c:pt idx="4">
                  <c:v>0.12857142857142856</c:v>
                </c:pt>
                <c:pt idx="5">
                  <c:v>8.5714285714285715E-2</c:v>
                </c:pt>
                <c:pt idx="6">
                  <c:v>8.5714285714285715E-2</c:v>
                </c:pt>
                <c:pt idx="7">
                  <c:v>8.5714285714285715E-2</c:v>
                </c:pt>
                <c:pt idx="8">
                  <c:v>8.5714285714285715E-2</c:v>
                </c:pt>
                <c:pt idx="9">
                  <c:v>8.5714285714285715E-2</c:v>
                </c:pt>
              </c:numCache>
            </c:numRef>
          </c:val>
          <c:extLst>
            <c:ext xmlns:c16="http://schemas.microsoft.com/office/drawing/2014/chart" uri="{C3380CC4-5D6E-409C-BE32-E72D297353CC}">
              <c16:uniqueId val="{00000001-985C-4491-B252-310F3EAE9726}"/>
            </c:ext>
          </c:extLst>
        </c:ser>
        <c:ser>
          <c:idx val="3"/>
          <c:order val="2"/>
          <c:tx>
            <c:strRef>
              <c:f>'Top10'!$F$14</c:f>
              <c:strCache>
                <c:ptCount val="1"/>
                <c:pt idx="0">
                  <c:v>GHG Reduction</c:v>
                </c:pt>
              </c:strCache>
            </c:strRef>
          </c:tx>
          <c:spPr>
            <a:solidFill>
              <a:schemeClr val="accent3">
                <a:lumMod val="60000"/>
                <a:lumOff val="40000"/>
              </a:schemeClr>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'Top10'!$F$15:$F$24</c:f>
              <c:numCache>
                <c:formatCode>0.00</c:formatCode>
                <c:ptCount val="10"/>
                <c:pt idx="0">
                  <c:v>0.12857142857142856</c:v>
                </c:pt>
                <c:pt idx="1">
                  <c:v>0.12857142857142856</c:v>
                </c:pt>
                <c:pt idx="2">
                  <c:v>8.5714285714285715E-2</c:v>
                </c:pt>
                <c:pt idx="3">
                  <c:v>4.2857142857142858E-2</c:v>
                </c:pt>
                <c:pt idx="4">
                  <c:v>8.5714285714285715E-2</c:v>
                </c:pt>
                <c:pt idx="5">
                  <c:v>4.2857142857142858E-2</c:v>
                </c:pt>
                <c:pt idx="6">
                  <c:v>4.2857142857142858E-2</c:v>
                </c:pt>
                <c:pt idx="7">
                  <c:v>8.5714285714285715E-2</c:v>
                </c:pt>
                <c:pt idx="8">
                  <c:v>0.12857142857142856</c:v>
                </c:pt>
                <c:pt idx="9">
                  <c:v>8.5714285714285715E-2</c:v>
                </c:pt>
              </c:numCache>
            </c:numRef>
          </c:val>
          <c:extLst>
            <c:ext xmlns:c16="http://schemas.microsoft.com/office/drawing/2014/chart" uri="{C3380CC4-5D6E-409C-BE32-E72D297353CC}">
              <c16:uniqueId val="{00000002-985C-4491-B252-310F3EAE9726}"/>
            </c:ext>
          </c:extLst>
        </c:ser>
        <c:ser>
          <c:idx val="2"/>
          <c:order val="3"/>
          <c:tx>
            <c:strRef>
              <c:f>'Top10'!$G$14</c:f>
              <c:strCache>
                <c:ptCount val="1"/>
                <c:pt idx="0">
                  <c:v>Technology Readiness</c:v>
                </c:pt>
              </c:strCache>
            </c:strRef>
          </c:tx>
          <c:spPr>
            <a:solidFill>
              <a:schemeClr val="accent3">
                <a:lumMod val="20000"/>
                <a:lumOff val="80000"/>
              </a:schemeClr>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'Top10'!$G$15:$G$24</c:f>
              <c:numCache>
                <c:formatCode>0.00</c:formatCode>
                <c:ptCount val="10"/>
                <c:pt idx="0">
                  <c:v>2.8571428571428571E-2</c:v>
                </c:pt>
                <c:pt idx="1">
                  <c:v>5.7142857142857141E-2</c:v>
                </c:pt>
                <c:pt idx="2">
                  <c:v>5.7142857142857141E-2</c:v>
                </c:pt>
                <c:pt idx="3">
                  <c:v>8.5714285714285715E-2</c:v>
                </c:pt>
                <c:pt idx="4">
                  <c:v>8.5714285714285715E-2</c:v>
                </c:pt>
                <c:pt idx="5">
                  <c:v>5.7142857142857141E-2</c:v>
                </c:pt>
                <c:pt idx="6">
                  <c:v>2.8571428571428571E-2</c:v>
                </c:pt>
                <c:pt idx="7">
                  <c:v>8.5714285714285715E-2</c:v>
                </c:pt>
                <c:pt idx="8">
                  <c:v>8.5714285714285715E-2</c:v>
                </c:pt>
                <c:pt idx="9">
                  <c:v>5.7142857142857141E-2</c:v>
                </c:pt>
              </c:numCache>
            </c:numRef>
          </c:val>
          <c:extLst>
            <c:ext xmlns:c16="http://schemas.microsoft.com/office/drawing/2014/chart" uri="{C3380CC4-5D6E-409C-BE32-E72D297353CC}">
              <c16:uniqueId val="{00000003-985C-4491-B252-310F3EAE9726}"/>
            </c:ext>
          </c:extLst>
        </c:ser>
        <c:ser>
          <c:idx val="6"/>
          <c:order val="4"/>
          <c:tx>
            <c:strRef>
              <c:f>'Top10'!$H$14</c:f>
              <c:strCache>
                <c:ptCount val="1"/>
                <c:pt idx="0">
                  <c:v>Community-scale</c:v>
                </c:pt>
              </c:strCache>
            </c:strRef>
          </c:tx>
          <c:spPr>
            <a:solidFill>
              <a:schemeClr val="accent5">
                <a:lumMod val="50000"/>
              </a:schemeClr>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'Top10'!$H$15:$H$24</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85C-4491-B252-310F3EAE9726}"/>
            </c:ext>
          </c:extLst>
        </c:ser>
        <c:ser>
          <c:idx val="0"/>
          <c:order val="5"/>
          <c:tx>
            <c:strRef>
              <c:f>'Top10'!$I$14</c:f>
              <c:strCache>
                <c:ptCount val="1"/>
                <c:pt idx="0">
                  <c:v>Site level</c:v>
                </c:pt>
              </c:strCache>
            </c:strRef>
          </c:tx>
          <c:spPr>
            <a:solidFill>
              <a:schemeClr val="accent5"/>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'Top10'!$I$15:$I$24</c:f>
              <c:numCache>
                <c:formatCode>0.00</c:formatCode>
                <c:ptCount val="10"/>
                <c:pt idx="0">
                  <c:v>0.22857142857142856</c:v>
                </c:pt>
                <c:pt idx="1">
                  <c:v>0.22857142857142856</c:v>
                </c:pt>
                <c:pt idx="2">
                  <c:v>0.34285714285714286</c:v>
                </c:pt>
                <c:pt idx="3">
                  <c:v>0.22857142857142856</c:v>
                </c:pt>
                <c:pt idx="4">
                  <c:v>0.22857142857142856</c:v>
                </c:pt>
                <c:pt idx="5">
                  <c:v>0.34285714285714286</c:v>
                </c:pt>
                <c:pt idx="6">
                  <c:v>0.34285714285714286</c:v>
                </c:pt>
                <c:pt idx="7">
                  <c:v>0.34285714285714286</c:v>
                </c:pt>
                <c:pt idx="8">
                  <c:v>0.34285714285714286</c:v>
                </c:pt>
                <c:pt idx="9">
                  <c:v>0.34285714285714286</c:v>
                </c:pt>
              </c:numCache>
            </c:numRef>
          </c:val>
          <c:extLst>
            <c:ext xmlns:c16="http://schemas.microsoft.com/office/drawing/2014/chart" uri="{C3380CC4-5D6E-409C-BE32-E72D297353CC}">
              <c16:uniqueId val="{00000005-985C-4491-B252-310F3EAE9726}"/>
            </c:ext>
          </c:extLst>
        </c:ser>
        <c:ser>
          <c:idx val="1"/>
          <c:order val="6"/>
          <c:tx>
            <c:strRef>
              <c:f>'Top10'!$J$14</c:f>
              <c:strCache>
                <c:ptCount val="1"/>
                <c:pt idx="0">
                  <c:v>All electric</c:v>
                </c:pt>
              </c:strCache>
            </c:strRef>
          </c:tx>
          <c:spPr>
            <a:solidFill>
              <a:schemeClr val="accent6"/>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'Top10'!$J$15:$J$24</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985C-4491-B252-310F3EAE9726}"/>
            </c:ext>
          </c:extLst>
        </c:ser>
        <c:ser>
          <c:idx val="7"/>
          <c:order val="7"/>
          <c:tx>
            <c:strRef>
              <c:f>'Top10'!$K$14</c:f>
              <c:strCache>
                <c:ptCount val="1"/>
                <c:pt idx="0">
                  <c:v>Mixed-fuel</c:v>
                </c:pt>
              </c:strCache>
            </c:strRef>
          </c:tx>
          <c:spPr>
            <a:solidFill>
              <a:schemeClr val="accent6">
                <a:lumMod val="40000"/>
                <a:lumOff val="60000"/>
              </a:schemeClr>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'Top10'!$K$15:$K$24</c:f>
              <c:numCache>
                <c:formatCode>0.00</c:formatCode>
                <c:ptCount val="10"/>
                <c:pt idx="0">
                  <c:v>0.11428571428571428</c:v>
                </c:pt>
                <c:pt idx="1">
                  <c:v>0.22857142857142856</c:v>
                </c:pt>
                <c:pt idx="2">
                  <c:v>0.22857142857142856</c:v>
                </c:pt>
                <c:pt idx="3">
                  <c:v>0.22857142857142856</c:v>
                </c:pt>
                <c:pt idx="4">
                  <c:v>0.11428571428571428</c:v>
                </c:pt>
                <c:pt idx="5">
                  <c:v>0.22857142857142856</c:v>
                </c:pt>
                <c:pt idx="6">
                  <c:v>0.22857142857142856</c:v>
                </c:pt>
                <c:pt idx="7">
                  <c:v>0.22857142857142856</c:v>
                </c:pt>
                <c:pt idx="8">
                  <c:v>0.22857142857142856</c:v>
                </c:pt>
                <c:pt idx="9">
                  <c:v>0.22857142857142856</c:v>
                </c:pt>
              </c:numCache>
            </c:numRef>
          </c:val>
          <c:extLst>
            <c:ext xmlns:c16="http://schemas.microsoft.com/office/drawing/2014/chart" uri="{C3380CC4-5D6E-409C-BE32-E72D297353CC}">
              <c16:uniqueId val="{00000007-985C-4491-B252-310F3EAE9726}"/>
            </c:ext>
          </c:extLst>
        </c:ser>
        <c:ser>
          <c:idx val="8"/>
          <c:order val="8"/>
          <c:tx>
            <c:strRef>
              <c:f>'Top10'!$L$14</c:f>
              <c:strCache>
                <c:ptCount val="1"/>
                <c:pt idx="0">
                  <c:v>X-factor</c:v>
                </c:pt>
              </c:strCache>
            </c:strRef>
          </c:tx>
          <c:spPr>
            <a:solidFill>
              <a:schemeClr val="accent1"/>
            </a:solidFill>
            <a:ln>
              <a:noFill/>
            </a:ln>
            <a:effectLst/>
          </c:spPr>
          <c:invertIfNegative val="0"/>
          <c:cat>
            <c:strRef>
              <c:f>'Top10'!$C$15:$C$24</c:f>
              <c:strCache>
                <c:ptCount val="10"/>
                <c:pt idx="0">
                  <c:v>Higher efficiency PV integrated electrochromic windows</c:v>
                </c:pt>
                <c:pt idx="1">
                  <c:v>CO2 Heat pumps</c:v>
                </c:pt>
                <c:pt idx="2">
                  <c:v>Personal Comfort Systems</c:v>
                </c:pt>
                <c:pt idx="3">
                  <c:v>Real Time Energy Management Software</c:v>
                </c:pt>
                <c:pt idx="4">
                  <c:v>Predictive (Data Analytics based) controls</c:v>
                </c:pt>
                <c:pt idx="5">
                  <c:v>Vacuum Insulated Panels</c:v>
                </c:pt>
                <c:pt idx="6">
                  <c:v>Electrochromic Fenestration</c:v>
                </c:pt>
                <c:pt idx="7">
                  <c:v>Air Sealing</c:v>
                </c:pt>
                <c:pt idx="8">
                  <c:v>Radiant Heating and Cooling</c:v>
                </c:pt>
                <c:pt idx="9">
                  <c:v>Advanced lighting controls systems (ALCS)</c:v>
                </c:pt>
              </c:strCache>
            </c:strRef>
          </c:cat>
          <c:val>
            <c:numRef>
              <c:f>'Top10'!$L$15:$L$24</c:f>
              <c:numCache>
                <c:formatCode>0.00</c:formatCode>
                <c:ptCount val="10"/>
                <c:pt idx="0">
                  <c:v>0.11428571428571428</c:v>
                </c:pt>
                <c:pt idx="1">
                  <c:v>0</c:v>
                </c:pt>
                <c:pt idx="2">
                  <c:v>0.11428571428571428</c:v>
                </c:pt>
                <c:pt idx="3">
                  <c:v>0.11428571428571428</c:v>
                </c:pt>
                <c:pt idx="4">
                  <c:v>0.22857142857142856</c:v>
                </c:pt>
                <c:pt idx="5">
                  <c:v>0.11428571428571428</c:v>
                </c:pt>
                <c:pt idx="6">
                  <c:v>0.11428571428571428</c:v>
                </c:pt>
                <c:pt idx="7">
                  <c:v>0.11428571428571428</c:v>
                </c:pt>
                <c:pt idx="8">
                  <c:v>0.11428571428571428</c:v>
                </c:pt>
                <c:pt idx="9">
                  <c:v>0.22857142857142856</c:v>
                </c:pt>
              </c:numCache>
            </c:numRef>
          </c:val>
          <c:extLst>
            <c:ext xmlns:c16="http://schemas.microsoft.com/office/drawing/2014/chart" uri="{C3380CC4-5D6E-409C-BE32-E72D297353CC}">
              <c16:uniqueId val="{00000008-985C-4491-B252-310F3EAE9726}"/>
            </c:ext>
          </c:extLst>
        </c:ser>
        <c:dLbls>
          <c:showLegendKey val="0"/>
          <c:showVal val="0"/>
          <c:showCatName val="0"/>
          <c:showSerName val="0"/>
          <c:showPercent val="0"/>
          <c:showBubbleSize val="0"/>
        </c:dLbls>
        <c:gapWidth val="100"/>
        <c:overlap val="100"/>
        <c:axId val="734733696"/>
        <c:axId val="734738288"/>
      </c:barChart>
      <c:catAx>
        <c:axId val="734733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34738288"/>
        <c:crosses val="autoZero"/>
        <c:auto val="1"/>
        <c:lblAlgn val="ctr"/>
        <c:lblOffset val="100"/>
        <c:noMultiLvlLbl val="0"/>
      </c:catAx>
      <c:valAx>
        <c:axId val="734738288"/>
        <c:scaling>
          <c:orientation val="minMax"/>
        </c:scaling>
        <c:delete val="0"/>
        <c:axPos val="t"/>
        <c:majorGridlines>
          <c:spPr>
            <a:ln w="9525" cap="flat" cmpd="sng" algn="ctr">
              <a:solidFill>
                <a:schemeClr val="tx1">
                  <a:lumMod val="15000"/>
                  <a:lumOff val="85000"/>
                </a:schemeClr>
              </a:solidFill>
              <a:round/>
            </a:ln>
            <a:effectLst/>
          </c:spPr>
        </c:majorGridlines>
        <c:numFmt formatCode="0.00" sourceLinked="1"/>
        <c:majorTickMark val="in"/>
        <c:minorTickMark val="none"/>
        <c:tickLblPos val="none"/>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34733696"/>
        <c:crosses val="max"/>
        <c:crossBetween val="between"/>
        <c:majorUnit val="0.25"/>
        <c:minorUnit val="5.000000000000001E-2"/>
      </c:valAx>
      <c:spPr>
        <a:noFill/>
        <a:ln>
          <a:noFill/>
        </a:ln>
        <a:effectLst/>
      </c:spPr>
    </c:plotArea>
    <c:legend>
      <c:legendPos val="b"/>
      <c:layout>
        <c:manualLayout>
          <c:xMode val="edge"/>
          <c:yMode val="edge"/>
          <c:x val="0.15071925754060325"/>
          <c:y val="0.88690035240921983"/>
          <c:w val="0.84928074245939678"/>
          <c:h val="8.0649653995742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Factor Weighting by Scenario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38290939944629543"/>
          <c:y val="8.7603193199465995E-2"/>
          <c:w val="0.58998504193013968"/>
          <c:h val="0.71477426913331343"/>
        </c:manualLayout>
      </c:layout>
      <c:barChart>
        <c:barDir val="bar"/>
        <c:grouping val="percentStacked"/>
        <c:varyColors val="0"/>
        <c:ser>
          <c:idx val="4"/>
          <c:order val="0"/>
          <c:tx>
            <c:strRef>
              <c:f>Scenarios!$C$1</c:f>
              <c:strCache>
                <c:ptCount val="1"/>
                <c:pt idx="0">
                  <c:v>Energy Impact</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Scenarios!$C$2:$C$11</c:f>
              <c:numCache>
                <c:formatCode>General</c:formatCode>
                <c:ptCount val="10"/>
                <c:pt idx="0">
                  <c:v>20</c:v>
                </c:pt>
                <c:pt idx="1">
                  <c:v>20</c:v>
                </c:pt>
                <c:pt idx="2">
                  <c:v>20</c:v>
                </c:pt>
                <c:pt idx="3">
                  <c:v>20</c:v>
                </c:pt>
                <c:pt idx="4">
                  <c:v>20</c:v>
                </c:pt>
                <c:pt idx="5">
                  <c:v>20</c:v>
                </c:pt>
                <c:pt idx="6">
                  <c:v>20</c:v>
                </c:pt>
                <c:pt idx="7">
                  <c:v>20</c:v>
                </c:pt>
                <c:pt idx="8">
                  <c:v>20</c:v>
                </c:pt>
                <c:pt idx="9">
                  <c:v>20</c:v>
                </c:pt>
              </c:numCache>
            </c:numRef>
          </c:val>
          <c:extLst>
            <c:ext xmlns:c16="http://schemas.microsoft.com/office/drawing/2014/chart" uri="{C3380CC4-5D6E-409C-BE32-E72D297353CC}">
              <c16:uniqueId val="{00000000-9B00-41FA-B2F0-AD0C53311FC8}"/>
            </c:ext>
          </c:extLst>
        </c:ser>
        <c:ser>
          <c:idx val="5"/>
          <c:order val="1"/>
          <c:tx>
            <c:strRef>
              <c:f>Scenarios!$D$1</c:f>
              <c:strCache>
                <c:ptCount val="1"/>
                <c:pt idx="0">
                  <c:v>Load Shaping</c:v>
                </c:pt>
              </c:strCache>
            </c:strRef>
          </c:tx>
          <c:spPr>
            <a:solidFill>
              <a:schemeClr val="accent4">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Scenarios!$D$2:$D$11</c:f>
              <c:numCache>
                <c:formatCode>General</c:formatCode>
                <c:ptCount val="10"/>
                <c:pt idx="0">
                  <c:v>7.5</c:v>
                </c:pt>
                <c:pt idx="1">
                  <c:v>7.5</c:v>
                </c:pt>
                <c:pt idx="2">
                  <c:v>7.5</c:v>
                </c:pt>
                <c:pt idx="3">
                  <c:v>7.5</c:v>
                </c:pt>
                <c:pt idx="4">
                  <c:v>10</c:v>
                </c:pt>
                <c:pt idx="5">
                  <c:v>10</c:v>
                </c:pt>
                <c:pt idx="6">
                  <c:v>10</c:v>
                </c:pt>
                <c:pt idx="7">
                  <c:v>40</c:v>
                </c:pt>
                <c:pt idx="8">
                  <c:v>7.5</c:v>
                </c:pt>
                <c:pt idx="9">
                  <c:v>7.5</c:v>
                </c:pt>
              </c:numCache>
            </c:numRef>
          </c:val>
          <c:extLst>
            <c:ext xmlns:c16="http://schemas.microsoft.com/office/drawing/2014/chart" uri="{C3380CC4-5D6E-409C-BE32-E72D297353CC}">
              <c16:uniqueId val="{00000001-9B00-41FA-B2F0-AD0C53311FC8}"/>
            </c:ext>
          </c:extLst>
        </c:ser>
        <c:ser>
          <c:idx val="3"/>
          <c:order val="2"/>
          <c:tx>
            <c:strRef>
              <c:f>Scenarios!$E$1</c:f>
              <c:strCache>
                <c:ptCount val="1"/>
                <c:pt idx="0">
                  <c:v>GHG Reduction</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Scenarios!$E$2:$E$11</c:f>
              <c:numCache>
                <c:formatCode>General</c:formatCode>
                <c:ptCount val="10"/>
                <c:pt idx="0">
                  <c:v>7.5</c:v>
                </c:pt>
                <c:pt idx="1">
                  <c:v>7.5</c:v>
                </c:pt>
                <c:pt idx="2">
                  <c:v>7.5</c:v>
                </c:pt>
                <c:pt idx="3">
                  <c:v>7.5</c:v>
                </c:pt>
                <c:pt idx="4">
                  <c:v>40</c:v>
                </c:pt>
                <c:pt idx="5">
                  <c:v>25</c:v>
                </c:pt>
                <c:pt idx="6">
                  <c:v>25</c:v>
                </c:pt>
                <c:pt idx="7">
                  <c:v>10</c:v>
                </c:pt>
                <c:pt idx="8">
                  <c:v>7.5</c:v>
                </c:pt>
                <c:pt idx="9">
                  <c:v>7.5</c:v>
                </c:pt>
              </c:numCache>
            </c:numRef>
          </c:val>
          <c:extLst>
            <c:ext xmlns:c16="http://schemas.microsoft.com/office/drawing/2014/chart" uri="{C3380CC4-5D6E-409C-BE32-E72D297353CC}">
              <c16:uniqueId val="{00000002-9B00-41FA-B2F0-AD0C53311FC8}"/>
            </c:ext>
          </c:extLst>
        </c:ser>
        <c:ser>
          <c:idx val="2"/>
          <c:order val="3"/>
          <c:tx>
            <c:strRef>
              <c:f>Scenarios!$F$1</c:f>
              <c:strCache>
                <c:ptCount val="1"/>
                <c:pt idx="0">
                  <c:v>Technology Readiness</c:v>
                </c:pt>
              </c:strCache>
            </c:strRef>
          </c:tx>
          <c:spPr>
            <a:solidFill>
              <a:schemeClr val="accent3">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Scenarios!$F$2:$F$11</c:f>
              <c:numCache>
                <c:formatCode>General</c:formatCode>
                <c:ptCount val="10"/>
                <c:pt idx="0">
                  <c:v>5</c:v>
                </c:pt>
                <c:pt idx="1">
                  <c:v>5</c:v>
                </c:pt>
                <c:pt idx="2">
                  <c:v>5</c:v>
                </c:pt>
                <c:pt idx="3">
                  <c:v>5</c:v>
                </c:pt>
                <c:pt idx="4">
                  <c:v>5</c:v>
                </c:pt>
                <c:pt idx="5">
                  <c:v>5</c:v>
                </c:pt>
                <c:pt idx="6">
                  <c:v>5</c:v>
                </c:pt>
                <c:pt idx="7">
                  <c:v>5</c:v>
                </c:pt>
                <c:pt idx="8">
                  <c:v>-45</c:v>
                </c:pt>
                <c:pt idx="9">
                  <c:v>45</c:v>
                </c:pt>
              </c:numCache>
            </c:numRef>
          </c:val>
          <c:extLst>
            <c:ext xmlns:c16="http://schemas.microsoft.com/office/drawing/2014/chart" uri="{C3380CC4-5D6E-409C-BE32-E72D297353CC}">
              <c16:uniqueId val="{00000003-9B00-41FA-B2F0-AD0C53311FC8}"/>
            </c:ext>
          </c:extLst>
        </c:ser>
        <c:ser>
          <c:idx val="6"/>
          <c:order val="4"/>
          <c:tx>
            <c:strRef>
              <c:f>Scenarios!$G$1</c:f>
              <c:strCache>
                <c:ptCount val="1"/>
                <c:pt idx="0">
                  <c:v>Community-scale</c:v>
                </c:pt>
              </c:strCache>
            </c:strRef>
          </c:tx>
          <c:spPr>
            <a:solidFill>
              <a:schemeClr val="accent5">
                <a:lumMod val="75000"/>
              </a:schemeClr>
            </a:solidFill>
            <a:ln>
              <a:noFill/>
            </a:ln>
            <a:effectLst/>
          </c:spPr>
          <c:invertIfNegative val="0"/>
          <c:dLbls>
            <c:numFmt formatCode="#&quot;&quot;"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Scenarios!$G$2:$G$11</c:f>
              <c:numCache>
                <c:formatCode>General</c:formatCode>
                <c:ptCount val="10"/>
                <c:pt idx="0">
                  <c:v>0</c:v>
                </c:pt>
                <c:pt idx="1">
                  <c:v>0</c:v>
                </c:pt>
                <c:pt idx="2">
                  <c:v>20</c:v>
                </c:pt>
                <c:pt idx="3">
                  <c:v>20</c:v>
                </c:pt>
                <c:pt idx="4">
                  <c:v>0</c:v>
                </c:pt>
                <c:pt idx="5">
                  <c:v>0</c:v>
                </c:pt>
                <c:pt idx="6">
                  <c:v>15</c:v>
                </c:pt>
                <c:pt idx="7">
                  <c:v>0</c:v>
                </c:pt>
                <c:pt idx="8">
                  <c:v>0</c:v>
                </c:pt>
                <c:pt idx="9">
                  <c:v>0</c:v>
                </c:pt>
              </c:numCache>
            </c:numRef>
          </c:val>
          <c:extLst>
            <c:ext xmlns:c16="http://schemas.microsoft.com/office/drawing/2014/chart" uri="{C3380CC4-5D6E-409C-BE32-E72D297353CC}">
              <c16:uniqueId val="{00000004-9B00-41FA-B2F0-AD0C53311FC8}"/>
            </c:ext>
          </c:extLst>
        </c:ser>
        <c:ser>
          <c:idx val="0"/>
          <c:order val="5"/>
          <c:tx>
            <c:strRef>
              <c:f>Scenarios!$H$1</c:f>
              <c:strCache>
                <c:ptCount val="1"/>
                <c:pt idx="0">
                  <c:v>Site level</c:v>
                </c:pt>
              </c:strCache>
            </c:strRef>
          </c:tx>
          <c:spPr>
            <a:solidFill>
              <a:schemeClr val="accent5"/>
            </a:solidFill>
            <a:ln>
              <a:noFill/>
            </a:ln>
            <a:effectLst/>
          </c:spPr>
          <c:invertIfNegative val="0"/>
          <c:dLbls>
            <c:numFmt formatCode="#&quot;&quot;"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Scenarios!$H$2:$H$11</c:f>
              <c:numCache>
                <c:formatCode>General</c:formatCode>
                <c:ptCount val="10"/>
                <c:pt idx="0">
                  <c:v>20</c:v>
                </c:pt>
                <c:pt idx="1">
                  <c:v>20</c:v>
                </c:pt>
                <c:pt idx="2">
                  <c:v>0</c:v>
                </c:pt>
                <c:pt idx="3">
                  <c:v>0</c:v>
                </c:pt>
                <c:pt idx="4">
                  <c:v>0</c:v>
                </c:pt>
                <c:pt idx="5">
                  <c:v>15</c:v>
                </c:pt>
                <c:pt idx="6">
                  <c:v>0</c:v>
                </c:pt>
                <c:pt idx="7">
                  <c:v>0</c:v>
                </c:pt>
                <c:pt idx="8">
                  <c:v>0</c:v>
                </c:pt>
                <c:pt idx="9">
                  <c:v>0</c:v>
                </c:pt>
              </c:numCache>
            </c:numRef>
          </c:val>
          <c:extLst>
            <c:ext xmlns:c16="http://schemas.microsoft.com/office/drawing/2014/chart" uri="{C3380CC4-5D6E-409C-BE32-E72D297353CC}">
              <c16:uniqueId val="{00000005-9B00-41FA-B2F0-AD0C53311FC8}"/>
            </c:ext>
          </c:extLst>
        </c:ser>
        <c:ser>
          <c:idx val="1"/>
          <c:order val="6"/>
          <c:tx>
            <c:strRef>
              <c:f>Scenarios!$I$1</c:f>
              <c:strCache>
                <c:ptCount val="1"/>
                <c:pt idx="0">
                  <c:v>All electric</c:v>
                </c:pt>
              </c:strCache>
            </c:strRef>
          </c:tx>
          <c:spPr>
            <a:solidFill>
              <a:schemeClr val="accent6"/>
            </a:solidFill>
            <a:ln>
              <a:noFill/>
            </a:ln>
            <a:effectLst/>
          </c:spPr>
          <c:invertIfNegative val="0"/>
          <c:dLbls>
            <c:numFmt formatCode="#&quot;&quot;"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Scenarios!$I$2:$I$11</c:f>
              <c:numCache>
                <c:formatCode>General</c:formatCode>
                <c:ptCount val="10"/>
                <c:pt idx="0">
                  <c:v>0</c:v>
                </c:pt>
                <c:pt idx="1">
                  <c:v>20</c:v>
                </c:pt>
                <c:pt idx="2">
                  <c:v>0</c:v>
                </c:pt>
                <c:pt idx="3">
                  <c:v>20</c:v>
                </c:pt>
                <c:pt idx="4">
                  <c:v>5</c:v>
                </c:pt>
                <c:pt idx="5">
                  <c:v>5</c:v>
                </c:pt>
                <c:pt idx="6">
                  <c:v>5</c:v>
                </c:pt>
                <c:pt idx="7">
                  <c:v>5</c:v>
                </c:pt>
                <c:pt idx="8">
                  <c:v>0</c:v>
                </c:pt>
                <c:pt idx="9">
                  <c:v>0</c:v>
                </c:pt>
              </c:numCache>
            </c:numRef>
          </c:val>
          <c:extLst>
            <c:ext xmlns:c16="http://schemas.microsoft.com/office/drawing/2014/chart" uri="{C3380CC4-5D6E-409C-BE32-E72D297353CC}">
              <c16:uniqueId val="{00000006-9B00-41FA-B2F0-AD0C53311FC8}"/>
            </c:ext>
          </c:extLst>
        </c:ser>
        <c:ser>
          <c:idx val="7"/>
          <c:order val="7"/>
          <c:tx>
            <c:strRef>
              <c:f>Scenarios!$J$1</c:f>
              <c:strCache>
                <c:ptCount val="1"/>
                <c:pt idx="0">
                  <c:v>Mixed-fuel</c:v>
                </c:pt>
              </c:strCache>
            </c:strRef>
          </c:tx>
          <c:spPr>
            <a:solidFill>
              <a:schemeClr val="accent6">
                <a:lumMod val="40000"/>
                <a:lumOff val="60000"/>
              </a:schemeClr>
            </a:solidFill>
            <a:ln>
              <a:noFill/>
            </a:ln>
            <a:effectLst/>
          </c:spPr>
          <c:invertIfNegative val="0"/>
          <c:dLbls>
            <c:numFmt formatCode="#&quot;&quot;"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Scenarios!$J$2:$J$11</c:f>
              <c:numCache>
                <c:formatCode>General</c:formatCode>
                <c:ptCount val="10"/>
                <c:pt idx="0">
                  <c:v>20</c:v>
                </c:pt>
                <c:pt idx="1">
                  <c:v>0</c:v>
                </c:pt>
                <c:pt idx="2">
                  <c:v>20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9B00-41FA-B2F0-AD0C53311FC8}"/>
            </c:ext>
          </c:extLst>
        </c:ser>
        <c:ser>
          <c:idx val="8"/>
          <c:order val="8"/>
          <c:tx>
            <c:strRef>
              <c:f>Scenarios!$K$1</c:f>
              <c:strCache>
                <c:ptCount val="1"/>
                <c:pt idx="0">
                  <c:v>X-factor</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Scenarios!$A$2:$A$11</c:f>
              <c:strCache>
                <c:ptCount val="10"/>
                <c:pt idx="0">
                  <c:v>Scenario 1: Site level Mixed-fuel</c:v>
                </c:pt>
                <c:pt idx="1">
                  <c:v>Scenario 2: Site-level All-electric</c:v>
                </c:pt>
                <c:pt idx="2">
                  <c:v>Scenario 3: Community-scale Mixed-fuel</c:v>
                </c:pt>
                <c:pt idx="3">
                  <c:v>Scenario 4: Community-scale All-electric</c:v>
                </c:pt>
                <c:pt idx="4">
                  <c:v>Scenario 5: GHG</c:v>
                </c:pt>
                <c:pt idx="5">
                  <c:v>Scenario 6: Site-level GHG</c:v>
                </c:pt>
                <c:pt idx="6">
                  <c:v>Scenario 7: Community-scale GHG</c:v>
                </c:pt>
                <c:pt idx="7">
                  <c:v>Scenario 8: Grid focus</c:v>
                </c:pt>
                <c:pt idx="8">
                  <c:v>Scenario 9: Early stage research priority</c:v>
                </c:pt>
                <c:pt idx="9">
                  <c:v>Scenario 10: Market facilitation focused research priority</c:v>
                </c:pt>
              </c:strCache>
            </c:strRef>
          </c:cat>
          <c:val>
            <c:numRef>
              <c:f>Scenarios!$K$2:$K$11</c:f>
              <c:numCache>
                <c:formatCode>General</c:formatCode>
                <c:ptCount val="10"/>
                <c:pt idx="0">
                  <c:v>20</c:v>
                </c:pt>
                <c:pt idx="1">
                  <c:v>20</c:v>
                </c:pt>
                <c:pt idx="2">
                  <c:v>20</c:v>
                </c:pt>
                <c:pt idx="3">
                  <c:v>20</c:v>
                </c:pt>
                <c:pt idx="4">
                  <c:v>20</c:v>
                </c:pt>
                <c:pt idx="5">
                  <c:v>20</c:v>
                </c:pt>
                <c:pt idx="6">
                  <c:v>20</c:v>
                </c:pt>
                <c:pt idx="7">
                  <c:v>20</c:v>
                </c:pt>
                <c:pt idx="8">
                  <c:v>20</c:v>
                </c:pt>
                <c:pt idx="9">
                  <c:v>20</c:v>
                </c:pt>
              </c:numCache>
            </c:numRef>
          </c:val>
          <c:extLst>
            <c:ext xmlns:c16="http://schemas.microsoft.com/office/drawing/2014/chart" uri="{C3380CC4-5D6E-409C-BE32-E72D297353CC}">
              <c16:uniqueId val="{00000008-9B00-41FA-B2F0-AD0C53311FC8}"/>
            </c:ext>
          </c:extLst>
        </c:ser>
        <c:dLbls>
          <c:showLegendKey val="0"/>
          <c:showVal val="0"/>
          <c:showCatName val="0"/>
          <c:showSerName val="0"/>
          <c:showPercent val="0"/>
          <c:showBubbleSize val="0"/>
        </c:dLbls>
        <c:gapWidth val="100"/>
        <c:overlap val="100"/>
        <c:axId val="734733696"/>
        <c:axId val="734738288"/>
      </c:barChart>
      <c:catAx>
        <c:axId val="734733696"/>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34738288"/>
        <c:crosses val="autoZero"/>
        <c:auto val="1"/>
        <c:lblAlgn val="ctr"/>
        <c:lblOffset val="100"/>
        <c:noMultiLvlLbl val="0"/>
      </c:catAx>
      <c:valAx>
        <c:axId val="734738288"/>
        <c:scaling>
          <c:orientation val="minMax"/>
          <c:min val="-0.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Percent</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1"/>
        <c:majorTickMark val="in"/>
        <c:minorTickMark val="none"/>
        <c:tickLblPos val="nextTo"/>
        <c:spPr>
          <a:no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734733696"/>
        <c:crosses val="max"/>
        <c:crossBetween val="between"/>
        <c:majorUnit val="0.25"/>
        <c:minorUnit val="5.000000000000001E-2"/>
      </c:valAx>
      <c:spPr>
        <a:noFill/>
        <a:ln>
          <a:noFill/>
        </a:ln>
        <a:effectLst/>
      </c:spPr>
    </c:plotArea>
    <c:legend>
      <c:legendPos val="b"/>
      <c:layout>
        <c:manualLayout>
          <c:xMode val="edge"/>
          <c:yMode val="edge"/>
          <c:x val="0.15071931614679146"/>
          <c:y val="0.89613074317267449"/>
          <c:w val="0.79126772141400536"/>
          <c:h val="8.535502311008084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chart" Target="../charts/chart1.xml"/><Relationship Id="rId5" Type="http://schemas.openxmlformats.org/officeDocument/2006/relationships/image" Target="../media/image4.png"/><Relationship Id="rId10" Type="http://schemas.openxmlformats.org/officeDocument/2006/relationships/image" Target="../media/image9.png"/><Relationship Id="rId4" Type="http://schemas.microsoft.com/office/2007/relationships/hdphoto" Target="../media/hdphoto1.wdp"/><Relationship Id="rId9"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276225</xdr:colOff>
      <xdr:row>10</xdr:row>
      <xdr:rowOff>152184</xdr:rowOff>
    </xdr:from>
    <xdr:to>
      <xdr:col>1</xdr:col>
      <xdr:colOff>590272</xdr:colOff>
      <xdr:row>10</xdr:row>
      <xdr:rowOff>492063</xdr:rowOff>
    </xdr:to>
    <xdr:pic>
      <xdr:nvPicPr>
        <xdr:cNvPr id="15" name="Picture 14">
          <a:extLst>
            <a:ext uri="{FF2B5EF4-FFF2-40B4-BE49-F238E27FC236}">
              <a16:creationId xmlns:a16="http://schemas.microsoft.com/office/drawing/2014/main" id="{7C625831-4292-448A-BAC1-EB2CFF398AA1}"/>
            </a:ext>
          </a:extLst>
        </xdr:cNvPr>
        <xdr:cNvPicPr>
          <a:picLocks noChangeAspect="1"/>
        </xdr:cNvPicPr>
      </xdr:nvPicPr>
      <xdr:blipFill>
        <a:blip xmlns:r="http://schemas.openxmlformats.org/officeDocument/2006/relationships" r:embed="rId1"/>
        <a:stretch>
          <a:fillRect/>
        </a:stretch>
      </xdr:blipFill>
      <xdr:spPr>
        <a:xfrm>
          <a:off x="523875" y="3009684"/>
          <a:ext cx="312142" cy="317019"/>
        </a:xfrm>
        <a:prstGeom prst="rect">
          <a:avLst/>
        </a:prstGeom>
      </xdr:spPr>
    </xdr:pic>
    <xdr:clientData/>
  </xdr:twoCellAnchor>
  <xdr:twoCellAnchor editAs="oneCell">
    <xdr:from>
      <xdr:col>2</xdr:col>
      <xdr:colOff>180208</xdr:colOff>
      <xdr:row>10</xdr:row>
      <xdr:rowOff>235097</xdr:rowOff>
    </xdr:from>
    <xdr:to>
      <xdr:col>2</xdr:col>
      <xdr:colOff>704814</xdr:colOff>
      <xdr:row>10</xdr:row>
      <xdr:rowOff>492063</xdr:rowOff>
    </xdr:to>
    <xdr:pic>
      <xdr:nvPicPr>
        <xdr:cNvPr id="16" name="Picture 15">
          <a:extLst>
            <a:ext uri="{FF2B5EF4-FFF2-40B4-BE49-F238E27FC236}">
              <a16:creationId xmlns:a16="http://schemas.microsoft.com/office/drawing/2014/main" id="{BAE85A62-5838-44ED-A015-EFA6B480919F}"/>
            </a:ext>
          </a:extLst>
        </xdr:cNvPr>
        <xdr:cNvPicPr>
          <a:picLocks noChangeAspect="1"/>
        </xdr:cNvPicPr>
      </xdr:nvPicPr>
      <xdr:blipFill>
        <a:blip xmlns:r="http://schemas.openxmlformats.org/officeDocument/2006/relationships" r:embed="rId2"/>
        <a:stretch>
          <a:fillRect/>
        </a:stretch>
      </xdr:blipFill>
      <xdr:spPr>
        <a:xfrm>
          <a:off x="1275583" y="3092597"/>
          <a:ext cx="516986" cy="234106"/>
        </a:xfrm>
        <a:prstGeom prst="rect">
          <a:avLst/>
        </a:prstGeom>
      </xdr:spPr>
    </xdr:pic>
    <xdr:clientData/>
  </xdr:twoCellAnchor>
  <xdr:twoCellAnchor editAs="oneCell">
    <xdr:from>
      <xdr:col>3</xdr:col>
      <xdr:colOff>235470</xdr:colOff>
      <xdr:row>10</xdr:row>
      <xdr:rowOff>80549</xdr:rowOff>
    </xdr:from>
    <xdr:to>
      <xdr:col>3</xdr:col>
      <xdr:colOff>643936</xdr:colOff>
      <xdr:row>10</xdr:row>
      <xdr:rowOff>492063</xdr:rowOff>
    </xdr:to>
    <xdr:pic>
      <xdr:nvPicPr>
        <xdr:cNvPr id="17" name="Picture 16">
          <a:extLst>
            <a:ext uri="{FF2B5EF4-FFF2-40B4-BE49-F238E27FC236}">
              <a16:creationId xmlns:a16="http://schemas.microsoft.com/office/drawing/2014/main" id="{46836C1E-E505-45C4-9D8B-D4E9979F13EF}"/>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10000" b="90000" l="10000" r="90000"/>
                  </a14:imgEffect>
                </a14:imgLayer>
              </a14:imgProps>
            </a:ext>
          </a:extLst>
        </a:blip>
        <a:stretch>
          <a:fillRect/>
        </a:stretch>
      </xdr:blipFill>
      <xdr:spPr>
        <a:xfrm>
          <a:off x="2178570" y="2938049"/>
          <a:ext cx="393226" cy="388654"/>
        </a:xfrm>
        <a:prstGeom prst="rect">
          <a:avLst/>
        </a:prstGeom>
      </xdr:spPr>
    </xdr:pic>
    <xdr:clientData/>
  </xdr:twoCellAnchor>
  <xdr:twoCellAnchor editAs="oneCell">
    <xdr:from>
      <xdr:col>4</xdr:col>
      <xdr:colOff>321201</xdr:colOff>
      <xdr:row>10</xdr:row>
      <xdr:rowOff>121701</xdr:rowOff>
    </xdr:from>
    <xdr:to>
      <xdr:col>4</xdr:col>
      <xdr:colOff>567728</xdr:colOff>
      <xdr:row>10</xdr:row>
      <xdr:rowOff>492063</xdr:rowOff>
    </xdr:to>
    <xdr:pic>
      <xdr:nvPicPr>
        <xdr:cNvPr id="18" name="Picture 17">
          <a:extLst>
            <a:ext uri="{FF2B5EF4-FFF2-40B4-BE49-F238E27FC236}">
              <a16:creationId xmlns:a16="http://schemas.microsoft.com/office/drawing/2014/main" id="{0F9D18AC-48FF-460A-B2F5-E430DC183978}"/>
            </a:ext>
          </a:extLst>
        </xdr:cNvPr>
        <xdr:cNvPicPr>
          <a:picLocks noChangeAspect="1"/>
        </xdr:cNvPicPr>
      </xdr:nvPicPr>
      <xdr:blipFill>
        <a:blip xmlns:r="http://schemas.openxmlformats.org/officeDocument/2006/relationships" r:embed="rId5"/>
        <a:stretch>
          <a:fillRect/>
        </a:stretch>
      </xdr:blipFill>
      <xdr:spPr>
        <a:xfrm>
          <a:off x="3112026" y="2979201"/>
          <a:ext cx="233192" cy="347502"/>
        </a:xfrm>
        <a:prstGeom prst="rect">
          <a:avLst/>
        </a:prstGeom>
      </xdr:spPr>
    </xdr:pic>
    <xdr:clientData/>
  </xdr:twoCellAnchor>
  <xdr:twoCellAnchor editAs="oneCell">
    <xdr:from>
      <xdr:col>5</xdr:col>
      <xdr:colOff>250704</xdr:colOff>
      <xdr:row>10</xdr:row>
      <xdr:rowOff>196078</xdr:rowOff>
    </xdr:from>
    <xdr:to>
      <xdr:col>5</xdr:col>
      <xdr:colOff>590434</xdr:colOff>
      <xdr:row>10</xdr:row>
      <xdr:rowOff>492063</xdr:rowOff>
    </xdr:to>
    <xdr:pic>
      <xdr:nvPicPr>
        <xdr:cNvPr id="21" name="Picture 20">
          <a:extLst>
            <a:ext uri="{FF2B5EF4-FFF2-40B4-BE49-F238E27FC236}">
              <a16:creationId xmlns:a16="http://schemas.microsoft.com/office/drawing/2014/main" id="{16B4F56E-59EE-4661-B013-54D0C93715DD}"/>
            </a:ext>
          </a:extLst>
        </xdr:cNvPr>
        <xdr:cNvPicPr>
          <a:picLocks noChangeAspect="1"/>
        </xdr:cNvPicPr>
      </xdr:nvPicPr>
      <xdr:blipFill>
        <a:blip xmlns:r="http://schemas.openxmlformats.org/officeDocument/2006/relationships" r:embed="rId6"/>
        <a:stretch>
          <a:fillRect/>
        </a:stretch>
      </xdr:blipFill>
      <xdr:spPr>
        <a:xfrm>
          <a:off x="3889254" y="3053578"/>
          <a:ext cx="351160" cy="273125"/>
        </a:xfrm>
        <a:prstGeom prst="rect">
          <a:avLst/>
        </a:prstGeom>
      </xdr:spPr>
    </xdr:pic>
    <xdr:clientData/>
  </xdr:twoCellAnchor>
  <xdr:twoCellAnchor editAs="oneCell">
    <xdr:from>
      <xdr:col>6</xdr:col>
      <xdr:colOff>260609</xdr:colOff>
      <xdr:row>10</xdr:row>
      <xdr:rowOff>161938</xdr:rowOff>
    </xdr:from>
    <xdr:to>
      <xdr:col>6</xdr:col>
      <xdr:colOff>628077</xdr:colOff>
      <xdr:row>10</xdr:row>
      <xdr:rowOff>492063</xdr:rowOff>
    </xdr:to>
    <xdr:pic>
      <xdr:nvPicPr>
        <xdr:cNvPr id="22" name="Picture 21">
          <a:extLst>
            <a:ext uri="{FF2B5EF4-FFF2-40B4-BE49-F238E27FC236}">
              <a16:creationId xmlns:a16="http://schemas.microsoft.com/office/drawing/2014/main" id="{9C2E23E9-D89C-4068-BBB2-AB0888C99B76}"/>
            </a:ext>
          </a:extLst>
        </xdr:cNvPr>
        <xdr:cNvPicPr>
          <a:picLocks noChangeAspect="1"/>
        </xdr:cNvPicPr>
      </xdr:nvPicPr>
      <xdr:blipFill>
        <a:blip xmlns:r="http://schemas.openxmlformats.org/officeDocument/2006/relationships" r:embed="rId7"/>
        <a:stretch>
          <a:fillRect/>
        </a:stretch>
      </xdr:blipFill>
      <xdr:spPr>
        <a:xfrm>
          <a:off x="4746884" y="3019438"/>
          <a:ext cx="356038" cy="307265"/>
        </a:xfrm>
        <a:prstGeom prst="rect">
          <a:avLst/>
        </a:prstGeom>
      </xdr:spPr>
    </xdr:pic>
    <xdr:clientData/>
  </xdr:twoCellAnchor>
  <xdr:twoCellAnchor editAs="oneCell">
    <xdr:from>
      <xdr:col>7</xdr:col>
      <xdr:colOff>276612</xdr:colOff>
      <xdr:row>10</xdr:row>
      <xdr:rowOff>137552</xdr:rowOff>
    </xdr:from>
    <xdr:to>
      <xdr:col>7</xdr:col>
      <xdr:colOff>608263</xdr:colOff>
      <xdr:row>10</xdr:row>
      <xdr:rowOff>492063</xdr:rowOff>
    </xdr:to>
    <xdr:pic>
      <xdr:nvPicPr>
        <xdr:cNvPr id="23" name="Picture 22">
          <a:extLst>
            <a:ext uri="{FF2B5EF4-FFF2-40B4-BE49-F238E27FC236}">
              <a16:creationId xmlns:a16="http://schemas.microsoft.com/office/drawing/2014/main" id="{9275CF7B-F415-4060-AFDC-3FF4B90E0F2E}"/>
            </a:ext>
          </a:extLst>
        </xdr:cNvPr>
        <xdr:cNvPicPr>
          <a:picLocks noChangeAspect="1"/>
        </xdr:cNvPicPr>
      </xdr:nvPicPr>
      <xdr:blipFill>
        <a:blip xmlns:r="http://schemas.openxmlformats.org/officeDocument/2006/relationships" r:embed="rId8"/>
        <a:stretch>
          <a:fillRect/>
        </a:stretch>
      </xdr:blipFill>
      <xdr:spPr>
        <a:xfrm>
          <a:off x="5610612" y="2995052"/>
          <a:ext cx="331651" cy="331651"/>
        </a:xfrm>
        <a:prstGeom prst="rect">
          <a:avLst/>
        </a:prstGeom>
      </xdr:spPr>
    </xdr:pic>
    <xdr:clientData/>
  </xdr:twoCellAnchor>
  <xdr:twoCellAnchor editAs="oneCell">
    <xdr:from>
      <xdr:col>8</xdr:col>
      <xdr:colOff>271656</xdr:colOff>
      <xdr:row>10</xdr:row>
      <xdr:rowOff>132675</xdr:rowOff>
    </xdr:from>
    <xdr:to>
      <xdr:col>8</xdr:col>
      <xdr:colOff>589972</xdr:colOff>
      <xdr:row>10</xdr:row>
      <xdr:rowOff>492063</xdr:rowOff>
    </xdr:to>
    <xdr:pic>
      <xdr:nvPicPr>
        <xdr:cNvPr id="24" name="Picture 23">
          <a:extLst>
            <a:ext uri="{FF2B5EF4-FFF2-40B4-BE49-F238E27FC236}">
              <a16:creationId xmlns:a16="http://schemas.microsoft.com/office/drawing/2014/main" id="{E2CDA0D2-4DB7-46EE-9160-CBDA9C063777}"/>
            </a:ext>
          </a:extLst>
        </xdr:cNvPr>
        <xdr:cNvPicPr>
          <a:picLocks noChangeAspect="1"/>
        </xdr:cNvPicPr>
      </xdr:nvPicPr>
      <xdr:blipFill>
        <a:blip xmlns:r="http://schemas.openxmlformats.org/officeDocument/2006/relationships" r:embed="rId9"/>
        <a:stretch>
          <a:fillRect/>
        </a:stretch>
      </xdr:blipFill>
      <xdr:spPr>
        <a:xfrm>
          <a:off x="6453381" y="2990175"/>
          <a:ext cx="331651" cy="336528"/>
        </a:xfrm>
        <a:prstGeom prst="rect">
          <a:avLst/>
        </a:prstGeom>
      </xdr:spPr>
    </xdr:pic>
    <xdr:clientData/>
  </xdr:twoCellAnchor>
  <xdr:twoCellAnchor editAs="oneCell">
    <xdr:from>
      <xdr:col>9</xdr:col>
      <xdr:colOff>238126</xdr:colOff>
      <xdr:row>10</xdr:row>
      <xdr:rowOff>132675</xdr:rowOff>
    </xdr:from>
    <xdr:to>
      <xdr:col>9</xdr:col>
      <xdr:colOff>644382</xdr:colOff>
      <xdr:row>10</xdr:row>
      <xdr:rowOff>492063</xdr:rowOff>
    </xdr:to>
    <xdr:pic>
      <xdr:nvPicPr>
        <xdr:cNvPr id="25" name="Picture 24">
          <a:extLst>
            <a:ext uri="{FF2B5EF4-FFF2-40B4-BE49-F238E27FC236}">
              <a16:creationId xmlns:a16="http://schemas.microsoft.com/office/drawing/2014/main" id="{5F6D69E4-AB3A-4C2B-9158-FADD257E278F}"/>
            </a:ext>
          </a:extLst>
        </xdr:cNvPr>
        <xdr:cNvPicPr>
          <a:picLocks noChangeAspect="1"/>
        </xdr:cNvPicPr>
      </xdr:nvPicPr>
      <xdr:blipFill>
        <a:blip xmlns:r="http://schemas.openxmlformats.org/officeDocument/2006/relationships" r:embed="rId10"/>
        <a:stretch>
          <a:fillRect/>
        </a:stretch>
      </xdr:blipFill>
      <xdr:spPr>
        <a:xfrm>
          <a:off x="7267576" y="2990175"/>
          <a:ext cx="385301" cy="336528"/>
        </a:xfrm>
        <a:prstGeom prst="rect">
          <a:avLst/>
        </a:prstGeom>
      </xdr:spPr>
    </xdr:pic>
    <xdr:clientData/>
  </xdr:twoCellAnchor>
  <xdr:twoCellAnchor>
    <xdr:from>
      <xdr:col>10</xdr:col>
      <xdr:colOff>410210</xdr:colOff>
      <xdr:row>0</xdr:row>
      <xdr:rowOff>254000</xdr:rowOff>
    </xdr:from>
    <xdr:to>
      <xdr:col>21</xdr:col>
      <xdr:colOff>273050</xdr:colOff>
      <xdr:row>19</xdr:row>
      <xdr:rowOff>106045</xdr:rowOff>
    </xdr:to>
    <xdr:graphicFrame macro="">
      <xdr:nvGraphicFramePr>
        <xdr:cNvPr id="13" name="Chart 12">
          <a:extLst>
            <a:ext uri="{FF2B5EF4-FFF2-40B4-BE49-F238E27FC236}">
              <a16:creationId xmlns:a16="http://schemas.microsoft.com/office/drawing/2014/main" id="{AFCEBE73-2FF2-438B-92FD-6CE6D96C7E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0.2645</cdr:x>
      <cdr:y>0.05769</cdr:y>
    </cdr:from>
    <cdr:to>
      <cdr:x>0.71246</cdr:x>
      <cdr:y>0.10494</cdr:y>
    </cdr:to>
    <cdr:sp macro="" textlink="zTAP!$B$4">
      <cdr:nvSpPr>
        <cdr:cNvPr id="2" name="TextBox 1">
          <a:extLst xmlns:a="http://schemas.openxmlformats.org/drawingml/2006/main">
            <a:ext uri="{FF2B5EF4-FFF2-40B4-BE49-F238E27FC236}">
              <a16:creationId xmlns:a16="http://schemas.microsoft.com/office/drawing/2014/main" id="{1E38EA9E-A9CE-4C9A-AF4F-9B57B40A4A3A}"/>
            </a:ext>
          </a:extLst>
        </cdr:cNvPr>
        <cdr:cNvSpPr txBox="1"/>
      </cdr:nvSpPr>
      <cdr:spPr>
        <a:xfrm xmlns:a="http://schemas.openxmlformats.org/drawingml/2006/main">
          <a:off x="2171700" y="317500"/>
          <a:ext cx="3677985" cy="26001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205DCC-1243-42CC-A3DB-9097BA40DC4C}" type="TxLink">
            <a:rPr lang="en-US" sz="1000" b="0" i="0" u="none" strike="noStrike">
              <a:solidFill>
                <a:schemeClr val="bg1">
                  <a:lumMod val="50000"/>
                </a:schemeClr>
              </a:solidFill>
              <a:latin typeface="Arial"/>
              <a:cs typeface="Arial"/>
            </a:rPr>
            <a:pPr algn="ctr"/>
            <a:t>Scenario 1: Site level Mixed-fuel</a:t>
          </a:fld>
          <a:endParaRPr lang="en-US" sz="1400">
            <a:solidFill>
              <a:schemeClr val="bg1">
                <a:lumMod val="50000"/>
              </a:schemeClr>
            </a:solidFill>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12</xdr:col>
      <xdr:colOff>24765</xdr:colOff>
      <xdr:row>0</xdr:row>
      <xdr:rowOff>0</xdr:rowOff>
    </xdr:from>
    <xdr:to>
      <xdr:col>25</xdr:col>
      <xdr:colOff>55245</xdr:colOff>
      <xdr:row>11</xdr:row>
      <xdr:rowOff>169545</xdr:rowOff>
    </xdr:to>
    <xdr:graphicFrame macro="">
      <xdr:nvGraphicFramePr>
        <xdr:cNvPr id="4" name="Chart 3">
          <a:extLst>
            <a:ext uri="{FF2B5EF4-FFF2-40B4-BE49-F238E27FC236}">
              <a16:creationId xmlns:a16="http://schemas.microsoft.com/office/drawing/2014/main" id="{79FB9070-6B3B-4FBA-9D9F-33C460ABE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TechScores" displayName="TechScores" ref="A1:AN105" totalsRowShown="0" headerRowDxfId="41" dataDxfId="40" headerRowCellStyle="Normal" dataCellStyle="Normal">
  <autoFilter ref="A1:AN105"/>
  <sortState ref="A2:AN105">
    <sortCondition ref="A1:A105"/>
  </sortState>
  <tableColumns count="40">
    <tableColumn id="1" name="Tech ID" dataDxfId="39" dataCellStyle="Normal"/>
    <tableColumn id="2" name="Technology Name" dataDxfId="38" dataCellStyle="Normal"/>
    <tableColumn id="3" name="Category" dataDxfId="37" dataCellStyle="Normal"/>
    <tableColumn id="8" name="Brief Description of Technology (1-2 sentences)" dataDxfId="36" dataCellStyle="Normal"/>
    <tableColumn id="27" name="Energy Impact" dataDxfId="35" dataCellStyle="Normal">
      <calculatedColumnFormula>INDEX(TechScores[[#This Row],[Colleges]:[All]],1,MATCH(zTAP!$B$21,TechScores[[#Headers],[Colleges]:[All]],0))</calculatedColumnFormula>
    </tableColumn>
    <tableColumn id="28" name="Load Shaping" dataDxfId="34" dataCellStyle="Normal"/>
    <tableColumn id="29" name="GHG Reduction" dataDxfId="33" dataCellStyle="Normal"/>
    <tableColumn id="30" name="Technology Readiness" dataDxfId="32" dataCellStyle="Normal"/>
    <tableColumn id="31" name="Community-scale" dataDxfId="31" dataCellStyle="Normal"/>
    <tableColumn id="32" name="Site level" dataDxfId="30" dataCellStyle="Normal"/>
    <tableColumn id="33" name="All electric" dataDxfId="29" dataCellStyle="Normal"/>
    <tableColumn id="34" name="Mixed-fuel" dataDxfId="28" dataCellStyle="Normal"/>
    <tableColumn id="39" name="X-factor" dataDxfId="27" dataCellStyle="Normal"/>
    <tableColumn id="14" name="Research Priority Index" dataDxfId="26" dataCellStyle="Normal">
      <calculatedColumnFormula>SUMPRODUCT(TechScores[[#This Row],[Energy Impact]:[X-factor]],IF(zTAP!$B$4="Custom",CustomWeights,FactorWeights))*IF(TechScores[[#This Row],[Energy Impact]]=0,0,1)</calculatedColumnFormula>
    </tableColumn>
    <tableColumn id="15" name="Countif" dataDxfId="25" dataCellStyle="Normal">
      <calculatedColumnFormula>N2-(COUNTIF($N$2:N2,N2)-1)*0.0001</calculatedColumnFormula>
    </tableColumn>
    <tableColumn id="16" name="Tech Description" dataDxfId="24" dataCellStyle="Normal"/>
    <tableColumn id="17" name="Rationale for X-Factor" dataDxfId="23" dataCellStyle="Normal"/>
    <tableColumn id="18" name="Research Gap Articulation" dataDxfId="22" dataCellStyle="Normal"/>
    <tableColumn id="19" name="Key References" dataDxfId="21" dataCellStyle="Normal"/>
    <tableColumn id="20" name="Any Subject Matter Expert Names, Affiliation, Comments and Quotes" dataDxfId="20" dataCellStyle="Normal"/>
    <tableColumn id="21" name="First Cost " dataDxfId="19" dataCellStyle="Normal"/>
    <tableColumn id="22" name="Cost Target" dataDxfId="18" dataCellStyle="Normal"/>
    <tableColumn id="23" name="Current Performance" dataDxfId="17" dataCellStyle="Normal"/>
    <tableColumn id="24" name="Performance Target" dataDxfId="16" dataCellStyle="Normal"/>
    <tableColumn id="5" name="Colleges" dataDxfId="15" dataCellStyle="Normal"/>
    <tableColumn id="6" name="Grocery" dataDxfId="14" dataCellStyle="Normal"/>
    <tableColumn id="7" name="Health" dataDxfId="13" dataCellStyle="Normal"/>
    <tableColumn id="9" name="Large Office" dataDxfId="12" dataCellStyle="Normal"/>
    <tableColumn id="10" name="Lodging" dataDxfId="11" dataCellStyle="Normal"/>
    <tableColumn id="11" name="Miscellaneous" dataDxfId="10" dataCellStyle="Normal"/>
    <tableColumn id="12" name="Refrigerated Warehouse" dataDxfId="9" dataCellStyle="Normal"/>
    <tableColumn id="13" name="Restaurant" dataDxfId="8" dataCellStyle="Normal"/>
    <tableColumn id="25" name="Retail" dataDxfId="7" dataCellStyle="Normal"/>
    <tableColumn id="26" name="School" dataDxfId="6" dataCellStyle="Normal"/>
    <tableColumn id="35" name="Small Office" dataDxfId="5" dataCellStyle="Normal"/>
    <tableColumn id="36" name="Warehouse" dataDxfId="4" dataCellStyle="Normal"/>
    <tableColumn id="37" name="Single Family" dataDxfId="3" dataCellStyle="Normal"/>
    <tableColumn id="38" name="Low-rise multifamily" dataDxfId="2" dataCellStyle="Normal"/>
    <tableColumn id="40" name="High-rise multifamily" dataDxfId="1" dataCellStyle="Normal"/>
    <tableColumn id="41" name="All" dataDxfId="0" dataCellStyle="Normal"/>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Itron">
      <a:dk1>
        <a:sysClr val="windowText" lastClr="000000"/>
      </a:dk1>
      <a:lt1>
        <a:sysClr val="window" lastClr="FFFFFF"/>
      </a:lt1>
      <a:dk2>
        <a:srgbClr val="1A242F"/>
      </a:dk2>
      <a:lt2>
        <a:srgbClr val="CAD6DD"/>
      </a:lt2>
      <a:accent1>
        <a:srgbClr val="ED3024"/>
      </a:accent1>
      <a:accent2>
        <a:srgbClr val="FFC72C"/>
      </a:accent2>
      <a:accent3>
        <a:srgbClr val="00587C"/>
      </a:accent3>
      <a:accent4>
        <a:srgbClr val="6DCFF6"/>
      </a:accent4>
      <a:accent5>
        <a:srgbClr val="B7BF10"/>
      </a:accent5>
      <a:accent6>
        <a:srgbClr val="D9DA55"/>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
  <sheetViews>
    <sheetView workbookViewId="0">
      <selection activeCell="C22" sqref="C22"/>
    </sheetView>
  </sheetViews>
  <sheetFormatPr defaultRowHeight="15" x14ac:dyDescent="0.25"/>
  <cols>
    <col min="1" max="1" width="5.7109375" customWidth="1"/>
    <col min="2" max="10" width="12.7109375" customWidth="1"/>
  </cols>
  <sheetData>
    <row r="1" spans="2:10" ht="20.100000000000001" customHeight="1" x14ac:dyDescent="0.25">
      <c r="B1" s="14" t="s">
        <v>363</v>
      </c>
      <c r="C1" s="14"/>
      <c r="D1" s="14"/>
      <c r="E1" s="14"/>
      <c r="F1" s="14"/>
      <c r="G1" s="14"/>
      <c r="H1" s="14"/>
      <c r="I1" s="14"/>
      <c r="J1" s="14"/>
    </row>
    <row r="2" spans="2:10" ht="124.5" customHeight="1" x14ac:dyDescent="0.25">
      <c r="B2" s="38" t="s">
        <v>352</v>
      </c>
      <c r="C2" s="38"/>
      <c r="D2" s="38"/>
      <c r="E2" s="38"/>
      <c r="F2" s="38"/>
      <c r="G2" s="38"/>
      <c r="H2" s="38"/>
      <c r="I2" s="38"/>
      <c r="J2" s="38"/>
    </row>
  </sheetData>
  <mergeCells count="1">
    <mergeCell ref="B2:J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showGridLines="0" showRowColHeaders="0" tabSelected="1" zoomScale="85" zoomScaleNormal="85" workbookViewId="0">
      <selection activeCell="AB13" sqref="AB13"/>
    </sheetView>
  </sheetViews>
  <sheetFormatPr defaultColWidth="9.140625" defaultRowHeight="15" customHeight="1" x14ac:dyDescent="0.2"/>
  <cols>
    <col min="1" max="1" width="3.7109375" style="1" customWidth="1"/>
    <col min="2" max="14" width="12.7109375" style="1" customWidth="1"/>
    <col min="15" max="15" width="15.7109375" style="1" customWidth="1"/>
    <col min="16" max="16384" width="9.140625" style="1"/>
  </cols>
  <sheetData>
    <row r="1" spans="2:11" s="2" customFormat="1" ht="30" customHeight="1" x14ac:dyDescent="0.25">
      <c r="B1" s="14" t="s">
        <v>354</v>
      </c>
      <c r="C1" s="14"/>
      <c r="D1" s="14"/>
      <c r="E1" s="14"/>
      <c r="F1" s="14"/>
      <c r="G1" s="14"/>
      <c r="H1" s="14"/>
      <c r="I1" s="14"/>
      <c r="J1" s="14"/>
    </row>
    <row r="2" spans="2:11" ht="30" customHeight="1" x14ac:dyDescent="0.2">
      <c r="B2" s="39" t="s">
        <v>353</v>
      </c>
      <c r="C2" s="39"/>
      <c r="D2" s="39"/>
      <c r="E2" s="39"/>
      <c r="F2" s="39"/>
      <c r="G2" s="39"/>
      <c r="H2" s="39"/>
      <c r="I2" s="39"/>
      <c r="J2" s="39"/>
      <c r="K2" s="5"/>
    </row>
    <row r="3" spans="2:11" ht="15" customHeight="1" x14ac:dyDescent="0.2">
      <c r="B3" s="3"/>
      <c r="C3" s="3"/>
      <c r="D3" s="3"/>
      <c r="E3" s="3"/>
      <c r="F3" s="3"/>
      <c r="G3" s="3"/>
      <c r="H3" s="3"/>
    </row>
    <row r="4" spans="2:11" ht="20.100000000000001" customHeight="1" x14ac:dyDescent="0.2">
      <c r="B4" s="41" t="s">
        <v>337</v>
      </c>
      <c r="C4" s="42"/>
      <c r="D4" s="42"/>
      <c r="E4" s="43"/>
      <c r="F4" s="23"/>
    </row>
    <row r="5" spans="2:11" ht="15" customHeight="1" x14ac:dyDescent="0.2">
      <c r="B5" s="15"/>
      <c r="C5" s="15"/>
      <c r="D5" s="15"/>
      <c r="E5" s="15"/>
      <c r="F5" s="15"/>
    </row>
    <row r="6" spans="2:11" ht="15" customHeight="1" x14ac:dyDescent="0.2">
      <c r="B6" s="12" t="s">
        <v>323</v>
      </c>
      <c r="C6" s="13"/>
      <c r="D6" s="13"/>
      <c r="E6" s="13"/>
      <c r="F6" s="13"/>
      <c r="G6" s="13"/>
      <c r="H6" s="13"/>
      <c r="I6" s="13"/>
      <c r="J6" s="13"/>
    </row>
    <row r="7" spans="2:11" ht="45" customHeight="1" x14ac:dyDescent="0.2">
      <c r="B7" s="46" t="str">
        <f>IFERROR(INDEX(Scenarios!$A$2:$B$12,MATCH(zTAP!$B$4,Scenarios!$A$2:$A$12,0),2),"Select a scenario above.")</f>
        <v>The traditional scope and fuel mix scenario with a focus on energy benefits.</v>
      </c>
      <c r="C7" s="46"/>
      <c r="D7" s="46"/>
      <c r="E7" s="46"/>
      <c r="F7" s="46"/>
      <c r="G7" s="46"/>
      <c r="H7" s="46"/>
      <c r="I7" s="46"/>
      <c r="J7" s="46"/>
    </row>
    <row r="8" spans="2:11" ht="15" customHeight="1" x14ac:dyDescent="0.2">
      <c r="B8" s="11"/>
      <c r="C8" s="11"/>
      <c r="D8" s="11"/>
      <c r="E8" s="11"/>
      <c r="F8" s="11"/>
      <c r="G8" s="11"/>
      <c r="H8" s="11"/>
      <c r="I8" s="11"/>
      <c r="J8" s="11"/>
    </row>
    <row r="9" spans="2:11" ht="15" customHeight="1" x14ac:dyDescent="0.2">
      <c r="B9" s="18" t="s">
        <v>351</v>
      </c>
      <c r="C9" s="13"/>
      <c r="D9" s="13"/>
      <c r="E9" s="13"/>
      <c r="F9" s="13"/>
      <c r="G9" s="13"/>
      <c r="H9" s="13"/>
      <c r="I9" s="13"/>
      <c r="J9" s="13"/>
    </row>
    <row r="10" spans="2:11" ht="30" customHeight="1" x14ac:dyDescent="0.25">
      <c r="B10" s="44" t="s">
        <v>355</v>
      </c>
      <c r="C10" s="44"/>
      <c r="D10" s="44"/>
      <c r="E10" s="44"/>
      <c r="F10" s="45" t="s">
        <v>356</v>
      </c>
      <c r="G10" s="45"/>
      <c r="H10" s="45"/>
      <c r="I10" s="45"/>
      <c r="J10" s="16" t="s">
        <v>357</v>
      </c>
    </row>
    <row r="11" spans="2:11" ht="65.099999999999994" customHeight="1" x14ac:dyDescent="0.2">
      <c r="B11" s="17" t="s">
        <v>348</v>
      </c>
      <c r="C11" s="17" t="s">
        <v>349</v>
      </c>
      <c r="D11" s="17" t="s">
        <v>350</v>
      </c>
      <c r="E11" s="17" t="s">
        <v>319</v>
      </c>
      <c r="F11" s="17" t="s">
        <v>320</v>
      </c>
      <c r="G11" s="17" t="s">
        <v>315</v>
      </c>
      <c r="H11" s="17" t="s">
        <v>316</v>
      </c>
      <c r="I11" s="17" t="s">
        <v>321</v>
      </c>
      <c r="J11" s="17" t="s">
        <v>3</v>
      </c>
    </row>
    <row r="12" spans="2:11" ht="30" customHeight="1" x14ac:dyDescent="0.2">
      <c r="B12" s="35">
        <f>IFERROR(INDEX(Scenarios!$C$2:$K$11,MATCH($B$4,Scenarios!$A$2:$A$11,0),MATCH(B11,Scenarios!$C$1:$K$1,0)),"-")</f>
        <v>20</v>
      </c>
      <c r="C12" s="19">
        <f>IFERROR(INDEX(Scenarios!$C$2:$K$11,MATCH($B$4,Scenarios!$A$2:$A$11,0),MATCH(C11,Scenarios!$C$1:$K$1,0)),"-")</f>
        <v>7.5</v>
      </c>
      <c r="D12" s="19">
        <f>IFERROR(INDEX(Scenarios!$C$2:$K$11,MATCH($B$4,Scenarios!$A$2:$A$11,0),MATCH(D11,Scenarios!$C$1:$K$1,0)),"-")</f>
        <v>7.5</v>
      </c>
      <c r="E12" s="19">
        <f>IFERROR(INDEX(Scenarios!$C$2:$K$11,MATCH($B$4,Scenarios!$A$2:$A$11,0),MATCH(E11,Scenarios!$C$1:$K$1,0)),"-")</f>
        <v>5</v>
      </c>
      <c r="F12" s="36">
        <f>IFERROR(INDEX(Scenarios!$C$2:$K$11,MATCH($B$4,Scenarios!$A$2:$A$11,0),MATCH(F11,Scenarios!$C$1:$K$1,0)),"-")</f>
        <v>0</v>
      </c>
      <c r="G12" s="36">
        <f>IFERROR(INDEX(Scenarios!$C$2:$K$11,MATCH($B$4,Scenarios!$A$2:$A$11,0),MATCH(G11,Scenarios!$C$1:$K$1,0)),"-")</f>
        <v>20</v>
      </c>
      <c r="H12" s="36">
        <f>IFERROR(INDEX(Scenarios!$C$2:$K$11,MATCH($B$4,Scenarios!$A$2:$A$11,0),MATCH(H11,Scenarios!$C$1:$K$1,0)),"-")</f>
        <v>0</v>
      </c>
      <c r="I12" s="36">
        <f>IFERROR(INDEX(Scenarios!$C$2:$K$11,MATCH($B$4,Scenarios!$A$2:$A$11,0),MATCH(I11,Scenarios!$C$1:$K$1,0)),"-")</f>
        <v>20</v>
      </c>
      <c r="J12" s="37">
        <f>IFERROR(INDEX(Scenarios!$C$2:$K$11,MATCH($B$4,Scenarios!$A$2:$A$11,0),MATCH(J11,Scenarios!$C$1:$K$1,0)),"-")</f>
        <v>20</v>
      </c>
    </row>
    <row r="13" spans="2:11" ht="15" customHeight="1" x14ac:dyDescent="0.2">
      <c r="B13" s="22"/>
      <c r="C13" s="22"/>
      <c r="D13" s="22"/>
      <c r="E13" s="22"/>
      <c r="F13" s="22"/>
      <c r="G13" s="22"/>
      <c r="H13" s="22"/>
      <c r="I13" s="22"/>
      <c r="J13" s="22"/>
    </row>
    <row r="14" spans="2:11" ht="15" customHeight="1" x14ac:dyDescent="0.2">
      <c r="B14" s="7" t="s">
        <v>383</v>
      </c>
      <c r="C14" s="7"/>
      <c r="D14" s="7"/>
      <c r="E14" s="7"/>
      <c r="F14" s="7"/>
      <c r="G14" s="7"/>
      <c r="H14" s="7"/>
    </row>
    <row r="15" spans="2:11" ht="30" customHeight="1" x14ac:dyDescent="0.2">
      <c r="B15" s="35">
        <v>100</v>
      </c>
      <c r="C15" s="19">
        <v>100</v>
      </c>
      <c r="D15" s="19">
        <v>100</v>
      </c>
      <c r="E15" s="19"/>
      <c r="F15" s="36"/>
      <c r="G15" s="36"/>
      <c r="H15" s="36"/>
      <c r="I15" s="36"/>
      <c r="J15" s="37">
        <v>100</v>
      </c>
    </row>
    <row r="16" spans="2:11" ht="15" customHeight="1" x14ac:dyDescent="0.2">
      <c r="B16" s="25">
        <f t="array" ref="B16">B15/SUM(ABS(CustomWeights))</f>
        <v>0.25</v>
      </c>
      <c r="C16" s="25">
        <f t="array" ref="C16">C15/SUM(ABS(CustomWeights))</f>
        <v>0.25</v>
      </c>
      <c r="D16" s="25">
        <f t="array" ref="D16">D15/SUM(ABS(CustomWeights))</f>
        <v>0.25</v>
      </c>
      <c r="E16" s="25">
        <f t="array" ref="E16">E15/SUM(ABS(CustomWeights))</f>
        <v>0</v>
      </c>
      <c r="F16" s="25">
        <f t="array" ref="F16">F15/SUM(ABS(CustomWeights))</f>
        <v>0</v>
      </c>
      <c r="G16" s="25">
        <f t="array" ref="G16">G15/SUM(ABS(CustomWeights))</f>
        <v>0</v>
      </c>
      <c r="H16" s="25">
        <f t="array" ref="H16">H15/SUM(ABS(CustomWeights))</f>
        <v>0</v>
      </c>
      <c r="I16" s="25">
        <f t="array" ref="I16">I15/SUM(ABS(CustomWeights))</f>
        <v>0</v>
      </c>
      <c r="J16" s="25">
        <f t="array" ref="J16">J15/SUM(ABS(CustomWeights))</f>
        <v>0.25</v>
      </c>
    </row>
    <row r="17" spans="2:16" ht="15" customHeight="1" x14ac:dyDescent="0.2">
      <c r="B17" s="25"/>
      <c r="C17" s="25"/>
      <c r="D17" s="25"/>
      <c r="E17" s="25"/>
      <c r="F17" s="25"/>
      <c r="G17" s="25"/>
      <c r="H17" s="25"/>
      <c r="I17" s="25"/>
      <c r="J17" s="25"/>
    </row>
    <row r="18" spans="2:16" ht="15" customHeight="1" x14ac:dyDescent="0.2">
      <c r="B18" s="18" t="s">
        <v>364</v>
      </c>
      <c r="C18" s="13"/>
      <c r="D18" s="13"/>
      <c r="E18" s="13"/>
      <c r="F18" s="13"/>
      <c r="G18" s="13"/>
      <c r="H18" s="13"/>
      <c r="I18" s="13"/>
      <c r="J18" s="13"/>
    </row>
    <row r="19" spans="2:16" ht="15" customHeight="1" x14ac:dyDescent="0.2">
      <c r="B19" s="1" t="s">
        <v>382</v>
      </c>
    </row>
    <row r="21" spans="2:16" ht="19.899999999999999" customHeight="1" x14ac:dyDescent="0.2">
      <c r="B21" s="41" t="s">
        <v>381</v>
      </c>
      <c r="C21" s="42"/>
      <c r="D21" s="42"/>
      <c r="E21" s="43"/>
      <c r="F21" s="24"/>
    </row>
    <row r="23" spans="2:16" ht="15" customHeight="1" x14ac:dyDescent="0.2">
      <c r="B23" s="18" t="s">
        <v>362</v>
      </c>
      <c r="C23" s="13"/>
      <c r="D23" s="13"/>
      <c r="E23" s="13"/>
      <c r="F23" s="13"/>
      <c r="G23" s="26"/>
      <c r="H23" s="26"/>
      <c r="I23" s="26"/>
      <c r="J23" s="26"/>
    </row>
    <row r="24" spans="2:16" ht="30" customHeight="1" x14ac:dyDescent="0.2">
      <c r="B24" s="27" t="s">
        <v>325</v>
      </c>
      <c r="C24" s="40" t="s">
        <v>0</v>
      </c>
      <c r="D24" s="40"/>
      <c r="E24" s="40"/>
      <c r="F24" s="40"/>
      <c r="G24" s="47" t="s">
        <v>385</v>
      </c>
      <c r="H24" s="47"/>
      <c r="I24" s="47"/>
      <c r="J24" s="47"/>
      <c r="K24" s="47"/>
      <c r="L24" s="47"/>
      <c r="M24" s="47"/>
      <c r="N24" s="47"/>
      <c r="O24" s="10"/>
      <c r="P24" s="10"/>
    </row>
    <row r="25" spans="2:16" ht="60" customHeight="1" x14ac:dyDescent="0.2">
      <c r="B25" s="28">
        <v>1</v>
      </c>
      <c r="C25" s="48" t="str">
        <f>INDEX('Top10'!$B$3:$C$12,MATCH(zTAP!$B25,'Top10'!$B$3:$B$12,0),2)</f>
        <v>Advanced lighting controls systems (ALCS)</v>
      </c>
      <c r="D25" s="48"/>
      <c r="E25" s="48"/>
      <c r="F25" s="48"/>
      <c r="G25" s="48" t="str">
        <f>_xlfn.IFNA(INDEX(TechScores[],MATCH(C25,TechScores[Technology Name],0),MATCH($G$24,TechScores[#Headers],0)),"")</f>
        <v>Advanced lighting controls systems (ALCS) use sensors and controls to optimize the balance between natural daylighting and electric lighting to minimize energy use and react to demand response signals while maintaining high lighting quality in occupied spaces. The technology is sometimes used in conjunction with dynamic window coatings, electronically controlled shading, dimmable light fixtures, vacancy sensors, and other advanced lighting technologies. An ALCS often tracks lighting performance and the control strategy can be adjusted based on performance or changing conditions.</v>
      </c>
      <c r="H25" s="48"/>
      <c r="I25" s="48"/>
      <c r="J25" s="48"/>
      <c r="K25" s="48"/>
      <c r="L25" s="48"/>
      <c r="M25" s="48"/>
      <c r="N25" s="48"/>
      <c r="O25" s="4"/>
      <c r="P25" s="4"/>
    </row>
    <row r="26" spans="2:16" ht="60" customHeight="1" x14ac:dyDescent="0.2">
      <c r="B26" s="28">
        <v>2</v>
      </c>
      <c r="C26" s="48" t="str">
        <f>INDEX('Top10'!$B$3:$C$12,MATCH(zTAP!$B26,'Top10'!$B$3:$B$12,0),2)</f>
        <v>Radiant Heating and Cooling</v>
      </c>
      <c r="D26" s="48"/>
      <c r="E26" s="48"/>
      <c r="F26" s="48"/>
      <c r="G26" s="48" t="str">
        <f>INDEX(TechScores[],MATCH(C26,TechScores[Technology Name],0),MATCH($G$24,TechScores[#Headers],0))</f>
        <v>Radiant heating and cooling system utilizes the surrounding surfaces as heating and/or cooling sources, at which at least 50% of heat exchange within a conditioned space occurs by radiant heat transfer.</v>
      </c>
      <c r="H26" s="48"/>
      <c r="I26" s="48"/>
      <c r="J26" s="48"/>
      <c r="K26" s="48"/>
      <c r="L26" s="48"/>
      <c r="M26" s="48"/>
      <c r="N26" s="48"/>
      <c r="O26" s="4"/>
      <c r="P26" s="4"/>
    </row>
    <row r="27" spans="2:16" ht="60" customHeight="1" x14ac:dyDescent="0.2">
      <c r="B27" s="28">
        <v>3</v>
      </c>
      <c r="C27" s="48" t="str">
        <f>INDEX('Top10'!$B$3:$C$12,MATCH(zTAP!$B27,'Top10'!$B$3:$B$12,0),2)</f>
        <v>Air Sealing</v>
      </c>
      <c r="D27" s="48"/>
      <c r="E27" s="48"/>
      <c r="F27" s="48"/>
      <c r="G27" s="48" t="str">
        <f>INDEX(TechScores[],MATCH(C27,TechScores[Technology Name],0),MATCH($G$24,TechScores[#Headers],0))</f>
        <v>Air sealing is used to make the envelope air-tight and reduce air-leakage and heat loss through the envelope. To properly seal the envelope, the infiltration rate must be measured through the envelope.</v>
      </c>
      <c r="H27" s="48"/>
      <c r="I27" s="48"/>
      <c r="J27" s="48"/>
      <c r="K27" s="48"/>
      <c r="L27" s="48"/>
      <c r="M27" s="48"/>
      <c r="N27" s="48"/>
      <c r="O27" s="4"/>
      <c r="P27" s="4"/>
    </row>
    <row r="28" spans="2:16" ht="60" customHeight="1" x14ac:dyDescent="0.2">
      <c r="B28" s="28">
        <v>4</v>
      </c>
      <c r="C28" s="48" t="str">
        <f>INDEX('Top10'!$B$3:$C$12,MATCH(zTAP!$B28,'Top10'!$B$3:$B$12,0),2)</f>
        <v>Electrochromic Fenestration</v>
      </c>
      <c r="D28" s="48"/>
      <c r="E28" s="48"/>
      <c r="F28" s="48"/>
      <c r="G28" s="48" t="str">
        <f>INDEX(TechScores[],MATCH(C28,TechScores[Technology Name],0),MATCH($G$24,TechScores[#Headers],0))</f>
        <v xml:space="preserve">Any fenestration product that has the fully reversible ability to change its performance properties, including U-factor, solar heat gain coefficient (SHGC), or visible transmittance (VT). Electrochromic glazing/films actively change the transmission of light when energized by an electrical current. 
Typically, an electrochromic layer such as tungsten oxide is sandwiched between layers of glass with electrolyte and ion conductor/storage layers and combined into a window unit such that when current is applied to an anode and cathode, the window darkens. Technologies with similar properties but less versatility include suspended particle devices and polymer dispersed liquid crystal devices.  
</v>
      </c>
      <c r="H28" s="48"/>
      <c r="I28" s="48"/>
      <c r="J28" s="48"/>
      <c r="K28" s="48"/>
      <c r="L28" s="48"/>
      <c r="M28" s="48"/>
      <c r="N28" s="48"/>
      <c r="O28" s="4"/>
      <c r="P28" s="4"/>
    </row>
    <row r="29" spans="2:16" ht="60" customHeight="1" x14ac:dyDescent="0.2">
      <c r="B29" s="28">
        <v>5</v>
      </c>
      <c r="C29" s="48" t="str">
        <f>INDEX('Top10'!$B$3:$C$12,MATCH(zTAP!$B29,'Top10'!$B$3:$B$12,0),2)</f>
        <v>Vacuum Insulated Panels</v>
      </c>
      <c r="D29" s="48"/>
      <c r="E29" s="48"/>
      <c r="F29" s="48"/>
      <c r="G29" s="48" t="str">
        <f>INDEX(TechScores[],MATCH(C29,TechScores[Technology Name],0),MATCH($G$24,TechScores[#Headers],0))</f>
        <v>A VIP consists of a porous core enveloped by an air and vapour tight barrier, which is heat sealed. The core is of an open pore structure to allow all the air to evacuate, and create a vacuum.</v>
      </c>
      <c r="H29" s="48"/>
      <c r="I29" s="48"/>
      <c r="J29" s="48"/>
      <c r="K29" s="48"/>
      <c r="L29" s="48"/>
      <c r="M29" s="48"/>
      <c r="N29" s="48"/>
      <c r="O29" s="4"/>
      <c r="P29" s="4"/>
    </row>
    <row r="30" spans="2:16" ht="60" customHeight="1" x14ac:dyDescent="0.2">
      <c r="B30" s="28">
        <v>6</v>
      </c>
      <c r="C30" s="48" t="str">
        <f>INDEX('Top10'!$B$3:$C$12,MATCH(zTAP!$B30,'Top10'!$B$3:$B$12,0),2)</f>
        <v>Predictive (Data Analytics based) controls</v>
      </c>
      <c r="D30" s="48"/>
      <c r="E30" s="48"/>
      <c r="F30" s="48"/>
      <c r="G30" s="48" t="str">
        <f>INDEX(TechScores[],MATCH(C30,TechScores[Technology Name],0),MATCH($G$24,TechScores[#Headers],0))</f>
        <v xml:space="preserve">The control systems in residential and small commercial buildings are categorized in two groups for this group:
• Networked Controls: Traditional building energy management systems which operate with a central controller or a hub, usually connected to the internet. These systems control multiple loads including HVAC, lighting, plug loads, and safety systems. 
• Distributed Intelligence: These systems usually control one end use load such as HVAC or lighting, with built in performance optimization for that particular end use system. These units have individual connection to the internet (cloud connected), but can also be locally networked in some cases with the right hardware combination. 
Both systems are suitable for retrofit of existing buildings or new constructions. Controls of the systems are to meet four objectives: comfort, convenience, security and savings. 
</v>
      </c>
      <c r="H30" s="48"/>
      <c r="I30" s="48"/>
      <c r="J30" s="48"/>
      <c r="K30" s="48"/>
      <c r="L30" s="48"/>
      <c r="M30" s="48"/>
      <c r="N30" s="48"/>
      <c r="O30" s="4"/>
      <c r="P30" s="4"/>
    </row>
    <row r="31" spans="2:16" ht="60" customHeight="1" x14ac:dyDescent="0.2">
      <c r="B31" s="28">
        <v>7</v>
      </c>
      <c r="C31" s="48" t="str">
        <f>INDEX('Top10'!$B$3:$C$12,MATCH(zTAP!$B31,'Top10'!$B$3:$B$12,0),2)</f>
        <v>Real Time Energy Management Software</v>
      </c>
      <c r="D31" s="48"/>
      <c r="E31" s="48"/>
      <c r="F31" s="48"/>
      <c r="G31" s="48" t="str">
        <f>INDEX(TechScores[],MATCH(C31,TechScores[Technology Name],0),MATCH($G$24,TechScores[#Headers],0))</f>
        <v>Real-time energy management is a general term referring to the gathering, analysis and display of equipment, system, and/or whole building level monitoring of operational performance. RTEM continuously collects data for analysis that shows the building operator how the building is performing, identifies Key Performance Indicators, and may help with performance optimization, fault detection, and building controls. This goes beyond typical Building Automation System (BAS) software by adding analytics, fault detection, and continuous commissioning capabilities.</v>
      </c>
      <c r="H31" s="48"/>
      <c r="I31" s="48"/>
      <c r="J31" s="48"/>
      <c r="K31" s="48"/>
      <c r="L31" s="48"/>
      <c r="M31" s="48"/>
      <c r="N31" s="48"/>
      <c r="O31" s="4"/>
      <c r="P31" s="4"/>
    </row>
    <row r="32" spans="2:16" ht="60" customHeight="1" x14ac:dyDescent="0.2">
      <c r="B32" s="28">
        <v>8</v>
      </c>
      <c r="C32" s="48" t="str">
        <f>INDEX('Top10'!$B$3:$C$12,MATCH(zTAP!$B32,'Top10'!$B$3:$B$12,0),2)</f>
        <v>Personal Comfort Systems</v>
      </c>
      <c r="D32" s="48"/>
      <c r="E32" s="48"/>
      <c r="F32" s="48"/>
      <c r="G32" s="48" t="str">
        <f>INDEX(TechScores[],MATCH(C32,TechScores[Technology Name],0),MATCH($G$24,TechScores[#Headers],0))</f>
        <v>Devices that provide localized or personalized heating and cooling to building occupants, rather than to the entire space. Personal comfort systems can be miniaturized motorized heat pumps, advanced materials and fabrics that reject or trap heat, wearable devices, furniture, or other devices that provide personalized comfort.</v>
      </c>
      <c r="H32" s="48"/>
      <c r="I32" s="48"/>
      <c r="J32" s="48"/>
      <c r="K32" s="48"/>
      <c r="L32" s="48"/>
      <c r="M32" s="48"/>
      <c r="N32" s="48"/>
      <c r="O32" s="4"/>
      <c r="P32" s="4"/>
    </row>
    <row r="33" spans="2:16" ht="60" customHeight="1" x14ac:dyDescent="0.2">
      <c r="B33" s="28">
        <v>9</v>
      </c>
      <c r="C33" s="48" t="str">
        <f>INDEX('Top10'!$B$3:$C$12,MATCH(zTAP!$B33,'Top10'!$B$3:$B$12,0),2)</f>
        <v>CO2 Heat pumps</v>
      </c>
      <c r="D33" s="48"/>
      <c r="E33" s="48"/>
      <c r="F33" s="48"/>
      <c r="G33" s="48" t="str">
        <f>INDEX(TechScores[],MATCH(C33,TechScores[Technology Name],0),MATCH($G$24,TechScores[#Headers],0))</f>
        <v>CO2 air source heat pumps use CO2 as a refrigerant to pull heat out of the air to create hot water for space heating or domestic hot water; or rejecting heat to the air and producing chilled water for space cooling.  CO2 heat pumps are able to make very hot water out of very cold air.</v>
      </c>
      <c r="H33" s="48"/>
      <c r="I33" s="48"/>
      <c r="J33" s="48"/>
      <c r="K33" s="48"/>
      <c r="L33" s="48"/>
      <c r="M33" s="48"/>
      <c r="N33" s="48"/>
      <c r="O33" s="4"/>
      <c r="P33" s="4"/>
    </row>
    <row r="34" spans="2:16" ht="60" customHeight="1" x14ac:dyDescent="0.2">
      <c r="B34" s="28">
        <v>10</v>
      </c>
      <c r="C34" s="48" t="str">
        <f>INDEX('Top10'!$B$3:$C$12,MATCH(zTAP!$B34,'Top10'!$B$3:$B$12,0),2)</f>
        <v>Higher efficiency PV integrated electrochromic windows</v>
      </c>
      <c r="D34" s="48"/>
      <c r="E34" s="48"/>
      <c r="F34" s="48"/>
      <c r="G34" s="48" t="str">
        <f>INDEX(TechScores[],MATCH(C34,TechScores[Technology Name],0),MATCH($G$24,TechScores[#Headers],0))</f>
        <v>While electrochromic (EC) technology has been developed for some time, the integration with photovoltaic (PV) and electrochromic (EC) devices provides better efficiency in energy saving without additional power sources. Researchers that integrate photovoltaic technology have provided diverse application of electrochromic devices, for instance, building integrated photovoltaic (BIPV) solar cells may be incorporated with the electrochromic technology to automatically adjust the colors of electrochromic windows to reduce indoor heat. (source: NREL)</v>
      </c>
      <c r="H34" s="48"/>
      <c r="I34" s="48"/>
      <c r="J34" s="48"/>
      <c r="K34" s="48"/>
      <c r="L34" s="48"/>
      <c r="M34" s="48"/>
      <c r="N34" s="48"/>
      <c r="O34" s="4"/>
      <c r="P34" s="4"/>
    </row>
  </sheetData>
  <mergeCells count="28">
    <mergeCell ref="G30:N30"/>
    <mergeCell ref="G31:N31"/>
    <mergeCell ref="G32:N32"/>
    <mergeCell ref="G33:N33"/>
    <mergeCell ref="G34:N34"/>
    <mergeCell ref="G25:N25"/>
    <mergeCell ref="G26:N26"/>
    <mergeCell ref="G27:N27"/>
    <mergeCell ref="G28:N28"/>
    <mergeCell ref="G29:N29"/>
    <mergeCell ref="C25:F25"/>
    <mergeCell ref="C26:F26"/>
    <mergeCell ref="C27:F27"/>
    <mergeCell ref="C28:F28"/>
    <mergeCell ref="C29:F29"/>
    <mergeCell ref="C30:F30"/>
    <mergeCell ref="C31:F31"/>
    <mergeCell ref="C32:F32"/>
    <mergeCell ref="C33:F33"/>
    <mergeCell ref="C34:F34"/>
    <mergeCell ref="B2:J2"/>
    <mergeCell ref="C24:F24"/>
    <mergeCell ref="B4:E4"/>
    <mergeCell ref="B21:E21"/>
    <mergeCell ref="B10:E10"/>
    <mergeCell ref="F10:I10"/>
    <mergeCell ref="B7:J7"/>
    <mergeCell ref="G24:N24"/>
  </mergeCells>
  <dataValidations count="1">
    <dataValidation type="list" allowBlank="1" showInputMessage="1" showErrorMessage="1" sqref="B21">
      <formula1>BuildingTypes</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Scenarios!$A$2:$A$12</xm:f>
          </x14:formula1>
          <xm:sqref>B4</xm:sqref>
        </x14:dataValidation>
        <x14:dataValidation type="list" allowBlank="1" showInputMessage="1" showErrorMessage="1">
          <x14:formula1>
            <xm:f>TechScores!$P$1:$X$1</xm:f>
          </x14:formula1>
          <xm:sqref>G24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24"/>
  <sheetViews>
    <sheetView workbookViewId="0">
      <selection activeCell="L4" sqref="L4"/>
    </sheetView>
  </sheetViews>
  <sheetFormatPr defaultColWidth="9.140625" defaultRowHeight="15" customHeight="1" x14ac:dyDescent="0.2"/>
  <cols>
    <col min="1" max="1" width="3.7109375" style="1" customWidth="1"/>
    <col min="2" max="2" width="10.7109375" style="1" customWidth="1"/>
    <col min="3" max="3" width="45.7109375" style="1" customWidth="1"/>
    <col min="4" max="14" width="10.7109375" style="1" customWidth="1"/>
    <col min="15" max="16384" width="9.140625" style="1"/>
  </cols>
  <sheetData>
    <row r="2" spans="2:14" ht="75" customHeight="1" x14ac:dyDescent="0.2">
      <c r="B2" s="6" t="s">
        <v>325</v>
      </c>
      <c r="C2" s="8" t="s">
        <v>0</v>
      </c>
      <c r="D2" s="21" t="s">
        <v>348</v>
      </c>
      <c r="E2" s="21" t="s">
        <v>349</v>
      </c>
      <c r="F2" s="21" t="s">
        <v>350</v>
      </c>
      <c r="G2" s="21" t="s">
        <v>319</v>
      </c>
      <c r="H2" s="21" t="s">
        <v>320</v>
      </c>
      <c r="I2" s="21" t="s">
        <v>315</v>
      </c>
      <c r="J2" s="21" t="s">
        <v>316</v>
      </c>
      <c r="K2" s="21" t="s">
        <v>321</v>
      </c>
      <c r="L2" s="21" t="s">
        <v>3</v>
      </c>
      <c r="M2" s="21" t="s">
        <v>4</v>
      </c>
      <c r="N2" s="21" t="s">
        <v>326</v>
      </c>
    </row>
    <row r="3" spans="2:14" ht="15" customHeight="1" x14ac:dyDescent="0.2">
      <c r="B3" s="1">
        <v>10</v>
      </c>
      <c r="C3" s="1" t="str">
        <f>INDEX(TechScores[Technology Name],MATCH('Top10'!$N3,TechScores[Countif],0))</f>
        <v>Higher efficiency PV integrated electrochromic windows</v>
      </c>
      <c r="D3" s="4">
        <f ca="1">INDEX(INDIRECT(CONCATENATE("TechScores[",D$2,"]")),MATCH('Top10'!$N3,TechScores[[Countif]:[Countif]],0))*IF(zTAP!$B$4="Custom",zTAP!B$15,zTAP!B$12)</f>
        <v>60</v>
      </c>
      <c r="E3" s="4">
        <f ca="1">INDEX(INDIRECT(CONCATENATE("TechScores[",E$2,"]")),MATCH('Top10'!$N3,TechScores[[Countif]:[Countif]],0))*IF(zTAP!$B$4="Custom",zTAP!C$15,zTAP!C$12)</f>
        <v>7.5</v>
      </c>
      <c r="F3" s="4">
        <f ca="1">INDEX(INDIRECT(CONCATENATE("TechScores[",F$2,"]")),MATCH('Top10'!$N3,TechScores[[Countif]:[Countif]],0))*IF(zTAP!$B$4="Custom",zTAP!D$15,zTAP!D$12)</f>
        <v>22.5</v>
      </c>
      <c r="G3" s="4">
        <f ca="1">INDEX(INDIRECT(CONCATENATE("TechScores[",G$2,"]")),MATCH('Top10'!$N3,TechScores[[Countif]:[Countif]],0))*IF(zTAP!$B$4="Custom",zTAP!E$15,zTAP!E$12)</f>
        <v>5</v>
      </c>
      <c r="H3" s="4">
        <f ca="1">INDEX(INDIRECT(CONCATENATE("TechScores[",H$2,"]")),MATCH('Top10'!$N3,TechScores[[Countif]:[Countif]],0))*IF(zTAP!$B$4="Custom",zTAP!F$15,zTAP!F$12)</f>
        <v>0</v>
      </c>
      <c r="I3" s="4">
        <f ca="1">INDEX(INDIRECT(CONCATENATE("TechScores[",I$2,"]")),MATCH('Top10'!$N3,TechScores[[Countif]:[Countif]],0))*IF(zTAP!$B$4="Custom",zTAP!G$15,zTAP!G$12)</f>
        <v>40</v>
      </c>
      <c r="J3" s="4">
        <f ca="1">INDEX(INDIRECT(CONCATENATE("TechScores[",J$2,"]")),MATCH('Top10'!$N3,TechScores[[Countif]:[Countif]],0))*IF(zTAP!$B$4="Custom",zTAP!H$15,zTAP!H$12)</f>
        <v>0</v>
      </c>
      <c r="K3" s="4">
        <f ca="1">INDEX(INDIRECT(CONCATENATE("TechScores[",K$2,"]")),MATCH('Top10'!$N3,TechScores[[Countif]:[Countif]],0))*IF(zTAP!$B$4="Custom",zTAP!I$15,zTAP!I$12)</f>
        <v>20</v>
      </c>
      <c r="L3" s="4">
        <f ca="1">INDEX(INDIRECT(CONCATENATE("TechScores[",L$2,"]")),MATCH('Top10'!$N3,TechScores[[Countif]:[Countif]],0))*IF(zTAP!$B$4="Custom",zTAP!J$15,zTAP!J$12)</f>
        <v>20</v>
      </c>
      <c r="M3" s="4">
        <f ca="1">SUM(D3:L3)</f>
        <v>175</v>
      </c>
      <c r="N3" s="20">
        <f>LARGE(TechScores[Countif],'Top10'!B3)</f>
        <v>175</v>
      </c>
    </row>
    <row r="4" spans="2:14" ht="15" customHeight="1" x14ac:dyDescent="0.2">
      <c r="B4" s="1">
        <v>9</v>
      </c>
      <c r="C4" s="1" t="str">
        <f>INDEX(TechScores[Technology Name],MATCH('Top10'!$N4,TechScores[Countif],0))</f>
        <v>CO2 Heat pumps</v>
      </c>
      <c r="D4" s="4">
        <f ca="1">INDEX(INDIRECT(CONCATENATE("TechScores[",D$2,"]")),MATCH('Top10'!$N4,TechScores[[Countif]:[Countif]],0))*IF(zTAP!$B$4="Custom",zTAP!B$15,zTAP!B$12)</f>
        <v>42</v>
      </c>
      <c r="E4" s="4">
        <f ca="1">INDEX(INDIRECT(CONCATENATE("TechScores[",E$2,"]")),MATCH('Top10'!$N4,TechScores[[Countif]:[Countif]],0))*IF(zTAP!$B$4="Custom",zTAP!C$15,zTAP!C$12)</f>
        <v>22.5</v>
      </c>
      <c r="F4" s="4">
        <f ca="1">INDEX(INDIRECT(CONCATENATE("TechScores[",F$2,"]")),MATCH('Top10'!$N4,TechScores[[Countif]:[Countif]],0))*IF(zTAP!$B$4="Custom",zTAP!D$15,zTAP!D$12)</f>
        <v>22.5</v>
      </c>
      <c r="G4" s="4">
        <f ca="1">INDEX(INDIRECT(CONCATENATE("TechScores[",G$2,"]")),MATCH('Top10'!$N4,TechScores[[Countif]:[Countif]],0))*IF(zTAP!$B$4="Custom",zTAP!E$15,zTAP!E$12)</f>
        <v>10</v>
      </c>
      <c r="H4" s="4">
        <f ca="1">INDEX(INDIRECT(CONCATENATE("TechScores[",H$2,"]")),MATCH('Top10'!$N4,TechScores[[Countif]:[Countif]],0))*IF(zTAP!$B$4="Custom",zTAP!F$15,zTAP!F$12)</f>
        <v>0</v>
      </c>
      <c r="I4" s="4">
        <f ca="1">INDEX(INDIRECT(CONCATENATE("TechScores[",I$2,"]")),MATCH('Top10'!$N4,TechScores[[Countif]:[Countif]],0))*IF(zTAP!$B$4="Custom",zTAP!G$15,zTAP!G$12)</f>
        <v>40</v>
      </c>
      <c r="J4" s="4">
        <f ca="1">INDEX(INDIRECT(CONCATENATE("TechScores[",J$2,"]")),MATCH('Top10'!$N4,TechScores[[Countif]:[Countif]],0))*IF(zTAP!$B$4="Custom",zTAP!H$15,zTAP!H$12)</f>
        <v>0</v>
      </c>
      <c r="K4" s="4">
        <f ca="1">INDEX(INDIRECT(CONCATENATE("TechScores[",K$2,"]")),MATCH('Top10'!$N4,TechScores[[Countif]:[Countif]],0))*IF(zTAP!$B$4="Custom",zTAP!I$15,zTAP!I$12)</f>
        <v>40</v>
      </c>
      <c r="L4" s="4">
        <f ca="1">INDEX(INDIRECT(CONCATENATE("TechScores[",L$2,"]")),MATCH('Top10'!$N4,TechScores[[Countif]:[Countif]],0))*IF(zTAP!$B$4="Custom",zTAP!J$15,zTAP!J$12)</f>
        <v>0</v>
      </c>
      <c r="M4" s="4">
        <f t="shared" ref="M4:M12" ca="1" si="0">SUM(D4:L4)</f>
        <v>177</v>
      </c>
      <c r="N4" s="20">
        <f>LARGE(TechScores[Countif],'Top10'!B4)</f>
        <v>177</v>
      </c>
    </row>
    <row r="5" spans="2:14" ht="15" customHeight="1" x14ac:dyDescent="0.2">
      <c r="B5" s="1">
        <v>8</v>
      </c>
      <c r="C5" s="1" t="str">
        <f>INDEX(TechScores[Technology Name],MATCH('Top10'!$N5,TechScores[Countif],0))</f>
        <v>Personal Comfort Systems</v>
      </c>
      <c r="D5" s="4">
        <f ca="1">INDEX(INDIRECT(CONCATENATE("TechScores[",D$2,"]")),MATCH('Top10'!$N5,TechScores[[Countif]:[Countif]],0))*IF(zTAP!$B$4="Custom",zTAP!B$15,zTAP!B$12)</f>
        <v>26</v>
      </c>
      <c r="E5" s="4">
        <f ca="1">INDEX(INDIRECT(CONCATENATE("TechScores[",E$2,"]")),MATCH('Top10'!$N5,TechScores[[Countif]:[Countif]],0))*IF(zTAP!$B$4="Custom",zTAP!C$15,zTAP!C$12)</f>
        <v>7.5</v>
      </c>
      <c r="F5" s="4">
        <f ca="1">INDEX(INDIRECT(CONCATENATE("TechScores[",F$2,"]")),MATCH('Top10'!$N5,TechScores[[Countif]:[Countif]],0))*IF(zTAP!$B$4="Custom",zTAP!D$15,zTAP!D$12)</f>
        <v>15</v>
      </c>
      <c r="G5" s="4">
        <f ca="1">INDEX(INDIRECT(CONCATENATE("TechScores[",G$2,"]")),MATCH('Top10'!$N5,TechScores[[Countif]:[Countif]],0))*IF(zTAP!$B$4="Custom",zTAP!E$15,zTAP!E$12)</f>
        <v>10</v>
      </c>
      <c r="H5" s="4">
        <f ca="1">INDEX(INDIRECT(CONCATENATE("TechScores[",H$2,"]")),MATCH('Top10'!$N5,TechScores[[Countif]:[Countif]],0))*IF(zTAP!$B$4="Custom",zTAP!F$15,zTAP!F$12)</f>
        <v>0</v>
      </c>
      <c r="I5" s="4">
        <f ca="1">INDEX(INDIRECT(CONCATENATE("TechScores[",I$2,"]")),MATCH('Top10'!$N5,TechScores[[Countif]:[Countif]],0))*IF(zTAP!$B$4="Custom",zTAP!G$15,zTAP!G$12)</f>
        <v>60</v>
      </c>
      <c r="J5" s="4">
        <f ca="1">INDEX(INDIRECT(CONCATENATE("TechScores[",J$2,"]")),MATCH('Top10'!$N5,TechScores[[Countif]:[Countif]],0))*IF(zTAP!$B$4="Custom",zTAP!H$15,zTAP!H$12)</f>
        <v>0</v>
      </c>
      <c r="K5" s="4">
        <f ca="1">INDEX(INDIRECT(CONCATENATE("TechScores[",K$2,"]")),MATCH('Top10'!$N5,TechScores[[Countif]:[Countif]],0))*IF(zTAP!$B$4="Custom",zTAP!I$15,zTAP!I$12)</f>
        <v>40</v>
      </c>
      <c r="L5" s="4">
        <f ca="1">INDEX(INDIRECT(CONCATENATE("TechScores[",L$2,"]")),MATCH('Top10'!$N5,TechScores[[Countif]:[Countif]],0))*IF(zTAP!$B$4="Custom",zTAP!J$15,zTAP!J$12)</f>
        <v>20</v>
      </c>
      <c r="M5" s="4">
        <f t="shared" ca="1" si="0"/>
        <v>178.5</v>
      </c>
      <c r="N5" s="20">
        <f>LARGE(TechScores[Countif],'Top10'!B5)</f>
        <v>178.5</v>
      </c>
    </row>
    <row r="6" spans="2:14" ht="15" customHeight="1" x14ac:dyDescent="0.2">
      <c r="B6" s="1">
        <v>7</v>
      </c>
      <c r="C6" s="1" t="str">
        <f>INDEX(TechScores[Technology Name],MATCH('Top10'!$N6,TechScores[Countif],0))</f>
        <v>Real Time Energy Management Software</v>
      </c>
      <c r="D6" s="4">
        <f ca="1">INDEX(INDIRECT(CONCATENATE("TechScores[",D$2,"]")),MATCH('Top10'!$N6,TechScores[[Countif]:[Countif]],0))*IF(zTAP!$B$4="Custom",zTAP!B$15,zTAP!B$12)</f>
        <v>42</v>
      </c>
      <c r="E6" s="4">
        <f ca="1">INDEX(INDIRECT(CONCATENATE("TechScores[",E$2,"]")),MATCH('Top10'!$N6,TechScores[[Countif]:[Countif]],0))*IF(zTAP!$B$4="Custom",zTAP!C$15,zTAP!C$12)</f>
        <v>15</v>
      </c>
      <c r="F6" s="4">
        <f ca="1">INDEX(INDIRECT(CONCATENATE("TechScores[",F$2,"]")),MATCH('Top10'!$N6,TechScores[[Countif]:[Countif]],0))*IF(zTAP!$B$4="Custom",zTAP!D$15,zTAP!D$12)</f>
        <v>7.5</v>
      </c>
      <c r="G6" s="4">
        <f ca="1">INDEX(INDIRECT(CONCATENATE("TechScores[",G$2,"]")),MATCH('Top10'!$N6,TechScores[[Countif]:[Countif]],0))*IF(zTAP!$B$4="Custom",zTAP!E$15,zTAP!E$12)</f>
        <v>15</v>
      </c>
      <c r="H6" s="4">
        <f ca="1">INDEX(INDIRECT(CONCATENATE("TechScores[",H$2,"]")),MATCH('Top10'!$N6,TechScores[[Countif]:[Countif]],0))*IF(zTAP!$B$4="Custom",zTAP!F$15,zTAP!F$12)</f>
        <v>0</v>
      </c>
      <c r="I6" s="4">
        <f ca="1">INDEX(INDIRECT(CONCATENATE("TechScores[",I$2,"]")),MATCH('Top10'!$N6,TechScores[[Countif]:[Countif]],0))*IF(zTAP!$B$4="Custom",zTAP!G$15,zTAP!G$12)</f>
        <v>40</v>
      </c>
      <c r="J6" s="4">
        <f ca="1">INDEX(INDIRECT(CONCATENATE("TechScores[",J$2,"]")),MATCH('Top10'!$N6,TechScores[[Countif]:[Countif]],0))*IF(zTAP!$B$4="Custom",zTAP!H$15,zTAP!H$12)</f>
        <v>0</v>
      </c>
      <c r="K6" s="4">
        <f ca="1">INDEX(INDIRECT(CONCATENATE("TechScores[",K$2,"]")),MATCH('Top10'!$N6,TechScores[[Countif]:[Countif]],0))*IF(zTAP!$B$4="Custom",zTAP!I$15,zTAP!I$12)</f>
        <v>40</v>
      </c>
      <c r="L6" s="4">
        <f ca="1">INDEX(INDIRECT(CONCATENATE("TechScores[",L$2,"]")),MATCH('Top10'!$N6,TechScores[[Countif]:[Countif]],0))*IF(zTAP!$B$4="Custom",zTAP!J$15,zTAP!J$12)</f>
        <v>20</v>
      </c>
      <c r="M6" s="4">
        <f t="shared" ca="1" si="0"/>
        <v>179.5</v>
      </c>
      <c r="N6" s="20">
        <f>LARGE(TechScores[Countif],'Top10'!B6)</f>
        <v>179.5</v>
      </c>
    </row>
    <row r="7" spans="2:14" ht="15" customHeight="1" x14ac:dyDescent="0.2">
      <c r="B7" s="1">
        <v>6</v>
      </c>
      <c r="C7" s="1" t="str">
        <f>INDEX(TechScores[Technology Name],MATCH('Top10'!$N7,TechScores[Countif],0))</f>
        <v>Predictive (Data Analytics based) controls</v>
      </c>
      <c r="D7" s="4">
        <f ca="1">INDEX(INDIRECT(CONCATENATE("TechScores[",D$2,"]")),MATCH('Top10'!$N7,TechScores[[Countif]:[Countif]],0))*IF(zTAP!$B$4="Custom",zTAP!B$15,zTAP!B$12)</f>
        <v>28</v>
      </c>
      <c r="E7" s="4">
        <f ca="1">INDEX(INDIRECT(CONCATENATE("TechScores[",E$2,"]")),MATCH('Top10'!$N7,TechScores[[Countif]:[Countif]],0))*IF(zTAP!$B$4="Custom",zTAP!C$15,zTAP!C$12)</f>
        <v>22.5</v>
      </c>
      <c r="F7" s="4">
        <f ca="1">INDEX(INDIRECT(CONCATENATE("TechScores[",F$2,"]")),MATCH('Top10'!$N7,TechScores[[Countif]:[Countif]],0))*IF(zTAP!$B$4="Custom",zTAP!D$15,zTAP!D$12)</f>
        <v>15</v>
      </c>
      <c r="G7" s="4">
        <f ca="1">INDEX(INDIRECT(CONCATENATE("TechScores[",G$2,"]")),MATCH('Top10'!$N7,TechScores[[Countif]:[Countif]],0))*IF(zTAP!$B$4="Custom",zTAP!E$15,zTAP!E$12)</f>
        <v>15</v>
      </c>
      <c r="H7" s="4">
        <f ca="1">INDEX(INDIRECT(CONCATENATE("TechScores[",H$2,"]")),MATCH('Top10'!$N7,TechScores[[Countif]:[Countif]],0))*IF(zTAP!$B$4="Custom",zTAP!F$15,zTAP!F$12)</f>
        <v>0</v>
      </c>
      <c r="I7" s="4">
        <f ca="1">INDEX(INDIRECT(CONCATENATE("TechScores[",I$2,"]")),MATCH('Top10'!$N7,TechScores[[Countif]:[Countif]],0))*IF(zTAP!$B$4="Custom",zTAP!G$15,zTAP!G$12)</f>
        <v>40</v>
      </c>
      <c r="J7" s="4">
        <f ca="1">INDEX(INDIRECT(CONCATENATE("TechScores[",J$2,"]")),MATCH('Top10'!$N7,TechScores[[Countif]:[Countif]],0))*IF(zTAP!$B$4="Custom",zTAP!H$15,zTAP!H$12)</f>
        <v>0</v>
      </c>
      <c r="K7" s="4">
        <f ca="1">INDEX(INDIRECT(CONCATENATE("TechScores[",K$2,"]")),MATCH('Top10'!$N7,TechScores[[Countif]:[Countif]],0))*IF(zTAP!$B$4="Custom",zTAP!I$15,zTAP!I$12)</f>
        <v>20</v>
      </c>
      <c r="L7" s="4">
        <f ca="1">INDEX(INDIRECT(CONCATENATE("TechScores[",L$2,"]")),MATCH('Top10'!$N7,TechScores[[Countif]:[Countif]],0))*IF(zTAP!$B$4="Custom",zTAP!J$15,zTAP!J$12)</f>
        <v>40</v>
      </c>
      <c r="M7" s="4">
        <f t="shared" ca="1" si="0"/>
        <v>180.5</v>
      </c>
      <c r="N7" s="20">
        <f>LARGE(TechScores[Countif],'Top10'!B7)</f>
        <v>180.4999</v>
      </c>
    </row>
    <row r="8" spans="2:14" ht="15" customHeight="1" x14ac:dyDescent="0.2">
      <c r="B8" s="1">
        <v>5</v>
      </c>
      <c r="C8" s="1" t="str">
        <f>INDEX(TechScores[Technology Name],MATCH('Top10'!$N8,TechScores[Countif],0))</f>
        <v>Vacuum Insulated Panels</v>
      </c>
      <c r="D8" s="4">
        <f ca="1">INDEX(INDIRECT(CONCATENATE("TechScores[",D$2,"]")),MATCH('Top10'!$N8,TechScores[[Countif]:[Countif]],0))*IF(zTAP!$B$4="Custom",zTAP!B$15,zTAP!B$12)</f>
        <v>28</v>
      </c>
      <c r="E8" s="4">
        <f ca="1">INDEX(INDIRECT(CONCATENATE("TechScores[",E$2,"]")),MATCH('Top10'!$N8,TechScores[[Countif]:[Countif]],0))*IF(zTAP!$B$4="Custom",zTAP!C$15,zTAP!C$12)</f>
        <v>15</v>
      </c>
      <c r="F8" s="4">
        <f ca="1">INDEX(INDIRECT(CONCATENATE("TechScores[",F$2,"]")),MATCH('Top10'!$N8,TechScores[[Countif]:[Countif]],0))*IF(zTAP!$B$4="Custom",zTAP!D$15,zTAP!D$12)</f>
        <v>7.5</v>
      </c>
      <c r="G8" s="4">
        <f ca="1">INDEX(INDIRECT(CONCATENATE("TechScores[",G$2,"]")),MATCH('Top10'!$N8,TechScores[[Countif]:[Countif]],0))*IF(zTAP!$B$4="Custom",zTAP!E$15,zTAP!E$12)</f>
        <v>10</v>
      </c>
      <c r="H8" s="4">
        <f ca="1">INDEX(INDIRECT(CONCATENATE("TechScores[",H$2,"]")),MATCH('Top10'!$N8,TechScores[[Countif]:[Countif]],0))*IF(zTAP!$B$4="Custom",zTAP!F$15,zTAP!F$12)</f>
        <v>0</v>
      </c>
      <c r="I8" s="4">
        <f ca="1">INDEX(INDIRECT(CONCATENATE("TechScores[",I$2,"]")),MATCH('Top10'!$N8,TechScores[[Countif]:[Countif]],0))*IF(zTAP!$B$4="Custom",zTAP!G$15,zTAP!G$12)</f>
        <v>60</v>
      </c>
      <c r="J8" s="4">
        <f ca="1">INDEX(INDIRECT(CONCATENATE("TechScores[",J$2,"]")),MATCH('Top10'!$N8,TechScores[[Countif]:[Countif]],0))*IF(zTAP!$B$4="Custom",zTAP!H$15,zTAP!H$12)</f>
        <v>0</v>
      </c>
      <c r="K8" s="4">
        <f ca="1">INDEX(INDIRECT(CONCATENATE("TechScores[",K$2,"]")),MATCH('Top10'!$N8,TechScores[[Countif]:[Countif]],0))*IF(zTAP!$B$4="Custom",zTAP!I$15,zTAP!I$12)</f>
        <v>40</v>
      </c>
      <c r="L8" s="4">
        <f ca="1">INDEX(INDIRECT(CONCATENATE("TechScores[",L$2,"]")),MATCH('Top10'!$N8,TechScores[[Countif]:[Countif]],0))*IF(zTAP!$B$4="Custom",zTAP!J$15,zTAP!J$12)</f>
        <v>20</v>
      </c>
      <c r="M8" s="4">
        <f t="shared" ca="1" si="0"/>
        <v>180.5</v>
      </c>
      <c r="N8" s="20">
        <f>LARGE(TechScores[Countif],'Top10'!B8)</f>
        <v>180.5</v>
      </c>
    </row>
    <row r="9" spans="2:14" ht="15" customHeight="1" x14ac:dyDescent="0.2">
      <c r="B9" s="1">
        <v>4</v>
      </c>
      <c r="C9" s="1" t="str">
        <f>INDEX(TechScores[Technology Name],MATCH('Top10'!$N9,TechScores[Countif],0))</f>
        <v>Electrochromic Fenestration</v>
      </c>
      <c r="D9" s="4">
        <f ca="1">INDEX(INDIRECT(CONCATENATE("TechScores[",D$2,"]")),MATCH('Top10'!$N9,TechScores[[Countif]:[Countif]],0))*IF(zTAP!$B$4="Custom",zTAP!B$15,zTAP!B$12)</f>
        <v>60</v>
      </c>
      <c r="E9" s="4">
        <f ca="1">INDEX(INDIRECT(CONCATENATE("TechScores[",E$2,"]")),MATCH('Top10'!$N9,TechScores[[Countif]:[Countif]],0))*IF(zTAP!$B$4="Custom",zTAP!C$15,zTAP!C$12)</f>
        <v>15</v>
      </c>
      <c r="F9" s="4">
        <f ca="1">INDEX(INDIRECT(CONCATENATE("TechScores[",F$2,"]")),MATCH('Top10'!$N9,TechScores[[Countif]:[Countif]],0))*IF(zTAP!$B$4="Custom",zTAP!D$15,zTAP!D$12)</f>
        <v>7.5</v>
      </c>
      <c r="G9" s="4">
        <f ca="1">INDEX(INDIRECT(CONCATENATE("TechScores[",G$2,"]")),MATCH('Top10'!$N9,TechScores[[Countif]:[Countif]],0))*IF(zTAP!$B$4="Custom",zTAP!E$15,zTAP!E$12)</f>
        <v>5</v>
      </c>
      <c r="H9" s="4">
        <f ca="1">INDEX(INDIRECT(CONCATENATE("TechScores[",H$2,"]")),MATCH('Top10'!$N9,TechScores[[Countif]:[Countif]],0))*IF(zTAP!$B$4="Custom",zTAP!F$15,zTAP!F$12)</f>
        <v>0</v>
      </c>
      <c r="I9" s="4">
        <f ca="1">INDEX(INDIRECT(CONCATENATE("TechScores[",I$2,"]")),MATCH('Top10'!$N9,TechScores[[Countif]:[Countif]],0))*IF(zTAP!$B$4="Custom",zTAP!G$15,zTAP!G$12)</f>
        <v>60</v>
      </c>
      <c r="J9" s="4">
        <f ca="1">INDEX(INDIRECT(CONCATENATE("TechScores[",J$2,"]")),MATCH('Top10'!$N9,TechScores[[Countif]:[Countif]],0))*IF(zTAP!$B$4="Custom",zTAP!H$15,zTAP!H$12)</f>
        <v>0</v>
      </c>
      <c r="K9" s="4">
        <f ca="1">INDEX(INDIRECT(CONCATENATE("TechScores[",K$2,"]")),MATCH('Top10'!$N9,TechScores[[Countif]:[Countif]],0))*IF(zTAP!$B$4="Custom",zTAP!I$15,zTAP!I$12)</f>
        <v>40</v>
      </c>
      <c r="L9" s="4">
        <f ca="1">INDEX(INDIRECT(CONCATENATE("TechScores[",L$2,"]")),MATCH('Top10'!$N9,TechScores[[Countif]:[Countif]],0))*IF(zTAP!$B$4="Custom",zTAP!J$15,zTAP!J$12)</f>
        <v>20</v>
      </c>
      <c r="M9" s="4">
        <f t="shared" ca="1" si="0"/>
        <v>207.5</v>
      </c>
      <c r="N9" s="20">
        <f>LARGE(TechScores[Countif],'Top10'!B9)</f>
        <v>207.5</v>
      </c>
    </row>
    <row r="10" spans="2:14" ht="15" customHeight="1" x14ac:dyDescent="0.2">
      <c r="B10" s="1">
        <v>3</v>
      </c>
      <c r="C10" s="1" t="str">
        <f>INDEX(TechScores[Technology Name],MATCH('Top10'!$N10,TechScores[Countif],0))</f>
        <v>Air Sealing</v>
      </c>
      <c r="D10" s="4">
        <f ca="1">INDEX(INDIRECT(CONCATENATE("TechScores[",D$2,"]")),MATCH('Top10'!$N10,TechScores[[Countif]:[Countif]],0))*IF(zTAP!$B$4="Custom",zTAP!B$15,zTAP!B$12)</f>
        <v>44</v>
      </c>
      <c r="E10" s="4">
        <f ca="1">INDEX(INDIRECT(CONCATENATE("TechScores[",E$2,"]")),MATCH('Top10'!$N10,TechScores[[Countif]:[Countif]],0))*IF(zTAP!$B$4="Custom",zTAP!C$15,zTAP!C$12)</f>
        <v>15</v>
      </c>
      <c r="F10" s="4">
        <f ca="1">INDEX(INDIRECT(CONCATENATE("TechScores[",F$2,"]")),MATCH('Top10'!$N10,TechScores[[Countif]:[Countif]],0))*IF(zTAP!$B$4="Custom",zTAP!D$15,zTAP!D$12)</f>
        <v>15</v>
      </c>
      <c r="G10" s="4">
        <f ca="1">INDEX(INDIRECT(CONCATENATE("TechScores[",G$2,"]")),MATCH('Top10'!$N10,TechScores[[Countif]:[Countif]],0))*IF(zTAP!$B$4="Custom",zTAP!E$15,zTAP!E$12)</f>
        <v>15</v>
      </c>
      <c r="H10" s="4">
        <f ca="1">INDEX(INDIRECT(CONCATENATE("TechScores[",H$2,"]")),MATCH('Top10'!$N10,TechScores[[Countif]:[Countif]],0))*IF(zTAP!$B$4="Custom",zTAP!F$15,zTAP!F$12)</f>
        <v>0</v>
      </c>
      <c r="I10" s="4">
        <f ca="1">INDEX(INDIRECT(CONCATENATE("TechScores[",I$2,"]")),MATCH('Top10'!$N10,TechScores[[Countif]:[Countif]],0))*IF(zTAP!$B$4="Custom",zTAP!G$15,zTAP!G$12)</f>
        <v>60</v>
      </c>
      <c r="J10" s="4">
        <f ca="1">INDEX(INDIRECT(CONCATENATE("TechScores[",J$2,"]")),MATCH('Top10'!$N10,TechScores[[Countif]:[Countif]],0))*IF(zTAP!$B$4="Custom",zTAP!H$15,zTAP!H$12)</f>
        <v>0</v>
      </c>
      <c r="K10" s="4">
        <f ca="1">INDEX(INDIRECT(CONCATENATE("TechScores[",K$2,"]")),MATCH('Top10'!$N10,TechScores[[Countif]:[Countif]],0))*IF(zTAP!$B$4="Custom",zTAP!I$15,zTAP!I$12)</f>
        <v>40</v>
      </c>
      <c r="L10" s="4">
        <f ca="1">INDEX(INDIRECT(CONCATENATE("TechScores[",L$2,"]")),MATCH('Top10'!$N10,TechScores[[Countif]:[Countif]],0))*IF(zTAP!$B$4="Custom",zTAP!J$15,zTAP!J$12)</f>
        <v>20</v>
      </c>
      <c r="M10" s="4">
        <f t="shared" ca="1" si="0"/>
        <v>209</v>
      </c>
      <c r="N10" s="20">
        <f>LARGE(TechScores[Countif],'Top10'!B10)</f>
        <v>209</v>
      </c>
    </row>
    <row r="11" spans="2:14" ht="15" customHeight="1" x14ac:dyDescent="0.2">
      <c r="B11" s="1">
        <v>2</v>
      </c>
      <c r="C11" s="1" t="str">
        <f>INDEX(TechScores[Technology Name],MATCH('Top10'!$N11,TechScores[Countif],0))</f>
        <v>Radiant Heating and Cooling</v>
      </c>
      <c r="D11" s="4">
        <f ca="1">INDEX(INDIRECT(CONCATENATE("TechScores[",D$2,"]")),MATCH('Top10'!$N11,TechScores[[Countif]:[Countif]],0))*IF(zTAP!$B$4="Custom",zTAP!B$15,zTAP!B$12)</f>
        <v>48</v>
      </c>
      <c r="E11" s="4">
        <f ca="1">INDEX(INDIRECT(CONCATENATE("TechScores[",E$2,"]")),MATCH('Top10'!$N11,TechScores[[Countif]:[Countif]],0))*IF(zTAP!$B$4="Custom",zTAP!C$15,zTAP!C$12)</f>
        <v>15</v>
      </c>
      <c r="F11" s="4">
        <f ca="1">INDEX(INDIRECT(CONCATENATE("TechScores[",F$2,"]")),MATCH('Top10'!$N11,TechScores[[Countif]:[Countif]],0))*IF(zTAP!$B$4="Custom",zTAP!D$15,zTAP!D$12)</f>
        <v>22.5</v>
      </c>
      <c r="G11" s="4">
        <f ca="1">INDEX(INDIRECT(CONCATENATE("TechScores[",G$2,"]")),MATCH('Top10'!$N11,TechScores[[Countif]:[Countif]],0))*IF(zTAP!$B$4="Custom",zTAP!E$15,zTAP!E$12)</f>
        <v>15</v>
      </c>
      <c r="H11" s="4">
        <f ca="1">INDEX(INDIRECT(CONCATENATE("TechScores[",H$2,"]")),MATCH('Top10'!$N11,TechScores[[Countif]:[Countif]],0))*IF(zTAP!$B$4="Custom",zTAP!F$15,zTAP!F$12)</f>
        <v>0</v>
      </c>
      <c r="I11" s="4">
        <f ca="1">INDEX(INDIRECT(CONCATENATE("TechScores[",I$2,"]")),MATCH('Top10'!$N11,TechScores[[Countif]:[Countif]],0))*IF(zTAP!$B$4="Custom",zTAP!G$15,zTAP!G$12)</f>
        <v>60</v>
      </c>
      <c r="J11" s="4">
        <f ca="1">INDEX(INDIRECT(CONCATENATE("TechScores[",J$2,"]")),MATCH('Top10'!$N11,TechScores[[Countif]:[Countif]],0))*IF(zTAP!$B$4="Custom",zTAP!H$15,zTAP!H$12)</f>
        <v>0</v>
      </c>
      <c r="K11" s="4">
        <f ca="1">INDEX(INDIRECT(CONCATENATE("TechScores[",K$2,"]")),MATCH('Top10'!$N11,TechScores[[Countif]:[Countif]],0))*IF(zTAP!$B$4="Custom",zTAP!I$15,zTAP!I$12)</f>
        <v>40</v>
      </c>
      <c r="L11" s="4">
        <f ca="1">INDEX(INDIRECT(CONCATENATE("TechScores[",L$2,"]")),MATCH('Top10'!$N11,TechScores[[Countif]:[Countif]],0))*IF(zTAP!$B$4="Custom",zTAP!J$15,zTAP!J$12)</f>
        <v>20</v>
      </c>
      <c r="M11" s="4">
        <f t="shared" ca="1" si="0"/>
        <v>220.5</v>
      </c>
      <c r="N11" s="20">
        <f>LARGE(TechScores[Countif],'Top10'!B11)</f>
        <v>220.5</v>
      </c>
    </row>
    <row r="12" spans="2:14" ht="15" customHeight="1" x14ac:dyDescent="0.2">
      <c r="B12" s="1">
        <v>1</v>
      </c>
      <c r="C12" s="1" t="str">
        <f>INDEX(TechScores[Technology Name],MATCH('Top10'!$N12,TechScores[Countif],0))</f>
        <v>Advanced lighting controls systems (ALCS)</v>
      </c>
      <c r="D12" s="4">
        <f ca="1">INDEX(INDIRECT(CONCATENATE("TechScores[",D$2,"]")),MATCH('Top10'!$N12,TechScores[[Countif]:[Countif]],0))*IF(zTAP!$B$4="Custom",zTAP!B$15,zTAP!B$12)</f>
        <v>46</v>
      </c>
      <c r="E12" s="4">
        <f ca="1">INDEX(INDIRECT(CONCATENATE("TechScores[",E$2,"]")),MATCH('Top10'!$N12,TechScores[[Countif]:[Countif]],0))*IF(zTAP!$B$4="Custom",zTAP!C$15,zTAP!C$12)</f>
        <v>15</v>
      </c>
      <c r="F12" s="4">
        <f ca="1">INDEX(INDIRECT(CONCATENATE("TechScores[",F$2,"]")),MATCH('Top10'!$N12,TechScores[[Countif]:[Countif]],0))*IF(zTAP!$B$4="Custom",zTAP!D$15,zTAP!D$12)</f>
        <v>15</v>
      </c>
      <c r="G12" s="4">
        <f ca="1">INDEX(INDIRECT(CONCATENATE("TechScores[",G$2,"]")),MATCH('Top10'!$N12,TechScores[[Countif]:[Countif]],0))*IF(zTAP!$B$4="Custom",zTAP!E$15,zTAP!E$12)</f>
        <v>10</v>
      </c>
      <c r="H12" s="4">
        <f ca="1">INDEX(INDIRECT(CONCATENATE("TechScores[",H$2,"]")),MATCH('Top10'!$N12,TechScores[[Countif]:[Countif]],0))*IF(zTAP!$B$4="Custom",zTAP!F$15,zTAP!F$12)</f>
        <v>0</v>
      </c>
      <c r="I12" s="4">
        <f ca="1">INDEX(INDIRECT(CONCATENATE("TechScores[",I$2,"]")),MATCH('Top10'!$N12,TechScores[[Countif]:[Countif]],0))*IF(zTAP!$B$4="Custom",zTAP!G$15,zTAP!G$12)</f>
        <v>60</v>
      </c>
      <c r="J12" s="4">
        <f ca="1">INDEX(INDIRECT(CONCATENATE("TechScores[",J$2,"]")),MATCH('Top10'!$N12,TechScores[[Countif]:[Countif]],0))*IF(zTAP!$B$4="Custom",zTAP!H$15,zTAP!H$12)</f>
        <v>0</v>
      </c>
      <c r="K12" s="4">
        <f ca="1">INDEX(INDIRECT(CONCATENATE("TechScores[",K$2,"]")),MATCH('Top10'!$N12,TechScores[[Countif]:[Countif]],0))*IF(zTAP!$B$4="Custom",zTAP!I$15,zTAP!I$12)</f>
        <v>40</v>
      </c>
      <c r="L12" s="4">
        <f ca="1">INDEX(INDIRECT(CONCATENATE("TechScores[",L$2,"]")),MATCH('Top10'!$N12,TechScores[[Countif]:[Countif]],0))*IF(zTAP!$B$4="Custom",zTAP!J$15,zTAP!J$12)</f>
        <v>40</v>
      </c>
      <c r="M12" s="4">
        <f t="shared" ca="1" si="0"/>
        <v>226</v>
      </c>
      <c r="N12" s="20">
        <f>LARGE(TechScores[Countif],'Top10'!B12)</f>
        <v>226</v>
      </c>
    </row>
    <row r="14" spans="2:14" ht="75" customHeight="1" x14ac:dyDescent="0.2">
      <c r="B14" s="6" t="s">
        <v>325</v>
      </c>
      <c r="C14" s="8" t="s">
        <v>0</v>
      </c>
      <c r="D14" s="21" t="s">
        <v>348</v>
      </c>
      <c r="E14" s="21" t="s">
        <v>349</v>
      </c>
      <c r="F14" s="21" t="s">
        <v>350</v>
      </c>
      <c r="G14" s="21" t="s">
        <v>319</v>
      </c>
      <c r="H14" s="21" t="s">
        <v>320</v>
      </c>
      <c r="I14" s="21" t="s">
        <v>315</v>
      </c>
      <c r="J14" s="21" t="s">
        <v>316</v>
      </c>
      <c r="K14" s="21" t="s">
        <v>321</v>
      </c>
      <c r="L14" s="21" t="s">
        <v>3</v>
      </c>
      <c r="M14" s="21" t="s">
        <v>4</v>
      </c>
      <c r="N14" s="21" t="s">
        <v>326</v>
      </c>
    </row>
    <row r="15" spans="2:14" ht="15" customHeight="1" x14ac:dyDescent="0.2">
      <c r="B15" s="1">
        <v>10</v>
      </c>
      <c r="C15" s="1" t="str">
        <f>INDEX(TechScores[Technology Name],MATCH('Top10'!$N15,TechScores[Countif],0))</f>
        <v>Higher efficiency PV integrated electrochromic windows</v>
      </c>
      <c r="D15" s="20">
        <f t="array" aca="1" ref="D15" ca="1">D3/SUM(ABS($D$3:$L$3))</f>
        <v>0.34285714285714286</v>
      </c>
      <c r="E15" s="20">
        <f t="array" aca="1" ref="E15" ca="1">E3/SUM(ABS($D$3:$L$3))</f>
        <v>4.2857142857142858E-2</v>
      </c>
      <c r="F15" s="20">
        <f t="array" aca="1" ref="F15" ca="1">F3/SUM(ABS($D$3:$L$3))</f>
        <v>0.12857142857142856</v>
      </c>
      <c r="G15" s="20">
        <f t="array" aca="1" ref="G15" ca="1">G3/SUM(ABS($D$3:$L$3))</f>
        <v>2.8571428571428571E-2</v>
      </c>
      <c r="H15" s="20">
        <f t="array" aca="1" ref="H15" ca="1">H3/SUM(ABS($D$3:$L$3))</f>
        <v>0</v>
      </c>
      <c r="I15" s="20">
        <f t="array" aca="1" ref="I15" ca="1">I3/SUM(ABS($D$3:$L$3))</f>
        <v>0.22857142857142856</v>
      </c>
      <c r="J15" s="20">
        <f t="array" aca="1" ref="J15" ca="1">J3/SUM(ABS($D$3:$L$3))</f>
        <v>0</v>
      </c>
      <c r="K15" s="20">
        <f t="array" aca="1" ref="K15" ca="1">K3/SUM(ABS($D$3:$L$3))</f>
        <v>0.11428571428571428</v>
      </c>
      <c r="L15" s="20">
        <f t="array" aca="1" ref="L15" ca="1">L3/SUM(ABS($D$3:$L$3))</f>
        <v>0.11428571428571428</v>
      </c>
      <c r="M15" s="20">
        <f ca="1">SUM(D15:L15)</f>
        <v>1</v>
      </c>
      <c r="N15" s="20">
        <f>LARGE(TechScores[Countif],'Top10'!B15)</f>
        <v>175</v>
      </c>
    </row>
    <row r="16" spans="2:14" ht="15" customHeight="1" x14ac:dyDescent="0.2">
      <c r="B16" s="1">
        <v>9</v>
      </c>
      <c r="C16" s="1" t="str">
        <f>INDEX(TechScores[Technology Name],MATCH('Top10'!$N16,TechScores[Countif],0))</f>
        <v>CO2 Heat pumps</v>
      </c>
      <c r="D16" s="20">
        <f t="array" aca="1" ref="D16" ca="1">D4/SUM(ABS($D$3:$L$3))</f>
        <v>0.24</v>
      </c>
      <c r="E16" s="20">
        <f t="array" aca="1" ref="E16" ca="1">E4/SUM(ABS($D$3:$L$3))</f>
        <v>0.12857142857142856</v>
      </c>
      <c r="F16" s="20">
        <f t="array" aca="1" ref="F16" ca="1">F4/SUM(ABS($D$3:$L$3))</f>
        <v>0.12857142857142856</v>
      </c>
      <c r="G16" s="20">
        <f t="array" aca="1" ref="G16" ca="1">G4/SUM(ABS($D$3:$L$3))</f>
        <v>5.7142857142857141E-2</v>
      </c>
      <c r="H16" s="20">
        <f t="array" aca="1" ref="H16" ca="1">H4/SUM(ABS($D$3:$L$3))</f>
        <v>0</v>
      </c>
      <c r="I16" s="20">
        <f t="array" aca="1" ref="I16" ca="1">I4/SUM(ABS($D$3:$L$3))</f>
        <v>0.22857142857142856</v>
      </c>
      <c r="J16" s="20">
        <f t="array" aca="1" ref="J16" ca="1">J4/SUM(ABS($D$3:$L$3))</f>
        <v>0</v>
      </c>
      <c r="K16" s="20">
        <f t="array" aca="1" ref="K16" ca="1">K4/SUM(ABS($D$3:$L$3))</f>
        <v>0.22857142857142856</v>
      </c>
      <c r="L16" s="20">
        <f t="array" aca="1" ref="L16" ca="1">L4/SUM(ABS($D$3:$L$3))</f>
        <v>0</v>
      </c>
      <c r="M16" s="20">
        <f t="shared" ref="M16:M24" ca="1" si="1">SUM(D16:L16)</f>
        <v>1.0114285714285713</v>
      </c>
      <c r="N16" s="20">
        <f>LARGE(TechScores[Countif],'Top10'!B16)</f>
        <v>177</v>
      </c>
    </row>
    <row r="17" spans="2:14" ht="15" customHeight="1" x14ac:dyDescent="0.2">
      <c r="B17" s="1">
        <v>8</v>
      </c>
      <c r="C17" s="1" t="str">
        <f>INDEX(TechScores[Technology Name],MATCH('Top10'!$N17,TechScores[Countif],0))</f>
        <v>Personal Comfort Systems</v>
      </c>
      <c r="D17" s="20">
        <f t="array" aca="1" ref="D17" ca="1">D5/SUM(ABS($D$3:$L$3))</f>
        <v>0.14857142857142858</v>
      </c>
      <c r="E17" s="20">
        <f t="array" aca="1" ref="E17" ca="1">E5/SUM(ABS($D$3:$L$3))</f>
        <v>4.2857142857142858E-2</v>
      </c>
      <c r="F17" s="20">
        <f t="array" aca="1" ref="F17" ca="1">F5/SUM(ABS($D$3:$L$3))</f>
        <v>8.5714285714285715E-2</v>
      </c>
      <c r="G17" s="20">
        <f t="array" aca="1" ref="G17" ca="1">G5/SUM(ABS($D$3:$L$3))</f>
        <v>5.7142857142857141E-2</v>
      </c>
      <c r="H17" s="20">
        <f t="array" aca="1" ref="H17" ca="1">H5/SUM(ABS($D$3:$L$3))</f>
        <v>0</v>
      </c>
      <c r="I17" s="20">
        <f t="array" aca="1" ref="I17" ca="1">I5/SUM(ABS($D$3:$L$3))</f>
        <v>0.34285714285714286</v>
      </c>
      <c r="J17" s="20">
        <f t="array" aca="1" ref="J17" ca="1">J5/SUM(ABS($D$3:$L$3))</f>
        <v>0</v>
      </c>
      <c r="K17" s="20">
        <f t="array" aca="1" ref="K17" ca="1">K5/SUM(ABS($D$3:$L$3))</f>
        <v>0.22857142857142856</v>
      </c>
      <c r="L17" s="20">
        <f t="array" aca="1" ref="L17" ca="1">L5/SUM(ABS($D$3:$L$3))</f>
        <v>0.11428571428571428</v>
      </c>
      <c r="M17" s="20">
        <f t="shared" ca="1" si="1"/>
        <v>1.02</v>
      </c>
      <c r="N17" s="20">
        <f>LARGE(TechScores[Countif],'Top10'!B17)</f>
        <v>178.5</v>
      </c>
    </row>
    <row r="18" spans="2:14" ht="15" customHeight="1" x14ac:dyDescent="0.2">
      <c r="B18" s="1">
        <v>7</v>
      </c>
      <c r="C18" s="1" t="str">
        <f>INDEX(TechScores[Technology Name],MATCH('Top10'!$N18,TechScores[Countif],0))</f>
        <v>Real Time Energy Management Software</v>
      </c>
      <c r="D18" s="20">
        <f t="array" aca="1" ref="D18" ca="1">D6/SUM(ABS($D$3:$L$3))</f>
        <v>0.24</v>
      </c>
      <c r="E18" s="20">
        <f t="array" aca="1" ref="E18" ca="1">E6/SUM(ABS($D$3:$L$3))</f>
        <v>8.5714285714285715E-2</v>
      </c>
      <c r="F18" s="20">
        <f t="array" aca="1" ref="F18" ca="1">F6/SUM(ABS($D$3:$L$3))</f>
        <v>4.2857142857142858E-2</v>
      </c>
      <c r="G18" s="20">
        <f t="array" aca="1" ref="G18" ca="1">G6/SUM(ABS($D$3:$L$3))</f>
        <v>8.5714285714285715E-2</v>
      </c>
      <c r="H18" s="20">
        <f t="array" aca="1" ref="H18" ca="1">H6/SUM(ABS($D$3:$L$3))</f>
        <v>0</v>
      </c>
      <c r="I18" s="20">
        <f t="array" aca="1" ref="I18" ca="1">I6/SUM(ABS($D$3:$L$3))</f>
        <v>0.22857142857142856</v>
      </c>
      <c r="J18" s="20">
        <f t="array" aca="1" ref="J18" ca="1">J6/SUM(ABS($D$3:$L$3))</f>
        <v>0</v>
      </c>
      <c r="K18" s="20">
        <f t="array" aca="1" ref="K18" ca="1">K6/SUM(ABS($D$3:$L$3))</f>
        <v>0.22857142857142856</v>
      </c>
      <c r="L18" s="20">
        <f t="array" aca="1" ref="L18" ca="1">L6/SUM(ABS($D$3:$L$3))</f>
        <v>0.11428571428571428</v>
      </c>
      <c r="M18" s="20">
        <f t="shared" ca="1" si="1"/>
        <v>1.0257142857142856</v>
      </c>
      <c r="N18" s="20">
        <f>LARGE(TechScores[Countif],'Top10'!B18)</f>
        <v>179.5</v>
      </c>
    </row>
    <row r="19" spans="2:14" ht="15" customHeight="1" x14ac:dyDescent="0.2">
      <c r="B19" s="1">
        <v>6</v>
      </c>
      <c r="C19" s="1" t="str">
        <f>INDEX(TechScores[Technology Name],MATCH('Top10'!$N19,TechScores[Countif],0))</f>
        <v>Predictive (Data Analytics based) controls</v>
      </c>
      <c r="D19" s="20">
        <f t="array" aca="1" ref="D19" ca="1">D7/SUM(ABS($D$3:$L$3))</f>
        <v>0.16</v>
      </c>
      <c r="E19" s="20">
        <f t="array" aca="1" ref="E19" ca="1">E7/SUM(ABS($D$3:$L$3))</f>
        <v>0.12857142857142856</v>
      </c>
      <c r="F19" s="20">
        <f t="array" aca="1" ref="F19" ca="1">F7/SUM(ABS($D$3:$L$3))</f>
        <v>8.5714285714285715E-2</v>
      </c>
      <c r="G19" s="20">
        <f t="array" aca="1" ref="G19" ca="1">G7/SUM(ABS($D$3:$L$3))</f>
        <v>8.5714285714285715E-2</v>
      </c>
      <c r="H19" s="20">
        <f t="array" aca="1" ref="H19" ca="1">H7/SUM(ABS($D$3:$L$3))</f>
        <v>0</v>
      </c>
      <c r="I19" s="20">
        <f t="array" aca="1" ref="I19" ca="1">I7/SUM(ABS($D$3:$L$3))</f>
        <v>0.22857142857142856</v>
      </c>
      <c r="J19" s="20">
        <f t="array" aca="1" ref="J19" ca="1">J7/SUM(ABS($D$3:$L$3))</f>
        <v>0</v>
      </c>
      <c r="K19" s="20">
        <f t="array" aca="1" ref="K19" ca="1">K7/SUM(ABS($D$3:$L$3))</f>
        <v>0.11428571428571428</v>
      </c>
      <c r="L19" s="20">
        <f t="array" aca="1" ref="L19" ca="1">L7/SUM(ABS($D$3:$L$3))</f>
        <v>0.22857142857142856</v>
      </c>
      <c r="M19" s="20">
        <f t="shared" ca="1" si="1"/>
        <v>1.0314285714285716</v>
      </c>
      <c r="N19" s="20">
        <f>LARGE(TechScores[Countif],'Top10'!B19)</f>
        <v>180.4999</v>
      </c>
    </row>
    <row r="20" spans="2:14" ht="15" customHeight="1" x14ac:dyDescent="0.2">
      <c r="B20" s="1">
        <v>5</v>
      </c>
      <c r="C20" s="1" t="str">
        <f>INDEX(TechScores[Technology Name],MATCH('Top10'!$N20,TechScores[Countif],0))</f>
        <v>Vacuum Insulated Panels</v>
      </c>
      <c r="D20" s="20">
        <f t="array" aca="1" ref="D20" ca="1">D8/SUM(ABS($D$3:$L$3))</f>
        <v>0.16</v>
      </c>
      <c r="E20" s="20">
        <f t="array" aca="1" ref="E20" ca="1">E8/SUM(ABS($D$3:$L$3))</f>
        <v>8.5714285714285715E-2</v>
      </c>
      <c r="F20" s="20">
        <f t="array" aca="1" ref="F20" ca="1">F8/SUM(ABS($D$3:$L$3))</f>
        <v>4.2857142857142858E-2</v>
      </c>
      <c r="G20" s="20">
        <f t="array" aca="1" ref="G20" ca="1">G8/SUM(ABS($D$3:$L$3))</f>
        <v>5.7142857142857141E-2</v>
      </c>
      <c r="H20" s="20">
        <f t="array" aca="1" ref="H20" ca="1">H8/SUM(ABS($D$3:$L$3))</f>
        <v>0</v>
      </c>
      <c r="I20" s="20">
        <f t="array" aca="1" ref="I20" ca="1">I8/SUM(ABS($D$3:$L$3))</f>
        <v>0.34285714285714286</v>
      </c>
      <c r="J20" s="20">
        <f t="array" aca="1" ref="J20" ca="1">J8/SUM(ABS($D$3:$L$3))</f>
        <v>0</v>
      </c>
      <c r="K20" s="20">
        <f t="array" aca="1" ref="K20" ca="1">K8/SUM(ABS($D$3:$L$3))</f>
        <v>0.22857142857142856</v>
      </c>
      <c r="L20" s="20">
        <f t="array" aca="1" ref="L20" ca="1">L8/SUM(ABS($D$3:$L$3))</f>
        <v>0.11428571428571428</v>
      </c>
      <c r="M20" s="20">
        <f t="shared" ca="1" si="1"/>
        <v>1.0314285714285714</v>
      </c>
      <c r="N20" s="20">
        <f>LARGE(TechScores[Countif],'Top10'!B20)</f>
        <v>180.5</v>
      </c>
    </row>
    <row r="21" spans="2:14" ht="15" customHeight="1" x14ac:dyDescent="0.2">
      <c r="B21" s="1">
        <v>4</v>
      </c>
      <c r="C21" s="1" t="str">
        <f>INDEX(TechScores[Technology Name],MATCH('Top10'!$N21,TechScores[Countif],0))</f>
        <v>Electrochromic Fenestration</v>
      </c>
      <c r="D21" s="20">
        <f t="array" aca="1" ref="D21" ca="1">D9/SUM(ABS($D$3:$L$3))</f>
        <v>0.34285714285714286</v>
      </c>
      <c r="E21" s="20">
        <f t="array" aca="1" ref="E21" ca="1">E9/SUM(ABS($D$3:$L$3))</f>
        <v>8.5714285714285715E-2</v>
      </c>
      <c r="F21" s="20">
        <f t="array" aca="1" ref="F21" ca="1">F9/SUM(ABS($D$3:$L$3))</f>
        <v>4.2857142857142858E-2</v>
      </c>
      <c r="G21" s="20">
        <f t="array" aca="1" ref="G21" ca="1">G9/SUM(ABS($D$3:$L$3))</f>
        <v>2.8571428571428571E-2</v>
      </c>
      <c r="H21" s="20">
        <f t="array" aca="1" ref="H21" ca="1">H9/SUM(ABS($D$3:$L$3))</f>
        <v>0</v>
      </c>
      <c r="I21" s="20">
        <f t="array" aca="1" ref="I21" ca="1">I9/SUM(ABS($D$3:$L$3))</f>
        <v>0.34285714285714286</v>
      </c>
      <c r="J21" s="20">
        <f t="array" aca="1" ref="J21" ca="1">J9/SUM(ABS($D$3:$L$3))</f>
        <v>0</v>
      </c>
      <c r="K21" s="20">
        <f t="array" aca="1" ref="K21" ca="1">K9/SUM(ABS($D$3:$L$3))</f>
        <v>0.22857142857142856</v>
      </c>
      <c r="L21" s="20">
        <f t="array" aca="1" ref="L21" ca="1">L9/SUM(ABS($D$3:$L$3))</f>
        <v>0.11428571428571428</v>
      </c>
      <c r="M21" s="20">
        <f t="shared" ca="1" si="1"/>
        <v>1.1857142857142857</v>
      </c>
      <c r="N21" s="20">
        <f>LARGE(TechScores[Countif],'Top10'!B21)</f>
        <v>207.5</v>
      </c>
    </row>
    <row r="22" spans="2:14" ht="15" customHeight="1" x14ac:dyDescent="0.2">
      <c r="B22" s="1">
        <v>3</v>
      </c>
      <c r="C22" s="1" t="str">
        <f>INDEX(TechScores[Technology Name],MATCH('Top10'!$N22,TechScores[Countif],0))</f>
        <v>Air Sealing</v>
      </c>
      <c r="D22" s="20">
        <f t="array" aca="1" ref="D22" ca="1">D10/SUM(ABS($D$3:$L$3))</f>
        <v>0.25142857142857145</v>
      </c>
      <c r="E22" s="20">
        <f t="array" aca="1" ref="E22" ca="1">E10/SUM(ABS($D$3:$L$3))</f>
        <v>8.5714285714285715E-2</v>
      </c>
      <c r="F22" s="20">
        <f t="array" aca="1" ref="F22" ca="1">F10/SUM(ABS($D$3:$L$3))</f>
        <v>8.5714285714285715E-2</v>
      </c>
      <c r="G22" s="20">
        <f t="array" aca="1" ref="G22" ca="1">G10/SUM(ABS($D$3:$L$3))</f>
        <v>8.5714285714285715E-2</v>
      </c>
      <c r="H22" s="20">
        <f t="array" aca="1" ref="H22" ca="1">H10/SUM(ABS($D$3:$L$3))</f>
        <v>0</v>
      </c>
      <c r="I22" s="20">
        <f t="array" aca="1" ref="I22" ca="1">I10/SUM(ABS($D$3:$L$3))</f>
        <v>0.34285714285714286</v>
      </c>
      <c r="J22" s="20">
        <f t="array" aca="1" ref="J22" ca="1">J10/SUM(ABS($D$3:$L$3))</f>
        <v>0</v>
      </c>
      <c r="K22" s="20">
        <f t="array" aca="1" ref="K22" ca="1">K10/SUM(ABS($D$3:$L$3))</f>
        <v>0.22857142857142856</v>
      </c>
      <c r="L22" s="20">
        <f t="array" aca="1" ref="L22" ca="1">L10/SUM(ABS($D$3:$L$3))</f>
        <v>0.11428571428571428</v>
      </c>
      <c r="M22" s="20">
        <f t="shared" ca="1" si="1"/>
        <v>1.1942857142857144</v>
      </c>
      <c r="N22" s="20">
        <f>LARGE(TechScores[Countif],'Top10'!B22)</f>
        <v>209</v>
      </c>
    </row>
    <row r="23" spans="2:14" ht="15" customHeight="1" x14ac:dyDescent="0.2">
      <c r="B23" s="1">
        <v>2</v>
      </c>
      <c r="C23" s="1" t="str">
        <f>INDEX(TechScores[Technology Name],MATCH('Top10'!$N23,TechScores[Countif],0))</f>
        <v>Radiant Heating and Cooling</v>
      </c>
      <c r="D23" s="20">
        <f t="array" aca="1" ref="D23" ca="1">D11/SUM(ABS($D$3:$L$3))</f>
        <v>0.2742857142857143</v>
      </c>
      <c r="E23" s="20">
        <f t="array" aca="1" ref="E23" ca="1">E11/SUM(ABS($D$3:$L$3))</f>
        <v>8.5714285714285715E-2</v>
      </c>
      <c r="F23" s="20">
        <f t="array" aca="1" ref="F23" ca="1">F11/SUM(ABS($D$3:$L$3))</f>
        <v>0.12857142857142856</v>
      </c>
      <c r="G23" s="20">
        <f t="array" aca="1" ref="G23" ca="1">G11/SUM(ABS($D$3:$L$3))</f>
        <v>8.5714285714285715E-2</v>
      </c>
      <c r="H23" s="20">
        <f t="array" aca="1" ref="H23" ca="1">H11/SUM(ABS($D$3:$L$3))</f>
        <v>0</v>
      </c>
      <c r="I23" s="20">
        <f t="array" aca="1" ref="I23" ca="1">I11/SUM(ABS($D$3:$L$3))</f>
        <v>0.34285714285714286</v>
      </c>
      <c r="J23" s="20">
        <f t="array" aca="1" ref="J23" ca="1">J11/SUM(ABS($D$3:$L$3))</f>
        <v>0</v>
      </c>
      <c r="K23" s="20">
        <f t="array" aca="1" ref="K23" ca="1">K11/SUM(ABS($D$3:$L$3))</f>
        <v>0.22857142857142856</v>
      </c>
      <c r="L23" s="20">
        <f t="array" aca="1" ref="L23" ca="1">L11/SUM(ABS($D$3:$L$3))</f>
        <v>0.11428571428571428</v>
      </c>
      <c r="M23" s="20">
        <f t="shared" ca="1" si="1"/>
        <v>1.26</v>
      </c>
      <c r="N23" s="20">
        <f>LARGE(TechScores[Countif],'Top10'!B23)</f>
        <v>220.5</v>
      </c>
    </row>
    <row r="24" spans="2:14" ht="15" customHeight="1" x14ac:dyDescent="0.2">
      <c r="B24" s="1">
        <v>1</v>
      </c>
      <c r="C24" s="1" t="str">
        <f>INDEX(TechScores[Technology Name],MATCH('Top10'!$N24,TechScores[Countif],0))</f>
        <v>Advanced lighting controls systems (ALCS)</v>
      </c>
      <c r="D24" s="20">
        <f t="array" aca="1" ref="D24" ca="1">D12/SUM(ABS($D$3:$L$3))</f>
        <v>0.26285714285714284</v>
      </c>
      <c r="E24" s="20">
        <f t="array" aca="1" ref="E24" ca="1">E12/SUM(ABS($D$3:$L$3))</f>
        <v>8.5714285714285715E-2</v>
      </c>
      <c r="F24" s="20">
        <f t="array" aca="1" ref="F24" ca="1">F12/SUM(ABS($D$3:$L$3))</f>
        <v>8.5714285714285715E-2</v>
      </c>
      <c r="G24" s="20">
        <f t="array" aca="1" ref="G24" ca="1">G12/SUM(ABS($D$3:$L$3))</f>
        <v>5.7142857142857141E-2</v>
      </c>
      <c r="H24" s="20">
        <f t="array" aca="1" ref="H24" ca="1">H12/SUM(ABS($D$3:$L$3))</f>
        <v>0</v>
      </c>
      <c r="I24" s="20">
        <f t="array" aca="1" ref="I24" ca="1">I12/SUM(ABS($D$3:$L$3))</f>
        <v>0.34285714285714286</v>
      </c>
      <c r="J24" s="20">
        <f t="array" aca="1" ref="J24" ca="1">J12/SUM(ABS($D$3:$L$3))</f>
        <v>0</v>
      </c>
      <c r="K24" s="20">
        <f t="array" aca="1" ref="K24" ca="1">K12/SUM(ABS($D$3:$L$3))</f>
        <v>0.22857142857142856</v>
      </c>
      <c r="L24" s="20">
        <f t="array" aca="1" ref="L24" ca="1">L12/SUM(ABS($D$3:$L$3))</f>
        <v>0.22857142857142856</v>
      </c>
      <c r="M24" s="20">
        <f t="shared" ca="1" si="1"/>
        <v>1.2914285714285716</v>
      </c>
      <c r="N24" s="20">
        <f>LARGE(TechScores[Countif],'Top10'!B24)</f>
        <v>226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RowColHeaders="0" workbookViewId="0">
      <selection activeCell="P19" sqref="P19"/>
    </sheetView>
  </sheetViews>
  <sheetFormatPr defaultColWidth="9.140625" defaultRowHeight="12.75" x14ac:dyDescent="0.2"/>
  <cols>
    <col min="1" max="1" width="25.7109375" style="1" customWidth="1"/>
    <col min="2" max="2" width="45.7109375" style="1" customWidth="1"/>
    <col min="3" max="12" width="6.7109375" style="1" customWidth="1"/>
    <col min="13" max="16384" width="9.140625" style="1"/>
  </cols>
  <sheetData>
    <row r="1" spans="1:12" ht="75" customHeight="1" thickBot="1" x14ac:dyDescent="0.25">
      <c r="A1" s="31" t="s">
        <v>318</v>
      </c>
      <c r="B1" s="31" t="s">
        <v>324</v>
      </c>
      <c r="C1" s="32" t="s">
        <v>348</v>
      </c>
      <c r="D1" s="32" t="s">
        <v>349</v>
      </c>
      <c r="E1" s="32" t="s">
        <v>350</v>
      </c>
      <c r="F1" s="32" t="s">
        <v>319</v>
      </c>
      <c r="G1" s="32" t="s">
        <v>320</v>
      </c>
      <c r="H1" s="32" t="s">
        <v>315</v>
      </c>
      <c r="I1" s="32" t="s">
        <v>316</v>
      </c>
      <c r="J1" s="32" t="s">
        <v>321</v>
      </c>
      <c r="K1" s="32" t="s">
        <v>3</v>
      </c>
      <c r="L1" s="33" t="s">
        <v>322</v>
      </c>
    </row>
    <row r="2" spans="1:12" ht="34.9" customHeight="1" x14ac:dyDescent="0.2">
      <c r="A2" s="5" t="s">
        <v>337</v>
      </c>
      <c r="B2" s="5" t="s">
        <v>329</v>
      </c>
      <c r="C2" s="34">
        <v>20</v>
      </c>
      <c r="D2" s="34">
        <v>7.5</v>
      </c>
      <c r="E2" s="34">
        <v>7.5</v>
      </c>
      <c r="F2" s="34">
        <v>5</v>
      </c>
      <c r="G2" s="34">
        <v>0</v>
      </c>
      <c r="H2" s="34">
        <v>20</v>
      </c>
      <c r="I2" s="34">
        <v>0</v>
      </c>
      <c r="J2" s="34">
        <v>20</v>
      </c>
      <c r="K2" s="34">
        <v>20</v>
      </c>
      <c r="L2" s="34">
        <f t="shared" ref="L2:L9" si="0">SUM(C2:K2)</f>
        <v>100</v>
      </c>
    </row>
    <row r="3" spans="1:12" ht="34.9" customHeight="1" x14ac:dyDescent="0.2">
      <c r="A3" s="5" t="s">
        <v>338</v>
      </c>
      <c r="B3" s="5" t="s">
        <v>330</v>
      </c>
      <c r="C3" s="34">
        <v>20</v>
      </c>
      <c r="D3" s="34">
        <v>7.5</v>
      </c>
      <c r="E3" s="34">
        <v>7.5</v>
      </c>
      <c r="F3" s="34">
        <v>5</v>
      </c>
      <c r="G3" s="34">
        <v>0</v>
      </c>
      <c r="H3" s="34">
        <v>20</v>
      </c>
      <c r="I3" s="34">
        <v>20</v>
      </c>
      <c r="J3" s="34">
        <v>0</v>
      </c>
      <c r="K3" s="34">
        <v>20</v>
      </c>
      <c r="L3" s="34">
        <f t="shared" si="0"/>
        <v>100</v>
      </c>
    </row>
    <row r="4" spans="1:12" ht="34.9" customHeight="1" x14ac:dyDescent="0.2">
      <c r="A4" s="5" t="s">
        <v>339</v>
      </c>
      <c r="B4" s="5" t="s">
        <v>331</v>
      </c>
      <c r="C4" s="34">
        <v>20</v>
      </c>
      <c r="D4" s="34">
        <v>7.5</v>
      </c>
      <c r="E4" s="34">
        <v>7.5</v>
      </c>
      <c r="F4" s="34">
        <v>5</v>
      </c>
      <c r="G4" s="34">
        <v>20</v>
      </c>
      <c r="H4" s="34">
        <v>0</v>
      </c>
      <c r="I4" s="34">
        <v>0</v>
      </c>
      <c r="J4" s="34">
        <v>20</v>
      </c>
      <c r="K4" s="34">
        <v>20</v>
      </c>
      <c r="L4" s="34">
        <f t="shared" si="0"/>
        <v>100</v>
      </c>
    </row>
    <row r="5" spans="1:12" ht="34.9" customHeight="1" x14ac:dyDescent="0.2">
      <c r="A5" s="5" t="s">
        <v>340</v>
      </c>
      <c r="B5" s="5" t="s">
        <v>332</v>
      </c>
      <c r="C5" s="34">
        <v>20</v>
      </c>
      <c r="D5" s="34">
        <v>7.5</v>
      </c>
      <c r="E5" s="34">
        <v>7.5</v>
      </c>
      <c r="F5" s="34">
        <v>5</v>
      </c>
      <c r="G5" s="34">
        <v>20</v>
      </c>
      <c r="H5" s="34">
        <v>0</v>
      </c>
      <c r="I5" s="34">
        <v>20</v>
      </c>
      <c r="J5" s="34">
        <v>0</v>
      </c>
      <c r="K5" s="34">
        <v>20</v>
      </c>
      <c r="L5" s="34">
        <f t="shared" si="0"/>
        <v>100</v>
      </c>
    </row>
    <row r="6" spans="1:12" ht="34.9" customHeight="1" x14ac:dyDescent="0.2">
      <c r="A6" s="5" t="s">
        <v>341</v>
      </c>
      <c r="B6" s="5" t="s">
        <v>333</v>
      </c>
      <c r="C6" s="34">
        <v>20</v>
      </c>
      <c r="D6" s="34">
        <v>10</v>
      </c>
      <c r="E6" s="34">
        <v>40</v>
      </c>
      <c r="F6" s="34">
        <v>5</v>
      </c>
      <c r="G6" s="34">
        <v>0</v>
      </c>
      <c r="H6" s="34">
        <v>0</v>
      </c>
      <c r="I6" s="34">
        <v>5</v>
      </c>
      <c r="J6" s="34">
        <v>0</v>
      </c>
      <c r="K6" s="34">
        <v>20</v>
      </c>
      <c r="L6" s="34">
        <f t="shared" si="0"/>
        <v>100</v>
      </c>
    </row>
    <row r="7" spans="1:12" ht="34.9" customHeight="1" x14ac:dyDescent="0.2">
      <c r="A7" s="5" t="s">
        <v>342</v>
      </c>
      <c r="B7" s="5" t="s">
        <v>334</v>
      </c>
      <c r="C7" s="34">
        <v>20</v>
      </c>
      <c r="D7" s="34">
        <v>10</v>
      </c>
      <c r="E7" s="34">
        <v>25</v>
      </c>
      <c r="F7" s="34">
        <v>5</v>
      </c>
      <c r="G7" s="34">
        <v>0</v>
      </c>
      <c r="H7" s="34">
        <v>15</v>
      </c>
      <c r="I7" s="34">
        <v>5</v>
      </c>
      <c r="J7" s="34">
        <v>0</v>
      </c>
      <c r="K7" s="34">
        <v>20</v>
      </c>
      <c r="L7" s="34">
        <f t="shared" si="0"/>
        <v>100</v>
      </c>
    </row>
    <row r="8" spans="1:12" ht="34.9" customHeight="1" x14ac:dyDescent="0.2">
      <c r="A8" s="5" t="s">
        <v>343</v>
      </c>
      <c r="B8" s="5" t="s">
        <v>335</v>
      </c>
      <c r="C8" s="34">
        <v>20</v>
      </c>
      <c r="D8" s="34">
        <v>10</v>
      </c>
      <c r="E8" s="34">
        <v>25</v>
      </c>
      <c r="F8" s="34">
        <v>5</v>
      </c>
      <c r="G8" s="34">
        <v>15</v>
      </c>
      <c r="H8" s="34">
        <v>0</v>
      </c>
      <c r="I8" s="34">
        <v>5</v>
      </c>
      <c r="J8" s="34">
        <v>0</v>
      </c>
      <c r="K8" s="34">
        <v>20</v>
      </c>
      <c r="L8" s="34">
        <f t="shared" si="0"/>
        <v>100</v>
      </c>
    </row>
    <row r="9" spans="1:12" ht="34.9" customHeight="1" x14ac:dyDescent="0.2">
      <c r="A9" s="5" t="s">
        <v>344</v>
      </c>
      <c r="B9" s="5" t="s">
        <v>336</v>
      </c>
      <c r="C9" s="34">
        <v>20</v>
      </c>
      <c r="D9" s="34">
        <v>40</v>
      </c>
      <c r="E9" s="34">
        <v>10</v>
      </c>
      <c r="F9" s="34">
        <v>5</v>
      </c>
      <c r="G9" s="34">
        <v>0</v>
      </c>
      <c r="H9" s="34">
        <v>0</v>
      </c>
      <c r="I9" s="34">
        <v>5</v>
      </c>
      <c r="J9" s="34">
        <v>0</v>
      </c>
      <c r="K9" s="34">
        <v>20</v>
      </c>
      <c r="L9" s="34">
        <f t="shared" si="0"/>
        <v>100</v>
      </c>
    </row>
    <row r="10" spans="1:12" ht="34.9" customHeight="1" x14ac:dyDescent="0.2">
      <c r="A10" s="5" t="s">
        <v>345</v>
      </c>
      <c r="B10" s="5" t="s">
        <v>327</v>
      </c>
      <c r="C10" s="34">
        <v>20</v>
      </c>
      <c r="D10" s="34">
        <v>7.5</v>
      </c>
      <c r="E10" s="34">
        <v>7.5</v>
      </c>
      <c r="F10" s="34">
        <v>-45</v>
      </c>
      <c r="G10" s="34">
        <v>0</v>
      </c>
      <c r="H10" s="34">
        <v>0</v>
      </c>
      <c r="I10" s="34">
        <v>0</v>
      </c>
      <c r="J10" s="34">
        <v>0</v>
      </c>
      <c r="K10" s="34">
        <v>20</v>
      </c>
      <c r="L10" s="34">
        <f>SUM(C10:K10)</f>
        <v>10</v>
      </c>
    </row>
    <row r="11" spans="1:12" ht="34.9" customHeight="1" x14ac:dyDescent="0.2">
      <c r="A11" s="5" t="s">
        <v>346</v>
      </c>
      <c r="B11" s="5" t="s">
        <v>328</v>
      </c>
      <c r="C11" s="34">
        <v>20</v>
      </c>
      <c r="D11" s="34">
        <v>7.5</v>
      </c>
      <c r="E11" s="34">
        <v>7.5</v>
      </c>
      <c r="F11" s="34">
        <v>45</v>
      </c>
      <c r="G11" s="34">
        <v>0</v>
      </c>
      <c r="H11" s="34">
        <v>0</v>
      </c>
      <c r="I11" s="34">
        <v>0</v>
      </c>
      <c r="J11" s="34">
        <v>0</v>
      </c>
      <c r="K11" s="34">
        <v>20</v>
      </c>
      <c r="L11" s="34">
        <f>SUM(C11:K11)</f>
        <v>100</v>
      </c>
    </row>
    <row r="12" spans="1:12" ht="34.9" customHeight="1" x14ac:dyDescent="0.2">
      <c r="A12" s="5" t="s">
        <v>358</v>
      </c>
      <c r="B12" s="5" t="s">
        <v>359</v>
      </c>
      <c r="C12" s="34"/>
      <c r="D12" s="34"/>
      <c r="E12" s="34"/>
      <c r="F12" s="34"/>
      <c r="G12" s="34"/>
      <c r="H12" s="34"/>
      <c r="I12" s="34"/>
      <c r="J12" s="34"/>
      <c r="K12" s="34"/>
      <c r="L12" s="34"/>
    </row>
    <row r="14" spans="1:12" x14ac:dyDescent="0.2">
      <c r="A14" s="6" t="s">
        <v>365</v>
      </c>
      <c r="C14" s="9"/>
      <c r="D14" s="9"/>
      <c r="E14" s="9"/>
      <c r="F14" s="9"/>
      <c r="G14" s="9"/>
      <c r="H14" s="9"/>
      <c r="I14" s="9"/>
      <c r="J14" s="9"/>
      <c r="K14" s="9"/>
    </row>
    <row r="15" spans="1:12" x14ac:dyDescent="0.2">
      <c r="A15" s="1" t="s">
        <v>381</v>
      </c>
      <c r="C15" s="9"/>
      <c r="D15" s="9"/>
      <c r="E15" s="9"/>
      <c r="F15" s="9"/>
      <c r="G15" s="9"/>
      <c r="H15" s="9"/>
      <c r="I15" s="9"/>
      <c r="J15" s="9"/>
      <c r="K15" s="9"/>
    </row>
    <row r="16" spans="1:12" x14ac:dyDescent="0.2">
      <c r="A16" s="1" t="s">
        <v>366</v>
      </c>
    </row>
    <row r="17" spans="1:1" x14ac:dyDescent="0.2">
      <c r="A17" s="1" t="s">
        <v>367</v>
      </c>
    </row>
    <row r="18" spans="1:1" x14ac:dyDescent="0.2">
      <c r="A18" s="1" t="s">
        <v>368</v>
      </c>
    </row>
    <row r="19" spans="1:1" x14ac:dyDescent="0.2">
      <c r="A19" s="1" t="s">
        <v>369</v>
      </c>
    </row>
    <row r="20" spans="1:1" x14ac:dyDescent="0.2">
      <c r="A20" s="1" t="s">
        <v>370</v>
      </c>
    </row>
    <row r="21" spans="1:1" x14ac:dyDescent="0.2">
      <c r="A21" s="1" t="s">
        <v>371</v>
      </c>
    </row>
    <row r="22" spans="1:1" x14ac:dyDescent="0.2">
      <c r="A22" s="1" t="s">
        <v>372</v>
      </c>
    </row>
    <row r="23" spans="1:1" x14ac:dyDescent="0.2">
      <c r="A23" s="1" t="s">
        <v>373</v>
      </c>
    </row>
    <row r="24" spans="1:1" x14ac:dyDescent="0.2">
      <c r="A24" s="1" t="s">
        <v>374</v>
      </c>
    </row>
    <row r="25" spans="1:1" x14ac:dyDescent="0.2">
      <c r="A25" s="1" t="s">
        <v>375</v>
      </c>
    </row>
    <row r="26" spans="1:1" x14ac:dyDescent="0.2">
      <c r="A26" s="1" t="s">
        <v>376</v>
      </c>
    </row>
    <row r="27" spans="1:1" x14ac:dyDescent="0.2">
      <c r="A27" s="1" t="s">
        <v>377</v>
      </c>
    </row>
    <row r="28" spans="1:1" x14ac:dyDescent="0.2">
      <c r="A28" s="1" t="s">
        <v>378</v>
      </c>
    </row>
    <row r="29" spans="1:1" x14ac:dyDescent="0.2">
      <c r="A29" s="1" t="s">
        <v>379</v>
      </c>
    </row>
    <row r="30" spans="1:1" x14ac:dyDescent="0.2">
      <c r="A30" s="1" t="s">
        <v>380</v>
      </c>
    </row>
  </sheetData>
  <conditionalFormatting sqref="C2:K12">
    <cfRule type="colorScale" priority="2">
      <colorScale>
        <cfvo type="min"/>
        <cfvo type="percentile" val="50"/>
        <cfvo type="max"/>
        <color rgb="FF63BE7B"/>
        <color rgb="FFFFEB84"/>
        <color rgb="FFF8696B"/>
      </colorScale>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05"/>
  <sheetViews>
    <sheetView workbookViewId="0">
      <pane xSplit="3" ySplit="1" topLeftCell="D2" activePane="bottomRight" state="frozen"/>
      <selection pane="topRight" activeCell="D1" sqref="D1"/>
      <selection pane="bottomLeft" activeCell="A2" sqref="A2"/>
      <selection pane="bottomRight" activeCell="AA43" sqref="AA43"/>
    </sheetView>
  </sheetViews>
  <sheetFormatPr defaultColWidth="9.140625" defaultRowHeight="15" customHeight="1" x14ac:dyDescent="0.2"/>
  <cols>
    <col min="1" max="1" width="10.7109375" style="29" customWidth="1"/>
    <col min="2" max="2" width="40.7109375" style="29" customWidth="1"/>
    <col min="3" max="3" width="25.7109375" style="29" customWidth="1"/>
    <col min="4" max="4" width="45.42578125" style="29" customWidth="1"/>
    <col min="5" max="13" width="8.7109375" style="29" customWidth="1"/>
    <col min="14" max="24" width="9.140625" style="29"/>
    <col min="25" max="40" width="6.7109375" style="29" customWidth="1"/>
    <col min="41" max="16384" width="9.140625" style="29"/>
  </cols>
  <sheetData>
    <row r="1" spans="1:40" ht="75" customHeight="1" x14ac:dyDescent="0.2">
      <c r="A1" s="5" t="s">
        <v>347</v>
      </c>
      <c r="B1" s="5" t="s">
        <v>317</v>
      </c>
      <c r="C1" s="5" t="s">
        <v>1</v>
      </c>
      <c r="D1" s="5" t="s">
        <v>2</v>
      </c>
      <c r="E1" s="30" t="s">
        <v>348</v>
      </c>
      <c r="F1" s="30" t="s">
        <v>349</v>
      </c>
      <c r="G1" s="30" t="s">
        <v>350</v>
      </c>
      <c r="H1" s="30" t="s">
        <v>319</v>
      </c>
      <c r="I1" s="30" t="s">
        <v>320</v>
      </c>
      <c r="J1" s="30" t="s">
        <v>315</v>
      </c>
      <c r="K1" s="30" t="s">
        <v>316</v>
      </c>
      <c r="L1" s="30" t="s">
        <v>321</v>
      </c>
      <c r="M1" s="30" t="s">
        <v>3</v>
      </c>
      <c r="N1" s="30" t="s">
        <v>4</v>
      </c>
      <c r="O1" s="30" t="s">
        <v>326</v>
      </c>
      <c r="P1" s="30" t="s">
        <v>385</v>
      </c>
      <c r="Q1" s="30" t="s">
        <v>823</v>
      </c>
      <c r="R1" s="30" t="s">
        <v>824</v>
      </c>
      <c r="S1" s="30" t="s">
        <v>825</v>
      </c>
      <c r="T1" s="30" t="s">
        <v>826</v>
      </c>
      <c r="U1" s="30" t="s">
        <v>360</v>
      </c>
      <c r="V1" s="30" t="s">
        <v>827</v>
      </c>
      <c r="W1" s="30" t="s">
        <v>361</v>
      </c>
      <c r="X1" s="30" t="s">
        <v>828</v>
      </c>
      <c r="Y1" s="30" t="s">
        <v>366</v>
      </c>
      <c r="Z1" s="30" t="s">
        <v>367</v>
      </c>
      <c r="AA1" s="30" t="s">
        <v>368</v>
      </c>
      <c r="AB1" s="30" t="s">
        <v>369</v>
      </c>
      <c r="AC1" s="30" t="s">
        <v>370</v>
      </c>
      <c r="AD1" s="30" t="s">
        <v>371</v>
      </c>
      <c r="AE1" s="30" t="s">
        <v>372</v>
      </c>
      <c r="AF1" s="30" t="s">
        <v>373</v>
      </c>
      <c r="AG1" s="30" t="s">
        <v>374</v>
      </c>
      <c r="AH1" s="30" t="s">
        <v>375</v>
      </c>
      <c r="AI1" s="30" t="s">
        <v>376</v>
      </c>
      <c r="AJ1" s="30" t="s">
        <v>377</v>
      </c>
      <c r="AK1" s="30" t="s">
        <v>378</v>
      </c>
      <c r="AL1" s="30" t="s">
        <v>379</v>
      </c>
      <c r="AM1" s="30" t="s">
        <v>380</v>
      </c>
      <c r="AN1" s="30" t="s">
        <v>381</v>
      </c>
    </row>
    <row r="2" spans="1:40" ht="15" customHeight="1" x14ac:dyDescent="0.2">
      <c r="A2" s="29" t="s">
        <v>5</v>
      </c>
      <c r="B2" s="29" t="s">
        <v>6</v>
      </c>
      <c r="C2" s="29" t="s">
        <v>7</v>
      </c>
      <c r="D2" s="29" t="s">
        <v>8</v>
      </c>
      <c r="E2" s="29">
        <f>INDEX(TechScores[[#This Row],[Colleges]:[All]],1,MATCH(zTAP!$B$21,TechScores[[#Headers],[Colleges]:[All]],0))</f>
        <v>2.2000000000000002</v>
      </c>
      <c r="F2" s="29">
        <v>2</v>
      </c>
      <c r="G2" s="29">
        <v>2</v>
      </c>
      <c r="H2" s="29">
        <v>3</v>
      </c>
      <c r="I2" s="29">
        <v>1</v>
      </c>
      <c r="J2" s="29">
        <v>3</v>
      </c>
      <c r="K2" s="29">
        <v>2</v>
      </c>
      <c r="L2" s="29">
        <v>2</v>
      </c>
      <c r="M2" s="29">
        <v>1</v>
      </c>
      <c r="N2" s="29">
        <f>SUMPRODUCT(TechScores[[#This Row],[Energy Impact]:[X-factor]],IF(zTAP!$B$4="Custom",CustomWeights,FactorWeights))*IF(TechScores[[#This Row],[Energy Impact]]=0,0,1)</f>
        <v>209</v>
      </c>
      <c r="O2" s="29">
        <f>N2-(COUNTIF($N$2:N2,N2)-1)*0.0001</f>
        <v>209</v>
      </c>
      <c r="P2" s="29" t="s">
        <v>412</v>
      </c>
      <c r="Q2" s="29" t="s">
        <v>413</v>
      </c>
      <c r="R2" s="29" t="s">
        <v>414</v>
      </c>
      <c r="S2" s="29">
        <v>0</v>
      </c>
      <c r="T2" s="29" t="s">
        <v>415</v>
      </c>
      <c r="U2" s="29" t="s">
        <v>416</v>
      </c>
      <c r="V2" s="29" t="s">
        <v>417</v>
      </c>
      <c r="W2" s="29" t="s">
        <v>418</v>
      </c>
      <c r="X2" s="29" t="s">
        <v>419</v>
      </c>
      <c r="Y2" s="29">
        <v>3</v>
      </c>
      <c r="Z2" s="29">
        <v>1.8</v>
      </c>
      <c r="AA2" s="29">
        <v>3</v>
      </c>
      <c r="AB2" s="29">
        <v>1.4</v>
      </c>
      <c r="AC2" s="29">
        <v>2.1</v>
      </c>
      <c r="AD2" s="29">
        <v>1.2</v>
      </c>
      <c r="AE2" s="29">
        <v>1.7</v>
      </c>
      <c r="AF2" s="29">
        <v>0.6</v>
      </c>
      <c r="AG2" s="29">
        <v>0.8</v>
      </c>
      <c r="AH2" s="29">
        <v>2.2000000000000002</v>
      </c>
      <c r="AI2" s="29">
        <v>2</v>
      </c>
      <c r="AJ2" s="29">
        <v>0.6</v>
      </c>
      <c r="AK2" s="29">
        <v>0.2</v>
      </c>
      <c r="AL2" s="29">
        <v>1</v>
      </c>
      <c r="AM2" s="29">
        <v>1.3</v>
      </c>
      <c r="AN2" s="29">
        <v>2.2000000000000002</v>
      </c>
    </row>
    <row r="3" spans="1:40" ht="15" customHeight="1" x14ac:dyDescent="0.2">
      <c r="A3" s="29" t="s">
        <v>9</v>
      </c>
      <c r="B3" s="29" t="s">
        <v>10</v>
      </c>
      <c r="C3" s="29" t="s">
        <v>7</v>
      </c>
      <c r="D3" s="29" t="s">
        <v>11</v>
      </c>
      <c r="E3" s="29">
        <f>INDEX(TechScores[[#This Row],[Colleges]:[All]],1,MATCH(zTAP!$B$21,TechScores[[#Headers],[Colleges]:[All]],0))</f>
        <v>0.5</v>
      </c>
      <c r="F3" s="29">
        <v>1</v>
      </c>
      <c r="G3" s="29">
        <v>2</v>
      </c>
      <c r="H3" s="29">
        <v>1</v>
      </c>
      <c r="I3" s="29">
        <v>1</v>
      </c>
      <c r="J3" s="29">
        <v>3</v>
      </c>
      <c r="K3" s="29">
        <v>2</v>
      </c>
      <c r="L3" s="29">
        <v>2</v>
      </c>
      <c r="M3" s="29">
        <v>0</v>
      </c>
      <c r="N3" s="29">
        <f>SUMPRODUCT(TechScores[[#This Row],[Energy Impact]:[X-factor]],IF(zTAP!$B$4="Custom",CustomWeights,FactorWeights))*IF(TechScores[[#This Row],[Energy Impact]]=0,0,1)</f>
        <v>137.5</v>
      </c>
      <c r="O3" s="29">
        <f>N3-(COUNTIF($N$2:N3,N3)-1)*0.0001</f>
        <v>137.5</v>
      </c>
      <c r="P3" s="29" t="s">
        <v>448</v>
      </c>
      <c r="Q3" s="29" t="s">
        <v>449</v>
      </c>
      <c r="R3" s="29" t="s">
        <v>450</v>
      </c>
      <c r="S3" s="29" t="s">
        <v>451</v>
      </c>
      <c r="T3" s="29">
        <v>0</v>
      </c>
      <c r="U3" s="29" t="s">
        <v>452</v>
      </c>
      <c r="V3" s="29" t="s">
        <v>453</v>
      </c>
      <c r="W3" s="29" t="s">
        <v>454</v>
      </c>
      <c r="X3" s="29" t="s">
        <v>455</v>
      </c>
      <c r="Y3" s="29">
        <v>1.5</v>
      </c>
      <c r="Z3" s="29">
        <v>0</v>
      </c>
      <c r="AA3" s="29">
        <v>0</v>
      </c>
      <c r="AB3" s="29">
        <v>1.1000000000000001</v>
      </c>
      <c r="AC3" s="29">
        <v>0</v>
      </c>
      <c r="AD3" s="29">
        <v>0</v>
      </c>
      <c r="AE3" s="29">
        <v>0</v>
      </c>
      <c r="AF3" s="29">
        <v>0</v>
      </c>
      <c r="AG3" s="29">
        <v>0</v>
      </c>
      <c r="AH3" s="29">
        <v>1.3</v>
      </c>
      <c r="AI3" s="29">
        <v>1.3</v>
      </c>
      <c r="AJ3" s="29">
        <v>0</v>
      </c>
      <c r="AK3" s="29">
        <v>0</v>
      </c>
      <c r="AL3" s="29">
        <v>0</v>
      </c>
      <c r="AM3" s="29">
        <v>0</v>
      </c>
      <c r="AN3" s="29">
        <v>0.5</v>
      </c>
    </row>
    <row r="4" spans="1:40" ht="15" customHeight="1" x14ac:dyDescent="0.2">
      <c r="A4" s="29" t="s">
        <v>12</v>
      </c>
      <c r="B4" s="29" t="s">
        <v>13</v>
      </c>
      <c r="C4" s="29" t="s">
        <v>7</v>
      </c>
      <c r="D4" s="29" t="s">
        <v>11</v>
      </c>
      <c r="E4" s="29">
        <f>INDEX(TechScores[[#This Row],[Colleges]:[All]],1,MATCH(zTAP!$B$21,TechScores[[#Headers],[Colleges]:[All]],0))</f>
        <v>1</v>
      </c>
      <c r="F4" s="29">
        <v>2</v>
      </c>
      <c r="G4" s="29">
        <v>2</v>
      </c>
      <c r="H4" s="29">
        <v>1</v>
      </c>
      <c r="I4" s="29">
        <v>1</v>
      </c>
      <c r="J4" s="29">
        <v>3</v>
      </c>
      <c r="K4" s="29">
        <v>2</v>
      </c>
      <c r="L4" s="29">
        <v>2</v>
      </c>
      <c r="M4" s="29">
        <v>0</v>
      </c>
      <c r="N4" s="29">
        <f>SUMPRODUCT(TechScores[[#This Row],[Energy Impact]:[X-factor]],IF(zTAP!$B$4="Custom",CustomWeights,FactorWeights))*IF(TechScores[[#This Row],[Energy Impact]]=0,0,1)</f>
        <v>155</v>
      </c>
      <c r="O4" s="29">
        <f>N4-(COUNTIF($N$2:N4,N4)-1)*0.0001</f>
        <v>155</v>
      </c>
      <c r="P4" s="29" t="s">
        <v>461</v>
      </c>
      <c r="Q4" s="29" t="s">
        <v>462</v>
      </c>
      <c r="R4" s="29" t="s">
        <v>463</v>
      </c>
      <c r="S4" s="29" t="s">
        <v>464</v>
      </c>
      <c r="T4" s="29">
        <v>0</v>
      </c>
      <c r="U4" s="29" t="s">
        <v>452</v>
      </c>
      <c r="V4" s="29" t="s">
        <v>453</v>
      </c>
      <c r="W4" s="29" t="s">
        <v>455</v>
      </c>
      <c r="X4" s="29" t="s">
        <v>455</v>
      </c>
      <c r="Y4" s="29">
        <v>2.5</v>
      </c>
      <c r="Z4" s="29">
        <v>0</v>
      </c>
      <c r="AA4" s="29">
        <v>0</v>
      </c>
      <c r="AB4" s="29">
        <v>2.2000000000000002</v>
      </c>
      <c r="AC4" s="29">
        <v>0</v>
      </c>
      <c r="AD4" s="29">
        <v>0</v>
      </c>
      <c r="AE4" s="29">
        <v>0</v>
      </c>
      <c r="AF4" s="29">
        <v>0</v>
      </c>
      <c r="AG4" s="29">
        <v>0</v>
      </c>
      <c r="AH4" s="29">
        <v>2</v>
      </c>
      <c r="AI4" s="29">
        <v>2.2000000000000002</v>
      </c>
      <c r="AJ4" s="29">
        <v>0</v>
      </c>
      <c r="AK4" s="29">
        <v>0</v>
      </c>
      <c r="AL4" s="29">
        <v>0</v>
      </c>
      <c r="AM4" s="29">
        <v>0</v>
      </c>
      <c r="AN4" s="29">
        <v>1</v>
      </c>
    </row>
    <row r="5" spans="1:40" ht="15" customHeight="1" x14ac:dyDescent="0.2">
      <c r="A5" s="29" t="s">
        <v>101</v>
      </c>
      <c r="B5" s="29" t="s">
        <v>102</v>
      </c>
      <c r="C5" s="29" t="s">
        <v>7</v>
      </c>
      <c r="D5" s="29" t="s">
        <v>103</v>
      </c>
      <c r="E5" s="29">
        <f>INDEX(TechScores[[#This Row],[Colleges]:[All]],1,MATCH(zTAP!$B$21,TechScores[[#Headers],[Colleges]:[All]],0))</f>
        <v>3</v>
      </c>
      <c r="F5" s="29">
        <v>1</v>
      </c>
      <c r="G5" s="29">
        <v>2</v>
      </c>
      <c r="H5" s="29">
        <v>1</v>
      </c>
      <c r="I5" s="29">
        <v>1</v>
      </c>
      <c r="J5" s="29">
        <v>2</v>
      </c>
      <c r="K5" s="29">
        <v>2</v>
      </c>
      <c r="L5" s="29">
        <v>2</v>
      </c>
      <c r="M5" s="29">
        <v>0</v>
      </c>
      <c r="N5" s="29">
        <f>SUMPRODUCT(TechScores[[#This Row],[Energy Impact]:[X-factor]],IF(zTAP!$B$4="Custom",CustomWeights,FactorWeights))*IF(TechScores[[#This Row],[Energy Impact]]=0,0,1)</f>
        <v>167.5</v>
      </c>
      <c r="O5" s="29">
        <f>N5-(COUNTIF($N$2:N5,N5)-1)*0.0001</f>
        <v>167.5</v>
      </c>
      <c r="P5" s="29" t="s">
        <v>103</v>
      </c>
      <c r="Q5" s="29" t="s">
        <v>465</v>
      </c>
      <c r="R5" s="29" t="s">
        <v>466</v>
      </c>
      <c r="S5" s="29" t="s">
        <v>467</v>
      </c>
      <c r="T5" s="29">
        <v>0</v>
      </c>
      <c r="U5" s="29" t="s">
        <v>460</v>
      </c>
      <c r="V5" s="29">
        <v>0</v>
      </c>
      <c r="W5" s="29" t="s">
        <v>468</v>
      </c>
      <c r="X5" s="29">
        <v>0</v>
      </c>
      <c r="Y5" s="29">
        <v>3</v>
      </c>
      <c r="Z5" s="29">
        <v>3</v>
      </c>
      <c r="AA5" s="29">
        <v>2.9</v>
      </c>
      <c r="AB5" s="29">
        <v>3</v>
      </c>
      <c r="AC5" s="29">
        <v>3</v>
      </c>
      <c r="AD5" s="29">
        <v>3</v>
      </c>
      <c r="AE5" s="29">
        <v>2.5</v>
      </c>
      <c r="AF5" s="29">
        <v>1.5</v>
      </c>
      <c r="AG5" s="29">
        <v>3</v>
      </c>
      <c r="AH5" s="29">
        <v>3</v>
      </c>
      <c r="AI5" s="29">
        <v>3</v>
      </c>
      <c r="AJ5" s="29">
        <v>3</v>
      </c>
      <c r="AK5" s="29">
        <v>3</v>
      </c>
      <c r="AL5" s="29">
        <v>3</v>
      </c>
      <c r="AM5" s="29">
        <v>3</v>
      </c>
      <c r="AN5" s="29">
        <v>3</v>
      </c>
    </row>
    <row r="6" spans="1:40" ht="15" customHeight="1" x14ac:dyDescent="0.2">
      <c r="A6" s="29" t="s">
        <v>104</v>
      </c>
      <c r="B6" s="29" t="s">
        <v>105</v>
      </c>
      <c r="C6" s="29" t="s">
        <v>7</v>
      </c>
      <c r="D6" s="29" t="s">
        <v>106</v>
      </c>
      <c r="E6" s="29">
        <f>INDEX(TechScores[[#This Row],[Colleges]:[All]],1,MATCH(zTAP!$B$21,TechScores[[#Headers],[Colleges]:[All]],0))</f>
        <v>0.8</v>
      </c>
      <c r="F6" s="29">
        <v>1</v>
      </c>
      <c r="G6" s="29">
        <v>1</v>
      </c>
      <c r="H6" s="29">
        <v>2</v>
      </c>
      <c r="I6" s="29">
        <v>1</v>
      </c>
      <c r="J6" s="29">
        <v>3</v>
      </c>
      <c r="K6" s="29">
        <v>2</v>
      </c>
      <c r="L6" s="29">
        <v>2</v>
      </c>
      <c r="M6" s="29">
        <v>0</v>
      </c>
      <c r="N6" s="29">
        <f>SUMPRODUCT(TechScores[[#This Row],[Energy Impact]:[X-factor]],IF(zTAP!$B$4="Custom",CustomWeights,FactorWeights))*IF(TechScores[[#This Row],[Energy Impact]]=0,0,1)</f>
        <v>141</v>
      </c>
      <c r="O6" s="29">
        <f>N6-(COUNTIF($N$2:N6,N6)-1)*0.0001</f>
        <v>141</v>
      </c>
      <c r="P6" s="29" t="s">
        <v>540</v>
      </c>
      <c r="Q6" s="29" t="s">
        <v>541</v>
      </c>
      <c r="R6" s="29" t="s">
        <v>542</v>
      </c>
      <c r="S6" s="29" t="s">
        <v>543</v>
      </c>
      <c r="T6" s="29">
        <v>0</v>
      </c>
      <c r="U6" s="29" t="s">
        <v>408</v>
      </c>
      <c r="V6" s="29">
        <v>0</v>
      </c>
      <c r="W6" s="29">
        <v>0</v>
      </c>
      <c r="X6" s="29">
        <v>0</v>
      </c>
      <c r="Y6" s="29">
        <v>2</v>
      </c>
      <c r="Z6" s="29">
        <v>0</v>
      </c>
      <c r="AA6" s="29">
        <v>0</v>
      </c>
      <c r="AB6" s="29">
        <v>1.8</v>
      </c>
      <c r="AC6" s="29">
        <v>0</v>
      </c>
      <c r="AD6" s="29">
        <v>0</v>
      </c>
      <c r="AE6" s="29">
        <v>0</v>
      </c>
      <c r="AF6" s="29">
        <v>0</v>
      </c>
      <c r="AG6" s="29">
        <v>0</v>
      </c>
      <c r="AH6" s="29">
        <v>0</v>
      </c>
      <c r="AI6" s="29">
        <v>1.8</v>
      </c>
      <c r="AJ6" s="29">
        <v>0</v>
      </c>
      <c r="AK6" s="29">
        <v>0</v>
      </c>
      <c r="AL6" s="29">
        <v>0</v>
      </c>
      <c r="AM6" s="29">
        <v>0</v>
      </c>
      <c r="AN6" s="29">
        <v>0.8</v>
      </c>
    </row>
    <row r="7" spans="1:40" ht="15" customHeight="1" x14ac:dyDescent="0.2">
      <c r="A7" s="29" t="s">
        <v>14</v>
      </c>
      <c r="B7" s="29" t="s">
        <v>15</v>
      </c>
      <c r="C7" s="29" t="s">
        <v>7</v>
      </c>
      <c r="D7" s="29" t="s">
        <v>16</v>
      </c>
      <c r="E7" s="29">
        <f>INDEX(TechScores[[#This Row],[Colleges]:[All]],1,MATCH(zTAP!$B$21,TechScores[[#Headers],[Colleges]:[All]],0))</f>
        <v>0.9</v>
      </c>
      <c r="F7" s="29">
        <v>1</v>
      </c>
      <c r="G7" s="29">
        <v>1</v>
      </c>
      <c r="H7" s="29">
        <v>1</v>
      </c>
      <c r="I7" s="29">
        <v>1</v>
      </c>
      <c r="J7" s="29">
        <v>3</v>
      </c>
      <c r="K7" s="29">
        <v>2</v>
      </c>
      <c r="L7" s="29">
        <v>2</v>
      </c>
      <c r="M7" s="29">
        <v>0</v>
      </c>
      <c r="N7" s="29">
        <f>SUMPRODUCT(TechScores[[#This Row],[Energy Impact]:[X-factor]],IF(zTAP!$B$4="Custom",CustomWeights,FactorWeights))*IF(TechScores[[#This Row],[Energy Impact]]=0,0,1)</f>
        <v>138</v>
      </c>
      <c r="O7" s="29">
        <f>N7-(COUNTIF($N$2:N7,N7)-1)*0.0001</f>
        <v>138</v>
      </c>
      <c r="P7" s="29" t="s">
        <v>544</v>
      </c>
      <c r="Q7" s="29" t="s">
        <v>545</v>
      </c>
      <c r="R7" s="29" t="s">
        <v>546</v>
      </c>
      <c r="S7" s="29" t="s">
        <v>547</v>
      </c>
      <c r="T7" s="29" t="s">
        <v>548</v>
      </c>
      <c r="U7" s="29" t="s">
        <v>549</v>
      </c>
      <c r="V7" s="29" t="s">
        <v>550</v>
      </c>
      <c r="W7" s="29" t="s">
        <v>551</v>
      </c>
      <c r="X7" s="29" t="s">
        <v>552</v>
      </c>
      <c r="Y7" s="29">
        <v>0.4</v>
      </c>
      <c r="Z7" s="29">
        <v>0.6</v>
      </c>
      <c r="AA7" s="29">
        <v>0.5</v>
      </c>
      <c r="AB7" s="29">
        <v>0.8</v>
      </c>
      <c r="AC7" s="29">
        <v>0.5</v>
      </c>
      <c r="AD7" s="29">
        <v>0.7</v>
      </c>
      <c r="AE7" s="29">
        <v>0.1</v>
      </c>
      <c r="AF7" s="29">
        <v>0.2</v>
      </c>
      <c r="AG7" s="29">
        <v>0.6</v>
      </c>
      <c r="AH7" s="29">
        <v>0.6</v>
      </c>
      <c r="AI7" s="29">
        <v>0.9</v>
      </c>
      <c r="AJ7" s="29">
        <v>0.3</v>
      </c>
      <c r="AK7" s="29">
        <v>0.2</v>
      </c>
      <c r="AL7" s="29">
        <v>0.6</v>
      </c>
      <c r="AM7" s="29">
        <v>0.6</v>
      </c>
      <c r="AN7" s="29">
        <v>0.9</v>
      </c>
    </row>
    <row r="8" spans="1:40" ht="15" customHeight="1" x14ac:dyDescent="0.2">
      <c r="A8" s="29" t="s">
        <v>107</v>
      </c>
      <c r="B8" s="29" t="s">
        <v>108</v>
      </c>
      <c r="C8" s="29" t="s">
        <v>19</v>
      </c>
      <c r="D8" s="29" t="s">
        <v>109</v>
      </c>
      <c r="E8" s="29">
        <f>INDEX(TechScores[[#This Row],[Colleges]:[All]],1,MATCH(zTAP!$B$21,TechScores[[#Headers],[Colleges]:[All]],0))</f>
        <v>0.6</v>
      </c>
      <c r="F8" s="29">
        <v>2</v>
      </c>
      <c r="G8" s="29">
        <v>1</v>
      </c>
      <c r="H8" s="29">
        <v>1</v>
      </c>
      <c r="I8" s="29">
        <v>2</v>
      </c>
      <c r="J8" s="29">
        <v>2</v>
      </c>
      <c r="K8" s="29">
        <v>2</v>
      </c>
      <c r="L8" s="29">
        <v>2</v>
      </c>
      <c r="M8" s="29">
        <v>0</v>
      </c>
      <c r="N8" s="29">
        <f>SUMPRODUCT(TechScores[[#This Row],[Energy Impact]:[X-factor]],IF(zTAP!$B$4="Custom",CustomWeights,FactorWeights))*IF(TechScores[[#This Row],[Energy Impact]]=0,0,1)</f>
        <v>119.5</v>
      </c>
      <c r="O8" s="29">
        <f>N8-(COUNTIF($N$2:N8,N8)-1)*0.0001</f>
        <v>119.5</v>
      </c>
      <c r="P8" s="29" t="s">
        <v>662</v>
      </c>
      <c r="Q8" s="29" t="s">
        <v>663</v>
      </c>
      <c r="R8" s="29" t="s">
        <v>664</v>
      </c>
      <c r="S8" s="29" t="s">
        <v>665</v>
      </c>
      <c r="T8" s="29" t="s">
        <v>666</v>
      </c>
      <c r="U8" s="29" t="s">
        <v>667</v>
      </c>
      <c r="V8" s="29">
        <v>0</v>
      </c>
      <c r="W8" s="29" t="s">
        <v>668</v>
      </c>
      <c r="X8" s="29">
        <v>0</v>
      </c>
      <c r="Y8" s="29">
        <v>0.3</v>
      </c>
      <c r="Z8" s="29">
        <v>0.4</v>
      </c>
      <c r="AA8" s="29">
        <v>0.3</v>
      </c>
      <c r="AB8" s="29">
        <v>0.5</v>
      </c>
      <c r="AC8" s="29">
        <v>0.3</v>
      </c>
      <c r="AD8" s="29">
        <v>0.5</v>
      </c>
      <c r="AE8" s="29">
        <v>0.1</v>
      </c>
      <c r="AF8" s="29">
        <v>0.2</v>
      </c>
      <c r="AG8" s="29">
        <v>0.4</v>
      </c>
      <c r="AH8" s="29">
        <v>0.4</v>
      </c>
      <c r="AI8" s="29">
        <v>0.6</v>
      </c>
      <c r="AJ8" s="29">
        <v>0.2</v>
      </c>
      <c r="AK8" s="29">
        <v>0.1</v>
      </c>
      <c r="AL8" s="29">
        <v>0.4</v>
      </c>
      <c r="AM8" s="29">
        <v>0.4</v>
      </c>
      <c r="AN8" s="29">
        <v>0.6</v>
      </c>
    </row>
    <row r="9" spans="1:40" ht="15" customHeight="1" x14ac:dyDescent="0.2">
      <c r="A9" s="29" t="s">
        <v>17</v>
      </c>
      <c r="B9" s="29" t="s">
        <v>18</v>
      </c>
      <c r="C9" s="29" t="s">
        <v>19</v>
      </c>
      <c r="D9" s="29" t="s">
        <v>21</v>
      </c>
      <c r="E9" s="29">
        <f>INDEX(TechScores[[#This Row],[Colleges]:[All]],1,MATCH(zTAP!$B$21,TechScores[[#Headers],[Colleges]:[All]],0))</f>
        <v>0.8</v>
      </c>
      <c r="F9" s="29">
        <v>2</v>
      </c>
      <c r="G9" s="29">
        <v>2</v>
      </c>
      <c r="H9" s="29">
        <v>2</v>
      </c>
      <c r="I9" s="29">
        <v>1</v>
      </c>
      <c r="J9" s="29">
        <v>3</v>
      </c>
      <c r="K9" s="29">
        <v>2</v>
      </c>
      <c r="L9" s="29">
        <v>2</v>
      </c>
      <c r="M9" s="29">
        <v>0</v>
      </c>
      <c r="N9" s="29">
        <f>SUMPRODUCT(TechScores[[#This Row],[Energy Impact]:[X-factor]],IF(zTAP!$B$4="Custom",CustomWeights,FactorWeights))*IF(TechScores[[#This Row],[Energy Impact]]=0,0,1)</f>
        <v>156</v>
      </c>
      <c r="O9" s="29">
        <f>N9-(COUNTIF($N$2:N9,N9)-1)*0.0001</f>
        <v>156</v>
      </c>
      <c r="P9" s="29" t="s">
        <v>691</v>
      </c>
      <c r="Q9" s="29" t="s">
        <v>692</v>
      </c>
      <c r="R9" s="29" t="s">
        <v>693</v>
      </c>
      <c r="S9" s="29" t="s">
        <v>694</v>
      </c>
      <c r="T9" s="29" t="s">
        <v>695</v>
      </c>
      <c r="U9" s="29" t="s">
        <v>696</v>
      </c>
      <c r="V9" s="29" t="s">
        <v>697</v>
      </c>
      <c r="W9" s="29" t="s">
        <v>698</v>
      </c>
      <c r="X9" s="29" t="s">
        <v>699</v>
      </c>
      <c r="Y9" s="29">
        <v>1.1000000000000001</v>
      </c>
      <c r="Z9" s="29">
        <v>0.6</v>
      </c>
      <c r="AA9" s="29">
        <v>0.6</v>
      </c>
      <c r="AB9" s="29">
        <v>0.4</v>
      </c>
      <c r="AC9" s="29">
        <v>0.8</v>
      </c>
      <c r="AD9" s="29">
        <v>0.6</v>
      </c>
      <c r="AE9" s="29">
        <v>0.6</v>
      </c>
      <c r="AF9" s="29">
        <v>0.3</v>
      </c>
      <c r="AG9" s="29">
        <v>0.4</v>
      </c>
      <c r="AH9" s="29">
        <v>0.8</v>
      </c>
      <c r="AI9" s="29">
        <v>0.8</v>
      </c>
      <c r="AJ9" s="29">
        <v>0.2</v>
      </c>
      <c r="AK9" s="29">
        <v>0.2</v>
      </c>
      <c r="AL9" s="29">
        <v>0.5</v>
      </c>
      <c r="AM9" s="29">
        <v>0.5</v>
      </c>
      <c r="AN9" s="29">
        <v>0.8</v>
      </c>
    </row>
    <row r="10" spans="1:40" ht="15" customHeight="1" x14ac:dyDescent="0.2">
      <c r="A10" s="29" t="s">
        <v>110</v>
      </c>
      <c r="B10" s="29" t="s">
        <v>111</v>
      </c>
      <c r="C10" s="29" t="s">
        <v>7</v>
      </c>
      <c r="D10" s="29" t="s">
        <v>20</v>
      </c>
      <c r="E10" s="29">
        <f>INDEX(TechScores[[#This Row],[Colleges]:[All]],1,MATCH(zTAP!$B$21,TechScores[[#Headers],[Colleges]:[All]],0))</f>
        <v>0</v>
      </c>
      <c r="F10" s="29">
        <v>2</v>
      </c>
      <c r="G10" s="29">
        <v>1</v>
      </c>
      <c r="H10" s="29">
        <v>2</v>
      </c>
      <c r="I10" s="29">
        <v>1</v>
      </c>
      <c r="J10" s="29">
        <v>3</v>
      </c>
      <c r="K10" s="29">
        <v>2</v>
      </c>
      <c r="L10" s="29">
        <v>2</v>
      </c>
      <c r="M10" s="29">
        <v>0</v>
      </c>
      <c r="N10" s="29">
        <f>SUMPRODUCT(TechScores[[#This Row],[Energy Impact]:[X-factor]],IF(zTAP!$B$4="Custom",CustomWeights,FactorWeights))*IF(TechScores[[#This Row],[Energy Impact]]=0,0,1)</f>
        <v>0</v>
      </c>
      <c r="O10" s="29">
        <f>N10-(COUNTIF($N$2:N10,N10)-1)*0.0001</f>
        <v>0</v>
      </c>
      <c r="P10" s="29" t="s">
        <v>748</v>
      </c>
      <c r="Q10" s="29" t="s">
        <v>749</v>
      </c>
      <c r="R10" s="29" t="s">
        <v>750</v>
      </c>
      <c r="S10" s="29" t="s">
        <v>751</v>
      </c>
      <c r="T10" s="29">
        <v>0</v>
      </c>
      <c r="U10" s="29" t="s">
        <v>408</v>
      </c>
      <c r="V10" s="29">
        <v>0</v>
      </c>
      <c r="W10" s="29" t="s">
        <v>752</v>
      </c>
      <c r="X10" s="29">
        <v>0</v>
      </c>
      <c r="Y10" s="29">
        <v>0</v>
      </c>
      <c r="Z10" s="29">
        <v>0</v>
      </c>
      <c r="AA10" s="29">
        <v>0</v>
      </c>
      <c r="AB10" s="29">
        <v>0</v>
      </c>
      <c r="AC10" s="29">
        <v>0</v>
      </c>
      <c r="AD10" s="29">
        <v>0</v>
      </c>
      <c r="AE10" s="29">
        <v>0</v>
      </c>
      <c r="AF10" s="29">
        <v>0</v>
      </c>
      <c r="AG10" s="29">
        <v>0.1</v>
      </c>
      <c r="AH10" s="29">
        <v>0.1</v>
      </c>
      <c r="AI10" s="29">
        <v>0.1</v>
      </c>
      <c r="AJ10" s="29">
        <v>0</v>
      </c>
      <c r="AK10" s="29">
        <v>0</v>
      </c>
      <c r="AL10" s="29">
        <v>0</v>
      </c>
      <c r="AM10" s="29">
        <v>0</v>
      </c>
      <c r="AN10" s="29">
        <v>0</v>
      </c>
    </row>
    <row r="11" spans="1:40" ht="15" customHeight="1" x14ac:dyDescent="0.2">
      <c r="A11" s="29" t="s">
        <v>112</v>
      </c>
      <c r="B11" s="29" t="s">
        <v>113</v>
      </c>
      <c r="C11" s="29" t="s">
        <v>7</v>
      </c>
      <c r="D11" s="29" t="s">
        <v>20</v>
      </c>
      <c r="E11" s="29">
        <f>INDEX(TechScores[[#This Row],[Colleges]:[All]],1,MATCH(zTAP!$B$21,TechScores[[#Headers],[Colleges]:[All]],0))</f>
        <v>1.4</v>
      </c>
      <c r="F11" s="29">
        <v>2</v>
      </c>
      <c r="G11" s="29">
        <v>1</v>
      </c>
      <c r="H11" s="29">
        <v>2</v>
      </c>
      <c r="I11" s="29">
        <v>1</v>
      </c>
      <c r="J11" s="29">
        <v>3</v>
      </c>
      <c r="K11" s="29">
        <v>2</v>
      </c>
      <c r="L11" s="29">
        <v>2</v>
      </c>
      <c r="M11" s="29">
        <v>0</v>
      </c>
      <c r="N11" s="29">
        <f>SUMPRODUCT(TechScores[[#This Row],[Energy Impact]:[X-factor]],IF(zTAP!$B$4="Custom",CustomWeights,FactorWeights))*IF(TechScores[[#This Row],[Energy Impact]]=0,0,1)</f>
        <v>160.5</v>
      </c>
      <c r="O11" s="29">
        <f>N11-(COUNTIF($N$2:N11,N11)-1)*0.0001</f>
        <v>160.5</v>
      </c>
      <c r="P11" s="29" t="s">
        <v>753</v>
      </c>
      <c r="Q11" s="29" t="s">
        <v>754</v>
      </c>
      <c r="R11" s="29" t="s">
        <v>755</v>
      </c>
      <c r="S11" s="29" t="s">
        <v>756</v>
      </c>
      <c r="T11" s="29">
        <v>0</v>
      </c>
      <c r="U11" s="29" t="s">
        <v>460</v>
      </c>
      <c r="V11" s="29">
        <v>0</v>
      </c>
      <c r="W11" s="29" t="s">
        <v>757</v>
      </c>
      <c r="X11" s="29">
        <v>0</v>
      </c>
      <c r="Y11" s="29">
        <v>1.5</v>
      </c>
      <c r="Z11" s="29">
        <v>1.1000000000000001</v>
      </c>
      <c r="AA11" s="29">
        <v>1.6</v>
      </c>
      <c r="AB11" s="29">
        <v>1.1000000000000001</v>
      </c>
      <c r="AC11" s="29">
        <v>1.1000000000000001</v>
      </c>
      <c r="AD11" s="29">
        <v>0.9</v>
      </c>
      <c r="AE11" s="29">
        <v>0.8</v>
      </c>
      <c r="AF11" s="29">
        <v>0.4</v>
      </c>
      <c r="AG11" s="29">
        <v>0.7</v>
      </c>
      <c r="AH11" s="29">
        <v>1.3</v>
      </c>
      <c r="AI11" s="29">
        <v>1.3</v>
      </c>
      <c r="AJ11" s="29">
        <v>0.4</v>
      </c>
      <c r="AK11" s="29">
        <v>0.2</v>
      </c>
      <c r="AL11" s="29">
        <v>0.8</v>
      </c>
      <c r="AM11" s="29">
        <v>0.9</v>
      </c>
      <c r="AN11" s="29">
        <v>1.4</v>
      </c>
    </row>
    <row r="12" spans="1:40" ht="15" customHeight="1" x14ac:dyDescent="0.2">
      <c r="A12" s="29" t="s">
        <v>114</v>
      </c>
      <c r="B12" s="29" t="s">
        <v>115</v>
      </c>
      <c r="C12" s="29" t="s">
        <v>7</v>
      </c>
      <c r="D12" s="29" t="s">
        <v>116</v>
      </c>
      <c r="E12" s="29">
        <f>INDEX(TechScores[[#This Row],[Colleges]:[All]],1,MATCH(zTAP!$B$21,TechScores[[#Headers],[Colleges]:[All]],0))</f>
        <v>0.4</v>
      </c>
      <c r="F12" s="29">
        <v>1</v>
      </c>
      <c r="G12" s="29">
        <v>1</v>
      </c>
      <c r="H12" s="29">
        <v>1</v>
      </c>
      <c r="I12" s="29">
        <v>1</v>
      </c>
      <c r="J12" s="29">
        <v>3</v>
      </c>
      <c r="K12" s="29">
        <v>2</v>
      </c>
      <c r="L12" s="29">
        <v>2</v>
      </c>
      <c r="M12" s="29">
        <v>0</v>
      </c>
      <c r="N12" s="29">
        <f>SUMPRODUCT(TechScores[[#This Row],[Energy Impact]:[X-factor]],IF(zTAP!$B$4="Custom",CustomWeights,FactorWeights))*IF(TechScores[[#This Row],[Energy Impact]]=0,0,1)</f>
        <v>128</v>
      </c>
      <c r="O12" s="29">
        <f>N12-(COUNTIF($N$2:N12,N12)-1)*0.0001</f>
        <v>128</v>
      </c>
      <c r="P12" s="29" t="s">
        <v>773</v>
      </c>
      <c r="Q12" s="29" t="s">
        <v>774</v>
      </c>
      <c r="R12" s="29" t="s">
        <v>775</v>
      </c>
      <c r="S12" s="29" t="s">
        <v>776</v>
      </c>
      <c r="T12" s="29">
        <v>0</v>
      </c>
      <c r="U12" s="29" t="s">
        <v>460</v>
      </c>
      <c r="V12" s="29">
        <v>0</v>
      </c>
      <c r="W12" s="29" t="s">
        <v>777</v>
      </c>
      <c r="X12" s="29">
        <v>0</v>
      </c>
      <c r="Y12" s="29">
        <v>0.6</v>
      </c>
      <c r="Z12" s="29">
        <v>0</v>
      </c>
      <c r="AA12" s="29">
        <v>0</v>
      </c>
      <c r="AB12" s="29">
        <v>0.2</v>
      </c>
      <c r="AC12" s="29">
        <v>0.4</v>
      </c>
      <c r="AD12" s="29">
        <v>0.3</v>
      </c>
      <c r="AE12" s="29">
        <v>0.3</v>
      </c>
      <c r="AF12" s="29">
        <v>0.2</v>
      </c>
      <c r="AG12" s="29">
        <v>0.2</v>
      </c>
      <c r="AH12" s="29">
        <v>0.4</v>
      </c>
      <c r="AI12" s="29">
        <v>0.4</v>
      </c>
      <c r="AJ12" s="29">
        <v>0.1</v>
      </c>
      <c r="AK12" s="29">
        <v>0.1</v>
      </c>
      <c r="AL12" s="29">
        <v>0.3</v>
      </c>
      <c r="AM12" s="29">
        <v>0</v>
      </c>
      <c r="AN12" s="29">
        <v>0.4</v>
      </c>
    </row>
    <row r="13" spans="1:40" ht="15" customHeight="1" x14ac:dyDescent="0.2">
      <c r="A13" s="29" t="s">
        <v>117</v>
      </c>
      <c r="B13" s="29" t="s">
        <v>118</v>
      </c>
      <c r="C13" s="29" t="s">
        <v>7</v>
      </c>
      <c r="D13" s="29" t="s">
        <v>116</v>
      </c>
      <c r="E13" s="29">
        <f>INDEX(TechScores[[#This Row],[Colleges]:[All]],1,MATCH(zTAP!$B$21,TechScores[[#Headers],[Colleges]:[All]],0))</f>
        <v>0.3</v>
      </c>
      <c r="F13" s="29">
        <v>2</v>
      </c>
      <c r="G13" s="29">
        <v>1</v>
      </c>
      <c r="H13" s="29">
        <v>1</v>
      </c>
      <c r="I13" s="29">
        <v>1</v>
      </c>
      <c r="J13" s="29">
        <v>3</v>
      </c>
      <c r="K13" s="29">
        <v>2</v>
      </c>
      <c r="L13" s="29">
        <v>2</v>
      </c>
      <c r="M13" s="29">
        <v>0</v>
      </c>
      <c r="N13" s="29">
        <f>SUMPRODUCT(TechScores[[#This Row],[Energy Impact]:[X-factor]],IF(zTAP!$B$4="Custom",CustomWeights,FactorWeights))*IF(TechScores[[#This Row],[Energy Impact]]=0,0,1)</f>
        <v>133.5</v>
      </c>
      <c r="O13" s="29">
        <f>N13-(COUNTIF($N$2:N13,N13)-1)*0.0001</f>
        <v>133.5</v>
      </c>
      <c r="P13" s="29" t="s">
        <v>800</v>
      </c>
      <c r="Q13" s="29" t="s">
        <v>801</v>
      </c>
      <c r="R13" s="29" t="s">
        <v>802</v>
      </c>
      <c r="S13" s="29" t="s">
        <v>803</v>
      </c>
      <c r="T13" s="29">
        <v>0</v>
      </c>
      <c r="U13" s="29" t="s">
        <v>437</v>
      </c>
      <c r="V13" s="29">
        <v>0</v>
      </c>
      <c r="W13" s="29" t="s">
        <v>804</v>
      </c>
      <c r="X13" s="29">
        <v>0</v>
      </c>
      <c r="Y13" s="29">
        <v>1.5</v>
      </c>
      <c r="Z13" s="29">
        <v>0</v>
      </c>
      <c r="AA13" s="29">
        <v>0</v>
      </c>
      <c r="AB13" s="29">
        <v>0.4</v>
      </c>
      <c r="AC13" s="29">
        <v>0</v>
      </c>
      <c r="AD13" s="29">
        <v>0</v>
      </c>
      <c r="AE13" s="29">
        <v>0</v>
      </c>
      <c r="AF13" s="29">
        <v>0.2</v>
      </c>
      <c r="AG13" s="29">
        <v>0.1</v>
      </c>
      <c r="AH13" s="29">
        <v>0.9</v>
      </c>
      <c r="AI13" s="29">
        <v>0.7</v>
      </c>
      <c r="AJ13" s="29">
        <v>0</v>
      </c>
      <c r="AK13" s="29">
        <v>0</v>
      </c>
      <c r="AL13" s="29">
        <v>0</v>
      </c>
      <c r="AM13" s="29">
        <v>0</v>
      </c>
      <c r="AN13" s="29">
        <v>0.3</v>
      </c>
    </row>
    <row r="14" spans="1:40" ht="15" customHeight="1" x14ac:dyDescent="0.2">
      <c r="A14" s="29" t="s">
        <v>22</v>
      </c>
      <c r="B14" s="29" t="s">
        <v>23</v>
      </c>
      <c r="C14" s="29" t="s">
        <v>7</v>
      </c>
      <c r="D14" s="29" t="s">
        <v>20</v>
      </c>
      <c r="E14" s="29">
        <f>INDEX(TechScores[[#This Row],[Colleges]:[All]],1,MATCH(zTAP!$B$21,TechScores[[#Headers],[Colleges]:[All]],0))</f>
        <v>1.4</v>
      </c>
      <c r="F14" s="29">
        <v>2</v>
      </c>
      <c r="G14" s="29">
        <v>1</v>
      </c>
      <c r="H14" s="29">
        <v>2</v>
      </c>
      <c r="I14" s="29">
        <v>1</v>
      </c>
      <c r="J14" s="29">
        <v>3</v>
      </c>
      <c r="K14" s="29">
        <v>2</v>
      </c>
      <c r="L14" s="29">
        <v>2</v>
      </c>
      <c r="M14" s="29">
        <v>1</v>
      </c>
      <c r="N14" s="29">
        <f>SUMPRODUCT(TechScores[[#This Row],[Energy Impact]:[X-factor]],IF(zTAP!$B$4="Custom",CustomWeights,FactorWeights))*IF(TechScores[[#This Row],[Energy Impact]]=0,0,1)</f>
        <v>180.5</v>
      </c>
      <c r="O14" s="29">
        <f>N14-(COUNTIF($N$2:N14,N14)-1)*0.0001</f>
        <v>180.5</v>
      </c>
      <c r="P14" s="29" t="s">
        <v>805</v>
      </c>
      <c r="Q14" s="29" t="s">
        <v>806</v>
      </c>
      <c r="R14" s="29" t="s">
        <v>807</v>
      </c>
      <c r="S14" s="29" t="s">
        <v>808</v>
      </c>
      <c r="T14" s="29">
        <v>0</v>
      </c>
      <c r="U14" s="29" t="s">
        <v>809</v>
      </c>
      <c r="V14" s="29" t="s">
        <v>810</v>
      </c>
      <c r="W14" s="29" t="s">
        <v>811</v>
      </c>
      <c r="X14" s="29" t="s">
        <v>812</v>
      </c>
      <c r="Y14" s="29">
        <v>1.8</v>
      </c>
      <c r="Z14" s="29">
        <v>1</v>
      </c>
      <c r="AA14" s="29">
        <v>1</v>
      </c>
      <c r="AB14" s="29">
        <v>0.7</v>
      </c>
      <c r="AC14" s="29">
        <v>1.4</v>
      </c>
      <c r="AD14" s="29">
        <v>1</v>
      </c>
      <c r="AE14" s="29">
        <v>0.9</v>
      </c>
      <c r="AF14" s="29">
        <v>0.5</v>
      </c>
      <c r="AG14" s="29">
        <v>0.7</v>
      </c>
      <c r="AH14" s="29">
        <v>1.3</v>
      </c>
      <c r="AI14" s="29">
        <v>1.3</v>
      </c>
      <c r="AJ14" s="29">
        <v>0.3</v>
      </c>
      <c r="AK14" s="29">
        <v>0.3</v>
      </c>
      <c r="AL14" s="29">
        <v>0.8</v>
      </c>
      <c r="AM14" s="29">
        <v>0.8</v>
      </c>
      <c r="AN14" s="29">
        <v>1.4</v>
      </c>
    </row>
    <row r="15" spans="1:40" ht="15" customHeight="1" x14ac:dyDescent="0.2">
      <c r="A15" s="29" t="s">
        <v>203</v>
      </c>
      <c r="B15" s="29" t="s">
        <v>204</v>
      </c>
      <c r="C15" s="29" t="s">
        <v>83</v>
      </c>
      <c r="D15" s="29" t="s">
        <v>205</v>
      </c>
      <c r="E15" s="29">
        <f>INDEX(TechScores[[#This Row],[Colleges]:[All]],1,MATCH(zTAP!$B$21,TechScores[[#Headers],[Colleges]:[All]],0))</f>
        <v>0.7</v>
      </c>
      <c r="F15" s="29">
        <v>2</v>
      </c>
      <c r="G15" s="29">
        <v>2</v>
      </c>
      <c r="H15" s="29">
        <v>3</v>
      </c>
      <c r="I15" s="29">
        <v>3</v>
      </c>
      <c r="J15" s="29">
        <v>1</v>
      </c>
      <c r="K15" s="29">
        <v>2</v>
      </c>
      <c r="L15" s="29">
        <v>2</v>
      </c>
      <c r="M15" s="29">
        <v>0</v>
      </c>
      <c r="N15" s="29">
        <f>SUMPRODUCT(TechScores[[#This Row],[Energy Impact]:[X-factor]],IF(zTAP!$B$4="Custom",CustomWeights,FactorWeights))*IF(TechScores[[#This Row],[Energy Impact]]=0,0,1)</f>
        <v>119</v>
      </c>
      <c r="O15" s="29">
        <f>N15-(COUNTIF($N$2:N15,N15)-1)*0.0001</f>
        <v>119</v>
      </c>
      <c r="P15" s="29">
        <v>0</v>
      </c>
      <c r="Q15" s="29">
        <v>0</v>
      </c>
      <c r="R15" s="29">
        <v>0</v>
      </c>
      <c r="S15" s="29">
        <v>0</v>
      </c>
      <c r="T15" s="29">
        <v>0</v>
      </c>
      <c r="U15" s="29">
        <v>0</v>
      </c>
      <c r="V15" s="29">
        <v>0</v>
      </c>
      <c r="W15" s="29">
        <v>0</v>
      </c>
      <c r="X15" s="29">
        <v>0</v>
      </c>
      <c r="Y15" s="29">
        <v>1.6</v>
      </c>
      <c r="Z15" s="29">
        <v>0.4</v>
      </c>
      <c r="AA15" s="29">
        <v>2</v>
      </c>
      <c r="AB15" s="29">
        <v>0.7</v>
      </c>
      <c r="AC15" s="29">
        <v>1.6</v>
      </c>
      <c r="AD15" s="29">
        <v>0.5</v>
      </c>
      <c r="AE15" s="29">
        <v>0.2</v>
      </c>
      <c r="AF15" s="29">
        <v>0.7</v>
      </c>
      <c r="AG15" s="29">
        <v>0.5</v>
      </c>
      <c r="AH15" s="29">
        <v>0.9</v>
      </c>
      <c r="AI15" s="29">
        <v>0.7</v>
      </c>
      <c r="AJ15" s="29">
        <v>0.3</v>
      </c>
      <c r="AK15" s="29">
        <v>0.2</v>
      </c>
      <c r="AL15" s="29">
        <v>0.2</v>
      </c>
      <c r="AM15" s="29">
        <v>0.2</v>
      </c>
      <c r="AN15" s="29">
        <v>0.7</v>
      </c>
    </row>
    <row r="16" spans="1:40" ht="15" customHeight="1" x14ac:dyDescent="0.2">
      <c r="A16" s="29" t="s">
        <v>206</v>
      </c>
      <c r="B16" s="29" t="s">
        <v>207</v>
      </c>
      <c r="C16" s="29" t="s">
        <v>83</v>
      </c>
      <c r="D16" s="29" t="s">
        <v>136</v>
      </c>
      <c r="E16" s="29">
        <f>INDEX(TechScores[[#This Row],[Colleges]:[All]],1,MATCH(zTAP!$B$21,TechScores[[#Headers],[Colleges]:[All]],0))</f>
        <v>0</v>
      </c>
      <c r="F16" s="29">
        <v>1</v>
      </c>
      <c r="G16" s="29">
        <v>3</v>
      </c>
      <c r="H16" s="29">
        <v>2</v>
      </c>
      <c r="I16" s="29">
        <v>1</v>
      </c>
      <c r="J16" s="29">
        <v>1</v>
      </c>
      <c r="K16" s="29">
        <v>1</v>
      </c>
      <c r="L16" s="29">
        <v>1</v>
      </c>
      <c r="M16" s="29">
        <v>0</v>
      </c>
      <c r="N16" s="29">
        <f>SUMPRODUCT(TechScores[[#This Row],[Energy Impact]:[X-factor]],IF(zTAP!$B$4="Custom",CustomWeights,FactorWeights))*IF(TechScores[[#This Row],[Energy Impact]]=0,0,1)</f>
        <v>0</v>
      </c>
      <c r="O16" s="29">
        <f>N16-(COUNTIF($N$2:N16,N16)-1)*0.0001</f>
        <v>-1E-4</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row>
    <row r="17" spans="1:40" ht="15" customHeight="1" x14ac:dyDescent="0.2">
      <c r="A17" s="29" t="s">
        <v>119</v>
      </c>
      <c r="B17" s="29" t="s">
        <v>120</v>
      </c>
      <c r="C17" s="29" t="s">
        <v>26</v>
      </c>
      <c r="D17" s="29" t="s">
        <v>121</v>
      </c>
      <c r="E17" s="29">
        <f>INDEX(TechScores[[#This Row],[Colleges]:[All]],1,MATCH(zTAP!$B$21,TechScores[[#Headers],[Colleges]:[All]],0))</f>
        <v>3</v>
      </c>
      <c r="F17" s="29">
        <v>2</v>
      </c>
      <c r="G17" s="29">
        <v>1</v>
      </c>
      <c r="H17" s="29">
        <v>3</v>
      </c>
      <c r="I17" s="29">
        <v>2</v>
      </c>
      <c r="J17" s="29">
        <v>2</v>
      </c>
      <c r="K17" s="29">
        <v>2</v>
      </c>
      <c r="L17" s="29">
        <v>2</v>
      </c>
      <c r="M17" s="29">
        <v>-1</v>
      </c>
      <c r="N17" s="29">
        <f>SUMPRODUCT(TechScores[[#This Row],[Energy Impact]:[X-factor]],IF(zTAP!$B$4="Custom",CustomWeights,FactorWeights))*IF(TechScores[[#This Row],[Energy Impact]]=0,0,1)</f>
        <v>157.5</v>
      </c>
      <c r="O17" s="29">
        <f>N17-(COUNTIF($N$2:N17,N17)-1)*0.0001</f>
        <v>157.5</v>
      </c>
      <c r="P17" s="29" t="s">
        <v>778</v>
      </c>
      <c r="Q17" s="29" t="s">
        <v>779</v>
      </c>
      <c r="R17" s="29" t="s">
        <v>780</v>
      </c>
      <c r="S17" s="29" t="s">
        <v>781</v>
      </c>
      <c r="T17" s="29" t="s">
        <v>782</v>
      </c>
      <c r="U17" s="29">
        <v>0.25</v>
      </c>
      <c r="V17" s="29">
        <v>0</v>
      </c>
      <c r="W17" s="29" t="s">
        <v>783</v>
      </c>
      <c r="X17" s="29">
        <v>0</v>
      </c>
      <c r="Y17" s="29">
        <v>1.6</v>
      </c>
      <c r="Z17" s="29">
        <v>3</v>
      </c>
      <c r="AA17" s="29">
        <v>1.3</v>
      </c>
      <c r="AB17" s="29">
        <v>2.2999999999999998</v>
      </c>
      <c r="AC17" s="29">
        <v>1.5</v>
      </c>
      <c r="AD17" s="29">
        <v>3</v>
      </c>
      <c r="AE17" s="29">
        <v>1.6</v>
      </c>
      <c r="AF17" s="29">
        <v>0.6</v>
      </c>
      <c r="AG17" s="29">
        <v>3</v>
      </c>
      <c r="AH17" s="29">
        <v>2.8</v>
      </c>
      <c r="AI17" s="29">
        <v>2.8</v>
      </c>
      <c r="AJ17" s="29">
        <v>2.8</v>
      </c>
      <c r="AK17" s="29">
        <v>0.3</v>
      </c>
      <c r="AL17" s="29">
        <v>0.8</v>
      </c>
      <c r="AM17" s="29">
        <v>0.8</v>
      </c>
      <c r="AN17" s="29">
        <v>3</v>
      </c>
    </row>
    <row r="18" spans="1:40" ht="15" customHeight="1" x14ac:dyDescent="0.2">
      <c r="A18" s="29" t="s">
        <v>24</v>
      </c>
      <c r="B18" s="29" t="s">
        <v>25</v>
      </c>
      <c r="C18" s="29" t="s">
        <v>26</v>
      </c>
      <c r="D18" s="29" t="s">
        <v>27</v>
      </c>
      <c r="E18" s="29">
        <f>INDEX(TechScores[[#This Row],[Colleges]:[All]],1,MATCH(zTAP!$B$21,TechScores[[#Headers],[Colleges]:[All]],0))</f>
        <v>3</v>
      </c>
      <c r="F18" s="29">
        <v>2</v>
      </c>
      <c r="G18" s="29">
        <v>1</v>
      </c>
      <c r="H18" s="29">
        <v>1</v>
      </c>
      <c r="I18" s="29">
        <v>1</v>
      </c>
      <c r="J18" s="29">
        <v>3</v>
      </c>
      <c r="K18" s="29">
        <v>2</v>
      </c>
      <c r="L18" s="29">
        <v>2</v>
      </c>
      <c r="M18" s="29">
        <v>1</v>
      </c>
      <c r="N18" s="29">
        <f>SUMPRODUCT(TechScores[[#This Row],[Energy Impact]:[X-factor]],IF(zTAP!$B$4="Custom",CustomWeights,FactorWeights))*IF(TechScores[[#This Row],[Energy Impact]]=0,0,1)</f>
        <v>207.5</v>
      </c>
      <c r="O18" s="29">
        <f>N18-(COUNTIF($N$2:N18,N18)-1)*0.0001</f>
        <v>207.5</v>
      </c>
      <c r="P18" s="29" t="s">
        <v>574</v>
      </c>
      <c r="Q18" s="29" t="s">
        <v>575</v>
      </c>
      <c r="R18" s="29" t="s">
        <v>576</v>
      </c>
      <c r="S18" s="29" t="s">
        <v>577</v>
      </c>
      <c r="T18" s="29" t="s">
        <v>578</v>
      </c>
      <c r="U18" s="29">
        <v>0.25</v>
      </c>
      <c r="V18" s="29">
        <v>0</v>
      </c>
      <c r="W18" s="29" t="s">
        <v>579</v>
      </c>
      <c r="X18" s="29">
        <v>0</v>
      </c>
      <c r="Y18" s="29">
        <v>1.6</v>
      </c>
      <c r="Z18" s="29">
        <v>3</v>
      </c>
      <c r="AA18" s="29">
        <v>1.3</v>
      </c>
      <c r="AB18" s="29">
        <v>2.2999999999999998</v>
      </c>
      <c r="AC18" s="29">
        <v>1.5</v>
      </c>
      <c r="AD18" s="29">
        <v>3</v>
      </c>
      <c r="AE18" s="29">
        <v>1.6</v>
      </c>
      <c r="AF18" s="29">
        <v>0.6</v>
      </c>
      <c r="AG18" s="29">
        <v>3</v>
      </c>
      <c r="AH18" s="29">
        <v>2.8</v>
      </c>
      <c r="AI18" s="29">
        <v>2.8</v>
      </c>
      <c r="AJ18" s="29">
        <v>2.8</v>
      </c>
      <c r="AK18" s="29">
        <v>0.3</v>
      </c>
      <c r="AL18" s="29">
        <v>0.8</v>
      </c>
      <c r="AM18" s="29">
        <v>0.8</v>
      </c>
      <c r="AN18" s="29">
        <v>3</v>
      </c>
    </row>
    <row r="19" spans="1:40" ht="15" customHeight="1" x14ac:dyDescent="0.2">
      <c r="A19" s="29" t="s">
        <v>122</v>
      </c>
      <c r="B19" s="29" t="s">
        <v>123</v>
      </c>
      <c r="C19" s="29" t="s">
        <v>26</v>
      </c>
      <c r="D19" s="29" t="s">
        <v>124</v>
      </c>
      <c r="E19" s="29">
        <f>INDEX(TechScores[[#This Row],[Colleges]:[All]],1,MATCH(zTAP!$B$21,TechScores[[#Headers],[Colleges]:[All]],0))</f>
        <v>1.2</v>
      </c>
      <c r="F19" s="29">
        <v>1</v>
      </c>
      <c r="G19" s="29">
        <v>2</v>
      </c>
      <c r="H19" s="29">
        <v>1</v>
      </c>
      <c r="I19" s="29">
        <v>1</v>
      </c>
      <c r="J19" s="29">
        <v>2</v>
      </c>
      <c r="K19" s="29">
        <v>2</v>
      </c>
      <c r="L19" s="29">
        <v>2</v>
      </c>
      <c r="M19" s="29">
        <v>0</v>
      </c>
      <c r="N19" s="29">
        <f>SUMPRODUCT(TechScores[[#This Row],[Energy Impact]:[X-factor]],IF(zTAP!$B$4="Custom",CustomWeights,FactorWeights))*IF(TechScores[[#This Row],[Energy Impact]]=0,0,1)</f>
        <v>131.5</v>
      </c>
      <c r="O19" s="29">
        <f>N19-(COUNTIF($N$2:N19,N19)-1)*0.0001</f>
        <v>131.5</v>
      </c>
      <c r="P19" s="29" t="s">
        <v>633</v>
      </c>
      <c r="Q19" s="29" t="s">
        <v>634</v>
      </c>
      <c r="R19" s="29">
        <v>0</v>
      </c>
      <c r="S19" s="29" t="s">
        <v>635</v>
      </c>
      <c r="T19" s="29" t="s">
        <v>636</v>
      </c>
      <c r="U19" s="29">
        <v>0.25</v>
      </c>
      <c r="V19" s="29">
        <v>0</v>
      </c>
      <c r="W19" s="29" t="s">
        <v>637</v>
      </c>
      <c r="X19" s="29">
        <v>0</v>
      </c>
      <c r="Y19" s="29">
        <v>0.6</v>
      </c>
      <c r="Z19" s="29">
        <v>0.8</v>
      </c>
      <c r="AA19" s="29">
        <v>0.6</v>
      </c>
      <c r="AB19" s="29">
        <v>1.1000000000000001</v>
      </c>
      <c r="AC19" s="29">
        <v>0.6</v>
      </c>
      <c r="AD19" s="29">
        <v>0.9</v>
      </c>
      <c r="AE19" s="29">
        <v>0.2</v>
      </c>
      <c r="AF19" s="29">
        <v>0.3</v>
      </c>
      <c r="AG19" s="29">
        <v>0.8</v>
      </c>
      <c r="AH19" s="29">
        <v>0.8</v>
      </c>
      <c r="AI19" s="29">
        <v>1.1000000000000001</v>
      </c>
      <c r="AJ19" s="29">
        <v>0.4</v>
      </c>
      <c r="AK19" s="29">
        <v>0.3</v>
      </c>
      <c r="AL19" s="29">
        <v>0.8</v>
      </c>
      <c r="AM19" s="29">
        <v>0.8</v>
      </c>
      <c r="AN19" s="29">
        <v>1.2</v>
      </c>
    </row>
    <row r="20" spans="1:40" ht="15" customHeight="1" x14ac:dyDescent="0.2">
      <c r="A20" s="29" t="s">
        <v>208</v>
      </c>
      <c r="B20" s="29" t="s">
        <v>209</v>
      </c>
      <c r="C20" s="29" t="s">
        <v>26</v>
      </c>
      <c r="D20" s="29" t="s">
        <v>210</v>
      </c>
      <c r="E20" s="29">
        <f>INDEX(TechScores[[#This Row],[Colleges]:[All]],1,MATCH(zTAP!$B$21,TechScores[[#Headers],[Colleges]:[All]],0))</f>
        <v>0.5</v>
      </c>
      <c r="F20" s="29">
        <v>2</v>
      </c>
      <c r="G20" s="29">
        <v>1</v>
      </c>
      <c r="H20" s="29">
        <v>3</v>
      </c>
      <c r="I20" s="29">
        <v>1</v>
      </c>
      <c r="J20" s="29">
        <v>2</v>
      </c>
      <c r="K20" s="29">
        <v>2</v>
      </c>
      <c r="L20" s="29">
        <v>2</v>
      </c>
      <c r="M20" s="29">
        <v>-1</v>
      </c>
      <c r="N20" s="29">
        <f>SUMPRODUCT(TechScores[[#This Row],[Energy Impact]:[X-factor]],IF(zTAP!$B$4="Custom",CustomWeights,FactorWeights))*IF(TechScores[[#This Row],[Energy Impact]]=0,0,1)</f>
        <v>107.5</v>
      </c>
      <c r="O20" s="29">
        <f>N20-(COUNTIF($N$2:N20,N20)-1)*0.0001</f>
        <v>107.5</v>
      </c>
      <c r="P20" s="29">
        <v>0</v>
      </c>
      <c r="Q20" s="29">
        <v>0</v>
      </c>
      <c r="R20" s="29">
        <v>0</v>
      </c>
      <c r="S20" s="29">
        <v>0</v>
      </c>
      <c r="T20" s="29">
        <v>0</v>
      </c>
      <c r="U20" s="29">
        <v>0</v>
      </c>
      <c r="V20" s="29">
        <v>0</v>
      </c>
      <c r="W20" s="29">
        <v>0</v>
      </c>
      <c r="X20" s="29">
        <v>0</v>
      </c>
      <c r="Y20" s="29">
        <v>0.5</v>
      </c>
      <c r="Z20" s="29">
        <v>0.4</v>
      </c>
      <c r="AA20" s="29">
        <v>0.5</v>
      </c>
      <c r="AB20" s="29">
        <v>0.3</v>
      </c>
      <c r="AC20" s="29">
        <v>0.3</v>
      </c>
      <c r="AD20" s="29">
        <v>0.3</v>
      </c>
      <c r="AE20" s="29">
        <v>0.3</v>
      </c>
      <c r="AF20" s="29">
        <v>0.1</v>
      </c>
      <c r="AG20" s="29">
        <v>0.2</v>
      </c>
      <c r="AH20" s="29">
        <v>0.4</v>
      </c>
      <c r="AI20" s="29">
        <v>0.4</v>
      </c>
      <c r="AJ20" s="29">
        <v>0.1</v>
      </c>
      <c r="AK20" s="29">
        <v>0.1</v>
      </c>
      <c r="AL20" s="29">
        <v>0.2</v>
      </c>
      <c r="AM20" s="29">
        <v>0.2</v>
      </c>
      <c r="AN20" s="29">
        <v>0.5</v>
      </c>
    </row>
    <row r="21" spans="1:40" ht="15" customHeight="1" x14ac:dyDescent="0.2">
      <c r="A21" s="29" t="s">
        <v>28</v>
      </c>
      <c r="B21" s="29" t="s">
        <v>29</v>
      </c>
      <c r="C21" s="29" t="s">
        <v>26</v>
      </c>
      <c r="D21" s="29" t="s">
        <v>30</v>
      </c>
      <c r="E21" s="29">
        <f>INDEX(TechScores[[#This Row],[Colleges]:[All]],1,MATCH(zTAP!$B$21,TechScores[[#Headers],[Colleges]:[All]],0))</f>
        <v>1.2</v>
      </c>
      <c r="F21" s="29">
        <v>1</v>
      </c>
      <c r="G21" s="29">
        <v>1</v>
      </c>
      <c r="H21" s="29">
        <v>3</v>
      </c>
      <c r="I21" s="29">
        <v>1</v>
      </c>
      <c r="J21" s="29">
        <v>2</v>
      </c>
      <c r="K21" s="29">
        <v>2</v>
      </c>
      <c r="L21" s="29">
        <v>2</v>
      </c>
      <c r="M21" s="29">
        <v>1</v>
      </c>
      <c r="N21" s="29">
        <f>SUMPRODUCT(TechScores[[#This Row],[Energy Impact]:[X-factor]],IF(zTAP!$B$4="Custom",CustomWeights,FactorWeights))*IF(TechScores[[#This Row],[Energy Impact]]=0,0,1)</f>
        <v>154</v>
      </c>
      <c r="O21" s="29">
        <f>N21-(COUNTIF($N$2:N21,N21)-1)*0.0001</f>
        <v>154</v>
      </c>
      <c r="P21" s="29" t="s">
        <v>612</v>
      </c>
      <c r="Q21" s="29" t="s">
        <v>613</v>
      </c>
      <c r="R21" s="29" t="s">
        <v>614</v>
      </c>
      <c r="S21" s="29" t="s">
        <v>615</v>
      </c>
      <c r="T21" s="29" t="s">
        <v>616</v>
      </c>
      <c r="U21" s="29" t="s">
        <v>408</v>
      </c>
      <c r="V21" s="29">
        <v>0</v>
      </c>
      <c r="W21" s="29" t="s">
        <v>617</v>
      </c>
      <c r="X21" s="29">
        <v>0</v>
      </c>
      <c r="Y21" s="29">
        <v>1.4</v>
      </c>
      <c r="Z21" s="29">
        <v>0.9</v>
      </c>
      <c r="AA21" s="29">
        <v>1.4</v>
      </c>
      <c r="AB21" s="29">
        <v>0.8</v>
      </c>
      <c r="AC21" s="29">
        <v>1</v>
      </c>
      <c r="AD21" s="29">
        <v>0.7</v>
      </c>
      <c r="AE21" s="29">
        <v>0.7</v>
      </c>
      <c r="AF21" s="29">
        <v>0.3</v>
      </c>
      <c r="AG21" s="29">
        <v>0.5</v>
      </c>
      <c r="AH21" s="29">
        <v>1.1000000000000001</v>
      </c>
      <c r="AI21" s="29">
        <v>1.1000000000000001</v>
      </c>
      <c r="AJ21" s="29">
        <v>0.3</v>
      </c>
      <c r="AK21" s="29">
        <v>0.1</v>
      </c>
      <c r="AL21" s="29">
        <v>0.6</v>
      </c>
      <c r="AM21" s="29">
        <v>0.7</v>
      </c>
      <c r="AN21" s="29">
        <v>1.2</v>
      </c>
    </row>
    <row r="22" spans="1:40" ht="15" customHeight="1" x14ac:dyDescent="0.2">
      <c r="A22" s="29" t="s">
        <v>211</v>
      </c>
      <c r="B22" s="29" t="s">
        <v>212</v>
      </c>
      <c r="C22" s="29" t="s">
        <v>26</v>
      </c>
      <c r="D22" s="29" t="s">
        <v>213</v>
      </c>
      <c r="E22" s="29">
        <f>INDEX(TechScores[[#This Row],[Colleges]:[All]],1,MATCH(zTAP!$B$21,TechScores[[#Headers],[Colleges]:[All]],0))</f>
        <v>2.1</v>
      </c>
      <c r="F22" s="29">
        <v>1</v>
      </c>
      <c r="G22" s="29">
        <v>2</v>
      </c>
      <c r="H22" s="29">
        <v>2</v>
      </c>
      <c r="I22" s="29">
        <v>1</v>
      </c>
      <c r="J22" s="29">
        <v>2</v>
      </c>
      <c r="K22" s="29">
        <v>2</v>
      </c>
      <c r="L22" s="29">
        <v>2</v>
      </c>
      <c r="M22" s="29">
        <v>1</v>
      </c>
      <c r="N22" s="29">
        <f>SUMPRODUCT(TechScores[[#This Row],[Energy Impact]:[X-factor]],IF(zTAP!$B$4="Custom",CustomWeights,FactorWeights))*IF(TechScores[[#This Row],[Energy Impact]]=0,0,1)</f>
        <v>174.5</v>
      </c>
      <c r="O22" s="29">
        <f>N22-(COUNTIF($N$2:N22,N22)-1)*0.0001</f>
        <v>174.5</v>
      </c>
      <c r="P22" s="29">
        <v>0</v>
      </c>
      <c r="Q22" s="29">
        <v>0</v>
      </c>
      <c r="R22" s="29">
        <v>0</v>
      </c>
      <c r="S22" s="29">
        <v>0</v>
      </c>
      <c r="T22" s="29">
        <v>0</v>
      </c>
      <c r="U22" s="29">
        <v>0</v>
      </c>
      <c r="V22" s="29">
        <v>0</v>
      </c>
      <c r="W22" s="29">
        <v>0</v>
      </c>
      <c r="X22" s="29">
        <v>0</v>
      </c>
      <c r="Y22" s="29">
        <v>1.9</v>
      </c>
      <c r="Z22" s="29">
        <v>2</v>
      </c>
      <c r="AA22" s="29">
        <v>1.8</v>
      </c>
      <c r="AB22" s="29">
        <v>1.5</v>
      </c>
      <c r="AC22" s="29">
        <v>1.5</v>
      </c>
      <c r="AD22" s="29">
        <v>1.7</v>
      </c>
      <c r="AE22" s="29">
        <v>1.5</v>
      </c>
      <c r="AF22" s="29">
        <v>0.5</v>
      </c>
      <c r="AG22" s="29">
        <v>1.6</v>
      </c>
      <c r="AH22" s="29">
        <v>2.1</v>
      </c>
      <c r="AI22" s="29">
        <v>1.9</v>
      </c>
      <c r="AJ22" s="29">
        <v>1.6</v>
      </c>
      <c r="AK22" s="29">
        <v>0.1</v>
      </c>
      <c r="AL22" s="29">
        <v>0.6</v>
      </c>
      <c r="AM22" s="29">
        <v>0.8</v>
      </c>
      <c r="AN22" s="29">
        <v>2.1</v>
      </c>
    </row>
    <row r="23" spans="1:40" ht="15" customHeight="1" x14ac:dyDescent="0.2">
      <c r="A23" s="29" t="s">
        <v>214</v>
      </c>
      <c r="B23" s="29" t="s">
        <v>215</v>
      </c>
      <c r="C23" s="29" t="s">
        <v>26</v>
      </c>
      <c r="D23" s="29" t="s">
        <v>216</v>
      </c>
      <c r="E23" s="29">
        <f>INDEX(TechScores[[#This Row],[Colleges]:[All]],1,MATCH(zTAP!$B$21,TechScores[[#Headers],[Colleges]:[All]],0))</f>
        <v>1.4</v>
      </c>
      <c r="F23" s="29">
        <v>0</v>
      </c>
      <c r="G23" s="29">
        <v>0</v>
      </c>
      <c r="H23" s="29">
        <v>3</v>
      </c>
      <c r="I23" s="29">
        <v>0</v>
      </c>
      <c r="J23" s="29">
        <v>1</v>
      </c>
      <c r="K23" s="29">
        <v>1</v>
      </c>
      <c r="L23" s="29">
        <v>1</v>
      </c>
      <c r="M23" s="29">
        <v>0</v>
      </c>
      <c r="N23" s="29">
        <f>SUMPRODUCT(TechScores[[#This Row],[Energy Impact]:[X-factor]],IF(zTAP!$B$4="Custom",CustomWeights,FactorWeights))*IF(TechScores[[#This Row],[Energy Impact]]=0,0,1)</f>
        <v>83</v>
      </c>
      <c r="O23" s="29">
        <f>N23-(COUNTIF($N$2:N23,N23)-1)*0.0001</f>
        <v>83</v>
      </c>
      <c r="P23" s="29">
        <v>0</v>
      </c>
      <c r="Q23" s="29">
        <v>0</v>
      </c>
      <c r="R23" s="29">
        <v>0</v>
      </c>
      <c r="S23" s="29">
        <v>0</v>
      </c>
      <c r="T23" s="29">
        <v>0</v>
      </c>
      <c r="U23" s="29">
        <v>0</v>
      </c>
      <c r="V23" s="29">
        <v>0</v>
      </c>
      <c r="W23" s="29">
        <v>0</v>
      </c>
      <c r="X23" s="29">
        <v>0</v>
      </c>
      <c r="Y23" s="29">
        <v>1</v>
      </c>
      <c r="Z23" s="29">
        <v>2.1</v>
      </c>
      <c r="AA23" s="29">
        <v>0.6</v>
      </c>
      <c r="AB23" s="29">
        <v>0</v>
      </c>
      <c r="AC23" s="29">
        <v>0.8</v>
      </c>
      <c r="AD23" s="29">
        <v>2</v>
      </c>
      <c r="AE23" s="29">
        <v>1.4</v>
      </c>
      <c r="AF23" s="29">
        <v>0.3</v>
      </c>
      <c r="AG23" s="29">
        <v>2.1</v>
      </c>
      <c r="AH23" s="29">
        <v>1.9</v>
      </c>
      <c r="AI23" s="29">
        <v>1.5</v>
      </c>
      <c r="AJ23" s="29">
        <v>2.4</v>
      </c>
      <c r="AK23" s="29">
        <v>0</v>
      </c>
      <c r="AL23" s="29">
        <v>0</v>
      </c>
      <c r="AM23" s="29">
        <v>0</v>
      </c>
      <c r="AN23" s="29">
        <v>1.4</v>
      </c>
    </row>
    <row r="24" spans="1:40" ht="15" customHeight="1" x14ac:dyDescent="0.2">
      <c r="A24" s="29" t="s">
        <v>217</v>
      </c>
      <c r="B24" s="29" t="s">
        <v>218</v>
      </c>
      <c r="C24" s="29" t="s">
        <v>86</v>
      </c>
      <c r="D24" s="29" t="s">
        <v>219</v>
      </c>
      <c r="E24" s="29">
        <f>INDEX(TechScores[[#This Row],[Colleges]:[All]],1,MATCH(zTAP!$B$21,TechScores[[#Headers],[Colleges]:[All]],0))</f>
        <v>0.9</v>
      </c>
      <c r="F24" s="29">
        <v>3</v>
      </c>
      <c r="G24" s="29">
        <v>2</v>
      </c>
      <c r="H24" s="29">
        <v>2</v>
      </c>
      <c r="I24" s="29">
        <v>1</v>
      </c>
      <c r="J24" s="29">
        <v>3</v>
      </c>
      <c r="K24" s="29">
        <v>3</v>
      </c>
      <c r="L24" s="29">
        <v>1</v>
      </c>
      <c r="M24" s="29">
        <v>-3</v>
      </c>
      <c r="N24" s="29">
        <f>SUMPRODUCT(TechScores[[#This Row],[Energy Impact]:[X-factor]],IF(zTAP!$B$4="Custom",CustomWeights,FactorWeights))*IF(TechScores[[#This Row],[Energy Impact]]=0,0,1)</f>
        <v>85.5</v>
      </c>
      <c r="O24" s="29">
        <f>N24-(COUNTIF($N$2:N24,N24)-1)*0.0001</f>
        <v>85.5</v>
      </c>
      <c r="P24" s="29">
        <v>0</v>
      </c>
      <c r="Q24" s="29">
        <v>0</v>
      </c>
      <c r="R24" s="29">
        <v>0</v>
      </c>
      <c r="S24" s="29">
        <v>0</v>
      </c>
      <c r="T24" s="29">
        <v>0</v>
      </c>
      <c r="U24" s="29">
        <v>0</v>
      </c>
      <c r="V24" s="29">
        <v>0</v>
      </c>
      <c r="W24" s="29">
        <v>0</v>
      </c>
      <c r="X24" s="29">
        <v>0</v>
      </c>
      <c r="Y24" s="29">
        <v>0.9</v>
      </c>
      <c r="Z24" s="29">
        <v>0.9</v>
      </c>
      <c r="AA24" s="29">
        <v>0.9</v>
      </c>
      <c r="AB24" s="29">
        <v>0.9</v>
      </c>
      <c r="AC24" s="29">
        <v>0.9</v>
      </c>
      <c r="AD24" s="29">
        <v>0.9</v>
      </c>
      <c r="AE24" s="29">
        <v>0.8</v>
      </c>
      <c r="AF24" s="29">
        <v>0.5</v>
      </c>
      <c r="AG24" s="29">
        <v>0.9</v>
      </c>
      <c r="AH24" s="29">
        <v>0.9</v>
      </c>
      <c r="AI24" s="29">
        <v>0.9</v>
      </c>
      <c r="AJ24" s="29">
        <v>0.9</v>
      </c>
      <c r="AK24" s="29">
        <v>0.9</v>
      </c>
      <c r="AL24" s="29">
        <v>0.9</v>
      </c>
      <c r="AM24" s="29">
        <v>0.9</v>
      </c>
      <c r="AN24" s="29">
        <v>0.9</v>
      </c>
    </row>
    <row r="25" spans="1:40" ht="15" customHeight="1" x14ac:dyDescent="0.2">
      <c r="A25" s="29" t="s">
        <v>220</v>
      </c>
      <c r="B25" s="29" t="s">
        <v>221</v>
      </c>
      <c r="C25" s="29" t="s">
        <v>33</v>
      </c>
      <c r="D25" s="29" t="s">
        <v>222</v>
      </c>
      <c r="E25" s="29">
        <f>INDEX(TechScores[[#This Row],[Colleges]:[All]],1,MATCH(zTAP!$B$21,TechScores[[#Headers],[Colleges]:[All]],0))</f>
        <v>1</v>
      </c>
      <c r="F25" s="29">
        <v>3</v>
      </c>
      <c r="G25" s="29">
        <v>2</v>
      </c>
      <c r="H25" s="29">
        <v>3</v>
      </c>
      <c r="I25" s="29">
        <v>1</v>
      </c>
      <c r="J25" s="29">
        <v>3</v>
      </c>
      <c r="K25" s="29">
        <v>2</v>
      </c>
      <c r="L25" s="29">
        <v>2</v>
      </c>
      <c r="M25" s="29">
        <v>0</v>
      </c>
      <c r="N25" s="29">
        <f>SUMPRODUCT(TechScores[[#This Row],[Energy Impact]:[X-factor]],IF(zTAP!$B$4="Custom",CustomWeights,FactorWeights))*IF(TechScores[[#This Row],[Energy Impact]]=0,0,1)</f>
        <v>172.5</v>
      </c>
      <c r="O25" s="29">
        <f>N25-(COUNTIF($N$2:N25,N25)-1)*0.0001</f>
        <v>172.5</v>
      </c>
      <c r="P25" s="29">
        <v>0</v>
      </c>
      <c r="Q25" s="29">
        <v>0</v>
      </c>
      <c r="R25" s="29">
        <v>0</v>
      </c>
      <c r="S25" s="29">
        <v>0</v>
      </c>
      <c r="T25" s="29">
        <v>0</v>
      </c>
      <c r="U25" s="29">
        <v>0</v>
      </c>
      <c r="V25" s="29">
        <v>0</v>
      </c>
      <c r="W25" s="29">
        <v>0</v>
      </c>
      <c r="X25" s="29">
        <v>0</v>
      </c>
      <c r="Y25" s="29">
        <v>1</v>
      </c>
      <c r="Z25" s="29">
        <v>0.7</v>
      </c>
      <c r="AA25" s="29">
        <v>1</v>
      </c>
      <c r="AB25" s="29">
        <v>0.7</v>
      </c>
      <c r="AC25" s="29">
        <v>0.8</v>
      </c>
      <c r="AD25" s="29">
        <v>0.6</v>
      </c>
      <c r="AE25" s="29">
        <v>0.5</v>
      </c>
      <c r="AF25" s="29">
        <v>0.3</v>
      </c>
      <c r="AG25" s="29">
        <v>0.5</v>
      </c>
      <c r="AH25" s="29">
        <v>0.9</v>
      </c>
      <c r="AI25" s="29">
        <v>0.9</v>
      </c>
      <c r="AJ25" s="29">
        <v>0.3</v>
      </c>
      <c r="AK25" s="29">
        <v>0.1</v>
      </c>
      <c r="AL25" s="29">
        <v>0.5</v>
      </c>
      <c r="AM25" s="29">
        <v>0.6</v>
      </c>
      <c r="AN25" s="29">
        <v>1</v>
      </c>
    </row>
    <row r="26" spans="1:40" ht="15" customHeight="1" x14ac:dyDescent="0.2">
      <c r="A26" s="29" t="s">
        <v>31</v>
      </c>
      <c r="B26" s="29" t="s">
        <v>32</v>
      </c>
      <c r="C26" s="29" t="s">
        <v>33</v>
      </c>
      <c r="D26" s="29" t="s">
        <v>34</v>
      </c>
      <c r="E26" s="29">
        <f>INDEX(TechScores[[#This Row],[Colleges]:[All]],1,MATCH(zTAP!$B$21,TechScores[[#Headers],[Colleges]:[All]],0))</f>
        <v>1.3</v>
      </c>
      <c r="F26" s="29">
        <v>2</v>
      </c>
      <c r="G26" s="29">
        <v>3</v>
      </c>
      <c r="H26" s="29">
        <v>3</v>
      </c>
      <c r="I26" s="29">
        <v>2</v>
      </c>
      <c r="J26" s="29">
        <v>2</v>
      </c>
      <c r="K26" s="29">
        <v>3</v>
      </c>
      <c r="L26" s="29">
        <v>2</v>
      </c>
      <c r="M26" s="29">
        <v>0</v>
      </c>
      <c r="N26" s="29">
        <f>SUMPRODUCT(TechScores[[#This Row],[Energy Impact]:[X-factor]],IF(zTAP!$B$4="Custom",CustomWeights,FactorWeights))*IF(TechScores[[#This Row],[Energy Impact]]=0,0,1)</f>
        <v>158.5</v>
      </c>
      <c r="O26" s="29">
        <f>N26-(COUNTIF($N$2:N26,N26)-1)*0.0001</f>
        <v>158.5</v>
      </c>
      <c r="P26" s="29" t="s">
        <v>34</v>
      </c>
      <c r="Q26" s="29" t="s">
        <v>420</v>
      </c>
      <c r="R26" s="29" t="s">
        <v>421</v>
      </c>
      <c r="S26" s="29" t="s">
        <v>422</v>
      </c>
      <c r="T26" s="29" t="s">
        <v>423</v>
      </c>
      <c r="U26" s="29" t="s">
        <v>424</v>
      </c>
      <c r="V26" s="29" t="s">
        <v>425</v>
      </c>
      <c r="W26" s="29" t="s">
        <v>426</v>
      </c>
      <c r="X26" s="29" t="s">
        <v>427</v>
      </c>
      <c r="Y26" s="29">
        <v>1.5</v>
      </c>
      <c r="Z26" s="29">
        <v>1</v>
      </c>
      <c r="AA26" s="29">
        <v>1.5</v>
      </c>
      <c r="AB26" s="29">
        <v>0.9</v>
      </c>
      <c r="AC26" s="29">
        <v>1.1000000000000001</v>
      </c>
      <c r="AD26" s="29">
        <v>0.7</v>
      </c>
      <c r="AE26" s="29">
        <v>0.8</v>
      </c>
      <c r="AF26" s="29">
        <v>0.3</v>
      </c>
      <c r="AG26" s="29">
        <v>0.5</v>
      </c>
      <c r="AH26" s="29">
        <v>1.2</v>
      </c>
      <c r="AI26" s="29">
        <v>1.1000000000000001</v>
      </c>
      <c r="AJ26" s="29">
        <v>0.4</v>
      </c>
      <c r="AK26" s="29">
        <v>0.2</v>
      </c>
      <c r="AL26" s="29">
        <v>0.7</v>
      </c>
      <c r="AM26" s="29">
        <v>0.9</v>
      </c>
      <c r="AN26" s="29">
        <v>1.3</v>
      </c>
    </row>
    <row r="27" spans="1:40" ht="15" customHeight="1" x14ac:dyDescent="0.2">
      <c r="A27" s="29" t="s">
        <v>35</v>
      </c>
      <c r="B27" s="29" t="s">
        <v>36</v>
      </c>
      <c r="C27" s="29" t="s">
        <v>33</v>
      </c>
      <c r="D27" s="29" t="s">
        <v>37</v>
      </c>
      <c r="E27" s="29">
        <f>INDEX(TechScores[[#This Row],[Colleges]:[All]],1,MATCH(zTAP!$B$21,TechScores[[#Headers],[Colleges]:[All]],0))</f>
        <v>2.1</v>
      </c>
      <c r="F27" s="29">
        <v>3</v>
      </c>
      <c r="G27" s="29">
        <v>3</v>
      </c>
      <c r="H27" s="29">
        <v>2</v>
      </c>
      <c r="I27" s="29">
        <v>2</v>
      </c>
      <c r="J27" s="29">
        <v>2</v>
      </c>
      <c r="K27" s="29">
        <v>3</v>
      </c>
      <c r="L27" s="29">
        <v>2</v>
      </c>
      <c r="M27" s="29">
        <v>0</v>
      </c>
      <c r="N27" s="29">
        <f>SUMPRODUCT(TechScores[[#This Row],[Energy Impact]:[X-factor]],IF(zTAP!$B$4="Custom",CustomWeights,FactorWeights))*IF(TechScores[[#This Row],[Energy Impact]]=0,0,1)</f>
        <v>177</v>
      </c>
      <c r="O27" s="29">
        <f>N27-(COUNTIF($N$2:N27,N27)-1)*0.0001</f>
        <v>177</v>
      </c>
      <c r="P27" s="29" t="s">
        <v>487</v>
      </c>
      <c r="Q27" s="29" t="s">
        <v>488</v>
      </c>
      <c r="R27" s="29" t="s">
        <v>489</v>
      </c>
      <c r="S27" s="29" t="s">
        <v>490</v>
      </c>
      <c r="T27" s="29" t="s">
        <v>491</v>
      </c>
      <c r="U27" s="29" t="s">
        <v>391</v>
      </c>
      <c r="V27" s="29" t="s">
        <v>492</v>
      </c>
      <c r="W27" s="29" t="s">
        <v>493</v>
      </c>
      <c r="X27" s="29" t="s">
        <v>494</v>
      </c>
      <c r="Y27" s="29">
        <v>2</v>
      </c>
      <c r="Z27" s="29">
        <v>1.6</v>
      </c>
      <c r="AA27" s="29">
        <v>2</v>
      </c>
      <c r="AB27" s="29">
        <v>1.7</v>
      </c>
      <c r="AC27" s="29">
        <v>1.5</v>
      </c>
      <c r="AD27" s="29">
        <v>1.4</v>
      </c>
      <c r="AE27" s="29">
        <v>0.9</v>
      </c>
      <c r="AF27" s="29">
        <v>0.6</v>
      </c>
      <c r="AG27" s="29">
        <v>1.1000000000000001</v>
      </c>
      <c r="AH27" s="29">
        <v>1.8</v>
      </c>
      <c r="AI27" s="29">
        <v>2</v>
      </c>
      <c r="AJ27" s="29">
        <v>0.6</v>
      </c>
      <c r="AK27" s="29">
        <v>0.3</v>
      </c>
      <c r="AL27" s="29">
        <v>1.3</v>
      </c>
      <c r="AM27" s="29">
        <v>1.4</v>
      </c>
      <c r="AN27" s="29">
        <v>2.1</v>
      </c>
    </row>
    <row r="28" spans="1:40" ht="15" customHeight="1" x14ac:dyDescent="0.2">
      <c r="A28" s="29" t="s">
        <v>223</v>
      </c>
      <c r="B28" s="29" t="s">
        <v>224</v>
      </c>
      <c r="C28" s="29" t="s">
        <v>33</v>
      </c>
      <c r="D28" s="29" t="s">
        <v>225</v>
      </c>
      <c r="E28" s="29">
        <f>INDEX(TechScores[[#This Row],[Colleges]:[All]],1,MATCH(zTAP!$B$21,TechScores[[#Headers],[Colleges]:[All]],0))</f>
        <v>0.1</v>
      </c>
      <c r="F28" s="29">
        <v>1</v>
      </c>
      <c r="G28" s="29">
        <v>2</v>
      </c>
      <c r="H28" s="29">
        <v>1</v>
      </c>
      <c r="I28" s="29">
        <v>2</v>
      </c>
      <c r="J28" s="29">
        <v>2</v>
      </c>
      <c r="K28" s="29">
        <v>2</v>
      </c>
      <c r="L28" s="29">
        <v>2</v>
      </c>
      <c r="M28" s="29">
        <v>0</v>
      </c>
      <c r="N28" s="29">
        <f>SUMPRODUCT(TechScores[[#This Row],[Energy Impact]:[X-factor]],IF(zTAP!$B$4="Custom",CustomWeights,FactorWeights))*IF(TechScores[[#This Row],[Energy Impact]]=0,0,1)</f>
        <v>109.5</v>
      </c>
      <c r="O28" s="29">
        <f>N28-(COUNTIF($N$2:N28,N28)-1)*0.0001</f>
        <v>109.5</v>
      </c>
      <c r="P28" s="29">
        <v>0</v>
      </c>
      <c r="Q28" s="29">
        <v>0</v>
      </c>
      <c r="R28" s="29">
        <v>0</v>
      </c>
      <c r="S28" s="29">
        <v>0</v>
      </c>
      <c r="T28" s="29">
        <v>0</v>
      </c>
      <c r="U28" s="29">
        <v>0</v>
      </c>
      <c r="V28" s="29">
        <v>0</v>
      </c>
      <c r="W28" s="29">
        <v>0</v>
      </c>
      <c r="X28" s="29">
        <v>0</v>
      </c>
      <c r="Y28" s="29">
        <v>0</v>
      </c>
      <c r="Z28" s="29">
        <v>0.1</v>
      </c>
      <c r="AA28" s="29">
        <v>0.1</v>
      </c>
      <c r="AB28" s="29">
        <v>0.1</v>
      </c>
      <c r="AC28" s="29">
        <v>0.1</v>
      </c>
      <c r="AD28" s="29">
        <v>0.1</v>
      </c>
      <c r="AE28" s="29">
        <v>0</v>
      </c>
      <c r="AF28" s="29">
        <v>0</v>
      </c>
      <c r="AG28" s="29">
        <v>0.1</v>
      </c>
      <c r="AH28" s="29">
        <v>0.1</v>
      </c>
      <c r="AI28" s="29">
        <v>0.1</v>
      </c>
      <c r="AJ28" s="29">
        <v>0</v>
      </c>
      <c r="AK28" s="29">
        <v>0</v>
      </c>
      <c r="AL28" s="29">
        <v>0.1</v>
      </c>
      <c r="AM28" s="29">
        <v>0.1</v>
      </c>
      <c r="AN28" s="29">
        <v>0.1</v>
      </c>
    </row>
    <row r="29" spans="1:40" ht="15" customHeight="1" x14ac:dyDescent="0.2">
      <c r="A29" s="29" t="s">
        <v>226</v>
      </c>
      <c r="B29" s="29" t="s">
        <v>227</v>
      </c>
      <c r="C29" s="29" t="s">
        <v>33</v>
      </c>
      <c r="D29" s="29" t="s">
        <v>228</v>
      </c>
      <c r="E29" s="29">
        <f>INDEX(TechScores[[#This Row],[Colleges]:[All]],1,MATCH(zTAP!$B$21,TechScores[[#Headers],[Colleges]:[All]],0))</f>
        <v>1.3</v>
      </c>
      <c r="F29" s="29">
        <v>3</v>
      </c>
      <c r="G29" s="29">
        <v>2</v>
      </c>
      <c r="H29" s="29">
        <v>1</v>
      </c>
      <c r="I29" s="29">
        <v>3</v>
      </c>
      <c r="J29" s="29">
        <v>1</v>
      </c>
      <c r="K29" s="29">
        <v>2</v>
      </c>
      <c r="L29" s="29">
        <v>2</v>
      </c>
      <c r="M29" s="29">
        <v>-1</v>
      </c>
      <c r="N29" s="29">
        <f>SUMPRODUCT(TechScores[[#This Row],[Energy Impact]:[X-factor]],IF(zTAP!$B$4="Custom",CustomWeights,FactorWeights))*IF(TechScores[[#This Row],[Energy Impact]]=0,0,1)</f>
        <v>108.5</v>
      </c>
      <c r="O29" s="29">
        <f>N29-(COUNTIF($N$2:N29,N29)-1)*0.0001</f>
        <v>108.5</v>
      </c>
      <c r="P29" s="29">
        <v>0</v>
      </c>
      <c r="Q29" s="29">
        <v>0</v>
      </c>
      <c r="R29" s="29">
        <v>0</v>
      </c>
      <c r="S29" s="29">
        <v>0</v>
      </c>
      <c r="T29" s="29">
        <v>0</v>
      </c>
      <c r="U29" s="29">
        <v>0</v>
      </c>
      <c r="V29" s="29">
        <v>0</v>
      </c>
      <c r="W29" s="29">
        <v>0</v>
      </c>
      <c r="X29" s="29">
        <v>0</v>
      </c>
      <c r="Y29" s="29">
        <v>1.6</v>
      </c>
      <c r="Z29" s="29">
        <v>1.1000000000000001</v>
      </c>
      <c r="AA29" s="29">
        <v>2.2000000000000002</v>
      </c>
      <c r="AB29" s="29">
        <v>0.3</v>
      </c>
      <c r="AC29" s="29">
        <v>2</v>
      </c>
      <c r="AD29" s="29">
        <v>0.8</v>
      </c>
      <c r="AE29" s="29">
        <v>1.6</v>
      </c>
      <c r="AF29" s="29">
        <v>1.6</v>
      </c>
      <c r="AG29" s="29">
        <v>0.1</v>
      </c>
      <c r="AH29" s="29">
        <v>1.1000000000000001</v>
      </c>
      <c r="AI29" s="29">
        <v>0.6</v>
      </c>
      <c r="AJ29" s="29">
        <v>0.2</v>
      </c>
      <c r="AK29" s="29">
        <v>0</v>
      </c>
      <c r="AL29" s="29">
        <v>0</v>
      </c>
      <c r="AM29" s="29">
        <v>0</v>
      </c>
      <c r="AN29" s="29">
        <v>1.3</v>
      </c>
    </row>
    <row r="30" spans="1:40" ht="15" customHeight="1" x14ac:dyDescent="0.2">
      <c r="A30" s="29" t="s">
        <v>125</v>
      </c>
      <c r="B30" s="29" t="s">
        <v>126</v>
      </c>
      <c r="C30" s="29" t="s">
        <v>33</v>
      </c>
      <c r="D30" s="29" t="s">
        <v>127</v>
      </c>
      <c r="E30" s="29">
        <f>INDEX(TechScores[[#This Row],[Colleges]:[All]],1,MATCH(zTAP!$B$21,TechScores[[#Headers],[Colleges]:[All]],0))</f>
        <v>0.6</v>
      </c>
      <c r="F30" s="29">
        <v>2</v>
      </c>
      <c r="G30" s="29">
        <v>3</v>
      </c>
      <c r="H30" s="29">
        <v>1</v>
      </c>
      <c r="I30" s="29">
        <v>1</v>
      </c>
      <c r="J30" s="29">
        <v>3</v>
      </c>
      <c r="K30" s="29">
        <v>2</v>
      </c>
      <c r="L30" s="29">
        <v>1</v>
      </c>
      <c r="M30" s="29">
        <v>0</v>
      </c>
      <c r="N30" s="29">
        <f>SUMPRODUCT(TechScores[[#This Row],[Energy Impact]:[X-factor]],IF(zTAP!$B$4="Custom",CustomWeights,FactorWeights))*IF(TechScores[[#This Row],[Energy Impact]]=0,0,1)</f>
        <v>134.5</v>
      </c>
      <c r="O30" s="29">
        <f>N30-(COUNTIF($N$2:N30,N30)-1)*0.0001</f>
        <v>134.5</v>
      </c>
      <c r="P30" s="29" t="s">
        <v>127</v>
      </c>
      <c r="Q30" s="29" t="s">
        <v>570</v>
      </c>
      <c r="R30" s="29" t="s">
        <v>571</v>
      </c>
      <c r="S30" s="29" t="s">
        <v>572</v>
      </c>
      <c r="T30" s="29">
        <v>0</v>
      </c>
      <c r="U30" s="29" t="s">
        <v>452</v>
      </c>
      <c r="V30" s="29">
        <v>0</v>
      </c>
      <c r="W30" s="29" t="s">
        <v>573</v>
      </c>
      <c r="X30" s="29">
        <v>0</v>
      </c>
      <c r="Y30" s="29">
        <v>0.3</v>
      </c>
      <c r="Z30" s="29">
        <v>0.4</v>
      </c>
      <c r="AA30" s="29">
        <v>0.3</v>
      </c>
      <c r="AB30" s="29">
        <v>0.5</v>
      </c>
      <c r="AC30" s="29">
        <v>0.3</v>
      </c>
      <c r="AD30" s="29">
        <v>0.5</v>
      </c>
      <c r="AE30" s="29">
        <v>0.1</v>
      </c>
      <c r="AF30" s="29">
        <v>0.2</v>
      </c>
      <c r="AG30" s="29">
        <v>0.4</v>
      </c>
      <c r="AH30" s="29">
        <v>0.4</v>
      </c>
      <c r="AI30" s="29">
        <v>0.6</v>
      </c>
      <c r="AJ30" s="29">
        <v>0.2</v>
      </c>
      <c r="AK30" s="29">
        <v>0.1</v>
      </c>
      <c r="AL30" s="29">
        <v>0.4</v>
      </c>
      <c r="AM30" s="29">
        <v>0.4</v>
      </c>
      <c r="AN30" s="29">
        <v>0.6</v>
      </c>
    </row>
    <row r="31" spans="1:40" ht="15" customHeight="1" x14ac:dyDescent="0.2">
      <c r="A31" s="29" t="s">
        <v>229</v>
      </c>
      <c r="B31" s="29" t="s">
        <v>230</v>
      </c>
      <c r="C31" s="29" t="s">
        <v>33</v>
      </c>
      <c r="D31" s="29" t="s">
        <v>231</v>
      </c>
      <c r="E31" s="29">
        <f>INDEX(TechScores[[#This Row],[Colleges]:[All]],1,MATCH(zTAP!$B$21,TechScores[[#Headers],[Colleges]:[All]],0))</f>
        <v>0.6</v>
      </c>
      <c r="F31" s="29">
        <v>2</v>
      </c>
      <c r="G31" s="29">
        <v>2</v>
      </c>
      <c r="H31" s="29">
        <v>1</v>
      </c>
      <c r="I31" s="29">
        <v>1</v>
      </c>
      <c r="J31" s="29">
        <v>3</v>
      </c>
      <c r="K31" s="29">
        <v>2</v>
      </c>
      <c r="L31" s="29">
        <v>2</v>
      </c>
      <c r="M31" s="29">
        <v>0</v>
      </c>
      <c r="N31" s="29">
        <f>SUMPRODUCT(TechScores[[#This Row],[Energy Impact]:[X-factor]],IF(zTAP!$B$4="Custom",CustomWeights,FactorWeights))*IF(TechScores[[#This Row],[Energy Impact]]=0,0,1)</f>
        <v>147</v>
      </c>
      <c r="O31" s="29">
        <f>N31-(COUNTIF($N$2:N31,N31)-1)*0.0001</f>
        <v>147</v>
      </c>
      <c r="P31" s="29">
        <v>0</v>
      </c>
      <c r="Q31" s="29">
        <v>0</v>
      </c>
      <c r="R31" s="29">
        <v>0</v>
      </c>
      <c r="S31" s="29">
        <v>0</v>
      </c>
      <c r="T31" s="29">
        <v>0</v>
      </c>
      <c r="U31" s="29">
        <v>0</v>
      </c>
      <c r="V31" s="29">
        <v>0</v>
      </c>
      <c r="W31" s="29">
        <v>0</v>
      </c>
      <c r="X31" s="29">
        <v>0</v>
      </c>
      <c r="Y31" s="29">
        <v>0.3</v>
      </c>
      <c r="Z31" s="29">
        <v>0.4</v>
      </c>
      <c r="AA31" s="29">
        <v>0.3</v>
      </c>
      <c r="AB31" s="29">
        <v>0.5</v>
      </c>
      <c r="AC31" s="29">
        <v>0.3</v>
      </c>
      <c r="AD31" s="29">
        <v>0.5</v>
      </c>
      <c r="AE31" s="29">
        <v>0.1</v>
      </c>
      <c r="AF31" s="29">
        <v>0.2</v>
      </c>
      <c r="AG31" s="29">
        <v>0.4</v>
      </c>
      <c r="AH31" s="29">
        <v>0.4</v>
      </c>
      <c r="AI31" s="29">
        <v>0.6</v>
      </c>
      <c r="AJ31" s="29">
        <v>0</v>
      </c>
      <c r="AK31" s="29">
        <v>0.1</v>
      </c>
      <c r="AL31" s="29">
        <v>0.4</v>
      </c>
      <c r="AM31" s="29">
        <v>0.4</v>
      </c>
      <c r="AN31" s="29">
        <v>0.6</v>
      </c>
    </row>
    <row r="32" spans="1:40" ht="15" customHeight="1" x14ac:dyDescent="0.2">
      <c r="A32" s="29" t="s">
        <v>232</v>
      </c>
      <c r="B32" s="29" t="s">
        <v>233</v>
      </c>
      <c r="C32" s="29" t="s">
        <v>33</v>
      </c>
      <c r="D32" s="29" t="s">
        <v>234</v>
      </c>
      <c r="E32" s="29">
        <f>INDEX(TechScores[[#This Row],[Colleges]:[All]],1,MATCH(zTAP!$B$21,TechScores[[#Headers],[Colleges]:[All]],0))</f>
        <v>1.7</v>
      </c>
      <c r="F32" s="29">
        <v>2</v>
      </c>
      <c r="G32" s="29">
        <v>2</v>
      </c>
      <c r="H32" s="29">
        <v>2</v>
      </c>
      <c r="I32" s="29">
        <v>1</v>
      </c>
      <c r="J32" s="29">
        <v>3</v>
      </c>
      <c r="K32" s="29">
        <v>2</v>
      </c>
      <c r="L32" s="29">
        <v>2</v>
      </c>
      <c r="M32" s="29">
        <v>0</v>
      </c>
      <c r="N32" s="29">
        <f>SUMPRODUCT(TechScores[[#This Row],[Energy Impact]:[X-factor]],IF(zTAP!$B$4="Custom",CustomWeights,FactorWeights))*IF(TechScores[[#This Row],[Energy Impact]]=0,0,1)</f>
        <v>174</v>
      </c>
      <c r="O32" s="29">
        <f>N32-(COUNTIF($N$2:N32,N32)-1)*0.0001</f>
        <v>174</v>
      </c>
      <c r="P32" s="29">
        <v>0</v>
      </c>
      <c r="Q32" s="29">
        <v>0</v>
      </c>
      <c r="R32" s="29">
        <v>0</v>
      </c>
      <c r="S32" s="29">
        <v>0</v>
      </c>
      <c r="T32" s="29">
        <v>0</v>
      </c>
      <c r="U32" s="29">
        <v>0</v>
      </c>
      <c r="V32" s="29">
        <v>0</v>
      </c>
      <c r="W32" s="29">
        <v>0</v>
      </c>
      <c r="X32" s="29">
        <v>0</v>
      </c>
      <c r="Y32" s="29">
        <v>0.8</v>
      </c>
      <c r="Z32" s="29">
        <v>1.3</v>
      </c>
      <c r="AA32" s="29">
        <v>0.9</v>
      </c>
      <c r="AB32" s="29">
        <v>1</v>
      </c>
      <c r="AC32" s="29">
        <v>0.8</v>
      </c>
      <c r="AD32" s="29">
        <v>1.6</v>
      </c>
      <c r="AE32" s="29">
        <v>0.3</v>
      </c>
      <c r="AF32" s="29">
        <v>0.5</v>
      </c>
      <c r="AG32" s="29">
        <v>1.3</v>
      </c>
      <c r="AH32" s="29">
        <v>1.4</v>
      </c>
      <c r="AI32" s="29">
        <v>1.5</v>
      </c>
      <c r="AJ32" s="29">
        <v>0.6</v>
      </c>
      <c r="AK32" s="29">
        <v>0.6</v>
      </c>
      <c r="AL32" s="29">
        <v>1.6</v>
      </c>
      <c r="AM32" s="29">
        <v>1.6</v>
      </c>
      <c r="AN32" s="29">
        <v>1.7</v>
      </c>
    </row>
    <row r="33" spans="1:40" ht="15" customHeight="1" x14ac:dyDescent="0.2">
      <c r="A33" s="29" t="s">
        <v>128</v>
      </c>
      <c r="B33" s="29" t="s">
        <v>129</v>
      </c>
      <c r="C33" s="29" t="s">
        <v>33</v>
      </c>
      <c r="D33" s="29" t="s">
        <v>130</v>
      </c>
      <c r="E33" s="29">
        <f>INDEX(TechScores[[#This Row],[Colleges]:[All]],1,MATCH(zTAP!$B$21,TechScores[[#Headers],[Colleges]:[All]],0))</f>
        <v>2.8</v>
      </c>
      <c r="F33" s="29">
        <v>2</v>
      </c>
      <c r="G33" s="29">
        <v>3</v>
      </c>
      <c r="H33" s="29">
        <v>2</v>
      </c>
      <c r="I33" s="29">
        <v>3</v>
      </c>
      <c r="J33" s="29">
        <v>1</v>
      </c>
      <c r="K33" s="29">
        <v>2</v>
      </c>
      <c r="L33" s="29">
        <v>1</v>
      </c>
      <c r="M33" s="29">
        <v>0</v>
      </c>
      <c r="N33" s="29">
        <f>SUMPRODUCT(TechScores[[#This Row],[Energy Impact]:[X-factor]],IF(zTAP!$B$4="Custom",CustomWeights,FactorWeights))*IF(TechScores[[#This Row],[Energy Impact]]=0,0,1)</f>
        <v>143.5</v>
      </c>
      <c r="O33" s="29">
        <f>N33-(COUNTIF($N$2:N33,N33)-1)*0.0001</f>
        <v>143.5</v>
      </c>
      <c r="P33" s="29" t="s">
        <v>130</v>
      </c>
      <c r="Q33" s="29" t="s">
        <v>603</v>
      </c>
      <c r="R33" s="29" t="s">
        <v>604</v>
      </c>
      <c r="S33" s="29" t="s">
        <v>605</v>
      </c>
      <c r="T33" s="29">
        <v>0</v>
      </c>
      <c r="U33" s="29" t="s">
        <v>437</v>
      </c>
      <c r="V33" s="29">
        <v>0</v>
      </c>
      <c r="W33" s="29" t="s">
        <v>606</v>
      </c>
      <c r="X33" s="29">
        <v>0</v>
      </c>
      <c r="Y33" s="29">
        <v>2.9</v>
      </c>
      <c r="Z33" s="29">
        <v>2.2000000000000002</v>
      </c>
      <c r="AA33" s="29">
        <v>3</v>
      </c>
      <c r="AB33" s="29">
        <v>2.1</v>
      </c>
      <c r="AC33" s="29">
        <v>2.2000000000000002</v>
      </c>
      <c r="AD33" s="29">
        <v>1.8</v>
      </c>
      <c r="AE33" s="29">
        <v>1.5</v>
      </c>
      <c r="AF33" s="29">
        <v>0.8</v>
      </c>
      <c r="AG33" s="29">
        <v>1.4</v>
      </c>
      <c r="AH33" s="29">
        <v>2.5</v>
      </c>
      <c r="AI33" s="29">
        <v>2.6</v>
      </c>
      <c r="AJ33" s="29">
        <v>0.9</v>
      </c>
      <c r="AK33" s="29">
        <v>0.4</v>
      </c>
      <c r="AL33" s="29">
        <v>1.5</v>
      </c>
      <c r="AM33" s="29">
        <v>1.7</v>
      </c>
      <c r="AN33" s="29">
        <v>2.8</v>
      </c>
    </row>
    <row r="34" spans="1:40" ht="15" customHeight="1" x14ac:dyDescent="0.2">
      <c r="A34" s="29" t="s">
        <v>131</v>
      </c>
      <c r="B34" s="29" t="s">
        <v>132</v>
      </c>
      <c r="C34" s="29" t="s">
        <v>33</v>
      </c>
      <c r="D34" s="29" t="s">
        <v>133</v>
      </c>
      <c r="E34" s="29">
        <f>INDEX(TechScores[[#This Row],[Colleges]:[All]],1,MATCH(zTAP!$B$21,TechScores[[#Headers],[Colleges]:[All]],0))</f>
        <v>0</v>
      </c>
      <c r="F34" s="29">
        <v>2</v>
      </c>
      <c r="G34" s="29">
        <v>1</v>
      </c>
      <c r="H34" s="29">
        <v>2</v>
      </c>
      <c r="I34" s="29">
        <v>2</v>
      </c>
      <c r="J34" s="29">
        <v>2</v>
      </c>
      <c r="K34" s="29">
        <v>1</v>
      </c>
      <c r="L34" s="29">
        <v>3</v>
      </c>
      <c r="M34" s="29">
        <v>0</v>
      </c>
      <c r="N34" s="29">
        <f>SUMPRODUCT(TechScores[[#This Row],[Energy Impact]:[X-factor]],IF(zTAP!$B$4="Custom",CustomWeights,FactorWeights))*IF(TechScores[[#This Row],[Energy Impact]]=0,0,1)</f>
        <v>0</v>
      </c>
      <c r="O34" s="29">
        <f>N34-(COUNTIF($N$2:N34,N34)-1)*0.0001</f>
        <v>-2.0000000000000001E-4</v>
      </c>
      <c r="P34" s="29" t="s">
        <v>618</v>
      </c>
      <c r="Q34" s="29" t="s">
        <v>619</v>
      </c>
      <c r="R34" s="29" t="s">
        <v>620</v>
      </c>
      <c r="S34" s="29">
        <v>0</v>
      </c>
      <c r="T34" s="29">
        <v>0</v>
      </c>
      <c r="U34" s="29" t="s">
        <v>424</v>
      </c>
      <c r="V34" s="29">
        <v>0</v>
      </c>
      <c r="W34" s="29" t="s">
        <v>621</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row>
    <row r="35" spans="1:40" ht="15" customHeight="1" x14ac:dyDescent="0.2">
      <c r="A35" s="29" t="s">
        <v>134</v>
      </c>
      <c r="B35" s="29" t="s">
        <v>135</v>
      </c>
      <c r="C35" s="29" t="s">
        <v>33</v>
      </c>
      <c r="D35" s="29" t="s">
        <v>136</v>
      </c>
      <c r="E35" s="29">
        <f>INDEX(TechScores[[#This Row],[Colleges]:[All]],1,MATCH(zTAP!$B$21,TechScores[[#Headers],[Colleges]:[All]],0))</f>
        <v>0.3</v>
      </c>
      <c r="F35" s="29">
        <v>3</v>
      </c>
      <c r="G35" s="29">
        <v>2</v>
      </c>
      <c r="H35" s="29">
        <v>1</v>
      </c>
      <c r="I35" s="29">
        <v>3</v>
      </c>
      <c r="J35" s="29">
        <v>1</v>
      </c>
      <c r="K35" s="29">
        <v>2</v>
      </c>
      <c r="L35" s="29">
        <v>2</v>
      </c>
      <c r="M35" s="29">
        <v>0</v>
      </c>
      <c r="N35" s="29">
        <f>SUMPRODUCT(TechScores[[#This Row],[Energy Impact]:[X-factor]],IF(zTAP!$B$4="Custom",CustomWeights,FactorWeights))*IF(TechScores[[#This Row],[Energy Impact]]=0,0,1)</f>
        <v>108.5</v>
      </c>
      <c r="O35" s="29">
        <f>N35-(COUNTIF($N$2:N35,N35)-1)*0.0001</f>
        <v>108.4999</v>
      </c>
      <c r="P35" s="29" t="s">
        <v>622</v>
      </c>
      <c r="Q35" s="29" t="s">
        <v>623</v>
      </c>
      <c r="R35" s="29" t="s">
        <v>624</v>
      </c>
      <c r="S35" s="29" t="s">
        <v>625</v>
      </c>
      <c r="T35" s="29" t="s">
        <v>626</v>
      </c>
      <c r="U35" s="29" t="s">
        <v>437</v>
      </c>
      <c r="V35" s="29">
        <v>0</v>
      </c>
      <c r="W35" s="29" t="s">
        <v>627</v>
      </c>
      <c r="X35" s="29">
        <v>0</v>
      </c>
      <c r="Y35" s="29">
        <v>0.1</v>
      </c>
      <c r="Z35" s="29">
        <v>0.3</v>
      </c>
      <c r="AA35" s="29">
        <v>0.2</v>
      </c>
      <c r="AB35" s="29">
        <v>0.3</v>
      </c>
      <c r="AC35" s="29">
        <v>0.2</v>
      </c>
      <c r="AD35" s="29">
        <v>0.4</v>
      </c>
      <c r="AE35" s="29">
        <v>0.1</v>
      </c>
      <c r="AF35" s="29">
        <v>0.1</v>
      </c>
      <c r="AG35" s="29">
        <v>0.3</v>
      </c>
      <c r="AH35" s="29">
        <v>0.4</v>
      </c>
      <c r="AI35" s="29">
        <v>0.4</v>
      </c>
      <c r="AJ35" s="29">
        <v>0.2</v>
      </c>
      <c r="AK35" s="29">
        <v>0</v>
      </c>
      <c r="AL35" s="29">
        <v>0</v>
      </c>
      <c r="AM35" s="29">
        <v>0</v>
      </c>
      <c r="AN35" s="29">
        <v>0.3</v>
      </c>
    </row>
    <row r="36" spans="1:40" ht="15" customHeight="1" x14ac:dyDescent="0.2">
      <c r="A36" s="29" t="s">
        <v>137</v>
      </c>
      <c r="B36" s="29" t="s">
        <v>138</v>
      </c>
      <c r="C36" s="29" t="s">
        <v>33</v>
      </c>
      <c r="D36" s="29" t="s">
        <v>139</v>
      </c>
      <c r="E36" s="29">
        <f>INDEX(TechScores[[#This Row],[Colleges]:[All]],1,MATCH(zTAP!$B$21,TechScores[[#Headers],[Colleges]:[All]],0))</f>
        <v>0.5</v>
      </c>
      <c r="F36" s="29">
        <v>1</v>
      </c>
      <c r="G36" s="29">
        <v>2</v>
      </c>
      <c r="H36" s="29">
        <v>3</v>
      </c>
      <c r="I36" s="29">
        <v>2</v>
      </c>
      <c r="J36" s="29">
        <v>2</v>
      </c>
      <c r="K36" s="29">
        <v>2</v>
      </c>
      <c r="L36" s="29">
        <v>2</v>
      </c>
      <c r="M36" s="29">
        <v>0</v>
      </c>
      <c r="N36" s="29">
        <f>SUMPRODUCT(TechScores[[#This Row],[Energy Impact]:[X-factor]],IF(zTAP!$B$4="Custom",CustomWeights,FactorWeights))*IF(TechScores[[#This Row],[Energy Impact]]=0,0,1)</f>
        <v>127.5</v>
      </c>
      <c r="O36" s="29">
        <f>N36-(COUNTIF($N$2:N36,N36)-1)*0.0001</f>
        <v>127.5</v>
      </c>
      <c r="P36" s="29" t="s">
        <v>628</v>
      </c>
      <c r="Q36" s="29" t="s">
        <v>629</v>
      </c>
      <c r="R36" s="29" t="s">
        <v>630</v>
      </c>
      <c r="S36" s="29" t="s">
        <v>631</v>
      </c>
      <c r="T36" s="29">
        <v>0</v>
      </c>
      <c r="U36" s="29" t="s">
        <v>424</v>
      </c>
      <c r="V36" s="29">
        <v>0</v>
      </c>
      <c r="W36" s="29" t="s">
        <v>632</v>
      </c>
      <c r="X36" s="29">
        <v>0</v>
      </c>
      <c r="Y36" s="29">
        <v>0.3</v>
      </c>
      <c r="Z36" s="29">
        <v>0.4</v>
      </c>
      <c r="AA36" s="29">
        <v>0.3</v>
      </c>
      <c r="AB36" s="29">
        <v>0.5</v>
      </c>
      <c r="AC36" s="29">
        <v>0.3</v>
      </c>
      <c r="AD36" s="29">
        <v>0.5</v>
      </c>
      <c r="AE36" s="29">
        <v>0.1</v>
      </c>
      <c r="AF36" s="29">
        <v>0.2</v>
      </c>
      <c r="AG36" s="29">
        <v>0.4</v>
      </c>
      <c r="AH36" s="29">
        <v>0.4</v>
      </c>
      <c r="AI36" s="29">
        <v>0.6</v>
      </c>
      <c r="AJ36" s="29">
        <v>0.2</v>
      </c>
      <c r="AK36" s="29">
        <v>0</v>
      </c>
      <c r="AL36" s="29">
        <v>0</v>
      </c>
      <c r="AM36" s="29">
        <v>0</v>
      </c>
      <c r="AN36" s="29">
        <v>0.5</v>
      </c>
    </row>
    <row r="37" spans="1:40" ht="15" customHeight="1" x14ac:dyDescent="0.2">
      <c r="A37" s="29" t="s">
        <v>38</v>
      </c>
      <c r="B37" s="29" t="s">
        <v>39</v>
      </c>
      <c r="C37" s="29" t="s">
        <v>33</v>
      </c>
      <c r="D37" s="29" t="s">
        <v>40</v>
      </c>
      <c r="E37" s="29">
        <f>INDEX(TechScores[[#This Row],[Colleges]:[All]],1,MATCH(zTAP!$B$21,TechScores[[#Headers],[Colleges]:[All]],0))</f>
        <v>0.6</v>
      </c>
      <c r="F37" s="29">
        <v>3</v>
      </c>
      <c r="G37" s="29">
        <v>3</v>
      </c>
      <c r="H37" s="29">
        <v>1</v>
      </c>
      <c r="I37" s="29">
        <v>1</v>
      </c>
      <c r="J37" s="29">
        <v>3</v>
      </c>
      <c r="K37" s="29">
        <v>2</v>
      </c>
      <c r="L37" s="29">
        <v>1</v>
      </c>
      <c r="M37" s="29">
        <v>0</v>
      </c>
      <c r="N37" s="29">
        <f>SUMPRODUCT(TechScores[[#This Row],[Energy Impact]:[X-factor]],IF(zTAP!$B$4="Custom",CustomWeights,FactorWeights))*IF(TechScores[[#This Row],[Energy Impact]]=0,0,1)</f>
        <v>142</v>
      </c>
      <c r="O37" s="29">
        <f>N37-(COUNTIF($N$2:N37,N37)-1)*0.0001</f>
        <v>142</v>
      </c>
      <c r="P37" s="29" t="s">
        <v>40</v>
      </c>
      <c r="Q37" s="29" t="s">
        <v>648</v>
      </c>
      <c r="R37" s="29" t="s">
        <v>649</v>
      </c>
      <c r="S37" s="29" t="s">
        <v>572</v>
      </c>
      <c r="T37" s="29">
        <v>0</v>
      </c>
      <c r="U37" s="29" t="s">
        <v>452</v>
      </c>
      <c r="V37" s="29" t="s">
        <v>650</v>
      </c>
      <c r="W37" s="29" t="s">
        <v>651</v>
      </c>
      <c r="X37" s="29" t="s">
        <v>652</v>
      </c>
      <c r="Y37" s="29">
        <v>0.3</v>
      </c>
      <c r="Z37" s="29">
        <v>0.4</v>
      </c>
      <c r="AA37" s="29">
        <v>0.3</v>
      </c>
      <c r="AB37" s="29">
        <v>0.5</v>
      </c>
      <c r="AC37" s="29">
        <v>0.3</v>
      </c>
      <c r="AD37" s="29">
        <v>0.5</v>
      </c>
      <c r="AE37" s="29">
        <v>0.1</v>
      </c>
      <c r="AF37" s="29">
        <v>0.2</v>
      </c>
      <c r="AG37" s="29">
        <v>0.4</v>
      </c>
      <c r="AH37" s="29">
        <v>0.4</v>
      </c>
      <c r="AI37" s="29">
        <v>0.6</v>
      </c>
      <c r="AJ37" s="29">
        <v>0.2</v>
      </c>
      <c r="AK37" s="29">
        <v>0.1</v>
      </c>
      <c r="AL37" s="29">
        <v>0.4</v>
      </c>
      <c r="AM37" s="29">
        <v>0.4</v>
      </c>
      <c r="AN37" s="29">
        <v>0.6</v>
      </c>
    </row>
    <row r="38" spans="1:40" ht="15" customHeight="1" x14ac:dyDescent="0.2">
      <c r="A38" s="29" t="s">
        <v>140</v>
      </c>
      <c r="B38" s="29" t="s">
        <v>141</v>
      </c>
      <c r="C38" s="29" t="s">
        <v>33</v>
      </c>
      <c r="D38" s="29" t="s">
        <v>142</v>
      </c>
      <c r="E38" s="29">
        <f>INDEX(TechScores[[#This Row],[Colleges]:[All]],1,MATCH(zTAP!$B$21,TechScores[[#Headers],[Colleges]:[All]],0))</f>
        <v>1.5</v>
      </c>
      <c r="F38" s="29">
        <v>3</v>
      </c>
      <c r="G38" s="29">
        <v>3</v>
      </c>
      <c r="H38" s="29">
        <v>1</v>
      </c>
      <c r="I38" s="29">
        <v>1</v>
      </c>
      <c r="J38" s="29">
        <v>3</v>
      </c>
      <c r="K38" s="29">
        <v>2</v>
      </c>
      <c r="L38" s="29">
        <v>1</v>
      </c>
      <c r="M38" s="29">
        <v>0</v>
      </c>
      <c r="N38" s="29">
        <f>SUMPRODUCT(TechScores[[#This Row],[Energy Impact]:[X-factor]],IF(zTAP!$B$4="Custom",CustomWeights,FactorWeights))*IF(TechScores[[#This Row],[Energy Impact]]=0,0,1)</f>
        <v>160</v>
      </c>
      <c r="O38" s="29">
        <f>N38-(COUNTIF($N$2:N38,N38)-1)*0.0001</f>
        <v>160</v>
      </c>
      <c r="P38" s="29" t="s">
        <v>142</v>
      </c>
      <c r="Q38" s="29" t="s">
        <v>653</v>
      </c>
      <c r="R38" s="29" t="s">
        <v>654</v>
      </c>
      <c r="S38" s="29" t="s">
        <v>655</v>
      </c>
      <c r="T38" s="29">
        <v>0</v>
      </c>
      <c r="U38" s="29" t="s">
        <v>460</v>
      </c>
      <c r="V38" s="29">
        <v>0</v>
      </c>
      <c r="W38" s="29" t="s">
        <v>656</v>
      </c>
      <c r="X38" s="29">
        <v>0</v>
      </c>
      <c r="Y38" s="29">
        <v>0.7</v>
      </c>
      <c r="Z38" s="29">
        <v>1</v>
      </c>
      <c r="AA38" s="29">
        <v>0.8</v>
      </c>
      <c r="AB38" s="29">
        <v>1.3</v>
      </c>
      <c r="AC38" s="29">
        <v>0.8</v>
      </c>
      <c r="AD38" s="29">
        <v>1.2</v>
      </c>
      <c r="AE38" s="29">
        <v>0.2</v>
      </c>
      <c r="AF38" s="29">
        <v>0.4</v>
      </c>
      <c r="AG38" s="29">
        <v>1</v>
      </c>
      <c r="AH38" s="29">
        <v>1</v>
      </c>
      <c r="AI38" s="29">
        <v>1.4</v>
      </c>
      <c r="AJ38" s="29">
        <v>0.5</v>
      </c>
      <c r="AK38" s="29">
        <v>0.3</v>
      </c>
      <c r="AL38" s="29">
        <v>1</v>
      </c>
      <c r="AM38" s="29">
        <v>0.9</v>
      </c>
      <c r="AN38" s="29">
        <v>1.5</v>
      </c>
    </row>
    <row r="39" spans="1:40" ht="15" customHeight="1" x14ac:dyDescent="0.2">
      <c r="A39" s="29" t="s">
        <v>41</v>
      </c>
      <c r="B39" s="29" t="s">
        <v>42</v>
      </c>
      <c r="C39" s="29" t="s">
        <v>33</v>
      </c>
      <c r="D39" s="29" t="s">
        <v>42</v>
      </c>
      <c r="E39" s="29">
        <f>INDEX(TechScores[[#This Row],[Colleges]:[All]],1,MATCH(zTAP!$B$21,TechScores[[#Headers],[Colleges]:[All]],0))</f>
        <v>1.3</v>
      </c>
      <c r="F39" s="29">
        <v>1</v>
      </c>
      <c r="G39" s="29">
        <v>2</v>
      </c>
      <c r="H39" s="29">
        <v>2</v>
      </c>
      <c r="I39" s="29">
        <v>1</v>
      </c>
      <c r="J39" s="29">
        <v>3</v>
      </c>
      <c r="K39" s="29">
        <v>2</v>
      </c>
      <c r="L39" s="29">
        <v>2</v>
      </c>
      <c r="M39" s="29">
        <v>1</v>
      </c>
      <c r="N39" s="29">
        <f>SUMPRODUCT(TechScores[[#This Row],[Energy Impact]:[X-factor]],IF(zTAP!$B$4="Custom",CustomWeights,FactorWeights))*IF(TechScores[[#This Row],[Energy Impact]]=0,0,1)</f>
        <v>178.5</v>
      </c>
      <c r="O39" s="29">
        <f>N39-(COUNTIF($N$2:N39,N39)-1)*0.0001</f>
        <v>178.5</v>
      </c>
      <c r="P39" s="29" t="s">
        <v>683</v>
      </c>
      <c r="Q39" s="29" t="s">
        <v>684</v>
      </c>
      <c r="R39" s="29" t="s">
        <v>685</v>
      </c>
      <c r="S39" s="29" t="s">
        <v>686</v>
      </c>
      <c r="T39" s="29" t="s">
        <v>687</v>
      </c>
      <c r="U39" s="29" t="s">
        <v>391</v>
      </c>
      <c r="V39" s="29" t="s">
        <v>688</v>
      </c>
      <c r="W39" s="29" t="s">
        <v>689</v>
      </c>
      <c r="X39" s="29" t="s">
        <v>690</v>
      </c>
      <c r="Y39" s="29">
        <v>2.5</v>
      </c>
      <c r="Z39" s="29">
        <v>0</v>
      </c>
      <c r="AA39" s="29">
        <v>2.6</v>
      </c>
      <c r="AB39" s="29">
        <v>1.8</v>
      </c>
      <c r="AC39" s="29">
        <v>0</v>
      </c>
      <c r="AD39" s="29">
        <v>0</v>
      </c>
      <c r="AE39" s="29">
        <v>0</v>
      </c>
      <c r="AF39" s="29">
        <v>0</v>
      </c>
      <c r="AG39" s="29">
        <v>0</v>
      </c>
      <c r="AH39" s="29">
        <v>2.2000000000000002</v>
      </c>
      <c r="AI39" s="29">
        <v>2.2000000000000002</v>
      </c>
      <c r="AJ39" s="29">
        <v>0</v>
      </c>
      <c r="AK39" s="29">
        <v>0</v>
      </c>
      <c r="AL39" s="29">
        <v>0</v>
      </c>
      <c r="AM39" s="29">
        <v>0</v>
      </c>
      <c r="AN39" s="29">
        <v>1.3</v>
      </c>
    </row>
    <row r="40" spans="1:40" ht="15" customHeight="1" x14ac:dyDescent="0.2">
      <c r="A40" s="29" t="s">
        <v>43</v>
      </c>
      <c r="B40" s="29" t="s">
        <v>44</v>
      </c>
      <c r="C40" s="29" t="s">
        <v>33</v>
      </c>
      <c r="D40" s="29" t="s">
        <v>45</v>
      </c>
      <c r="E40" s="29">
        <f>INDEX(TechScores[[#This Row],[Colleges]:[All]],1,MATCH(zTAP!$B$21,TechScores[[#Headers],[Colleges]:[All]],0))</f>
        <v>2.4</v>
      </c>
      <c r="F40" s="29">
        <v>2</v>
      </c>
      <c r="G40" s="29">
        <v>3</v>
      </c>
      <c r="H40" s="29">
        <v>3</v>
      </c>
      <c r="I40" s="29">
        <v>1</v>
      </c>
      <c r="J40" s="29">
        <v>3</v>
      </c>
      <c r="K40" s="29">
        <v>2</v>
      </c>
      <c r="L40" s="29">
        <v>2</v>
      </c>
      <c r="M40" s="29">
        <v>1</v>
      </c>
      <c r="N40" s="29">
        <f>SUMPRODUCT(TechScores[[#This Row],[Energy Impact]:[X-factor]],IF(zTAP!$B$4="Custom",CustomWeights,FactorWeights))*IF(TechScores[[#This Row],[Energy Impact]]=0,0,1)</f>
        <v>220.5</v>
      </c>
      <c r="O40" s="29">
        <f>N40-(COUNTIF($N$2:N40,N40)-1)*0.0001</f>
        <v>220.5</v>
      </c>
      <c r="P40" s="29" t="s">
        <v>727</v>
      </c>
      <c r="Q40" s="29" t="s">
        <v>728</v>
      </c>
      <c r="R40" s="29" t="s">
        <v>729</v>
      </c>
      <c r="S40" s="29" t="s">
        <v>730</v>
      </c>
      <c r="T40" s="29" t="s">
        <v>731</v>
      </c>
      <c r="U40" s="29" t="s">
        <v>460</v>
      </c>
      <c r="V40" s="29" t="s">
        <v>732</v>
      </c>
      <c r="W40" s="29" t="s">
        <v>733</v>
      </c>
      <c r="X40" s="29" t="s">
        <v>734</v>
      </c>
      <c r="Y40" s="29">
        <v>2.5</v>
      </c>
      <c r="Z40" s="29">
        <v>1.9</v>
      </c>
      <c r="AA40" s="29">
        <v>2.6</v>
      </c>
      <c r="AB40" s="29">
        <v>1.8</v>
      </c>
      <c r="AC40" s="29">
        <v>1.9</v>
      </c>
      <c r="AD40" s="29">
        <v>1.5</v>
      </c>
      <c r="AE40" s="29">
        <v>1.3</v>
      </c>
      <c r="AF40" s="29">
        <v>0.7</v>
      </c>
      <c r="AG40" s="29">
        <v>1.2</v>
      </c>
      <c r="AH40" s="29">
        <v>2.2000000000000002</v>
      </c>
      <c r="AI40" s="29">
        <v>2.2000000000000002</v>
      </c>
      <c r="AJ40" s="29">
        <v>0.7</v>
      </c>
      <c r="AK40" s="29">
        <v>0.3</v>
      </c>
      <c r="AL40" s="29">
        <v>1.3</v>
      </c>
      <c r="AM40" s="29">
        <v>1.4</v>
      </c>
      <c r="AN40" s="29">
        <v>2.4</v>
      </c>
    </row>
    <row r="41" spans="1:40" ht="15" customHeight="1" x14ac:dyDescent="0.2">
      <c r="A41" s="29" t="s">
        <v>143</v>
      </c>
      <c r="B41" s="29" t="s">
        <v>144</v>
      </c>
      <c r="C41" s="29" t="s">
        <v>33</v>
      </c>
      <c r="D41" s="29" t="s">
        <v>145</v>
      </c>
      <c r="E41" s="29">
        <f>INDEX(TechScores[[#This Row],[Colleges]:[All]],1,MATCH(zTAP!$B$21,TechScores[[#Headers],[Colleges]:[All]],0))</f>
        <v>0.6</v>
      </c>
      <c r="F41" s="29">
        <v>1</v>
      </c>
      <c r="G41" s="29">
        <v>1</v>
      </c>
      <c r="H41" s="29">
        <v>2</v>
      </c>
      <c r="I41" s="29">
        <v>2</v>
      </c>
      <c r="J41" s="29">
        <v>2</v>
      </c>
      <c r="K41" s="29">
        <v>2</v>
      </c>
      <c r="L41" s="29">
        <v>2</v>
      </c>
      <c r="M41" s="29">
        <v>1</v>
      </c>
      <c r="N41" s="29">
        <f>SUMPRODUCT(TechScores[[#This Row],[Energy Impact]:[X-factor]],IF(zTAP!$B$4="Custom",CustomWeights,FactorWeights))*IF(TechScores[[#This Row],[Energy Impact]]=0,0,1)</f>
        <v>137</v>
      </c>
      <c r="O41" s="29">
        <f>N41-(COUNTIF($N$2:N41,N41)-1)*0.0001</f>
        <v>137</v>
      </c>
      <c r="P41" s="29" t="s">
        <v>764</v>
      </c>
      <c r="Q41" s="29">
        <v>0</v>
      </c>
      <c r="R41" s="29" t="s">
        <v>765</v>
      </c>
      <c r="S41" s="29" t="s">
        <v>766</v>
      </c>
      <c r="T41" s="29">
        <v>0</v>
      </c>
      <c r="U41" s="29" t="s">
        <v>452</v>
      </c>
      <c r="V41" s="29">
        <v>0</v>
      </c>
      <c r="W41" s="29" t="s">
        <v>767</v>
      </c>
      <c r="X41" s="29">
        <v>0</v>
      </c>
      <c r="Y41" s="29">
        <v>0.2</v>
      </c>
      <c r="Z41" s="29">
        <v>0.4</v>
      </c>
      <c r="AA41" s="29">
        <v>0.3</v>
      </c>
      <c r="AB41" s="29">
        <v>0.5</v>
      </c>
      <c r="AC41" s="29">
        <v>0.3</v>
      </c>
      <c r="AD41" s="29">
        <v>0.5</v>
      </c>
      <c r="AE41" s="29">
        <v>0.1</v>
      </c>
      <c r="AF41" s="29">
        <v>0.2</v>
      </c>
      <c r="AG41" s="29">
        <v>0.4</v>
      </c>
      <c r="AH41" s="29">
        <v>0.4</v>
      </c>
      <c r="AI41" s="29">
        <v>0.6</v>
      </c>
      <c r="AJ41" s="29">
        <v>0.2</v>
      </c>
      <c r="AK41" s="29">
        <v>0.1</v>
      </c>
      <c r="AL41" s="29">
        <v>0.4</v>
      </c>
      <c r="AM41" s="29">
        <v>0.4</v>
      </c>
      <c r="AN41" s="29">
        <v>0.6</v>
      </c>
    </row>
    <row r="42" spans="1:40" ht="15" customHeight="1" x14ac:dyDescent="0.2">
      <c r="A42" s="29" t="s">
        <v>146</v>
      </c>
      <c r="B42" s="29" t="s">
        <v>147</v>
      </c>
      <c r="C42" s="29" t="s">
        <v>33</v>
      </c>
      <c r="D42" s="29" t="s">
        <v>148</v>
      </c>
      <c r="E42" s="29">
        <f>INDEX(TechScores[[#This Row],[Colleges]:[All]],1,MATCH(zTAP!$B$21,TechScores[[#Headers],[Colleges]:[All]],0))</f>
        <v>1.5</v>
      </c>
      <c r="F42" s="29">
        <v>3</v>
      </c>
      <c r="G42" s="29">
        <v>3</v>
      </c>
      <c r="H42" s="29">
        <v>1</v>
      </c>
      <c r="I42" s="29">
        <v>1</v>
      </c>
      <c r="J42" s="29">
        <v>3</v>
      </c>
      <c r="K42" s="29">
        <v>2</v>
      </c>
      <c r="L42" s="29">
        <v>1</v>
      </c>
      <c r="M42" s="29">
        <v>0</v>
      </c>
      <c r="N42" s="29">
        <f>SUMPRODUCT(TechScores[[#This Row],[Energy Impact]:[X-factor]],IF(zTAP!$B$4="Custom",CustomWeights,FactorWeights))*IF(TechScores[[#This Row],[Energy Impact]]=0,0,1)</f>
        <v>160</v>
      </c>
      <c r="O42" s="29">
        <f>N42-(COUNTIF($N$2:N42,N42)-1)*0.0001</f>
        <v>159.9999</v>
      </c>
      <c r="P42" s="29" t="s">
        <v>148</v>
      </c>
      <c r="Q42" s="29" t="s">
        <v>784</v>
      </c>
      <c r="R42" s="29" t="s">
        <v>785</v>
      </c>
      <c r="S42" s="29" t="s">
        <v>655</v>
      </c>
      <c r="T42" s="29">
        <v>0</v>
      </c>
      <c r="U42" s="29" t="s">
        <v>452</v>
      </c>
      <c r="V42" s="29" t="s">
        <v>786</v>
      </c>
      <c r="W42" s="29" t="s">
        <v>787</v>
      </c>
      <c r="X42" s="29" t="s">
        <v>788</v>
      </c>
      <c r="Y42" s="29">
        <v>0.7</v>
      </c>
      <c r="Z42" s="29">
        <v>1</v>
      </c>
      <c r="AA42" s="29">
        <v>0.8</v>
      </c>
      <c r="AB42" s="29">
        <v>1.3</v>
      </c>
      <c r="AC42" s="29">
        <v>0.8</v>
      </c>
      <c r="AD42" s="29">
        <v>1.2</v>
      </c>
      <c r="AE42" s="29">
        <v>0.2</v>
      </c>
      <c r="AF42" s="29">
        <v>0.4</v>
      </c>
      <c r="AG42" s="29">
        <v>1</v>
      </c>
      <c r="AH42" s="29">
        <v>1</v>
      </c>
      <c r="AI42" s="29">
        <v>1.4</v>
      </c>
      <c r="AJ42" s="29">
        <v>0.5</v>
      </c>
      <c r="AK42" s="29">
        <v>0.3</v>
      </c>
      <c r="AL42" s="29">
        <v>1</v>
      </c>
      <c r="AM42" s="29">
        <v>0.9</v>
      </c>
      <c r="AN42" s="29">
        <v>1.5</v>
      </c>
    </row>
    <row r="43" spans="1:40" ht="15" customHeight="1" x14ac:dyDescent="0.2">
      <c r="A43" s="29" t="s">
        <v>46</v>
      </c>
      <c r="B43" s="29" t="s">
        <v>47</v>
      </c>
      <c r="C43" s="29" t="s">
        <v>48</v>
      </c>
      <c r="D43" s="29" t="s">
        <v>49</v>
      </c>
      <c r="E43" s="29">
        <f>INDEX(TechScores[[#This Row],[Colleges]:[All]],1,MATCH(zTAP!$B$21,TechScores[[#Headers],[Colleges]:[All]],0))</f>
        <v>2.2999999999999998</v>
      </c>
      <c r="F43" s="29">
        <v>2</v>
      </c>
      <c r="G43" s="29">
        <v>2</v>
      </c>
      <c r="H43" s="29">
        <v>2</v>
      </c>
      <c r="I43" s="29">
        <v>2</v>
      </c>
      <c r="J43" s="29">
        <v>3</v>
      </c>
      <c r="K43" s="29">
        <v>2</v>
      </c>
      <c r="L43" s="29">
        <v>2</v>
      </c>
      <c r="M43" s="29">
        <v>2</v>
      </c>
      <c r="N43" s="29">
        <f>SUMPRODUCT(TechScores[[#This Row],[Energy Impact]:[X-factor]],IF(zTAP!$B$4="Custom",CustomWeights,FactorWeights))*IF(TechScores[[#This Row],[Energy Impact]]=0,0,1)</f>
        <v>226</v>
      </c>
      <c r="O43" s="29">
        <f>N43-(COUNTIF($N$2:N43,N43)-1)*0.0001</f>
        <v>226</v>
      </c>
      <c r="P43" s="29" t="s">
        <v>395</v>
      </c>
      <c r="Q43" s="29" t="s">
        <v>396</v>
      </c>
      <c r="R43" s="29" t="s">
        <v>397</v>
      </c>
      <c r="S43" s="29" t="s">
        <v>398</v>
      </c>
      <c r="T43" s="29" t="s">
        <v>399</v>
      </c>
      <c r="U43" s="29" t="s">
        <v>400</v>
      </c>
      <c r="V43" s="29" t="s">
        <v>401</v>
      </c>
      <c r="W43" s="29" t="s">
        <v>402</v>
      </c>
      <c r="X43" s="29" t="s">
        <v>403</v>
      </c>
      <c r="Y43" s="29">
        <v>1.3</v>
      </c>
      <c r="Z43" s="29">
        <v>2.8</v>
      </c>
      <c r="AA43" s="29">
        <v>0.8</v>
      </c>
      <c r="AB43" s="29">
        <v>1.6</v>
      </c>
      <c r="AC43" s="29">
        <v>1.1000000000000001</v>
      </c>
      <c r="AD43" s="29">
        <v>2.6</v>
      </c>
      <c r="AE43" s="29">
        <v>1.8</v>
      </c>
      <c r="AF43" s="29">
        <v>0.4</v>
      </c>
      <c r="AG43" s="29">
        <v>2.7</v>
      </c>
      <c r="AH43" s="29">
        <v>2.5</v>
      </c>
      <c r="AI43" s="29">
        <v>2.1</v>
      </c>
      <c r="AJ43" s="29">
        <v>3</v>
      </c>
      <c r="AK43" s="29">
        <v>0.1</v>
      </c>
      <c r="AL43" s="29">
        <v>0.2</v>
      </c>
      <c r="AM43" s="29">
        <v>0.1</v>
      </c>
      <c r="AN43" s="29">
        <v>2.2999999999999998</v>
      </c>
    </row>
    <row r="44" spans="1:40" ht="15" customHeight="1" x14ac:dyDescent="0.2">
      <c r="A44" s="29" t="s">
        <v>50</v>
      </c>
      <c r="B44" s="29" t="s">
        <v>51</v>
      </c>
      <c r="C44" s="29" t="s">
        <v>48</v>
      </c>
      <c r="D44" s="29" t="s">
        <v>52</v>
      </c>
      <c r="E44" s="29">
        <f>INDEX(TechScores[[#This Row],[Colleges]:[All]],1,MATCH(zTAP!$B$21,TechScores[[#Headers],[Colleges]:[All]],0))</f>
        <v>1.9</v>
      </c>
      <c r="F44" s="29">
        <v>1</v>
      </c>
      <c r="G44" s="29">
        <v>2</v>
      </c>
      <c r="H44" s="29">
        <v>2</v>
      </c>
      <c r="I44" s="29">
        <v>1</v>
      </c>
      <c r="J44" s="29">
        <v>3</v>
      </c>
      <c r="K44" s="29">
        <v>2</v>
      </c>
      <c r="L44" s="29">
        <v>2</v>
      </c>
      <c r="M44" s="29">
        <v>-1</v>
      </c>
      <c r="N44" s="29">
        <f>SUMPRODUCT(TechScores[[#This Row],[Energy Impact]:[X-factor]],IF(zTAP!$B$4="Custom",CustomWeights,FactorWeights))*IF(TechScores[[#This Row],[Energy Impact]]=0,0,1)</f>
        <v>150.5</v>
      </c>
      <c r="O44" s="29">
        <f>N44-(COUNTIF($N$2:N44,N44)-1)*0.0001</f>
        <v>150.5</v>
      </c>
      <c r="P44" s="29" t="s">
        <v>52</v>
      </c>
      <c r="Q44" s="29" t="s">
        <v>404</v>
      </c>
      <c r="R44" s="29" t="s">
        <v>405</v>
      </c>
      <c r="S44" s="29" t="s">
        <v>406</v>
      </c>
      <c r="T44" s="29" t="s">
        <v>407</v>
      </c>
      <c r="U44" s="29" t="s">
        <v>408</v>
      </c>
      <c r="V44" s="29" t="s">
        <v>409</v>
      </c>
      <c r="W44" s="29" t="s">
        <v>410</v>
      </c>
      <c r="X44" s="29" t="s">
        <v>411</v>
      </c>
      <c r="Y44" s="29">
        <v>1</v>
      </c>
      <c r="Z44" s="29">
        <v>2.2000000000000002</v>
      </c>
      <c r="AA44" s="29">
        <v>0.7</v>
      </c>
      <c r="AB44" s="29">
        <v>1.3</v>
      </c>
      <c r="AC44" s="29">
        <v>0.9</v>
      </c>
      <c r="AD44" s="29">
        <v>2.1</v>
      </c>
      <c r="AE44" s="29">
        <v>1.5</v>
      </c>
      <c r="AF44" s="29">
        <v>0.3</v>
      </c>
      <c r="AG44" s="29">
        <v>2.2000000000000002</v>
      </c>
      <c r="AH44" s="29">
        <v>2</v>
      </c>
      <c r="AI44" s="29">
        <v>1.7</v>
      </c>
      <c r="AJ44" s="29">
        <v>2.4</v>
      </c>
      <c r="AK44" s="29">
        <v>0.1</v>
      </c>
      <c r="AL44" s="29">
        <v>0.3</v>
      </c>
      <c r="AM44" s="29">
        <v>0.3</v>
      </c>
      <c r="AN44" s="29">
        <v>1.9</v>
      </c>
    </row>
    <row r="45" spans="1:40" ht="15" customHeight="1" x14ac:dyDescent="0.2">
      <c r="A45" s="29" t="s">
        <v>149</v>
      </c>
      <c r="B45" s="29" t="s">
        <v>150</v>
      </c>
      <c r="C45" s="29" t="s">
        <v>48</v>
      </c>
      <c r="D45" s="29" t="s">
        <v>151</v>
      </c>
      <c r="E45" s="29">
        <f>INDEX(TechScores[[#This Row],[Colleges]:[All]],1,MATCH(zTAP!$B$21,TechScores[[#Headers],[Colleges]:[All]],0))</f>
        <v>0.9</v>
      </c>
      <c r="F45" s="29">
        <v>1</v>
      </c>
      <c r="G45" s="29">
        <v>2</v>
      </c>
      <c r="H45" s="29">
        <v>2</v>
      </c>
      <c r="I45" s="29">
        <v>2</v>
      </c>
      <c r="J45" s="29">
        <v>2</v>
      </c>
      <c r="K45" s="29">
        <v>3</v>
      </c>
      <c r="L45" s="29">
        <v>2</v>
      </c>
      <c r="M45" s="29">
        <v>-1</v>
      </c>
      <c r="N45" s="29">
        <f>SUMPRODUCT(TechScores[[#This Row],[Energy Impact]:[X-factor]],IF(zTAP!$B$4="Custom",CustomWeights,FactorWeights))*IF(TechScores[[#This Row],[Energy Impact]]=0,0,1)</f>
        <v>110.5</v>
      </c>
      <c r="O45" s="29">
        <f>N45-(COUNTIF($N$2:N45,N45)-1)*0.0001</f>
        <v>110.5</v>
      </c>
      <c r="P45" s="29" t="s">
        <v>151</v>
      </c>
      <c r="Q45" s="29" t="s">
        <v>528</v>
      </c>
      <c r="R45" s="29" t="s">
        <v>529</v>
      </c>
      <c r="S45" s="29" t="s">
        <v>530</v>
      </c>
      <c r="T45" s="29">
        <v>0</v>
      </c>
      <c r="U45" s="29" t="s">
        <v>391</v>
      </c>
      <c r="V45" s="29">
        <v>0</v>
      </c>
      <c r="W45" s="29" t="s">
        <v>531</v>
      </c>
      <c r="X45" s="29">
        <v>0</v>
      </c>
      <c r="Y45" s="29">
        <v>0.5</v>
      </c>
      <c r="Z45" s="29">
        <v>1.1000000000000001</v>
      </c>
      <c r="AA45" s="29">
        <v>0.3</v>
      </c>
      <c r="AB45" s="29">
        <v>0.6</v>
      </c>
      <c r="AC45" s="29">
        <v>0.4</v>
      </c>
      <c r="AD45" s="29">
        <v>1</v>
      </c>
      <c r="AE45" s="29">
        <v>0.7</v>
      </c>
      <c r="AF45" s="29">
        <v>0.2</v>
      </c>
      <c r="AG45" s="29">
        <v>1.1000000000000001</v>
      </c>
      <c r="AH45" s="29">
        <v>1</v>
      </c>
      <c r="AI45" s="29">
        <v>0.8</v>
      </c>
      <c r="AJ45" s="29">
        <v>1.2</v>
      </c>
      <c r="AK45" s="29">
        <v>0.1</v>
      </c>
      <c r="AL45" s="29">
        <v>0.2</v>
      </c>
      <c r="AM45" s="29">
        <v>0.1</v>
      </c>
      <c r="AN45" s="29">
        <v>0.9</v>
      </c>
    </row>
    <row r="46" spans="1:40" ht="15" customHeight="1" x14ac:dyDescent="0.2">
      <c r="A46" s="29" t="s">
        <v>152</v>
      </c>
      <c r="B46" s="29" t="s">
        <v>153</v>
      </c>
      <c r="C46" s="29" t="s">
        <v>48</v>
      </c>
      <c r="D46" s="29" t="s">
        <v>154</v>
      </c>
      <c r="E46" s="29">
        <f>INDEX(TechScores[[#This Row],[Colleges]:[All]],1,MATCH(zTAP!$B$21,TechScores[[#Headers],[Colleges]:[All]],0))</f>
        <v>1.8</v>
      </c>
      <c r="F46" s="29">
        <v>2</v>
      </c>
      <c r="G46" s="29">
        <v>2</v>
      </c>
      <c r="H46" s="29">
        <v>3</v>
      </c>
      <c r="I46" s="29">
        <v>2</v>
      </c>
      <c r="J46" s="29">
        <v>2</v>
      </c>
      <c r="K46" s="29">
        <v>2</v>
      </c>
      <c r="L46" s="29">
        <v>2</v>
      </c>
      <c r="M46" s="29">
        <v>-1</v>
      </c>
      <c r="N46" s="29">
        <f>SUMPRODUCT(TechScores[[#This Row],[Energy Impact]:[X-factor]],IF(zTAP!$B$4="Custom",CustomWeights,FactorWeights))*IF(TechScores[[#This Row],[Energy Impact]]=0,0,1)</f>
        <v>141</v>
      </c>
      <c r="O46" s="29">
        <f>N46-(COUNTIF($N$2:N46,N46)-1)*0.0001</f>
        <v>140.9999</v>
      </c>
      <c r="P46" s="29" t="s">
        <v>154</v>
      </c>
      <c r="Q46" s="29" t="s">
        <v>580</v>
      </c>
      <c r="R46" s="29" t="s">
        <v>581</v>
      </c>
      <c r="S46" s="29" t="s">
        <v>582</v>
      </c>
      <c r="T46" s="29">
        <v>0</v>
      </c>
      <c r="U46" s="29" t="s">
        <v>460</v>
      </c>
      <c r="V46" s="29">
        <v>0</v>
      </c>
      <c r="W46" s="29" t="s">
        <v>583</v>
      </c>
      <c r="X46" s="29">
        <v>0</v>
      </c>
      <c r="Y46" s="29">
        <v>1</v>
      </c>
      <c r="Z46" s="29">
        <v>2.2000000000000002</v>
      </c>
      <c r="AA46" s="29">
        <v>0.7</v>
      </c>
      <c r="AB46" s="29">
        <v>1.3</v>
      </c>
      <c r="AC46" s="29">
        <v>0.9</v>
      </c>
      <c r="AD46" s="29">
        <v>2.1</v>
      </c>
      <c r="AE46" s="29">
        <v>1.5</v>
      </c>
      <c r="AF46" s="29">
        <v>0.3</v>
      </c>
      <c r="AG46" s="29">
        <v>2.2000000000000002</v>
      </c>
      <c r="AH46" s="29">
        <v>2</v>
      </c>
      <c r="AI46" s="29">
        <v>1.7</v>
      </c>
      <c r="AJ46" s="29">
        <v>2.4</v>
      </c>
      <c r="AK46" s="29">
        <v>0</v>
      </c>
      <c r="AL46" s="29">
        <v>0</v>
      </c>
      <c r="AM46" s="29">
        <v>0</v>
      </c>
      <c r="AN46" s="29">
        <v>1.8</v>
      </c>
    </row>
    <row r="47" spans="1:40" ht="15" customHeight="1" x14ac:dyDescent="0.2">
      <c r="A47" s="29" t="s">
        <v>155</v>
      </c>
      <c r="B47" s="29" t="s">
        <v>156</v>
      </c>
      <c r="C47" s="29" t="s">
        <v>48</v>
      </c>
      <c r="D47" s="29" t="s">
        <v>157</v>
      </c>
      <c r="E47" s="29">
        <f>INDEX(TechScores[[#This Row],[Colleges]:[All]],1,MATCH(zTAP!$B$21,TechScores[[#Headers],[Colleges]:[All]],0))</f>
        <v>1.8</v>
      </c>
      <c r="F47" s="29">
        <v>2</v>
      </c>
      <c r="G47" s="29">
        <v>1</v>
      </c>
      <c r="H47" s="29">
        <v>2</v>
      </c>
      <c r="I47" s="29">
        <v>2</v>
      </c>
      <c r="J47" s="29">
        <v>2</v>
      </c>
      <c r="K47" s="29">
        <v>2</v>
      </c>
      <c r="L47" s="29">
        <v>2</v>
      </c>
      <c r="M47" s="29">
        <v>1</v>
      </c>
      <c r="N47" s="29">
        <f>SUMPRODUCT(TechScores[[#This Row],[Energy Impact]:[X-factor]],IF(zTAP!$B$4="Custom",CustomWeights,FactorWeights))*IF(TechScores[[#This Row],[Energy Impact]]=0,0,1)</f>
        <v>168.5</v>
      </c>
      <c r="O47" s="29">
        <f>N47-(COUNTIF($N$2:N47,N47)-1)*0.0001</f>
        <v>168.5</v>
      </c>
      <c r="P47" s="29" t="s">
        <v>157</v>
      </c>
      <c r="Q47" s="29" t="s">
        <v>585</v>
      </c>
      <c r="R47" s="29" t="s">
        <v>586</v>
      </c>
      <c r="S47" s="29" t="s">
        <v>587</v>
      </c>
      <c r="T47" s="29">
        <v>0</v>
      </c>
      <c r="U47" s="29" t="s">
        <v>408</v>
      </c>
      <c r="V47" s="29">
        <v>0</v>
      </c>
      <c r="W47" s="29" t="s">
        <v>588</v>
      </c>
      <c r="X47" s="29">
        <v>0</v>
      </c>
      <c r="Y47" s="29">
        <v>1</v>
      </c>
      <c r="Z47" s="29">
        <v>2.2000000000000002</v>
      </c>
      <c r="AA47" s="29">
        <v>0.7</v>
      </c>
      <c r="AB47" s="29">
        <v>1.3</v>
      </c>
      <c r="AC47" s="29">
        <v>0.9</v>
      </c>
      <c r="AD47" s="29">
        <v>2.1</v>
      </c>
      <c r="AE47" s="29">
        <v>1.5</v>
      </c>
      <c r="AF47" s="29">
        <v>0.3</v>
      </c>
      <c r="AG47" s="29">
        <v>2.2000000000000002</v>
      </c>
      <c r="AH47" s="29">
        <v>2</v>
      </c>
      <c r="AI47" s="29">
        <v>1.7</v>
      </c>
      <c r="AJ47" s="29">
        <v>2.4</v>
      </c>
      <c r="AK47" s="29">
        <v>0</v>
      </c>
      <c r="AL47" s="29">
        <v>0</v>
      </c>
      <c r="AM47" s="29">
        <v>0</v>
      </c>
      <c r="AN47" s="29">
        <v>1.8</v>
      </c>
    </row>
    <row r="48" spans="1:40" ht="15" customHeight="1" x14ac:dyDescent="0.2">
      <c r="A48" s="29" t="s">
        <v>158</v>
      </c>
      <c r="B48" s="29" t="s">
        <v>159</v>
      </c>
      <c r="C48" s="29" t="s">
        <v>48</v>
      </c>
      <c r="D48" s="29" t="s">
        <v>160</v>
      </c>
      <c r="E48" s="29">
        <f>INDEX(TechScores[[#This Row],[Colleges]:[All]],1,MATCH(zTAP!$B$21,TechScores[[#Headers],[Colleges]:[All]],0))</f>
        <v>0.9</v>
      </c>
      <c r="F48" s="29">
        <v>2</v>
      </c>
      <c r="G48" s="29">
        <v>2</v>
      </c>
      <c r="H48" s="29">
        <v>2</v>
      </c>
      <c r="I48" s="29">
        <v>2</v>
      </c>
      <c r="J48" s="29">
        <v>3</v>
      </c>
      <c r="K48" s="29">
        <v>2</v>
      </c>
      <c r="L48" s="29">
        <v>2</v>
      </c>
      <c r="M48" s="29">
        <v>0</v>
      </c>
      <c r="N48" s="29">
        <f>SUMPRODUCT(TechScores[[#This Row],[Energy Impact]:[X-factor]],IF(zTAP!$B$4="Custom",CustomWeights,FactorWeights))*IF(TechScores[[#This Row],[Energy Impact]]=0,0,1)</f>
        <v>158</v>
      </c>
      <c r="O48" s="29">
        <f>N48-(COUNTIF($N$2:N48,N48)-1)*0.0001</f>
        <v>158</v>
      </c>
      <c r="P48" s="29" t="s">
        <v>160</v>
      </c>
      <c r="Q48" s="29" t="s">
        <v>638</v>
      </c>
      <c r="R48" s="29" t="s">
        <v>639</v>
      </c>
      <c r="S48" s="29" t="s">
        <v>640</v>
      </c>
      <c r="T48" s="29">
        <v>0</v>
      </c>
      <c r="U48" s="29" t="s">
        <v>437</v>
      </c>
      <c r="V48" s="29">
        <v>0</v>
      </c>
      <c r="W48" s="29" t="s">
        <v>641</v>
      </c>
      <c r="X48" s="29">
        <v>0</v>
      </c>
      <c r="Y48" s="29">
        <v>0.5</v>
      </c>
      <c r="Z48" s="29">
        <v>1.1000000000000001</v>
      </c>
      <c r="AA48" s="29">
        <v>0.3</v>
      </c>
      <c r="AB48" s="29">
        <v>0.6</v>
      </c>
      <c r="AC48" s="29">
        <v>0.4</v>
      </c>
      <c r="AD48" s="29">
        <v>1</v>
      </c>
      <c r="AE48" s="29">
        <v>0.7</v>
      </c>
      <c r="AF48" s="29">
        <v>0.2</v>
      </c>
      <c r="AG48" s="29">
        <v>1.1000000000000001</v>
      </c>
      <c r="AH48" s="29">
        <v>1</v>
      </c>
      <c r="AI48" s="29">
        <v>0.8</v>
      </c>
      <c r="AJ48" s="29">
        <v>1.2</v>
      </c>
      <c r="AK48" s="29">
        <v>0.1</v>
      </c>
      <c r="AL48" s="29">
        <v>0.2</v>
      </c>
      <c r="AM48" s="29">
        <v>0.1</v>
      </c>
      <c r="AN48" s="29">
        <v>0.9</v>
      </c>
    </row>
    <row r="49" spans="1:40" ht="15" customHeight="1" x14ac:dyDescent="0.2">
      <c r="A49" s="29" t="s">
        <v>161</v>
      </c>
      <c r="B49" s="29" t="s">
        <v>162</v>
      </c>
      <c r="C49" s="29" t="s">
        <v>55</v>
      </c>
      <c r="D49" s="29" t="s">
        <v>163</v>
      </c>
      <c r="E49" s="29">
        <f>INDEX(TechScores[[#This Row],[Colleges]:[All]],1,MATCH(zTAP!$B$21,TechScores[[#Headers],[Colleges]:[All]],0))</f>
        <v>0</v>
      </c>
      <c r="F49" s="29">
        <v>0</v>
      </c>
      <c r="G49" s="29">
        <v>2</v>
      </c>
      <c r="H49" s="29">
        <v>3</v>
      </c>
      <c r="I49" s="29">
        <v>0</v>
      </c>
      <c r="J49" s="29">
        <v>2</v>
      </c>
      <c r="K49" s="29">
        <v>1</v>
      </c>
      <c r="L49" s="29">
        <v>1</v>
      </c>
      <c r="M49" s="29">
        <v>-1</v>
      </c>
      <c r="N49" s="29">
        <f>SUMPRODUCT(TechScores[[#This Row],[Energy Impact]:[X-factor]],IF(zTAP!$B$4="Custom",CustomWeights,FactorWeights))*IF(TechScores[[#This Row],[Energy Impact]]=0,0,1)</f>
        <v>0</v>
      </c>
      <c r="O49" s="29">
        <f>N49-(COUNTIF($N$2:N49,N49)-1)*0.0001</f>
        <v>-3.0000000000000003E-4</v>
      </c>
      <c r="P49" s="29" t="s">
        <v>241</v>
      </c>
      <c r="Q49" s="29">
        <v>0</v>
      </c>
      <c r="R49" s="29">
        <v>0</v>
      </c>
      <c r="S49" s="29">
        <v>0</v>
      </c>
      <c r="T49" s="29">
        <v>0</v>
      </c>
      <c r="U49" s="29" t="s">
        <v>437</v>
      </c>
      <c r="V49" s="29">
        <v>0</v>
      </c>
      <c r="W49" s="29" t="s">
        <v>584</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row>
    <row r="50" spans="1:40" ht="15" customHeight="1" x14ac:dyDescent="0.2">
      <c r="A50" s="29" t="s">
        <v>235</v>
      </c>
      <c r="B50" s="29" t="s">
        <v>236</v>
      </c>
      <c r="C50" s="29" t="s">
        <v>237</v>
      </c>
      <c r="D50" s="29" t="s">
        <v>238</v>
      </c>
      <c r="E50" s="29">
        <f>INDEX(TechScores[[#This Row],[Colleges]:[All]],1,MATCH(zTAP!$B$21,TechScores[[#Headers],[Colleges]:[All]],0))</f>
        <v>0</v>
      </c>
      <c r="F50" s="29">
        <v>2</v>
      </c>
      <c r="G50" s="29">
        <v>1</v>
      </c>
      <c r="H50" s="29">
        <v>3</v>
      </c>
      <c r="I50" s="29">
        <v>2</v>
      </c>
      <c r="J50" s="29">
        <v>3</v>
      </c>
      <c r="K50" s="29">
        <v>2</v>
      </c>
      <c r="L50" s="29">
        <v>2</v>
      </c>
      <c r="M50" s="29">
        <v>1</v>
      </c>
      <c r="N50" s="29">
        <f>SUMPRODUCT(TechScores[[#This Row],[Energy Impact]:[X-factor]],IF(zTAP!$B$4="Custom",CustomWeights,FactorWeights))*IF(TechScores[[#This Row],[Energy Impact]]=0,0,1)</f>
        <v>0</v>
      </c>
      <c r="O50" s="29">
        <f>N50-(COUNTIF($N$2:N50,N50)-1)*0.0001</f>
        <v>-4.0000000000000002E-4</v>
      </c>
      <c r="P50" s="29" t="s">
        <v>594</v>
      </c>
      <c r="Q50" s="29" t="s">
        <v>595</v>
      </c>
      <c r="R50" s="29" t="s">
        <v>596</v>
      </c>
      <c r="S50" s="29" t="s">
        <v>597</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row>
    <row r="51" spans="1:40" ht="15" customHeight="1" x14ac:dyDescent="0.2">
      <c r="A51" s="29" t="s">
        <v>239</v>
      </c>
      <c r="B51" s="29" t="s">
        <v>240</v>
      </c>
      <c r="C51" s="29" t="s">
        <v>237</v>
      </c>
      <c r="D51" s="29" t="s">
        <v>241</v>
      </c>
      <c r="E51" s="29">
        <f>INDEX(TechScores[[#This Row],[Colleges]:[All]],1,MATCH(zTAP!$B$21,TechScores[[#Headers],[Colleges]:[All]],0))</f>
        <v>0</v>
      </c>
      <c r="F51" s="29">
        <v>2</v>
      </c>
      <c r="G51" s="29">
        <v>1</v>
      </c>
      <c r="H51" s="29">
        <v>3</v>
      </c>
      <c r="I51" s="29">
        <v>0</v>
      </c>
      <c r="J51" s="29">
        <v>3</v>
      </c>
      <c r="K51" s="29">
        <v>2</v>
      </c>
      <c r="L51" s="29">
        <v>2</v>
      </c>
      <c r="M51" s="29">
        <v>1</v>
      </c>
      <c r="N51" s="29">
        <f>SUMPRODUCT(TechScores[[#This Row],[Energy Impact]:[X-factor]],IF(zTAP!$B$4="Custom",CustomWeights,FactorWeights))*IF(TechScores[[#This Row],[Energy Impact]]=0,0,1)</f>
        <v>0</v>
      </c>
      <c r="O51" s="29">
        <f>N51-(COUNTIF($N$2:N51,N51)-1)*0.0001</f>
        <v>-5.0000000000000001E-4</v>
      </c>
      <c r="P51" s="29" t="s">
        <v>677</v>
      </c>
      <c r="Q51" s="29" t="s">
        <v>678</v>
      </c>
      <c r="R51" s="29" t="s">
        <v>679</v>
      </c>
      <c r="S51" s="29" t="s">
        <v>680</v>
      </c>
      <c r="T51" s="29" t="s">
        <v>681</v>
      </c>
      <c r="U51" s="29" t="s">
        <v>452</v>
      </c>
      <c r="V51" s="29">
        <v>0</v>
      </c>
      <c r="W51" s="29" t="s">
        <v>682</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row>
    <row r="52" spans="1:40" ht="15" customHeight="1" x14ac:dyDescent="0.2">
      <c r="A52" s="29" t="s">
        <v>242</v>
      </c>
      <c r="B52" s="29" t="s">
        <v>243</v>
      </c>
      <c r="C52" s="29" t="s">
        <v>237</v>
      </c>
      <c r="D52" s="29" t="s">
        <v>244</v>
      </c>
      <c r="E52" s="29">
        <f>INDEX(TechScores[[#This Row],[Colleges]:[All]],1,MATCH(zTAP!$B$21,TechScores[[#Headers],[Colleges]:[All]],0))</f>
        <v>0</v>
      </c>
      <c r="F52" s="29">
        <v>3</v>
      </c>
      <c r="G52" s="29">
        <v>1</v>
      </c>
      <c r="H52" s="29">
        <v>2</v>
      </c>
      <c r="I52" s="29">
        <v>0</v>
      </c>
      <c r="J52" s="29">
        <v>2</v>
      </c>
      <c r="K52" s="29">
        <v>1</v>
      </c>
      <c r="L52" s="29">
        <v>1</v>
      </c>
      <c r="M52" s="29">
        <v>0</v>
      </c>
      <c r="N52" s="29">
        <f>SUMPRODUCT(TechScores[[#This Row],[Energy Impact]:[X-factor]],IF(zTAP!$B$4="Custom",CustomWeights,FactorWeights))*IF(TechScores[[#This Row],[Energy Impact]]=0,0,1)</f>
        <v>0</v>
      </c>
      <c r="O52" s="29">
        <f>N52-(COUNTIF($N$2:N52,N52)-1)*0.0001</f>
        <v>-6.0000000000000006E-4</v>
      </c>
      <c r="P52" s="29" t="s">
        <v>715</v>
      </c>
      <c r="Q52" s="29" t="s">
        <v>716</v>
      </c>
      <c r="R52" s="29" t="s">
        <v>717</v>
      </c>
      <c r="S52" s="29" t="s">
        <v>718</v>
      </c>
      <c r="T52" s="29" t="s">
        <v>719</v>
      </c>
      <c r="U52" s="29" t="s">
        <v>452</v>
      </c>
      <c r="V52" s="29">
        <v>0</v>
      </c>
      <c r="W52" s="29" t="s">
        <v>720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row>
    <row r="53" spans="1:40" ht="15" customHeight="1" x14ac:dyDescent="0.2">
      <c r="A53" s="29" t="s">
        <v>245</v>
      </c>
      <c r="B53" s="29" t="s">
        <v>246</v>
      </c>
      <c r="C53" s="29" t="s">
        <v>237</v>
      </c>
      <c r="D53" s="29" t="s">
        <v>247</v>
      </c>
      <c r="E53" s="29">
        <f>INDEX(TechScores[[#This Row],[Colleges]:[All]],1,MATCH(zTAP!$B$21,TechScores[[#Headers],[Colleges]:[All]],0))</f>
        <v>0.6</v>
      </c>
      <c r="F53" s="29">
        <v>2</v>
      </c>
      <c r="G53" s="29">
        <v>1</v>
      </c>
      <c r="H53" s="29">
        <v>2</v>
      </c>
      <c r="I53" s="29">
        <v>1</v>
      </c>
      <c r="J53" s="29">
        <v>3</v>
      </c>
      <c r="K53" s="29">
        <v>2</v>
      </c>
      <c r="L53" s="29">
        <v>2</v>
      </c>
      <c r="M53" s="29">
        <v>1</v>
      </c>
      <c r="N53" s="29">
        <f>SUMPRODUCT(TechScores[[#This Row],[Energy Impact]:[X-factor]],IF(zTAP!$B$4="Custom",CustomWeights,FactorWeights))*IF(TechScores[[#This Row],[Energy Impact]]=0,0,1)</f>
        <v>164.5</v>
      </c>
      <c r="O53" s="29">
        <f>N53-(COUNTIF($N$2:N53,N53)-1)*0.0001</f>
        <v>164.5</v>
      </c>
      <c r="P53" s="29" t="s">
        <v>507</v>
      </c>
      <c r="Q53" s="29" t="s">
        <v>508</v>
      </c>
      <c r="R53" s="29" t="s">
        <v>509</v>
      </c>
      <c r="S53" s="29" t="s">
        <v>510</v>
      </c>
      <c r="T53" s="29">
        <v>0</v>
      </c>
      <c r="U53" s="29" t="s">
        <v>452</v>
      </c>
      <c r="V53" s="29">
        <v>0</v>
      </c>
      <c r="W53" s="29" t="s">
        <v>511</v>
      </c>
      <c r="X53" s="29">
        <v>0</v>
      </c>
      <c r="Y53" s="29">
        <v>0.5</v>
      </c>
      <c r="Z53" s="29">
        <v>0.5</v>
      </c>
      <c r="AA53" s="29">
        <v>0.5</v>
      </c>
      <c r="AB53" s="29">
        <v>0.5</v>
      </c>
      <c r="AC53" s="29">
        <v>0.4</v>
      </c>
      <c r="AD53" s="29">
        <v>0.5</v>
      </c>
      <c r="AE53" s="29">
        <v>0.4</v>
      </c>
      <c r="AF53" s="29">
        <v>0.2</v>
      </c>
      <c r="AG53" s="29">
        <v>0.4</v>
      </c>
      <c r="AH53" s="29">
        <v>0.5</v>
      </c>
      <c r="AI53" s="29">
        <v>0.5</v>
      </c>
      <c r="AJ53" s="29">
        <v>0.4</v>
      </c>
      <c r="AK53" s="29">
        <v>0.1</v>
      </c>
      <c r="AL53" s="29">
        <v>0.6</v>
      </c>
      <c r="AM53" s="29">
        <v>0.7</v>
      </c>
      <c r="AN53" s="29">
        <v>0.6</v>
      </c>
    </row>
    <row r="54" spans="1:40" ht="15" customHeight="1" x14ac:dyDescent="0.2">
      <c r="A54" s="29" t="s">
        <v>248</v>
      </c>
      <c r="B54" s="29" t="s">
        <v>249</v>
      </c>
      <c r="C54" s="29" t="s">
        <v>237</v>
      </c>
      <c r="D54" s="29" t="s">
        <v>241</v>
      </c>
      <c r="E54" s="29">
        <f>INDEX(TechScores[[#This Row],[Colleges]:[All]],1,MATCH(zTAP!$B$21,TechScores[[#Headers],[Colleges]:[All]],0))</f>
        <v>0</v>
      </c>
      <c r="F54" s="29">
        <v>2</v>
      </c>
      <c r="G54" s="29">
        <v>1</v>
      </c>
      <c r="H54" s="29">
        <v>3</v>
      </c>
      <c r="I54" s="29">
        <v>1</v>
      </c>
      <c r="J54" s="29">
        <v>3</v>
      </c>
      <c r="K54" s="29">
        <v>2</v>
      </c>
      <c r="L54" s="29">
        <v>2</v>
      </c>
      <c r="M54" s="29">
        <v>1</v>
      </c>
      <c r="N54" s="29">
        <f>SUMPRODUCT(TechScores[[#This Row],[Energy Impact]:[X-factor]],IF(zTAP!$B$4="Custom",CustomWeights,FactorWeights))*IF(TechScores[[#This Row],[Energy Impact]]=0,0,1)</f>
        <v>0</v>
      </c>
      <c r="O54" s="29">
        <f>N54-(COUNTIF($N$2:N54,N54)-1)*0.0001</f>
        <v>-6.9999999999999999E-4</v>
      </c>
      <c r="P54" s="29" t="s">
        <v>758</v>
      </c>
      <c r="Q54" s="29" t="s">
        <v>759</v>
      </c>
      <c r="R54" s="29" t="s">
        <v>760</v>
      </c>
      <c r="S54" s="29" t="s">
        <v>761</v>
      </c>
      <c r="T54" s="29" t="s">
        <v>762</v>
      </c>
      <c r="U54" s="29" t="s">
        <v>460</v>
      </c>
      <c r="V54" s="29">
        <v>0</v>
      </c>
      <c r="W54" s="29" t="s">
        <v>763</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row>
    <row r="55" spans="1:40" ht="15" customHeight="1" x14ac:dyDescent="0.2">
      <c r="A55" s="29" t="s">
        <v>250</v>
      </c>
      <c r="B55" s="29" t="s">
        <v>384</v>
      </c>
      <c r="C55" s="29" t="s">
        <v>93</v>
      </c>
      <c r="D55" s="29" t="s">
        <v>251</v>
      </c>
      <c r="E55" s="29">
        <f>INDEX(TechScores[[#This Row],[Colleges]:[All]],1,MATCH(zTAP!$B$21,TechScores[[#Headers],[Colleges]:[All]],0))</f>
        <v>2.2000000000000002</v>
      </c>
      <c r="F55" s="29">
        <v>3</v>
      </c>
      <c r="G55" s="29">
        <v>2</v>
      </c>
      <c r="H55" s="29">
        <v>2</v>
      </c>
      <c r="I55" s="29">
        <v>3</v>
      </c>
      <c r="J55" s="29">
        <v>0</v>
      </c>
      <c r="K55" s="29">
        <v>2</v>
      </c>
      <c r="L55" s="29">
        <v>1</v>
      </c>
      <c r="M55" s="29">
        <v>-1</v>
      </c>
      <c r="N55" s="29">
        <f>SUMPRODUCT(TechScores[[#This Row],[Energy Impact]:[X-factor]],IF(zTAP!$B$4="Custom",CustomWeights,FactorWeights))*IF(TechScores[[#This Row],[Energy Impact]]=0,0,1)</f>
        <v>91.5</v>
      </c>
      <c r="O55" s="29">
        <f>N55-(COUNTIF($N$2:N55,N55)-1)*0.0001</f>
        <v>91.5</v>
      </c>
      <c r="P55" s="29">
        <v>0</v>
      </c>
      <c r="Q55" s="29">
        <v>0</v>
      </c>
      <c r="R55" s="29">
        <v>0</v>
      </c>
      <c r="S55" s="29">
        <v>0</v>
      </c>
      <c r="T55" s="29">
        <v>0</v>
      </c>
      <c r="U55" s="29">
        <v>0</v>
      </c>
      <c r="V55" s="29">
        <v>0</v>
      </c>
      <c r="W55" s="29">
        <v>0</v>
      </c>
      <c r="X55" s="29">
        <v>0</v>
      </c>
      <c r="Y55" s="29">
        <v>1.3</v>
      </c>
      <c r="Z55" s="29">
        <v>1.7</v>
      </c>
      <c r="AA55" s="29">
        <v>1.1000000000000001</v>
      </c>
      <c r="AB55" s="29">
        <v>1.8</v>
      </c>
      <c r="AC55" s="29">
        <v>1</v>
      </c>
      <c r="AD55" s="29">
        <v>1.7</v>
      </c>
      <c r="AE55" s="29">
        <v>1.1000000000000001</v>
      </c>
      <c r="AF55" s="29">
        <v>0.4</v>
      </c>
      <c r="AG55" s="29">
        <v>1.6</v>
      </c>
      <c r="AH55" s="29">
        <v>1.8</v>
      </c>
      <c r="AI55" s="29">
        <v>2.1</v>
      </c>
      <c r="AJ55" s="29">
        <v>1.6</v>
      </c>
      <c r="AK55" s="29">
        <v>0.5</v>
      </c>
      <c r="AL55" s="29">
        <v>2.8</v>
      </c>
      <c r="AM55" s="29">
        <v>0</v>
      </c>
      <c r="AN55" s="29">
        <v>2.2000000000000002</v>
      </c>
    </row>
    <row r="56" spans="1:40" ht="15" customHeight="1" x14ac:dyDescent="0.2">
      <c r="A56" s="29" t="s">
        <v>252</v>
      </c>
      <c r="B56" s="29" t="s">
        <v>253</v>
      </c>
      <c r="C56" s="29" t="s">
        <v>93</v>
      </c>
      <c r="D56" s="29" t="s">
        <v>254</v>
      </c>
      <c r="E56" s="29">
        <f>INDEX(TechScores[[#This Row],[Colleges]:[All]],1,MATCH(zTAP!$B$21,TechScores[[#Headers],[Colleges]:[All]],0))</f>
        <v>1</v>
      </c>
      <c r="F56" s="29">
        <v>3</v>
      </c>
      <c r="G56" s="29">
        <v>2</v>
      </c>
      <c r="H56" s="29">
        <v>2</v>
      </c>
      <c r="I56" s="29">
        <v>1</v>
      </c>
      <c r="J56" s="29">
        <v>2</v>
      </c>
      <c r="K56" s="29">
        <v>1</v>
      </c>
      <c r="L56" s="29">
        <v>1</v>
      </c>
      <c r="M56" s="29">
        <v>0</v>
      </c>
      <c r="N56" s="29">
        <f>SUMPRODUCT(TechScores[[#This Row],[Energy Impact]:[X-factor]],IF(zTAP!$B$4="Custom",CustomWeights,FactorWeights))*IF(TechScores[[#This Row],[Energy Impact]]=0,0,1)</f>
        <v>127.5</v>
      </c>
      <c r="O56" s="29">
        <f>N56-(COUNTIF($N$2:N56,N56)-1)*0.0001</f>
        <v>127.4999</v>
      </c>
      <c r="P56" s="29">
        <v>0</v>
      </c>
      <c r="Q56" s="29">
        <v>0</v>
      </c>
      <c r="R56" s="29">
        <v>0</v>
      </c>
      <c r="S56" s="29">
        <v>0</v>
      </c>
      <c r="T56" s="29">
        <v>0</v>
      </c>
      <c r="U56" s="29">
        <v>0</v>
      </c>
      <c r="V56" s="29">
        <v>0</v>
      </c>
      <c r="W56" s="29">
        <v>0</v>
      </c>
      <c r="X56" s="29">
        <v>0</v>
      </c>
      <c r="Y56" s="29">
        <v>1</v>
      </c>
      <c r="Z56" s="29">
        <v>0.7</v>
      </c>
      <c r="AA56" s="29">
        <v>1</v>
      </c>
      <c r="AB56" s="29">
        <v>0.7</v>
      </c>
      <c r="AC56" s="29">
        <v>0.8</v>
      </c>
      <c r="AD56" s="29">
        <v>0.6</v>
      </c>
      <c r="AE56" s="29">
        <v>0.5</v>
      </c>
      <c r="AF56" s="29">
        <v>0.3</v>
      </c>
      <c r="AG56" s="29">
        <v>0.5</v>
      </c>
      <c r="AH56" s="29">
        <v>0.9</v>
      </c>
      <c r="AI56" s="29">
        <v>0.9</v>
      </c>
      <c r="AJ56" s="29">
        <v>0.3</v>
      </c>
      <c r="AK56" s="29">
        <v>0.1</v>
      </c>
      <c r="AL56" s="29">
        <v>0.5</v>
      </c>
      <c r="AM56" s="29">
        <v>0.6</v>
      </c>
      <c r="AN56" s="29">
        <v>1</v>
      </c>
    </row>
    <row r="57" spans="1:40" ht="15" customHeight="1" x14ac:dyDescent="0.2">
      <c r="A57" s="29" t="s">
        <v>255</v>
      </c>
      <c r="B57" s="29" t="s">
        <v>256</v>
      </c>
      <c r="C57" s="29" t="s">
        <v>93</v>
      </c>
      <c r="D57" s="29" t="s">
        <v>257</v>
      </c>
      <c r="E57" s="29">
        <f>INDEX(TechScores[[#This Row],[Colleges]:[All]],1,MATCH(zTAP!$B$21,TechScores[[#Headers],[Colleges]:[All]],0))</f>
        <v>2.1</v>
      </c>
      <c r="F57" s="29">
        <v>2</v>
      </c>
      <c r="G57" s="29">
        <v>2</v>
      </c>
      <c r="H57" s="29">
        <v>2</v>
      </c>
      <c r="I57" s="29">
        <v>1</v>
      </c>
      <c r="J57" s="29">
        <v>2</v>
      </c>
      <c r="K57" s="29">
        <v>2</v>
      </c>
      <c r="L57" s="29">
        <v>1</v>
      </c>
      <c r="M57" s="29">
        <v>-1</v>
      </c>
      <c r="N57" s="29">
        <f>SUMPRODUCT(TechScores[[#This Row],[Energy Impact]:[X-factor]],IF(zTAP!$B$4="Custom",CustomWeights,FactorWeights))*IF(TechScores[[#This Row],[Energy Impact]]=0,0,1)</f>
        <v>122</v>
      </c>
      <c r="O57" s="29">
        <f>N57-(COUNTIF($N$2:N57,N57)-1)*0.0001</f>
        <v>122</v>
      </c>
      <c r="P57" s="29">
        <v>0</v>
      </c>
      <c r="Q57" s="29">
        <v>0</v>
      </c>
      <c r="R57" s="29">
        <v>0</v>
      </c>
      <c r="S57" s="29">
        <v>0</v>
      </c>
      <c r="T57" s="29">
        <v>0</v>
      </c>
      <c r="U57" s="29">
        <v>0</v>
      </c>
      <c r="V57" s="29">
        <v>0</v>
      </c>
      <c r="W57" s="29">
        <v>0</v>
      </c>
      <c r="X57" s="29">
        <v>0</v>
      </c>
      <c r="Y57" s="29">
        <v>1.5</v>
      </c>
      <c r="Z57" s="29">
        <v>1.9</v>
      </c>
      <c r="AA57" s="29">
        <v>1.4</v>
      </c>
      <c r="AB57" s="29">
        <v>1.9</v>
      </c>
      <c r="AC57" s="29">
        <v>1.3</v>
      </c>
      <c r="AD57" s="29">
        <v>1.9</v>
      </c>
      <c r="AE57" s="29">
        <v>1.3</v>
      </c>
      <c r="AF57" s="29">
        <v>0.7</v>
      </c>
      <c r="AG57" s="29">
        <v>1.6</v>
      </c>
      <c r="AH57" s="29">
        <v>2</v>
      </c>
      <c r="AI57" s="29">
        <v>2.2000000000000002</v>
      </c>
      <c r="AJ57" s="29">
        <v>1.6</v>
      </c>
      <c r="AK57" s="29">
        <v>0</v>
      </c>
      <c r="AL57" s="29">
        <v>0</v>
      </c>
      <c r="AM57" s="29">
        <v>0</v>
      </c>
      <c r="AN57" s="29">
        <v>2.1</v>
      </c>
    </row>
    <row r="58" spans="1:40" ht="15" customHeight="1" x14ac:dyDescent="0.2">
      <c r="A58" s="29" t="s">
        <v>258</v>
      </c>
      <c r="B58" s="29" t="s">
        <v>259</v>
      </c>
      <c r="C58" s="29" t="s">
        <v>93</v>
      </c>
      <c r="D58" s="29" t="s">
        <v>259</v>
      </c>
      <c r="E58" s="29">
        <f>INDEX(TechScores[[#This Row],[Colleges]:[All]],1,MATCH(zTAP!$B$21,TechScores[[#Headers],[Colleges]:[All]],0))</f>
        <v>1.9</v>
      </c>
      <c r="F58" s="29">
        <v>1</v>
      </c>
      <c r="G58" s="29">
        <v>2</v>
      </c>
      <c r="H58" s="29">
        <v>2</v>
      </c>
      <c r="I58" s="29">
        <v>0</v>
      </c>
      <c r="J58" s="29">
        <v>2</v>
      </c>
      <c r="K58" s="29">
        <v>1</v>
      </c>
      <c r="L58" s="29">
        <v>1</v>
      </c>
      <c r="M58" s="29">
        <v>0</v>
      </c>
      <c r="N58" s="29">
        <f>SUMPRODUCT(TechScores[[#This Row],[Energy Impact]:[X-factor]],IF(zTAP!$B$4="Custom",CustomWeights,FactorWeights))*IF(TechScores[[#This Row],[Energy Impact]]=0,0,1)</f>
        <v>130.5</v>
      </c>
      <c r="O58" s="29">
        <f>N58-(COUNTIF($N$2:N58,N58)-1)*0.0001</f>
        <v>130.5</v>
      </c>
      <c r="P58" s="29">
        <v>0</v>
      </c>
      <c r="Q58" s="29">
        <v>0</v>
      </c>
      <c r="R58" s="29">
        <v>0</v>
      </c>
      <c r="S58" s="29">
        <v>0</v>
      </c>
      <c r="T58" s="29">
        <v>0</v>
      </c>
      <c r="U58" s="29">
        <v>0</v>
      </c>
      <c r="V58" s="29">
        <v>0</v>
      </c>
      <c r="W58" s="29">
        <v>0</v>
      </c>
      <c r="X58" s="29">
        <v>0</v>
      </c>
      <c r="Y58" s="29">
        <v>1.1000000000000001</v>
      </c>
      <c r="Z58" s="29">
        <v>1.5</v>
      </c>
      <c r="AA58" s="29">
        <v>0.9</v>
      </c>
      <c r="AB58" s="29">
        <v>1.5</v>
      </c>
      <c r="AC58" s="29">
        <v>0.9</v>
      </c>
      <c r="AD58" s="29">
        <v>1.5</v>
      </c>
      <c r="AE58" s="29">
        <v>1</v>
      </c>
      <c r="AF58" s="29">
        <v>0.3</v>
      </c>
      <c r="AG58" s="29">
        <v>1.4</v>
      </c>
      <c r="AH58" s="29">
        <v>1.6</v>
      </c>
      <c r="AI58" s="29">
        <v>1.8</v>
      </c>
      <c r="AJ58" s="29">
        <v>1.5</v>
      </c>
      <c r="AK58" s="29">
        <v>0.4</v>
      </c>
      <c r="AL58" s="29">
        <v>2.6</v>
      </c>
      <c r="AM58" s="29">
        <v>2.8</v>
      </c>
      <c r="AN58" s="29">
        <v>1.9</v>
      </c>
    </row>
    <row r="59" spans="1:40" ht="15" customHeight="1" x14ac:dyDescent="0.2">
      <c r="A59" s="29" t="s">
        <v>260</v>
      </c>
      <c r="B59" s="29" t="s">
        <v>261</v>
      </c>
      <c r="C59" s="29" t="s">
        <v>93</v>
      </c>
      <c r="D59" s="29" t="s">
        <v>262</v>
      </c>
      <c r="E59" s="29">
        <f>INDEX(TechScores[[#This Row],[Colleges]:[All]],1,MATCH(zTAP!$B$21,TechScores[[#Headers],[Colleges]:[All]],0))</f>
        <v>1</v>
      </c>
      <c r="F59" s="29">
        <v>3</v>
      </c>
      <c r="G59" s="29">
        <v>2</v>
      </c>
      <c r="H59" s="29">
        <v>2</v>
      </c>
      <c r="I59" s="29">
        <v>2</v>
      </c>
      <c r="J59" s="29">
        <v>2</v>
      </c>
      <c r="K59" s="29">
        <v>2</v>
      </c>
      <c r="L59" s="29">
        <v>2</v>
      </c>
      <c r="M59" s="29">
        <v>0</v>
      </c>
      <c r="N59" s="29">
        <f>SUMPRODUCT(TechScores[[#This Row],[Energy Impact]:[X-factor]],IF(zTAP!$B$4="Custom",CustomWeights,FactorWeights))*IF(TechScores[[#This Row],[Energy Impact]]=0,0,1)</f>
        <v>147.5</v>
      </c>
      <c r="O59" s="29">
        <f>N59-(COUNTIF($N$2:N59,N59)-1)*0.0001</f>
        <v>147.5</v>
      </c>
      <c r="P59" s="29" t="s">
        <v>432</v>
      </c>
      <c r="Q59" s="29" t="s">
        <v>433</v>
      </c>
      <c r="R59" s="29" t="s">
        <v>434</v>
      </c>
      <c r="S59" s="29" t="s">
        <v>435</v>
      </c>
      <c r="T59" s="29" t="s">
        <v>436</v>
      </c>
      <c r="U59" s="29" t="s">
        <v>437</v>
      </c>
      <c r="V59" s="29" t="s">
        <v>438</v>
      </c>
      <c r="W59" s="29" t="s">
        <v>439</v>
      </c>
      <c r="X59" s="29" t="s">
        <v>440</v>
      </c>
      <c r="Y59" s="29">
        <v>1</v>
      </c>
      <c r="Z59" s="29">
        <v>0.8</v>
      </c>
      <c r="AA59" s="29">
        <v>1</v>
      </c>
      <c r="AB59" s="29">
        <v>0.7</v>
      </c>
      <c r="AC59" s="29">
        <v>0.8</v>
      </c>
      <c r="AD59" s="29">
        <v>0.6</v>
      </c>
      <c r="AE59" s="29">
        <v>0.5</v>
      </c>
      <c r="AF59" s="29">
        <v>0.3</v>
      </c>
      <c r="AG59" s="29">
        <v>0.5</v>
      </c>
      <c r="AH59" s="29">
        <v>0.9</v>
      </c>
      <c r="AI59" s="29">
        <v>0.9</v>
      </c>
      <c r="AJ59" s="29">
        <v>0.3</v>
      </c>
      <c r="AK59" s="29">
        <v>0.2</v>
      </c>
      <c r="AL59" s="29">
        <v>0.6</v>
      </c>
      <c r="AM59" s="29">
        <v>0.8</v>
      </c>
      <c r="AN59" s="29">
        <v>1</v>
      </c>
    </row>
    <row r="60" spans="1:40" ht="15" customHeight="1" x14ac:dyDescent="0.2">
      <c r="A60" s="29" t="s">
        <v>263</v>
      </c>
      <c r="B60" s="29" t="s">
        <v>264</v>
      </c>
      <c r="C60" s="29" t="s">
        <v>265</v>
      </c>
      <c r="D60" s="29" t="s">
        <v>266</v>
      </c>
      <c r="E60" s="29">
        <f>INDEX(TechScores[[#This Row],[Colleges]:[All]],1,MATCH(zTAP!$B$21,TechScores[[#Headers],[Colleges]:[All]],0))</f>
        <v>0.1</v>
      </c>
      <c r="F60" s="29">
        <v>0</v>
      </c>
      <c r="G60" s="29">
        <v>2</v>
      </c>
      <c r="H60" s="29">
        <v>3</v>
      </c>
      <c r="I60" s="29">
        <v>2</v>
      </c>
      <c r="J60" s="29">
        <v>2</v>
      </c>
      <c r="K60" s="29">
        <v>2</v>
      </c>
      <c r="L60" s="29">
        <v>2</v>
      </c>
      <c r="M60" s="29">
        <v>0</v>
      </c>
      <c r="N60" s="29">
        <f>SUMPRODUCT(TechScores[[#This Row],[Energy Impact]:[X-factor]],IF(zTAP!$B$4="Custom",CustomWeights,FactorWeights))*IF(TechScores[[#This Row],[Energy Impact]]=0,0,1)</f>
        <v>112</v>
      </c>
      <c r="O60" s="29">
        <f>N60-(COUNTIF($N$2:N60,N60)-1)*0.0001</f>
        <v>112</v>
      </c>
      <c r="P60" s="29" t="s">
        <v>553</v>
      </c>
      <c r="Q60" s="29" t="s">
        <v>554</v>
      </c>
      <c r="R60" s="29" t="s">
        <v>555</v>
      </c>
      <c r="S60" s="29" t="s">
        <v>556</v>
      </c>
      <c r="T60" s="29">
        <v>0</v>
      </c>
      <c r="U60" s="29" t="s">
        <v>557</v>
      </c>
      <c r="V60" s="29">
        <v>0</v>
      </c>
      <c r="W60" s="29" t="s">
        <v>558</v>
      </c>
      <c r="X60" s="29">
        <v>0</v>
      </c>
      <c r="Y60" s="29">
        <v>0</v>
      </c>
      <c r="Z60" s="29">
        <v>0</v>
      </c>
      <c r="AA60" s="29">
        <v>0</v>
      </c>
      <c r="AB60" s="29">
        <v>0</v>
      </c>
      <c r="AC60" s="29">
        <v>0</v>
      </c>
      <c r="AD60" s="29">
        <v>0</v>
      </c>
      <c r="AE60" s="29">
        <v>0</v>
      </c>
      <c r="AF60" s="29">
        <v>0</v>
      </c>
      <c r="AG60" s="29">
        <v>0</v>
      </c>
      <c r="AH60" s="29">
        <v>0</v>
      </c>
      <c r="AI60" s="29">
        <v>0</v>
      </c>
      <c r="AJ60" s="29">
        <v>0</v>
      </c>
      <c r="AK60" s="29">
        <v>0.1</v>
      </c>
      <c r="AL60" s="29">
        <v>0.6</v>
      </c>
      <c r="AM60" s="29">
        <v>0.6</v>
      </c>
      <c r="AN60" s="29">
        <v>0.1</v>
      </c>
    </row>
    <row r="61" spans="1:40" ht="15" customHeight="1" x14ac:dyDescent="0.2">
      <c r="A61" s="29" t="s">
        <v>267</v>
      </c>
      <c r="B61" s="29" t="s">
        <v>268</v>
      </c>
      <c r="C61" s="29" t="s">
        <v>265</v>
      </c>
      <c r="D61" s="29" t="s">
        <v>269</v>
      </c>
      <c r="E61" s="29">
        <f>INDEX(TechScores[[#This Row],[Colleges]:[All]],1,MATCH(zTAP!$B$21,TechScores[[#Headers],[Colleges]:[All]],0))</f>
        <v>0</v>
      </c>
      <c r="F61" s="29">
        <v>0</v>
      </c>
      <c r="G61" s="29">
        <v>1</v>
      </c>
      <c r="H61" s="29">
        <v>1</v>
      </c>
      <c r="I61" s="29">
        <v>2</v>
      </c>
      <c r="J61" s="29">
        <v>2</v>
      </c>
      <c r="K61" s="29">
        <v>2</v>
      </c>
      <c r="L61" s="29">
        <v>2</v>
      </c>
      <c r="M61" s="29">
        <v>0</v>
      </c>
      <c r="N61" s="29">
        <f>SUMPRODUCT(TechScores[[#This Row],[Energy Impact]:[X-factor]],IF(zTAP!$B$4="Custom",CustomWeights,FactorWeights))*IF(TechScores[[#This Row],[Energy Impact]]=0,0,1)</f>
        <v>0</v>
      </c>
      <c r="O61" s="29">
        <f>N61-(COUNTIF($N$2:N61,N61)-1)*0.0001</f>
        <v>-8.0000000000000004E-4</v>
      </c>
      <c r="P61" s="29" t="s">
        <v>559</v>
      </c>
      <c r="Q61" s="29" t="s">
        <v>560</v>
      </c>
      <c r="R61" s="29" t="s">
        <v>561</v>
      </c>
      <c r="S61" s="29" t="s">
        <v>562</v>
      </c>
      <c r="T61" s="29" t="s">
        <v>563</v>
      </c>
      <c r="U61" s="29" t="s">
        <v>424</v>
      </c>
      <c r="V61" s="29">
        <v>0</v>
      </c>
      <c r="W61" s="29" t="s">
        <v>564</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row>
    <row r="62" spans="1:40" ht="15" customHeight="1" x14ac:dyDescent="0.2">
      <c r="A62" s="29" t="s">
        <v>270</v>
      </c>
      <c r="B62" s="29" t="s">
        <v>271</v>
      </c>
      <c r="C62" s="29" t="s">
        <v>265</v>
      </c>
      <c r="D62" s="29" t="s">
        <v>272</v>
      </c>
      <c r="E62" s="29">
        <f>INDEX(TechScores[[#This Row],[Colleges]:[All]],1,MATCH(zTAP!$B$21,TechScores[[#Headers],[Colleges]:[All]],0))</f>
        <v>0</v>
      </c>
      <c r="F62" s="29">
        <v>0</v>
      </c>
      <c r="G62" s="29">
        <v>1</v>
      </c>
      <c r="H62" s="29">
        <v>1</v>
      </c>
      <c r="I62" s="29">
        <v>2</v>
      </c>
      <c r="J62" s="29">
        <v>2</v>
      </c>
      <c r="K62" s="29">
        <v>2</v>
      </c>
      <c r="L62" s="29">
        <v>2</v>
      </c>
      <c r="M62" s="29">
        <v>0</v>
      </c>
      <c r="N62" s="29">
        <f>SUMPRODUCT(TechScores[[#This Row],[Energy Impact]:[X-factor]],IF(zTAP!$B$4="Custom",CustomWeights,FactorWeights))*IF(TechScores[[#This Row],[Energy Impact]]=0,0,1)</f>
        <v>0</v>
      </c>
      <c r="O62" s="29">
        <f>N62-(COUNTIF($N$2:N62,N62)-1)*0.0001</f>
        <v>-9.0000000000000008E-4</v>
      </c>
      <c r="P62" s="29" t="s">
        <v>565</v>
      </c>
      <c r="Q62" s="29" t="s">
        <v>566</v>
      </c>
      <c r="R62" s="29" t="s">
        <v>567</v>
      </c>
      <c r="S62" s="29" t="s">
        <v>568</v>
      </c>
      <c r="T62" s="29">
        <v>0</v>
      </c>
      <c r="U62" s="29" t="s">
        <v>424</v>
      </c>
      <c r="V62" s="29">
        <v>0</v>
      </c>
      <c r="W62" s="29" t="s">
        <v>569</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row>
    <row r="63" spans="1:40" ht="15" customHeight="1" x14ac:dyDescent="0.2">
      <c r="A63" s="29" t="s">
        <v>273</v>
      </c>
      <c r="B63" s="29" t="s">
        <v>274</v>
      </c>
      <c r="C63" s="29" t="s">
        <v>265</v>
      </c>
      <c r="D63" s="29" t="s">
        <v>275</v>
      </c>
      <c r="E63" s="29">
        <f>INDEX(TechScores[[#This Row],[Colleges]:[All]],1,MATCH(zTAP!$B$21,TechScores[[#Headers],[Colleges]:[All]],0))</f>
        <v>0.1</v>
      </c>
      <c r="F63" s="29">
        <v>0</v>
      </c>
      <c r="G63" s="29">
        <v>1</v>
      </c>
      <c r="H63" s="29">
        <v>2</v>
      </c>
      <c r="I63" s="29">
        <v>2</v>
      </c>
      <c r="J63" s="29">
        <v>2</v>
      </c>
      <c r="K63" s="29">
        <v>2</v>
      </c>
      <c r="L63" s="29">
        <v>2</v>
      </c>
      <c r="M63" s="29">
        <v>0</v>
      </c>
      <c r="N63" s="29">
        <f>SUMPRODUCT(TechScores[[#This Row],[Energy Impact]:[X-factor]],IF(zTAP!$B$4="Custom",CustomWeights,FactorWeights))*IF(TechScores[[#This Row],[Energy Impact]]=0,0,1)</f>
        <v>99.5</v>
      </c>
      <c r="O63" s="29">
        <f>N63-(COUNTIF($N$2:N63,N63)-1)*0.0001</f>
        <v>99.5</v>
      </c>
      <c r="P63" s="29" t="s">
        <v>813</v>
      </c>
      <c r="Q63" s="29" t="s">
        <v>814</v>
      </c>
      <c r="R63" s="29" t="s">
        <v>815</v>
      </c>
      <c r="S63" s="29" t="s">
        <v>816</v>
      </c>
      <c r="T63" s="29">
        <v>0</v>
      </c>
      <c r="U63" s="29">
        <v>0.1</v>
      </c>
      <c r="V63" s="29">
        <v>0</v>
      </c>
      <c r="W63" s="29" t="s">
        <v>817</v>
      </c>
      <c r="X63" s="29">
        <v>0</v>
      </c>
      <c r="Y63" s="29">
        <v>0</v>
      </c>
      <c r="Z63" s="29">
        <v>0</v>
      </c>
      <c r="AA63" s="29">
        <v>0</v>
      </c>
      <c r="AB63" s="29">
        <v>0.2</v>
      </c>
      <c r="AC63" s="29">
        <v>0</v>
      </c>
      <c r="AD63" s="29">
        <v>0</v>
      </c>
      <c r="AE63" s="29">
        <v>0</v>
      </c>
      <c r="AF63" s="29">
        <v>0</v>
      </c>
      <c r="AG63" s="29">
        <v>0</v>
      </c>
      <c r="AH63" s="29">
        <v>0</v>
      </c>
      <c r="AI63" s="29">
        <v>0.2</v>
      </c>
      <c r="AJ63" s="29">
        <v>0</v>
      </c>
      <c r="AK63" s="29">
        <v>0.1</v>
      </c>
      <c r="AL63" s="29">
        <v>0.6</v>
      </c>
      <c r="AM63" s="29">
        <v>0.7</v>
      </c>
      <c r="AN63" s="29">
        <v>0.1</v>
      </c>
    </row>
    <row r="64" spans="1:40" ht="15" customHeight="1" x14ac:dyDescent="0.2">
      <c r="A64" s="29" t="s">
        <v>276</v>
      </c>
      <c r="B64" s="29" t="s">
        <v>277</v>
      </c>
      <c r="C64" s="29" t="s">
        <v>265</v>
      </c>
      <c r="D64" s="29" t="s">
        <v>278</v>
      </c>
      <c r="E64" s="29">
        <f>INDEX(TechScores[[#This Row],[Colleges]:[All]],1,MATCH(zTAP!$B$21,TechScores[[#Headers],[Colleges]:[All]],0))</f>
        <v>0.1</v>
      </c>
      <c r="F64" s="29">
        <v>1</v>
      </c>
      <c r="G64" s="29">
        <v>2</v>
      </c>
      <c r="H64" s="29">
        <v>1</v>
      </c>
      <c r="I64" s="29">
        <v>2</v>
      </c>
      <c r="J64" s="29">
        <v>2</v>
      </c>
      <c r="K64" s="29">
        <v>2</v>
      </c>
      <c r="L64" s="29">
        <v>2</v>
      </c>
      <c r="M64" s="29">
        <v>0</v>
      </c>
      <c r="N64" s="29">
        <f>SUMPRODUCT(TechScores[[#This Row],[Energy Impact]:[X-factor]],IF(zTAP!$B$4="Custom",CustomWeights,FactorWeights))*IF(TechScores[[#This Row],[Energy Impact]]=0,0,1)</f>
        <v>109.5</v>
      </c>
      <c r="O64" s="29">
        <f>N64-(COUNTIF($N$2:N64,N64)-1)*0.0001</f>
        <v>109.4999</v>
      </c>
      <c r="P64" s="29" t="s">
        <v>818</v>
      </c>
      <c r="Q64" s="29" t="s">
        <v>819</v>
      </c>
      <c r="R64" s="29" t="s">
        <v>820</v>
      </c>
      <c r="S64" s="29" t="s">
        <v>821</v>
      </c>
      <c r="T64" s="29">
        <v>0</v>
      </c>
      <c r="U64" s="29" t="s">
        <v>424</v>
      </c>
      <c r="V64" s="29">
        <v>0</v>
      </c>
      <c r="W64" s="29" t="s">
        <v>822</v>
      </c>
      <c r="X64" s="29">
        <v>0</v>
      </c>
      <c r="Y64" s="29">
        <v>0</v>
      </c>
      <c r="Z64" s="29">
        <v>0</v>
      </c>
      <c r="AA64" s="29">
        <v>0</v>
      </c>
      <c r="AB64" s="29">
        <v>0.2</v>
      </c>
      <c r="AC64" s="29">
        <v>0</v>
      </c>
      <c r="AD64" s="29">
        <v>0</v>
      </c>
      <c r="AE64" s="29">
        <v>0</v>
      </c>
      <c r="AF64" s="29">
        <v>0</v>
      </c>
      <c r="AG64" s="29">
        <v>0</v>
      </c>
      <c r="AH64" s="29">
        <v>0</v>
      </c>
      <c r="AI64" s="29">
        <v>0.2</v>
      </c>
      <c r="AJ64" s="29">
        <v>0</v>
      </c>
      <c r="AK64" s="29">
        <v>0.1</v>
      </c>
      <c r="AL64" s="29">
        <v>0.6</v>
      </c>
      <c r="AM64" s="29">
        <v>0.7</v>
      </c>
      <c r="AN64" s="29">
        <v>0.1</v>
      </c>
    </row>
    <row r="65" spans="1:40" ht="15" customHeight="1" x14ac:dyDescent="0.2">
      <c r="A65" s="29" t="s">
        <v>279</v>
      </c>
      <c r="B65" s="29" t="s">
        <v>280</v>
      </c>
      <c r="C65" s="29" t="s">
        <v>55</v>
      </c>
      <c r="D65" s="29" t="s">
        <v>281</v>
      </c>
      <c r="E65" s="29">
        <f>INDEX(TechScores[[#This Row],[Colleges]:[All]],1,MATCH(zTAP!$B$21,TechScores[[#Headers],[Colleges]:[All]],0))</f>
        <v>0</v>
      </c>
      <c r="F65" s="29">
        <v>0</v>
      </c>
      <c r="G65" s="29">
        <v>1</v>
      </c>
      <c r="H65" s="29">
        <v>3</v>
      </c>
      <c r="I65" s="29">
        <v>0</v>
      </c>
      <c r="J65" s="29">
        <v>1</v>
      </c>
      <c r="K65" s="29">
        <v>1</v>
      </c>
      <c r="L65" s="29">
        <v>1</v>
      </c>
      <c r="M65" s="29">
        <v>0</v>
      </c>
      <c r="N65" s="29">
        <f>SUMPRODUCT(TechScores[[#This Row],[Energy Impact]:[X-factor]],IF(zTAP!$B$4="Custom",CustomWeights,FactorWeights))*IF(TechScores[[#This Row],[Energy Impact]]=0,0,1)</f>
        <v>0</v>
      </c>
      <c r="O65" s="29">
        <f>N65-(COUNTIF($N$2:N65,N65)-1)*0.0001</f>
        <v>-1E-3</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row>
    <row r="66" spans="1:40" ht="15" customHeight="1" x14ac:dyDescent="0.2">
      <c r="A66" s="29" t="s">
        <v>164</v>
      </c>
      <c r="B66" s="29" t="s">
        <v>165</v>
      </c>
      <c r="C66" s="29" t="s">
        <v>55</v>
      </c>
      <c r="D66" s="29" t="s">
        <v>166</v>
      </c>
      <c r="E66" s="29">
        <f>INDEX(TechScores[[#This Row],[Colleges]:[All]],1,MATCH(zTAP!$B$21,TechScores[[#Headers],[Colleges]:[All]],0))</f>
        <v>0</v>
      </c>
      <c r="F66" s="29">
        <v>0</v>
      </c>
      <c r="G66" s="29">
        <v>2</v>
      </c>
      <c r="H66" s="29">
        <v>1</v>
      </c>
      <c r="I66" s="29">
        <v>0</v>
      </c>
      <c r="J66" s="29">
        <v>1</v>
      </c>
      <c r="K66" s="29">
        <v>1</v>
      </c>
      <c r="L66" s="29">
        <v>1</v>
      </c>
      <c r="M66" s="29">
        <v>2</v>
      </c>
      <c r="N66" s="29">
        <f>SUMPRODUCT(TechScores[[#This Row],[Energy Impact]:[X-factor]],IF(zTAP!$B$4="Custom",CustomWeights,FactorWeights))*IF(TechScores[[#This Row],[Energy Impact]]=0,0,1)</f>
        <v>0</v>
      </c>
      <c r="O66" s="29">
        <f>N66-(COUNTIF($N$2:N66,N66)-1)*0.0001</f>
        <v>-1.1000000000000001E-3</v>
      </c>
      <c r="P66" s="29" t="s">
        <v>469</v>
      </c>
      <c r="Q66" s="29" t="s">
        <v>470</v>
      </c>
      <c r="R66" s="29" t="s">
        <v>471</v>
      </c>
      <c r="S66" s="29" t="s">
        <v>472</v>
      </c>
      <c r="T66" s="29" t="s">
        <v>473</v>
      </c>
      <c r="U66" s="29" t="s">
        <v>460</v>
      </c>
      <c r="V66" s="29" t="s">
        <v>474</v>
      </c>
      <c r="W66" s="29" t="s">
        <v>475</v>
      </c>
      <c r="X66" s="29" t="s">
        <v>476</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row>
    <row r="67" spans="1:40" ht="15" customHeight="1" x14ac:dyDescent="0.2">
      <c r="A67" s="29" t="s">
        <v>167</v>
      </c>
      <c r="B67" s="29" t="s">
        <v>168</v>
      </c>
      <c r="C67" s="29" t="s">
        <v>55</v>
      </c>
      <c r="D67" s="29" t="s">
        <v>169</v>
      </c>
      <c r="E67" s="29">
        <f>INDEX(TechScores[[#This Row],[Colleges]:[All]],1,MATCH(zTAP!$B$21,TechScores[[#Headers],[Colleges]:[All]],0))</f>
        <v>0</v>
      </c>
      <c r="F67" s="29">
        <v>0</v>
      </c>
      <c r="G67" s="29">
        <v>0</v>
      </c>
      <c r="H67" s="29">
        <v>2</v>
      </c>
      <c r="I67" s="29">
        <v>0</v>
      </c>
      <c r="J67" s="29">
        <v>0</v>
      </c>
      <c r="K67" s="29">
        <v>0</v>
      </c>
      <c r="L67" s="29">
        <v>0</v>
      </c>
      <c r="M67" s="29">
        <v>2</v>
      </c>
      <c r="N67" s="29">
        <f>SUMPRODUCT(TechScores[[#This Row],[Energy Impact]:[X-factor]],IF(zTAP!$B$4="Custom",CustomWeights,FactorWeights))*IF(TechScores[[#This Row],[Energy Impact]]=0,0,1)</f>
        <v>0</v>
      </c>
      <c r="O67" s="29">
        <f>N67-(COUNTIF($N$2:N67,N67)-1)*0.0001</f>
        <v>-1.2000000000000001E-3</v>
      </c>
      <c r="P67" s="29" t="s">
        <v>456</v>
      </c>
      <c r="Q67" s="29" t="s">
        <v>457</v>
      </c>
      <c r="R67" s="29" t="s">
        <v>458</v>
      </c>
      <c r="S67" s="29">
        <v>0</v>
      </c>
      <c r="T67" s="29" t="s">
        <v>459</v>
      </c>
      <c r="U67" s="29" t="s">
        <v>460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row>
    <row r="68" spans="1:40" ht="15" customHeight="1" x14ac:dyDescent="0.2">
      <c r="A68" s="29" t="s">
        <v>53</v>
      </c>
      <c r="B68" s="29" t="s">
        <v>54</v>
      </c>
      <c r="C68" s="29" t="s">
        <v>55</v>
      </c>
      <c r="D68" s="29" t="s">
        <v>56</v>
      </c>
      <c r="E68" s="29">
        <f>INDEX(TechScores[[#This Row],[Colleges]:[All]],1,MATCH(zTAP!$B$21,TechScores[[#Headers],[Colleges]:[All]],0))</f>
        <v>2.1</v>
      </c>
      <c r="F68" s="29">
        <v>2</v>
      </c>
      <c r="G68" s="29">
        <v>1</v>
      </c>
      <c r="H68" s="29">
        <v>3</v>
      </c>
      <c r="I68" s="29">
        <v>1</v>
      </c>
      <c r="J68" s="29">
        <v>2</v>
      </c>
      <c r="K68" s="29">
        <v>2</v>
      </c>
      <c r="L68" s="29">
        <v>2</v>
      </c>
      <c r="M68" s="29">
        <v>1</v>
      </c>
      <c r="N68" s="29">
        <f>SUMPRODUCT(TechScores[[#This Row],[Energy Impact]:[X-factor]],IF(zTAP!$B$4="Custom",CustomWeights,FactorWeights))*IF(TechScores[[#This Row],[Energy Impact]]=0,0,1)</f>
        <v>179.5</v>
      </c>
      <c r="O68" s="29">
        <f>N68-(COUNTIF($N$2:N68,N68)-1)*0.0001</f>
        <v>179.5</v>
      </c>
      <c r="P68" s="29" t="s">
        <v>735</v>
      </c>
      <c r="Q68" s="29" t="s">
        <v>736</v>
      </c>
      <c r="R68" s="29" t="s">
        <v>737</v>
      </c>
      <c r="S68" s="29" t="s">
        <v>738</v>
      </c>
      <c r="T68" s="29" t="s">
        <v>739</v>
      </c>
      <c r="U68" s="29" t="s">
        <v>437</v>
      </c>
      <c r="V68" s="29" t="s">
        <v>740</v>
      </c>
      <c r="W68" s="29" t="s">
        <v>741</v>
      </c>
      <c r="X68" s="29" t="s">
        <v>742</v>
      </c>
      <c r="Y68" s="29">
        <v>1.5</v>
      </c>
      <c r="Z68" s="29">
        <v>2.9</v>
      </c>
      <c r="AA68" s="29">
        <v>1.5</v>
      </c>
      <c r="AB68" s="29">
        <v>1.3</v>
      </c>
      <c r="AC68" s="29">
        <v>1.3</v>
      </c>
      <c r="AD68" s="29">
        <v>1.4</v>
      </c>
      <c r="AE68" s="29">
        <v>3</v>
      </c>
      <c r="AF68" s="29">
        <v>0.7</v>
      </c>
      <c r="AG68" s="29">
        <v>1.1000000000000001</v>
      </c>
      <c r="AH68" s="29">
        <v>1.6</v>
      </c>
      <c r="AI68" s="29">
        <v>1.5</v>
      </c>
      <c r="AJ68" s="29">
        <v>1</v>
      </c>
      <c r="AK68" s="29">
        <v>0.4</v>
      </c>
      <c r="AL68" s="29">
        <v>2.5</v>
      </c>
      <c r="AM68" s="29">
        <v>2.6</v>
      </c>
      <c r="AN68" s="29">
        <v>2.1</v>
      </c>
    </row>
    <row r="69" spans="1:40" ht="15" customHeight="1" x14ac:dyDescent="0.2">
      <c r="A69" s="29" t="s">
        <v>282</v>
      </c>
      <c r="B69" s="29" t="s">
        <v>283</v>
      </c>
      <c r="C69" s="29" t="s">
        <v>55</v>
      </c>
      <c r="D69" s="29" t="s">
        <v>59</v>
      </c>
      <c r="E69" s="29">
        <f>INDEX(TechScores[[#This Row],[Colleges]:[All]],1,MATCH(zTAP!$B$21,TechScores[[#Headers],[Colleges]:[All]],0))</f>
        <v>0</v>
      </c>
      <c r="F69" s="29">
        <v>0</v>
      </c>
      <c r="G69" s="29">
        <v>1</v>
      </c>
      <c r="H69" s="29">
        <v>1</v>
      </c>
      <c r="I69" s="29">
        <v>0</v>
      </c>
      <c r="J69" s="29">
        <v>0</v>
      </c>
      <c r="K69" s="29">
        <v>0</v>
      </c>
      <c r="L69" s="29">
        <v>0</v>
      </c>
      <c r="M69" s="29">
        <v>2</v>
      </c>
      <c r="N69" s="29">
        <f>SUMPRODUCT(TechScores[[#This Row],[Energy Impact]:[X-factor]],IF(zTAP!$B$4="Custom",CustomWeights,FactorWeights))*IF(TechScores[[#This Row],[Energy Impact]]=0,0,1)</f>
        <v>0</v>
      </c>
      <c r="O69" s="29">
        <f>N69-(COUNTIF($N$2:N69,N69)-1)*0.0001</f>
        <v>-1.3000000000000002E-3</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row>
    <row r="70" spans="1:40" ht="15" customHeight="1" x14ac:dyDescent="0.2">
      <c r="A70" s="29" t="s">
        <v>170</v>
      </c>
      <c r="B70" s="29" t="s">
        <v>171</v>
      </c>
      <c r="C70" s="29" t="s">
        <v>55</v>
      </c>
      <c r="D70" s="29" t="s">
        <v>172</v>
      </c>
      <c r="E70" s="29">
        <f>INDEX(TechScores[[#This Row],[Colleges]:[All]],1,MATCH(zTAP!$B$21,TechScores[[#Headers],[Colleges]:[All]],0))</f>
        <v>0.2</v>
      </c>
      <c r="F70" s="29">
        <v>0</v>
      </c>
      <c r="G70" s="29">
        <v>1</v>
      </c>
      <c r="H70" s="29">
        <v>1</v>
      </c>
      <c r="I70" s="29">
        <v>0</v>
      </c>
      <c r="J70" s="29">
        <v>1</v>
      </c>
      <c r="K70" s="29">
        <v>1</v>
      </c>
      <c r="L70" s="29">
        <v>1</v>
      </c>
      <c r="M70" s="29">
        <v>0</v>
      </c>
      <c r="N70" s="29">
        <f>SUMPRODUCT(TechScores[[#This Row],[Energy Impact]:[X-factor]],IF(zTAP!$B$4="Custom",CustomWeights,FactorWeights))*IF(TechScores[[#This Row],[Energy Impact]]=0,0,1)</f>
        <v>56.5</v>
      </c>
      <c r="O70" s="29">
        <f>N70-(COUNTIF($N$2:N70,N70)-1)*0.0001</f>
        <v>56.5</v>
      </c>
      <c r="P70" s="29" t="s">
        <v>495</v>
      </c>
      <c r="Q70" s="29" t="s">
        <v>496</v>
      </c>
      <c r="R70" s="29" t="s">
        <v>497</v>
      </c>
      <c r="S70" s="29" t="s">
        <v>498</v>
      </c>
      <c r="T70" s="29">
        <v>0</v>
      </c>
      <c r="U70" s="29" t="s">
        <v>437</v>
      </c>
      <c r="V70" s="29" t="s">
        <v>499</v>
      </c>
      <c r="W70" s="29">
        <v>0</v>
      </c>
      <c r="X70" s="29" t="s">
        <v>500</v>
      </c>
      <c r="Y70" s="29">
        <v>0</v>
      </c>
      <c r="Z70" s="29">
        <v>0</v>
      </c>
      <c r="AA70" s="29">
        <v>0</v>
      </c>
      <c r="AB70" s="29">
        <v>0</v>
      </c>
      <c r="AC70" s="29">
        <v>0</v>
      </c>
      <c r="AD70" s="29">
        <v>0</v>
      </c>
      <c r="AE70" s="29">
        <v>0</v>
      </c>
      <c r="AF70" s="29">
        <v>0</v>
      </c>
      <c r="AG70" s="29">
        <v>0</v>
      </c>
      <c r="AH70" s="29">
        <v>0</v>
      </c>
      <c r="AI70" s="29">
        <v>0</v>
      </c>
      <c r="AJ70" s="29">
        <v>0</v>
      </c>
      <c r="AK70" s="29">
        <v>0.4</v>
      </c>
      <c r="AL70" s="29">
        <v>1.4</v>
      </c>
      <c r="AM70" s="29">
        <v>1.6</v>
      </c>
      <c r="AN70" s="29">
        <v>0.2</v>
      </c>
    </row>
    <row r="71" spans="1:40" ht="15" customHeight="1" x14ac:dyDescent="0.2">
      <c r="A71" s="29" t="s">
        <v>57</v>
      </c>
      <c r="B71" s="29" t="s">
        <v>58</v>
      </c>
      <c r="C71" s="29" t="s">
        <v>55</v>
      </c>
      <c r="D71" s="29" t="s">
        <v>59</v>
      </c>
      <c r="E71" s="29">
        <f>INDEX(TechScores[[#This Row],[Colleges]:[All]],1,MATCH(zTAP!$B$21,TechScores[[#Headers],[Colleges]:[All]],0))</f>
        <v>1.6</v>
      </c>
      <c r="F71" s="29">
        <v>0</v>
      </c>
      <c r="G71" s="29">
        <v>1</v>
      </c>
      <c r="H71" s="29">
        <v>2</v>
      </c>
      <c r="I71" s="29">
        <v>0</v>
      </c>
      <c r="J71" s="29">
        <v>1</v>
      </c>
      <c r="K71" s="29">
        <v>1</v>
      </c>
      <c r="L71" s="29">
        <v>1</v>
      </c>
      <c r="M71" s="29">
        <v>1</v>
      </c>
      <c r="N71" s="29">
        <f>SUMPRODUCT(TechScores[[#This Row],[Energy Impact]:[X-factor]],IF(zTAP!$B$4="Custom",CustomWeights,FactorWeights))*IF(TechScores[[#This Row],[Energy Impact]]=0,0,1)</f>
        <v>109.5</v>
      </c>
      <c r="O71" s="29">
        <f>N71-(COUNTIF($N$2:N71,N71)-1)*0.0001</f>
        <v>109.49979999999999</v>
      </c>
      <c r="P71" s="29" t="s">
        <v>669</v>
      </c>
      <c r="Q71" s="29" t="s">
        <v>670</v>
      </c>
      <c r="R71" s="29" t="s">
        <v>671</v>
      </c>
      <c r="S71" s="29" t="s">
        <v>672</v>
      </c>
      <c r="T71" s="29" t="s">
        <v>673</v>
      </c>
      <c r="U71" s="29" t="s">
        <v>437</v>
      </c>
      <c r="V71" s="29" t="s">
        <v>674</v>
      </c>
      <c r="W71" s="29" t="s">
        <v>675</v>
      </c>
      <c r="X71" s="29" t="s">
        <v>676</v>
      </c>
      <c r="Y71" s="29">
        <v>1.1000000000000001</v>
      </c>
      <c r="Z71" s="29">
        <v>2.7</v>
      </c>
      <c r="AA71" s="29">
        <v>1</v>
      </c>
      <c r="AB71" s="29">
        <v>1.3</v>
      </c>
      <c r="AC71" s="29">
        <v>0.9</v>
      </c>
      <c r="AD71" s="29">
        <v>1.5</v>
      </c>
      <c r="AE71" s="29">
        <v>2.6</v>
      </c>
      <c r="AF71" s="29">
        <v>0.4</v>
      </c>
      <c r="AG71" s="29">
        <v>1.2</v>
      </c>
      <c r="AH71" s="29">
        <v>1.3</v>
      </c>
      <c r="AI71" s="29">
        <v>1.4</v>
      </c>
      <c r="AJ71" s="29">
        <v>0</v>
      </c>
      <c r="AK71" s="29">
        <v>0</v>
      </c>
      <c r="AL71" s="29">
        <v>3</v>
      </c>
      <c r="AM71" s="29">
        <v>3</v>
      </c>
      <c r="AN71" s="29">
        <v>1.6</v>
      </c>
    </row>
    <row r="72" spans="1:40" ht="15" customHeight="1" x14ac:dyDescent="0.2">
      <c r="A72" s="29" t="s">
        <v>284</v>
      </c>
      <c r="B72" s="29" t="s">
        <v>285</v>
      </c>
      <c r="C72" s="29" t="s">
        <v>173</v>
      </c>
      <c r="D72" s="29" t="s">
        <v>286</v>
      </c>
      <c r="E72" s="29">
        <f>INDEX(TechScores[[#This Row],[Colleges]:[All]],1,MATCH(zTAP!$B$21,TechScores[[#Headers],[Colleges]:[All]],0))</f>
        <v>0.5</v>
      </c>
      <c r="F72" s="29">
        <v>3</v>
      </c>
      <c r="G72" s="29">
        <v>2</v>
      </c>
      <c r="H72" s="29">
        <v>2</v>
      </c>
      <c r="I72" s="29">
        <v>2</v>
      </c>
      <c r="J72" s="29">
        <v>2</v>
      </c>
      <c r="K72" s="29">
        <v>2</v>
      </c>
      <c r="L72" s="29">
        <v>2</v>
      </c>
      <c r="M72" s="29">
        <v>0</v>
      </c>
      <c r="N72" s="29">
        <f>SUMPRODUCT(TechScores[[#This Row],[Energy Impact]:[X-factor]],IF(zTAP!$B$4="Custom",CustomWeights,FactorWeights))*IF(TechScores[[#This Row],[Energy Impact]]=0,0,1)</f>
        <v>137.5</v>
      </c>
      <c r="O72" s="29">
        <f>N72-(COUNTIF($N$2:N72,N72)-1)*0.0001</f>
        <v>137.4999</v>
      </c>
      <c r="P72" s="29">
        <v>0</v>
      </c>
      <c r="Q72" s="29">
        <v>0</v>
      </c>
      <c r="R72" s="29">
        <v>0</v>
      </c>
      <c r="S72" s="29">
        <v>0</v>
      </c>
      <c r="T72" s="29">
        <v>0</v>
      </c>
      <c r="U72" s="29">
        <v>0</v>
      </c>
      <c r="V72" s="29">
        <v>0</v>
      </c>
      <c r="W72" s="29">
        <v>0</v>
      </c>
      <c r="X72" s="29">
        <v>0</v>
      </c>
      <c r="Y72" s="29">
        <v>0.2</v>
      </c>
      <c r="Z72" s="29">
        <v>0</v>
      </c>
      <c r="AA72" s="29">
        <v>0</v>
      </c>
      <c r="AB72" s="29">
        <v>0.5</v>
      </c>
      <c r="AC72" s="29">
        <v>0</v>
      </c>
      <c r="AD72" s="29">
        <v>0</v>
      </c>
      <c r="AE72" s="29">
        <v>0</v>
      </c>
      <c r="AF72" s="29">
        <v>0</v>
      </c>
      <c r="AG72" s="29">
        <v>0.6</v>
      </c>
      <c r="AH72" s="29">
        <v>0.6</v>
      </c>
      <c r="AI72" s="29">
        <v>0.7</v>
      </c>
      <c r="AJ72" s="29">
        <v>0</v>
      </c>
      <c r="AK72" s="29">
        <v>0.3</v>
      </c>
      <c r="AL72" s="29">
        <v>0.8</v>
      </c>
      <c r="AM72" s="29">
        <v>0.8</v>
      </c>
      <c r="AN72" s="29">
        <v>0.5</v>
      </c>
    </row>
    <row r="73" spans="1:40" ht="15" customHeight="1" x14ac:dyDescent="0.2">
      <c r="A73" s="29" t="s">
        <v>174</v>
      </c>
      <c r="B73" s="29" t="s">
        <v>133</v>
      </c>
      <c r="C73" s="29" t="s">
        <v>62</v>
      </c>
      <c r="D73" s="29" t="s">
        <v>175</v>
      </c>
      <c r="E73" s="29">
        <f>INDEX(TechScores[[#This Row],[Colleges]:[All]],1,MATCH(zTAP!$B$21,TechScores[[#Headers],[Colleges]:[All]],0))</f>
        <v>1.8</v>
      </c>
      <c r="F73" s="29">
        <v>2</v>
      </c>
      <c r="G73" s="29">
        <v>2</v>
      </c>
      <c r="H73" s="29">
        <v>3</v>
      </c>
      <c r="I73" s="29">
        <v>2</v>
      </c>
      <c r="J73" s="29">
        <v>2</v>
      </c>
      <c r="K73" s="29">
        <v>3</v>
      </c>
      <c r="L73" s="29">
        <v>1</v>
      </c>
      <c r="M73" s="29">
        <v>1</v>
      </c>
      <c r="N73" s="29">
        <f>SUMPRODUCT(TechScores[[#This Row],[Energy Impact]:[X-factor]],IF(zTAP!$B$4="Custom",CustomWeights,FactorWeights))*IF(TechScores[[#This Row],[Energy Impact]]=0,0,1)</f>
        <v>161</v>
      </c>
      <c r="O73" s="29">
        <f>N73-(COUNTIF($N$2:N73,N73)-1)*0.0001</f>
        <v>161</v>
      </c>
      <c r="P73" s="29" t="s">
        <v>175</v>
      </c>
      <c r="Q73" s="29" t="s">
        <v>428</v>
      </c>
      <c r="R73" s="29" t="s">
        <v>429</v>
      </c>
      <c r="S73" s="29" t="s">
        <v>430</v>
      </c>
      <c r="T73" s="29">
        <v>0</v>
      </c>
      <c r="U73" s="29" t="s">
        <v>424</v>
      </c>
      <c r="V73" s="29">
        <v>0</v>
      </c>
      <c r="W73" s="29" t="s">
        <v>431</v>
      </c>
      <c r="X73" s="29">
        <v>0</v>
      </c>
      <c r="Y73" s="29">
        <v>1.4</v>
      </c>
      <c r="Z73" s="29">
        <v>1.3</v>
      </c>
      <c r="AA73" s="29">
        <v>2.2999999999999998</v>
      </c>
      <c r="AB73" s="29">
        <v>0.2</v>
      </c>
      <c r="AC73" s="29">
        <v>2.4</v>
      </c>
      <c r="AD73" s="29">
        <v>1.3</v>
      </c>
      <c r="AE73" s="29">
        <v>0</v>
      </c>
      <c r="AF73" s="29">
        <v>2.4</v>
      </c>
      <c r="AG73" s="29">
        <v>0.2</v>
      </c>
      <c r="AH73" s="29">
        <v>1.1000000000000001</v>
      </c>
      <c r="AI73" s="29">
        <v>0.6</v>
      </c>
      <c r="AJ73" s="29">
        <v>0.3</v>
      </c>
      <c r="AK73" s="29">
        <v>0.2</v>
      </c>
      <c r="AL73" s="29">
        <v>2</v>
      </c>
      <c r="AM73" s="29">
        <v>2.9</v>
      </c>
      <c r="AN73" s="29">
        <v>1.8</v>
      </c>
    </row>
    <row r="74" spans="1:40" ht="15" customHeight="1" x14ac:dyDescent="0.2">
      <c r="A74" s="29" t="s">
        <v>60</v>
      </c>
      <c r="B74" s="29" t="s">
        <v>61</v>
      </c>
      <c r="C74" s="29" t="s">
        <v>62</v>
      </c>
      <c r="D74" s="29" t="s">
        <v>63</v>
      </c>
      <c r="E74" s="29">
        <f>INDEX(TechScores[[#This Row],[Colleges]:[All]],1,MATCH(zTAP!$B$21,TechScores[[#Headers],[Colleges]:[All]],0))</f>
        <v>0.9</v>
      </c>
      <c r="F74" s="29">
        <v>2</v>
      </c>
      <c r="G74" s="29">
        <v>2</v>
      </c>
      <c r="H74" s="29">
        <v>3</v>
      </c>
      <c r="I74" s="29">
        <v>3</v>
      </c>
      <c r="J74" s="29">
        <v>1</v>
      </c>
      <c r="K74" s="29">
        <v>3</v>
      </c>
      <c r="L74" s="29">
        <v>1</v>
      </c>
      <c r="M74" s="29">
        <v>2</v>
      </c>
      <c r="N74" s="29">
        <f>SUMPRODUCT(TechScores[[#This Row],[Energy Impact]:[X-factor]],IF(zTAP!$B$4="Custom",CustomWeights,FactorWeights))*IF(TechScores[[#This Row],[Energy Impact]]=0,0,1)</f>
        <v>143</v>
      </c>
      <c r="O74" s="29">
        <f>N74-(COUNTIF($N$2:N74,N74)-1)*0.0001</f>
        <v>143</v>
      </c>
      <c r="P74" s="29" t="s">
        <v>63</v>
      </c>
      <c r="Q74" s="29" t="s">
        <v>477</v>
      </c>
      <c r="R74" s="29" t="s">
        <v>478</v>
      </c>
      <c r="S74" s="29" t="s">
        <v>479</v>
      </c>
      <c r="T74" s="29" t="s">
        <v>480</v>
      </c>
      <c r="U74" s="29" t="s">
        <v>481</v>
      </c>
      <c r="V74" s="29">
        <v>0</v>
      </c>
      <c r="W74" s="29" t="s">
        <v>482</v>
      </c>
      <c r="X74" s="29">
        <v>0</v>
      </c>
      <c r="Y74" s="29">
        <v>1.4</v>
      </c>
      <c r="Z74" s="29">
        <v>0</v>
      </c>
      <c r="AA74" s="29">
        <v>2.2999999999999998</v>
      </c>
      <c r="AB74" s="29">
        <v>0.2</v>
      </c>
      <c r="AC74" s="29">
        <v>2.4</v>
      </c>
      <c r="AD74" s="29">
        <v>0</v>
      </c>
      <c r="AE74" s="29">
        <v>0</v>
      </c>
      <c r="AF74" s="29">
        <v>0</v>
      </c>
      <c r="AG74" s="29">
        <v>0</v>
      </c>
      <c r="AH74" s="29">
        <v>1.1000000000000001</v>
      </c>
      <c r="AI74" s="29">
        <v>0</v>
      </c>
      <c r="AJ74" s="29">
        <v>0</v>
      </c>
      <c r="AK74" s="29">
        <v>0</v>
      </c>
      <c r="AL74" s="29">
        <v>2</v>
      </c>
      <c r="AM74" s="29">
        <v>2.9</v>
      </c>
      <c r="AN74" s="29">
        <v>0.9</v>
      </c>
    </row>
    <row r="75" spans="1:40" ht="15" customHeight="1" x14ac:dyDescent="0.2">
      <c r="A75" s="29" t="s">
        <v>176</v>
      </c>
      <c r="B75" s="29" t="s">
        <v>177</v>
      </c>
      <c r="C75" s="29" t="s">
        <v>62</v>
      </c>
      <c r="D75" s="29" t="s">
        <v>178</v>
      </c>
      <c r="E75" s="29">
        <f>INDEX(TechScores[[#This Row],[Colleges]:[All]],1,MATCH(zTAP!$B$21,TechScores[[#Headers],[Colleges]:[All]],0))</f>
        <v>1.8</v>
      </c>
      <c r="F75" s="29">
        <v>3</v>
      </c>
      <c r="G75" s="29">
        <v>2</v>
      </c>
      <c r="H75" s="29">
        <v>2</v>
      </c>
      <c r="I75" s="29">
        <v>2</v>
      </c>
      <c r="J75" s="29">
        <v>2</v>
      </c>
      <c r="K75" s="29">
        <v>3</v>
      </c>
      <c r="L75" s="29">
        <v>1</v>
      </c>
      <c r="M75" s="29">
        <v>1</v>
      </c>
      <c r="N75" s="29">
        <f>SUMPRODUCT(TechScores[[#This Row],[Energy Impact]:[X-factor]],IF(zTAP!$B$4="Custom",CustomWeights,FactorWeights))*IF(TechScores[[#This Row],[Energy Impact]]=0,0,1)</f>
        <v>163.5</v>
      </c>
      <c r="O75" s="29">
        <f>N75-(COUNTIF($N$2:N75,N75)-1)*0.0001</f>
        <v>163.5</v>
      </c>
      <c r="P75" s="29" t="s">
        <v>178</v>
      </c>
      <c r="Q75" s="29" t="s">
        <v>483</v>
      </c>
      <c r="R75" s="29" t="s">
        <v>484</v>
      </c>
      <c r="S75" s="29" t="s">
        <v>485</v>
      </c>
      <c r="T75" s="29">
        <v>0</v>
      </c>
      <c r="U75" s="29" t="s">
        <v>408</v>
      </c>
      <c r="V75" s="29">
        <v>0</v>
      </c>
      <c r="W75" s="29" t="s">
        <v>486</v>
      </c>
      <c r="X75" s="29">
        <v>0</v>
      </c>
      <c r="Y75" s="29">
        <v>1.4</v>
      </c>
      <c r="Z75" s="29">
        <v>1.3</v>
      </c>
      <c r="AA75" s="29">
        <v>2.2999999999999998</v>
      </c>
      <c r="AB75" s="29">
        <v>0.2</v>
      </c>
      <c r="AC75" s="29">
        <v>2.4</v>
      </c>
      <c r="AD75" s="29">
        <v>1.3</v>
      </c>
      <c r="AE75" s="29">
        <v>1.8</v>
      </c>
      <c r="AF75" s="29">
        <v>2.4</v>
      </c>
      <c r="AG75" s="29">
        <v>0.2</v>
      </c>
      <c r="AH75" s="29">
        <v>1.1000000000000001</v>
      </c>
      <c r="AI75" s="29">
        <v>0.6</v>
      </c>
      <c r="AJ75" s="29">
        <v>0.3</v>
      </c>
      <c r="AK75" s="29">
        <v>0.2</v>
      </c>
      <c r="AL75" s="29">
        <v>2</v>
      </c>
      <c r="AM75" s="29">
        <v>2.9</v>
      </c>
      <c r="AN75" s="29">
        <v>1.8</v>
      </c>
    </row>
    <row r="76" spans="1:40" ht="15" customHeight="1" x14ac:dyDescent="0.2">
      <c r="A76" s="29" t="s">
        <v>64</v>
      </c>
      <c r="B76" s="29" t="s">
        <v>65</v>
      </c>
      <c r="C76" s="29" t="s">
        <v>62</v>
      </c>
      <c r="D76" s="29" t="s">
        <v>66</v>
      </c>
      <c r="E76" s="29">
        <f>INDEX(TechScores[[#This Row],[Colleges]:[All]],1,MATCH(zTAP!$B$21,TechScores[[#Headers],[Colleges]:[All]],0))</f>
        <v>1.8</v>
      </c>
      <c r="F76" s="29">
        <v>3</v>
      </c>
      <c r="G76" s="29">
        <v>2</v>
      </c>
      <c r="H76" s="29">
        <v>2</v>
      </c>
      <c r="I76" s="29">
        <v>2</v>
      </c>
      <c r="J76" s="29">
        <v>2</v>
      </c>
      <c r="K76" s="29">
        <v>3</v>
      </c>
      <c r="L76" s="29">
        <v>1</v>
      </c>
      <c r="M76" s="29">
        <v>1</v>
      </c>
      <c r="N76" s="29">
        <f>SUMPRODUCT(TechScores[[#This Row],[Energy Impact]:[X-factor]],IF(zTAP!$B$4="Custom",CustomWeights,FactorWeights))*IF(TechScores[[#This Row],[Energy Impact]]=0,0,1)</f>
        <v>163.5</v>
      </c>
      <c r="O76" s="29">
        <f>N76-(COUNTIF($N$2:N76,N76)-1)*0.0001</f>
        <v>163.4999</v>
      </c>
      <c r="P76" s="29" t="s">
        <v>66</v>
      </c>
      <c r="Q76" s="29" t="s">
        <v>598</v>
      </c>
      <c r="R76" s="29" t="s">
        <v>599</v>
      </c>
      <c r="S76" s="29" t="s">
        <v>600</v>
      </c>
      <c r="T76" s="29" t="s">
        <v>601</v>
      </c>
      <c r="U76" s="29" t="s">
        <v>408</v>
      </c>
      <c r="V76" s="29">
        <v>0</v>
      </c>
      <c r="W76" s="29" t="s">
        <v>602</v>
      </c>
      <c r="X76" s="29">
        <v>0</v>
      </c>
      <c r="Y76" s="29">
        <v>1.4</v>
      </c>
      <c r="Z76" s="29">
        <v>1.3</v>
      </c>
      <c r="AA76" s="29">
        <v>2.2999999999999998</v>
      </c>
      <c r="AB76" s="29">
        <v>0.2</v>
      </c>
      <c r="AC76" s="29">
        <v>2.4</v>
      </c>
      <c r="AD76" s="29">
        <v>1.3</v>
      </c>
      <c r="AE76" s="29">
        <v>1.8</v>
      </c>
      <c r="AF76" s="29">
        <v>2.4</v>
      </c>
      <c r="AG76" s="29">
        <v>0.2</v>
      </c>
      <c r="AH76" s="29">
        <v>1.1000000000000001</v>
      </c>
      <c r="AI76" s="29">
        <v>0.6</v>
      </c>
      <c r="AJ76" s="29">
        <v>0.3</v>
      </c>
      <c r="AK76" s="29">
        <v>0.2</v>
      </c>
      <c r="AL76" s="29">
        <v>2</v>
      </c>
      <c r="AM76" s="29">
        <v>2.9</v>
      </c>
      <c r="AN76" s="29">
        <v>1.8</v>
      </c>
    </row>
    <row r="77" spans="1:40" ht="15" customHeight="1" x14ac:dyDescent="0.2">
      <c r="A77" s="29" t="s">
        <v>287</v>
      </c>
      <c r="B77" s="29" t="s">
        <v>288</v>
      </c>
      <c r="C77" s="29" t="s">
        <v>62</v>
      </c>
      <c r="D77" s="29" t="s">
        <v>289</v>
      </c>
      <c r="E77" s="29">
        <f>INDEX(TechScores[[#This Row],[Colleges]:[All]],1,MATCH(zTAP!$B$21,TechScores[[#Headers],[Colleges]:[All]],0))</f>
        <v>0.4</v>
      </c>
      <c r="F77" s="29">
        <v>0</v>
      </c>
      <c r="G77" s="29">
        <v>1</v>
      </c>
      <c r="H77" s="29">
        <v>3</v>
      </c>
      <c r="I77" s="29">
        <v>2</v>
      </c>
      <c r="J77" s="29">
        <v>2</v>
      </c>
      <c r="K77" s="29">
        <v>2</v>
      </c>
      <c r="L77" s="29">
        <v>2</v>
      </c>
      <c r="M77" s="29">
        <v>0</v>
      </c>
      <c r="N77" s="29">
        <f>SUMPRODUCT(TechScores[[#This Row],[Energy Impact]:[X-factor]],IF(zTAP!$B$4="Custom",CustomWeights,FactorWeights))*IF(TechScores[[#This Row],[Energy Impact]]=0,0,1)</f>
        <v>110.5</v>
      </c>
      <c r="O77" s="29">
        <f>N77-(COUNTIF($N$2:N77,N77)-1)*0.0001</f>
        <v>110.4999</v>
      </c>
      <c r="P77" s="29">
        <v>0</v>
      </c>
      <c r="Q77" s="29">
        <v>0</v>
      </c>
      <c r="R77" s="29">
        <v>0</v>
      </c>
      <c r="S77" s="29">
        <v>0</v>
      </c>
      <c r="T77" s="29">
        <v>0</v>
      </c>
      <c r="U77" s="29">
        <v>0</v>
      </c>
      <c r="V77" s="29">
        <v>0</v>
      </c>
      <c r="W77" s="29">
        <v>0</v>
      </c>
      <c r="X77" s="29">
        <v>0</v>
      </c>
      <c r="Y77" s="29">
        <v>0.3</v>
      </c>
      <c r="Z77" s="29">
        <v>0</v>
      </c>
      <c r="AA77" s="29">
        <v>0.6</v>
      </c>
      <c r="AB77" s="29">
        <v>0</v>
      </c>
      <c r="AC77" s="29">
        <v>0.6</v>
      </c>
      <c r="AD77" s="29">
        <v>0</v>
      </c>
      <c r="AE77" s="29">
        <v>0</v>
      </c>
      <c r="AF77" s="29">
        <v>0.6</v>
      </c>
      <c r="AG77" s="29">
        <v>0</v>
      </c>
      <c r="AH77" s="29">
        <v>0.3</v>
      </c>
      <c r="AI77" s="29">
        <v>0.1</v>
      </c>
      <c r="AJ77" s="29">
        <v>0</v>
      </c>
      <c r="AK77" s="29">
        <v>0</v>
      </c>
      <c r="AL77" s="29">
        <v>0.3</v>
      </c>
      <c r="AM77" s="29">
        <v>0.4</v>
      </c>
      <c r="AN77" s="29">
        <v>0.4</v>
      </c>
    </row>
    <row r="78" spans="1:40" ht="15" customHeight="1" x14ac:dyDescent="0.2">
      <c r="A78" s="29" t="s">
        <v>290</v>
      </c>
      <c r="B78" s="29" t="s">
        <v>291</v>
      </c>
      <c r="C78" s="29" t="s">
        <v>62</v>
      </c>
      <c r="D78" s="29" t="s">
        <v>292</v>
      </c>
      <c r="E78" s="29">
        <f>INDEX(TechScores[[#This Row],[Colleges]:[All]],1,MATCH(zTAP!$B$21,TechScores[[#Headers],[Colleges]:[All]],0))</f>
        <v>2.1</v>
      </c>
      <c r="F78" s="29">
        <v>1</v>
      </c>
      <c r="G78" s="29">
        <v>2</v>
      </c>
      <c r="H78" s="29">
        <v>3</v>
      </c>
      <c r="I78" s="29">
        <v>2</v>
      </c>
      <c r="J78" s="29">
        <v>3</v>
      </c>
      <c r="K78" s="29">
        <v>2</v>
      </c>
      <c r="L78" s="29">
        <v>2</v>
      </c>
      <c r="M78" s="29">
        <v>-1</v>
      </c>
      <c r="N78" s="29">
        <f>SUMPRODUCT(TechScores[[#This Row],[Energy Impact]:[X-factor]],IF(zTAP!$B$4="Custom",CustomWeights,FactorWeights))*IF(TechScores[[#This Row],[Energy Impact]]=0,0,1)</f>
        <v>159.5</v>
      </c>
      <c r="O78" s="29">
        <f>N78-(COUNTIF($N$2:N78,N78)-1)*0.0001</f>
        <v>159.5</v>
      </c>
      <c r="P78" s="29">
        <v>0</v>
      </c>
      <c r="Q78" s="29">
        <v>0</v>
      </c>
      <c r="R78" s="29">
        <v>0</v>
      </c>
      <c r="S78" s="29">
        <v>0</v>
      </c>
      <c r="T78" s="29">
        <v>0</v>
      </c>
      <c r="U78" s="29">
        <v>0</v>
      </c>
      <c r="V78" s="29">
        <v>0</v>
      </c>
      <c r="W78" s="29">
        <v>0</v>
      </c>
      <c r="X78" s="29">
        <v>0</v>
      </c>
      <c r="Y78" s="29">
        <v>1.7</v>
      </c>
      <c r="Z78" s="29">
        <v>1.5</v>
      </c>
      <c r="AA78" s="29">
        <v>2.9</v>
      </c>
      <c r="AB78" s="29">
        <v>0.2</v>
      </c>
      <c r="AC78" s="29">
        <v>3</v>
      </c>
      <c r="AD78" s="29">
        <v>1.4</v>
      </c>
      <c r="AE78" s="29">
        <v>2.2000000000000002</v>
      </c>
      <c r="AF78" s="29">
        <v>3</v>
      </c>
      <c r="AG78" s="29">
        <v>0.2</v>
      </c>
      <c r="AH78" s="29">
        <v>1.3</v>
      </c>
      <c r="AI78" s="29">
        <v>0.5</v>
      </c>
      <c r="AJ78" s="29">
        <v>0.2</v>
      </c>
      <c r="AK78" s="29">
        <v>0.2</v>
      </c>
      <c r="AL78" s="29">
        <v>1.3</v>
      </c>
      <c r="AM78" s="29">
        <v>1.9</v>
      </c>
      <c r="AN78" s="29">
        <v>2.1</v>
      </c>
    </row>
    <row r="79" spans="1:40" ht="15" customHeight="1" x14ac:dyDescent="0.2">
      <c r="A79" s="29" t="s">
        <v>293</v>
      </c>
      <c r="B79" s="29" t="s">
        <v>294</v>
      </c>
      <c r="C79" s="29" t="s">
        <v>62</v>
      </c>
      <c r="D79" s="29" t="s">
        <v>295</v>
      </c>
      <c r="E79" s="29">
        <f>INDEX(TechScores[[#This Row],[Colleges]:[All]],1,MATCH(zTAP!$B$21,TechScores[[#Headers],[Colleges]:[All]],0))</f>
        <v>0.3</v>
      </c>
      <c r="F79" s="29">
        <v>0</v>
      </c>
      <c r="G79" s="29">
        <v>1</v>
      </c>
      <c r="H79" s="29">
        <v>3</v>
      </c>
      <c r="I79" s="29">
        <v>1</v>
      </c>
      <c r="J79" s="29">
        <v>3</v>
      </c>
      <c r="K79" s="29">
        <v>2</v>
      </c>
      <c r="L79" s="29">
        <v>2</v>
      </c>
      <c r="M79" s="29">
        <v>1</v>
      </c>
      <c r="N79" s="29">
        <f>SUMPRODUCT(TechScores[[#This Row],[Energy Impact]:[X-factor]],IF(zTAP!$B$4="Custom",CustomWeights,FactorWeights))*IF(TechScores[[#This Row],[Energy Impact]]=0,0,1)</f>
        <v>148.5</v>
      </c>
      <c r="O79" s="29">
        <f>N79-(COUNTIF($N$2:N79,N79)-1)*0.0001</f>
        <v>148.5</v>
      </c>
      <c r="P79" s="29">
        <v>0</v>
      </c>
      <c r="Q79" s="29">
        <v>0</v>
      </c>
      <c r="R79" s="29">
        <v>0</v>
      </c>
      <c r="S79" s="29">
        <v>0</v>
      </c>
      <c r="T79" s="29">
        <v>0</v>
      </c>
      <c r="U79" s="29">
        <v>0</v>
      </c>
      <c r="V79" s="29">
        <v>0</v>
      </c>
      <c r="W79" s="29">
        <v>0</v>
      </c>
      <c r="X79" s="29">
        <v>0</v>
      </c>
      <c r="Y79" s="29">
        <v>0.3</v>
      </c>
      <c r="Z79" s="29">
        <v>0</v>
      </c>
      <c r="AA79" s="29">
        <v>0.6</v>
      </c>
      <c r="AB79" s="29">
        <v>0</v>
      </c>
      <c r="AC79" s="29">
        <v>0.6</v>
      </c>
      <c r="AD79" s="29">
        <v>0</v>
      </c>
      <c r="AE79" s="29">
        <v>0</v>
      </c>
      <c r="AF79" s="29">
        <v>0.6</v>
      </c>
      <c r="AG79" s="29">
        <v>0</v>
      </c>
      <c r="AH79" s="29">
        <v>0.3</v>
      </c>
      <c r="AI79" s="29">
        <v>0</v>
      </c>
      <c r="AJ79" s="29">
        <v>0</v>
      </c>
      <c r="AK79" s="29">
        <v>0</v>
      </c>
      <c r="AL79" s="29">
        <v>0.3</v>
      </c>
      <c r="AM79" s="29">
        <v>0.4</v>
      </c>
      <c r="AN79" s="29">
        <v>0.3</v>
      </c>
    </row>
    <row r="80" spans="1:40" ht="15" customHeight="1" x14ac:dyDescent="0.2">
      <c r="A80" s="29" t="s">
        <v>296</v>
      </c>
      <c r="B80" s="29" t="s">
        <v>297</v>
      </c>
      <c r="C80" s="29" t="s">
        <v>62</v>
      </c>
      <c r="D80" s="29" t="s">
        <v>298</v>
      </c>
      <c r="E80" s="29">
        <f>INDEX(TechScores[[#This Row],[Colleges]:[All]],1,MATCH(zTAP!$B$21,TechScores[[#Headers],[Colleges]:[All]],0))</f>
        <v>0.4</v>
      </c>
      <c r="F80" s="29">
        <v>0</v>
      </c>
      <c r="G80" s="29">
        <v>1</v>
      </c>
      <c r="H80" s="29">
        <v>3</v>
      </c>
      <c r="I80" s="29">
        <v>2</v>
      </c>
      <c r="J80" s="29">
        <v>2</v>
      </c>
      <c r="K80" s="29">
        <v>2</v>
      </c>
      <c r="L80" s="29">
        <v>2</v>
      </c>
      <c r="M80" s="29">
        <v>0</v>
      </c>
      <c r="N80" s="29">
        <f>SUMPRODUCT(TechScores[[#This Row],[Energy Impact]:[X-factor]],IF(zTAP!$B$4="Custom",CustomWeights,FactorWeights))*IF(TechScores[[#This Row],[Energy Impact]]=0,0,1)</f>
        <v>110.5</v>
      </c>
      <c r="O80" s="29">
        <f>N80-(COUNTIF($N$2:N80,N80)-1)*0.0001</f>
        <v>110.49979999999999</v>
      </c>
      <c r="P80" s="29">
        <v>0</v>
      </c>
      <c r="Q80" s="29">
        <v>0</v>
      </c>
      <c r="R80" s="29">
        <v>0</v>
      </c>
      <c r="S80" s="29">
        <v>0</v>
      </c>
      <c r="T80" s="29">
        <v>0</v>
      </c>
      <c r="U80" s="29">
        <v>0</v>
      </c>
      <c r="V80" s="29">
        <v>0</v>
      </c>
      <c r="W80" s="29">
        <v>0</v>
      </c>
      <c r="X80" s="29">
        <v>0</v>
      </c>
      <c r="Y80" s="29">
        <v>0.3</v>
      </c>
      <c r="Z80" s="29">
        <v>0.3</v>
      </c>
      <c r="AA80" s="29">
        <v>0.6</v>
      </c>
      <c r="AB80" s="29">
        <v>0</v>
      </c>
      <c r="AC80" s="29">
        <v>0.6</v>
      </c>
      <c r="AD80" s="29">
        <v>0.3</v>
      </c>
      <c r="AE80" s="29">
        <v>0.4</v>
      </c>
      <c r="AF80" s="29">
        <v>0.6</v>
      </c>
      <c r="AG80" s="29">
        <v>0</v>
      </c>
      <c r="AH80" s="29">
        <v>0.3</v>
      </c>
      <c r="AI80" s="29">
        <v>0.1</v>
      </c>
      <c r="AJ80" s="29">
        <v>0</v>
      </c>
      <c r="AK80" s="29">
        <v>0</v>
      </c>
      <c r="AL80" s="29">
        <v>0.3</v>
      </c>
      <c r="AM80" s="29">
        <v>0.4</v>
      </c>
      <c r="AN80" s="29">
        <v>0.4</v>
      </c>
    </row>
    <row r="81" spans="1:40" ht="15" customHeight="1" x14ac:dyDescent="0.2">
      <c r="A81" s="29" t="s">
        <v>299</v>
      </c>
      <c r="B81" s="29" t="s">
        <v>300</v>
      </c>
      <c r="C81" s="29" t="s">
        <v>62</v>
      </c>
      <c r="D81" s="29" t="s">
        <v>301</v>
      </c>
      <c r="E81" s="29">
        <f>INDEX(TechScores[[#This Row],[Colleges]:[All]],1,MATCH(zTAP!$B$21,TechScores[[#Headers],[Colleges]:[All]],0))</f>
        <v>0.4</v>
      </c>
      <c r="F81" s="29">
        <v>2</v>
      </c>
      <c r="G81" s="29">
        <v>2</v>
      </c>
      <c r="H81" s="29">
        <v>3</v>
      </c>
      <c r="I81" s="29">
        <v>1</v>
      </c>
      <c r="J81" s="29">
        <v>3</v>
      </c>
      <c r="K81" s="29">
        <v>2</v>
      </c>
      <c r="L81" s="29">
        <v>2</v>
      </c>
      <c r="M81" s="29">
        <v>0</v>
      </c>
      <c r="N81" s="29">
        <f>SUMPRODUCT(TechScores[[#This Row],[Energy Impact]:[X-factor]],IF(zTAP!$B$4="Custom",CustomWeights,FactorWeights))*IF(TechScores[[#This Row],[Energy Impact]]=0,0,1)</f>
        <v>153</v>
      </c>
      <c r="O81" s="29">
        <f>N81-(COUNTIF($N$2:N81,N81)-1)*0.0001</f>
        <v>153</v>
      </c>
      <c r="P81" s="29">
        <v>0</v>
      </c>
      <c r="Q81" s="29">
        <v>0</v>
      </c>
      <c r="R81" s="29">
        <v>0</v>
      </c>
      <c r="S81" s="29">
        <v>0</v>
      </c>
      <c r="T81" s="29">
        <v>0</v>
      </c>
      <c r="U81" s="29">
        <v>0</v>
      </c>
      <c r="V81" s="29">
        <v>0</v>
      </c>
      <c r="W81" s="29">
        <v>0</v>
      </c>
      <c r="X81" s="29">
        <v>0</v>
      </c>
      <c r="Y81" s="29">
        <v>0.3</v>
      </c>
      <c r="Z81" s="29">
        <v>0</v>
      </c>
      <c r="AA81" s="29">
        <v>0.6</v>
      </c>
      <c r="AB81" s="29">
        <v>0</v>
      </c>
      <c r="AC81" s="29">
        <v>0.6</v>
      </c>
      <c r="AD81" s="29">
        <v>0</v>
      </c>
      <c r="AE81" s="29">
        <v>0</v>
      </c>
      <c r="AF81" s="29">
        <v>0.6</v>
      </c>
      <c r="AG81" s="29">
        <v>0</v>
      </c>
      <c r="AH81" s="29">
        <v>0.3</v>
      </c>
      <c r="AI81" s="29">
        <v>0.1</v>
      </c>
      <c r="AJ81" s="29">
        <v>0</v>
      </c>
      <c r="AK81" s="29">
        <v>0</v>
      </c>
      <c r="AL81" s="29">
        <v>0.3</v>
      </c>
      <c r="AM81" s="29">
        <v>0.4</v>
      </c>
      <c r="AN81" s="29">
        <v>0.4</v>
      </c>
    </row>
    <row r="82" spans="1:40" ht="15" customHeight="1" x14ac:dyDescent="0.2">
      <c r="A82" s="29" t="s">
        <v>302</v>
      </c>
      <c r="B82" s="29" t="s">
        <v>303</v>
      </c>
      <c r="C82" s="29" t="s">
        <v>97</v>
      </c>
      <c r="D82" s="29" t="s">
        <v>304</v>
      </c>
      <c r="E82" s="29">
        <f>INDEX(TechScores[[#This Row],[Colleges]:[All]],1,MATCH(zTAP!$B$21,TechScores[[#Headers],[Colleges]:[All]],0))</f>
        <v>0</v>
      </c>
      <c r="F82" s="29">
        <v>1</v>
      </c>
      <c r="G82" s="29">
        <v>2</v>
      </c>
      <c r="H82" s="29">
        <v>2</v>
      </c>
      <c r="I82" s="29">
        <v>1</v>
      </c>
      <c r="J82" s="29">
        <v>2</v>
      </c>
      <c r="K82" s="29">
        <v>2</v>
      </c>
      <c r="L82" s="29">
        <v>2</v>
      </c>
      <c r="M82" s="29">
        <v>1</v>
      </c>
      <c r="N82" s="29">
        <f>SUMPRODUCT(TechScores[[#This Row],[Energy Impact]:[X-factor]],IF(zTAP!$B$4="Custom",CustomWeights,FactorWeights))*IF(TechScores[[#This Row],[Energy Impact]]=0,0,1)</f>
        <v>0</v>
      </c>
      <c r="O82" s="29">
        <f>N82-(COUNTIF($N$2:N82,N82)-1)*0.0001</f>
        <v>-1.4E-3</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row>
    <row r="83" spans="1:40" ht="15" customHeight="1" x14ac:dyDescent="0.2">
      <c r="A83" s="29" t="s">
        <v>305</v>
      </c>
      <c r="B83" s="29" t="s">
        <v>306</v>
      </c>
      <c r="C83" s="29" t="s">
        <v>97</v>
      </c>
      <c r="D83" s="29" t="s">
        <v>306</v>
      </c>
      <c r="E83" s="29">
        <f>INDEX(TechScores[[#This Row],[Colleges]:[All]],1,MATCH(zTAP!$B$21,TechScores[[#Headers],[Colleges]:[All]],0))</f>
        <v>0.3</v>
      </c>
      <c r="F83" s="29">
        <v>1</v>
      </c>
      <c r="G83" s="29">
        <v>1</v>
      </c>
      <c r="H83" s="29">
        <v>2</v>
      </c>
      <c r="I83" s="29">
        <v>1</v>
      </c>
      <c r="J83" s="29">
        <v>1</v>
      </c>
      <c r="K83" s="29">
        <v>1</v>
      </c>
      <c r="L83" s="29">
        <v>1</v>
      </c>
      <c r="M83" s="29">
        <v>0</v>
      </c>
      <c r="N83" s="29">
        <f>SUMPRODUCT(TechScores[[#This Row],[Energy Impact]:[X-factor]],IF(zTAP!$B$4="Custom",CustomWeights,FactorWeights))*IF(TechScores[[#This Row],[Energy Impact]]=0,0,1)</f>
        <v>71</v>
      </c>
      <c r="O83" s="29">
        <f>N83-(COUNTIF($N$2:N83,N83)-1)*0.0001</f>
        <v>71</v>
      </c>
      <c r="P83" s="29">
        <v>0</v>
      </c>
      <c r="Q83" s="29">
        <v>0</v>
      </c>
      <c r="R83" s="29">
        <v>0</v>
      </c>
      <c r="S83" s="29">
        <v>0</v>
      </c>
      <c r="T83" s="29">
        <v>0</v>
      </c>
      <c r="U83" s="29">
        <v>0</v>
      </c>
      <c r="V83" s="29">
        <v>0</v>
      </c>
      <c r="W83" s="29">
        <v>0</v>
      </c>
      <c r="X83" s="29">
        <v>0</v>
      </c>
      <c r="Y83" s="29">
        <v>0.3</v>
      </c>
      <c r="Z83" s="29">
        <v>0.2</v>
      </c>
      <c r="AA83" s="29">
        <v>0.3</v>
      </c>
      <c r="AB83" s="29">
        <v>0.2</v>
      </c>
      <c r="AC83" s="29">
        <v>0.2</v>
      </c>
      <c r="AD83" s="29">
        <v>0.2</v>
      </c>
      <c r="AE83" s="29">
        <v>0.2</v>
      </c>
      <c r="AF83" s="29">
        <v>0.1</v>
      </c>
      <c r="AG83" s="29">
        <v>0.1</v>
      </c>
      <c r="AH83" s="29">
        <v>0.3</v>
      </c>
      <c r="AI83" s="29">
        <v>0.3</v>
      </c>
      <c r="AJ83" s="29">
        <v>0.1</v>
      </c>
      <c r="AK83" s="29">
        <v>0</v>
      </c>
      <c r="AL83" s="29">
        <v>0.2</v>
      </c>
      <c r="AM83" s="29">
        <v>0.2</v>
      </c>
      <c r="AN83" s="29">
        <v>0.3</v>
      </c>
    </row>
    <row r="84" spans="1:40" ht="15" customHeight="1" x14ac:dyDescent="0.2">
      <c r="A84" s="29" t="s">
        <v>307</v>
      </c>
      <c r="B84" s="29" t="s">
        <v>308</v>
      </c>
      <c r="C84" s="29" t="s">
        <v>97</v>
      </c>
      <c r="D84" s="29" t="s">
        <v>309</v>
      </c>
      <c r="E84" s="29">
        <f>INDEX(TechScores[[#This Row],[Colleges]:[All]],1,MATCH(zTAP!$B$21,TechScores[[#Headers],[Colleges]:[All]],0))</f>
        <v>2.8</v>
      </c>
      <c r="F84" s="29">
        <v>1</v>
      </c>
      <c r="G84" s="29">
        <v>1</v>
      </c>
      <c r="H84" s="29">
        <v>3</v>
      </c>
      <c r="I84" s="29">
        <v>2</v>
      </c>
      <c r="J84" s="29">
        <v>2</v>
      </c>
      <c r="K84" s="29">
        <v>2</v>
      </c>
      <c r="L84" s="29">
        <v>2</v>
      </c>
      <c r="M84" s="29">
        <v>0</v>
      </c>
      <c r="N84" s="29">
        <f>SUMPRODUCT(TechScores[[#This Row],[Energy Impact]:[X-factor]],IF(zTAP!$B$4="Custom",CustomWeights,FactorWeights))*IF(TechScores[[#This Row],[Energy Impact]]=0,0,1)</f>
        <v>166</v>
      </c>
      <c r="O84" s="29">
        <f>N84-(COUNTIF($N$2:N84,N84)-1)*0.0001</f>
        <v>166</v>
      </c>
      <c r="P84" s="29">
        <v>0</v>
      </c>
      <c r="Q84" s="29">
        <v>0</v>
      </c>
      <c r="R84" s="29">
        <v>0</v>
      </c>
      <c r="S84" s="29">
        <v>0</v>
      </c>
      <c r="T84" s="29">
        <v>0</v>
      </c>
      <c r="U84" s="29">
        <v>0</v>
      </c>
      <c r="V84" s="29">
        <v>0</v>
      </c>
      <c r="W84" s="29">
        <v>0</v>
      </c>
      <c r="X84" s="29">
        <v>0</v>
      </c>
      <c r="Y84" s="29">
        <v>2.2999999999999998</v>
      </c>
      <c r="Z84" s="29">
        <v>2.6</v>
      </c>
      <c r="AA84" s="29">
        <v>2.2000000000000002</v>
      </c>
      <c r="AB84" s="29">
        <v>2.2000000000000002</v>
      </c>
      <c r="AC84" s="29">
        <v>1.8</v>
      </c>
      <c r="AD84" s="29">
        <v>2.2999999999999998</v>
      </c>
      <c r="AE84" s="29">
        <v>1.6</v>
      </c>
      <c r="AF84" s="29">
        <v>0.6</v>
      </c>
      <c r="AG84" s="29">
        <v>2.2000000000000002</v>
      </c>
      <c r="AH84" s="29">
        <v>2.6</v>
      </c>
      <c r="AI84" s="29">
        <v>2.5</v>
      </c>
      <c r="AJ84" s="29">
        <v>1.8</v>
      </c>
      <c r="AK84" s="29">
        <v>0.2</v>
      </c>
      <c r="AL84" s="29">
        <v>0.9</v>
      </c>
      <c r="AM84" s="29">
        <v>1</v>
      </c>
      <c r="AN84" s="29">
        <v>2.8</v>
      </c>
    </row>
    <row r="85" spans="1:40" ht="15" customHeight="1" x14ac:dyDescent="0.2">
      <c r="A85" s="29" t="s">
        <v>310</v>
      </c>
      <c r="B85" s="29" t="s">
        <v>311</v>
      </c>
      <c r="C85" s="29" t="s">
        <v>97</v>
      </c>
      <c r="D85" s="29" t="s">
        <v>311</v>
      </c>
      <c r="E85" s="29">
        <f>INDEX(TechScores[[#This Row],[Colleges]:[All]],1,MATCH(zTAP!$B$21,TechScores[[#Headers],[Colleges]:[All]],0))</f>
        <v>1.4</v>
      </c>
      <c r="F85" s="29">
        <v>1</v>
      </c>
      <c r="G85" s="29">
        <v>2</v>
      </c>
      <c r="H85" s="29">
        <v>2</v>
      </c>
      <c r="I85" s="29">
        <v>0</v>
      </c>
      <c r="J85" s="29">
        <v>1</v>
      </c>
      <c r="K85" s="29">
        <v>1</v>
      </c>
      <c r="L85" s="29">
        <v>1</v>
      </c>
      <c r="M85" s="29">
        <v>0</v>
      </c>
      <c r="N85" s="29">
        <f>SUMPRODUCT(TechScores[[#This Row],[Energy Impact]:[X-factor]],IF(zTAP!$B$4="Custom",CustomWeights,FactorWeights))*IF(TechScores[[#This Row],[Energy Impact]]=0,0,1)</f>
        <v>100.5</v>
      </c>
      <c r="O85" s="29">
        <f>N85-(COUNTIF($N$2:N85,N85)-1)*0.0001</f>
        <v>100.5</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0</v>
      </c>
      <c r="AI85" s="29">
        <v>0</v>
      </c>
      <c r="AJ85" s="29">
        <v>0</v>
      </c>
      <c r="AK85" s="29">
        <v>3</v>
      </c>
      <c r="AL85" s="29">
        <v>0</v>
      </c>
      <c r="AM85" s="29">
        <v>0</v>
      </c>
      <c r="AN85" s="29">
        <v>1.4</v>
      </c>
    </row>
    <row r="86" spans="1:40" ht="15" customHeight="1" x14ac:dyDescent="0.2">
      <c r="A86" s="29" t="s">
        <v>312</v>
      </c>
      <c r="B86" s="29" t="s">
        <v>313</v>
      </c>
      <c r="C86" s="29" t="s">
        <v>83</v>
      </c>
      <c r="D86" s="29" t="s">
        <v>314</v>
      </c>
      <c r="E86" s="29">
        <f>INDEX(TechScores[[#This Row],[Colleges]:[All]],1,MATCH(zTAP!$B$21,TechScores[[#Headers],[Colleges]:[All]],0))</f>
        <v>-0.1</v>
      </c>
      <c r="F86" s="29">
        <v>2</v>
      </c>
      <c r="G86" s="29">
        <v>2</v>
      </c>
      <c r="H86" s="29">
        <v>1</v>
      </c>
      <c r="I86" s="29">
        <v>2</v>
      </c>
      <c r="J86" s="29">
        <v>1</v>
      </c>
      <c r="K86" s="29">
        <v>2</v>
      </c>
      <c r="L86" s="29">
        <v>1</v>
      </c>
      <c r="M86" s="29">
        <v>1</v>
      </c>
      <c r="N86" s="29">
        <f>SUMPRODUCT(TechScores[[#This Row],[Energy Impact]:[X-factor]],IF(zTAP!$B$4="Custom",CustomWeights,FactorWeights))*IF(TechScores[[#This Row],[Energy Impact]]=0,0,1)</f>
        <v>93</v>
      </c>
      <c r="O86" s="29">
        <f>N86-(COUNTIF($N$2:N86,N86)-1)*0.0001</f>
        <v>93</v>
      </c>
      <c r="P86" s="29">
        <v>0</v>
      </c>
      <c r="Q86" s="29">
        <v>0</v>
      </c>
      <c r="R86" s="29">
        <v>0</v>
      </c>
      <c r="S86" s="29">
        <v>0</v>
      </c>
      <c r="T86" s="29">
        <v>0</v>
      </c>
      <c r="U86" s="29">
        <v>0</v>
      </c>
      <c r="V86" s="29">
        <v>0</v>
      </c>
      <c r="W86" s="29">
        <v>0</v>
      </c>
      <c r="X86" s="29">
        <v>0</v>
      </c>
      <c r="Y86" s="29">
        <v>-0.1</v>
      </c>
      <c r="Z86" s="29">
        <v>-0.1</v>
      </c>
      <c r="AA86" s="29">
        <v>-0.1</v>
      </c>
      <c r="AB86" s="29">
        <v>-0.1</v>
      </c>
      <c r="AC86" s="29">
        <v>-0.1</v>
      </c>
      <c r="AD86" s="29">
        <v>-0.1</v>
      </c>
      <c r="AE86" s="29">
        <v>-0.1</v>
      </c>
      <c r="AF86" s="29">
        <v>-0.1</v>
      </c>
      <c r="AG86" s="29">
        <v>-0.1</v>
      </c>
      <c r="AH86" s="29">
        <v>-0.1</v>
      </c>
      <c r="AI86" s="29">
        <v>-0.1</v>
      </c>
      <c r="AJ86" s="29">
        <v>-0.1</v>
      </c>
      <c r="AK86" s="29">
        <v>-0.1</v>
      </c>
      <c r="AL86" s="29">
        <v>-0.1</v>
      </c>
      <c r="AM86" s="29">
        <v>-0.1</v>
      </c>
      <c r="AN86" s="29">
        <v>-0.1</v>
      </c>
    </row>
    <row r="87" spans="1:40" ht="15" customHeight="1" x14ac:dyDescent="0.2">
      <c r="A87" s="29" t="s">
        <v>179</v>
      </c>
      <c r="B87" s="29" t="s">
        <v>180</v>
      </c>
      <c r="C87" s="29" t="s">
        <v>69</v>
      </c>
      <c r="D87" s="29" t="s">
        <v>181</v>
      </c>
      <c r="E87" s="29">
        <f>INDEX(TechScores[[#This Row],[Colleges]:[All]],1,MATCH(zTAP!$B$21,TechScores[[#Headers],[Colleges]:[All]],0))</f>
        <v>0.7</v>
      </c>
      <c r="F87" s="29">
        <v>2</v>
      </c>
      <c r="G87" s="29">
        <v>1</v>
      </c>
      <c r="H87" s="29">
        <v>2</v>
      </c>
      <c r="I87" s="29">
        <v>2</v>
      </c>
      <c r="J87" s="29">
        <v>2</v>
      </c>
      <c r="K87" s="29">
        <v>2</v>
      </c>
      <c r="L87" s="29">
        <v>1</v>
      </c>
      <c r="M87" s="29">
        <v>0</v>
      </c>
      <c r="N87" s="29">
        <f>SUMPRODUCT(TechScores[[#This Row],[Energy Impact]:[X-factor]],IF(zTAP!$B$4="Custom",CustomWeights,FactorWeights))*IF(TechScores[[#This Row],[Energy Impact]]=0,0,1)</f>
        <v>106.5</v>
      </c>
      <c r="O87" s="29">
        <f>N87-(COUNTIF($N$2:N87,N87)-1)*0.0001</f>
        <v>106.5</v>
      </c>
      <c r="P87" s="29" t="s">
        <v>441</v>
      </c>
      <c r="Q87" s="29" t="s">
        <v>442</v>
      </c>
      <c r="R87" s="29" t="s">
        <v>443</v>
      </c>
      <c r="S87" s="29" t="s">
        <v>444</v>
      </c>
      <c r="T87" s="29">
        <v>0</v>
      </c>
      <c r="U87" s="29" t="s">
        <v>424</v>
      </c>
      <c r="V87" s="29" t="s">
        <v>445</v>
      </c>
      <c r="W87" s="29" t="s">
        <v>446</v>
      </c>
      <c r="X87" s="29" t="s">
        <v>447</v>
      </c>
      <c r="Y87" s="29">
        <v>0.3</v>
      </c>
      <c r="Z87" s="29">
        <v>0.4</v>
      </c>
      <c r="AA87" s="29">
        <v>0.3</v>
      </c>
      <c r="AB87" s="29">
        <v>0.6</v>
      </c>
      <c r="AC87" s="29">
        <v>0.3</v>
      </c>
      <c r="AD87" s="29">
        <v>0.5</v>
      </c>
      <c r="AE87" s="29">
        <v>0.1</v>
      </c>
      <c r="AF87" s="29">
        <v>0.2</v>
      </c>
      <c r="AG87" s="29">
        <v>0.4</v>
      </c>
      <c r="AH87" s="29">
        <v>0.5</v>
      </c>
      <c r="AI87" s="29">
        <v>0.6</v>
      </c>
      <c r="AJ87" s="29">
        <v>0.2</v>
      </c>
      <c r="AK87" s="29">
        <v>0.2</v>
      </c>
      <c r="AL87" s="29">
        <v>0.7</v>
      </c>
      <c r="AM87" s="29">
        <v>0.9</v>
      </c>
      <c r="AN87" s="29">
        <v>0.7</v>
      </c>
    </row>
    <row r="88" spans="1:40" ht="15" customHeight="1" x14ac:dyDescent="0.2">
      <c r="A88" s="29" t="s">
        <v>182</v>
      </c>
      <c r="B88" s="29" t="s">
        <v>183</v>
      </c>
      <c r="C88" s="29" t="s">
        <v>73</v>
      </c>
      <c r="D88" s="29" t="s">
        <v>183</v>
      </c>
      <c r="E88" s="29">
        <f>INDEX(TechScores[[#This Row],[Colleges]:[All]],1,MATCH(zTAP!$B$21,TechScores[[#Headers],[Colleges]:[All]],0))</f>
        <v>0.8</v>
      </c>
      <c r="F88" s="29">
        <v>0</v>
      </c>
      <c r="G88" s="29">
        <v>3</v>
      </c>
      <c r="H88" s="29">
        <v>2</v>
      </c>
      <c r="I88" s="29">
        <v>2</v>
      </c>
      <c r="J88" s="29">
        <v>0</v>
      </c>
      <c r="K88" s="29">
        <v>1</v>
      </c>
      <c r="L88" s="29">
        <v>1</v>
      </c>
      <c r="M88" s="29">
        <v>0</v>
      </c>
      <c r="N88" s="29">
        <f>SUMPRODUCT(TechScores[[#This Row],[Energy Impact]:[X-factor]],IF(zTAP!$B$4="Custom",CustomWeights,FactorWeights))*IF(TechScores[[#This Row],[Energy Impact]]=0,0,1)</f>
        <v>68.5</v>
      </c>
      <c r="O88" s="29">
        <f>N88-(COUNTIF($N$2:N88,N88)-1)*0.0001</f>
        <v>68.5</v>
      </c>
      <c r="P88" s="29">
        <v>0</v>
      </c>
      <c r="Q88" s="29">
        <v>0</v>
      </c>
      <c r="R88" s="29">
        <v>0</v>
      </c>
      <c r="S88" s="29">
        <v>0</v>
      </c>
      <c r="T88" s="29">
        <v>0</v>
      </c>
      <c r="U88" s="29">
        <v>0</v>
      </c>
      <c r="V88" s="29">
        <v>0</v>
      </c>
      <c r="W88" s="29">
        <v>0</v>
      </c>
      <c r="X88" s="29">
        <v>0</v>
      </c>
      <c r="Y88" s="29">
        <v>1.1000000000000001</v>
      </c>
      <c r="Z88" s="29">
        <v>0.7</v>
      </c>
      <c r="AA88" s="29">
        <v>1.2</v>
      </c>
      <c r="AB88" s="29">
        <v>0.7</v>
      </c>
      <c r="AC88" s="29">
        <v>1.1000000000000001</v>
      </c>
      <c r="AD88" s="29">
        <v>0.7</v>
      </c>
      <c r="AE88" s="29">
        <v>1.2</v>
      </c>
      <c r="AF88" s="29">
        <v>1.1000000000000001</v>
      </c>
      <c r="AG88" s="29">
        <v>0.6</v>
      </c>
      <c r="AH88" s="29">
        <v>0.8</v>
      </c>
      <c r="AI88" s="29">
        <v>0.7</v>
      </c>
      <c r="AJ88" s="29">
        <v>0.6</v>
      </c>
      <c r="AK88" s="29">
        <v>0.6</v>
      </c>
      <c r="AL88" s="29">
        <v>0.6</v>
      </c>
      <c r="AM88" s="29">
        <v>0.6</v>
      </c>
      <c r="AN88" s="29">
        <v>0.8</v>
      </c>
    </row>
    <row r="89" spans="1:40" ht="15" customHeight="1" x14ac:dyDescent="0.2">
      <c r="A89" s="29" t="s">
        <v>184</v>
      </c>
      <c r="B89" s="29" t="s">
        <v>185</v>
      </c>
      <c r="C89" s="29" t="s">
        <v>73</v>
      </c>
      <c r="D89" s="29" t="s">
        <v>186</v>
      </c>
      <c r="E89" s="29">
        <f>INDEX(TechScores[[#This Row],[Colleges]:[All]],1,MATCH(zTAP!$B$21,TechScores[[#Headers],[Colleges]:[All]],0))</f>
        <v>0.8</v>
      </c>
      <c r="F89" s="29">
        <v>1</v>
      </c>
      <c r="G89" s="29">
        <v>3</v>
      </c>
      <c r="H89" s="29">
        <v>2</v>
      </c>
      <c r="I89" s="29">
        <v>2</v>
      </c>
      <c r="J89" s="29">
        <v>2</v>
      </c>
      <c r="K89" s="29">
        <v>2</v>
      </c>
      <c r="L89" s="29">
        <v>1</v>
      </c>
      <c r="M89" s="29">
        <v>0</v>
      </c>
      <c r="N89" s="29">
        <f>SUMPRODUCT(TechScores[[#This Row],[Energy Impact]:[X-factor]],IF(zTAP!$B$4="Custom",CustomWeights,FactorWeights))*IF(TechScores[[#This Row],[Energy Impact]]=0,0,1)</f>
        <v>116</v>
      </c>
      <c r="O89" s="29">
        <f>N89-(COUNTIF($N$2:N89,N89)-1)*0.0001</f>
        <v>116</v>
      </c>
      <c r="P89" s="29" t="s">
        <v>589</v>
      </c>
      <c r="Q89" s="29" t="s">
        <v>590</v>
      </c>
      <c r="R89" s="29" t="s">
        <v>591</v>
      </c>
      <c r="S89" s="29" t="s">
        <v>592</v>
      </c>
      <c r="T89" s="29">
        <v>0</v>
      </c>
      <c r="U89" s="29" t="s">
        <v>408</v>
      </c>
      <c r="V89" s="29">
        <v>0</v>
      </c>
      <c r="W89" s="29" t="s">
        <v>593</v>
      </c>
      <c r="X89" s="29">
        <v>0</v>
      </c>
      <c r="Y89" s="29">
        <v>1</v>
      </c>
      <c r="Z89" s="29">
        <v>0.7</v>
      </c>
      <c r="AA89" s="29">
        <v>1.2</v>
      </c>
      <c r="AB89" s="29">
        <v>0.6</v>
      </c>
      <c r="AC89" s="29">
        <v>1</v>
      </c>
      <c r="AD89" s="29">
        <v>0.7</v>
      </c>
      <c r="AE89" s="29">
        <v>1.2</v>
      </c>
      <c r="AF89" s="29">
        <v>1.1000000000000001</v>
      </c>
      <c r="AG89" s="29">
        <v>0.6</v>
      </c>
      <c r="AH89" s="29">
        <v>0.8</v>
      </c>
      <c r="AI89" s="29">
        <v>0.7</v>
      </c>
      <c r="AJ89" s="29">
        <v>0.6</v>
      </c>
      <c r="AK89" s="29">
        <v>0.6</v>
      </c>
      <c r="AL89" s="29">
        <v>0.6</v>
      </c>
      <c r="AM89" s="29">
        <v>0.6</v>
      </c>
      <c r="AN89" s="29">
        <v>0.8</v>
      </c>
    </row>
    <row r="90" spans="1:40" ht="15" customHeight="1" x14ac:dyDescent="0.2">
      <c r="A90" s="29" t="s">
        <v>187</v>
      </c>
      <c r="B90" s="29" t="s">
        <v>188</v>
      </c>
      <c r="C90" s="29" t="s">
        <v>73</v>
      </c>
      <c r="D90" s="29" t="s">
        <v>189</v>
      </c>
      <c r="E90" s="29">
        <f>INDEX(TechScores[[#This Row],[Colleges]:[All]],1,MATCH(zTAP!$B$21,TechScores[[#Headers],[Colleges]:[All]],0))</f>
        <v>0.3</v>
      </c>
      <c r="F90" s="29">
        <v>1</v>
      </c>
      <c r="G90" s="29">
        <v>2</v>
      </c>
      <c r="H90" s="29">
        <v>1</v>
      </c>
      <c r="I90" s="29">
        <v>1</v>
      </c>
      <c r="J90" s="29">
        <v>1</v>
      </c>
      <c r="K90" s="29">
        <v>0</v>
      </c>
      <c r="L90" s="29">
        <v>1</v>
      </c>
      <c r="M90" s="29">
        <v>0</v>
      </c>
      <c r="N90" s="29">
        <f>SUMPRODUCT(TechScores[[#This Row],[Energy Impact]:[X-factor]],IF(zTAP!$B$4="Custom",CustomWeights,FactorWeights))*IF(TechScores[[#This Row],[Energy Impact]]=0,0,1)</f>
        <v>73.5</v>
      </c>
      <c r="O90" s="29">
        <f>N90-(COUNTIF($N$2:N90,N90)-1)*0.0001</f>
        <v>73.5</v>
      </c>
      <c r="P90" s="29" t="s">
        <v>657</v>
      </c>
      <c r="Q90" s="29" t="s">
        <v>658</v>
      </c>
      <c r="R90" s="29" t="s">
        <v>659</v>
      </c>
      <c r="S90" s="29" t="s">
        <v>660</v>
      </c>
      <c r="T90" s="29">
        <v>0</v>
      </c>
      <c r="U90" s="29" t="s">
        <v>408</v>
      </c>
      <c r="V90" s="29">
        <v>0</v>
      </c>
      <c r="W90" s="29" t="s">
        <v>661</v>
      </c>
      <c r="X90" s="29">
        <v>0</v>
      </c>
      <c r="Y90" s="29">
        <v>1.5</v>
      </c>
      <c r="Z90" s="29">
        <v>0</v>
      </c>
      <c r="AA90" s="29">
        <v>0</v>
      </c>
      <c r="AB90" s="29">
        <v>0.8</v>
      </c>
      <c r="AC90" s="29">
        <v>0</v>
      </c>
      <c r="AD90" s="29">
        <v>0.8</v>
      </c>
      <c r="AE90" s="29">
        <v>0</v>
      </c>
      <c r="AF90" s="29">
        <v>0</v>
      </c>
      <c r="AG90" s="29">
        <v>0</v>
      </c>
      <c r="AH90" s="29">
        <v>0</v>
      </c>
      <c r="AI90" s="29">
        <v>0</v>
      </c>
      <c r="AJ90" s="29">
        <v>0</v>
      </c>
      <c r="AK90" s="29">
        <v>0</v>
      </c>
      <c r="AL90" s="29">
        <v>0.6</v>
      </c>
      <c r="AM90" s="29">
        <v>0.7</v>
      </c>
      <c r="AN90" s="29">
        <v>0.3</v>
      </c>
    </row>
    <row r="91" spans="1:40" ht="15" customHeight="1" x14ac:dyDescent="0.2">
      <c r="A91" s="29" t="s">
        <v>190</v>
      </c>
      <c r="B91" s="29" t="s">
        <v>191</v>
      </c>
      <c r="C91" s="29" t="s">
        <v>73</v>
      </c>
      <c r="D91" s="29" t="s">
        <v>192</v>
      </c>
      <c r="E91" s="29">
        <f>INDEX(TechScores[[#This Row],[Colleges]:[All]],1,MATCH(zTAP!$B$21,TechScores[[#Headers],[Colleges]:[All]],0))</f>
        <v>0.6</v>
      </c>
      <c r="F91" s="29">
        <v>1</v>
      </c>
      <c r="G91" s="29">
        <v>2</v>
      </c>
      <c r="H91" s="29">
        <v>1</v>
      </c>
      <c r="I91" s="29">
        <v>2</v>
      </c>
      <c r="J91" s="29">
        <v>1</v>
      </c>
      <c r="K91" s="29">
        <v>2</v>
      </c>
      <c r="L91" s="29">
        <v>1</v>
      </c>
      <c r="M91" s="29">
        <v>0</v>
      </c>
      <c r="N91" s="29">
        <f>SUMPRODUCT(TechScores[[#This Row],[Energy Impact]:[X-factor]],IF(zTAP!$B$4="Custom",CustomWeights,FactorWeights))*IF(TechScores[[#This Row],[Energy Impact]]=0,0,1)</f>
        <v>79.5</v>
      </c>
      <c r="O91" s="29">
        <f>N91-(COUNTIF($N$2:N91,N91)-1)*0.0001</f>
        <v>79.5</v>
      </c>
      <c r="P91" s="29" t="s">
        <v>700</v>
      </c>
      <c r="Q91" s="29" t="s">
        <v>701</v>
      </c>
      <c r="R91" s="29" t="s">
        <v>702</v>
      </c>
      <c r="S91" s="29" t="s">
        <v>703</v>
      </c>
      <c r="T91" s="29" t="s">
        <v>704</v>
      </c>
      <c r="U91" s="29" t="s">
        <v>408</v>
      </c>
      <c r="V91" s="29">
        <v>0</v>
      </c>
      <c r="W91" s="29" t="s">
        <v>705</v>
      </c>
      <c r="X91" s="29">
        <v>0</v>
      </c>
      <c r="Y91" s="29">
        <v>0.6</v>
      </c>
      <c r="Z91" s="29">
        <v>0.6</v>
      </c>
      <c r="AA91" s="29">
        <v>0.6</v>
      </c>
      <c r="AB91" s="29">
        <v>0.6</v>
      </c>
      <c r="AC91" s="29">
        <v>0.6</v>
      </c>
      <c r="AD91" s="29">
        <v>0.6</v>
      </c>
      <c r="AE91" s="29">
        <v>0.5</v>
      </c>
      <c r="AF91" s="29">
        <v>0.3</v>
      </c>
      <c r="AG91" s="29">
        <v>0.6</v>
      </c>
      <c r="AH91" s="29">
        <v>0.6</v>
      </c>
      <c r="AI91" s="29">
        <v>0.6</v>
      </c>
      <c r="AJ91" s="29">
        <v>0.6</v>
      </c>
      <c r="AK91" s="29">
        <v>0.6</v>
      </c>
      <c r="AL91" s="29">
        <v>0.6</v>
      </c>
      <c r="AM91" s="29">
        <v>0.6</v>
      </c>
      <c r="AN91" s="29">
        <v>0.6</v>
      </c>
    </row>
    <row r="92" spans="1:40" ht="15" customHeight="1" x14ac:dyDescent="0.2">
      <c r="A92" s="29" t="s">
        <v>193</v>
      </c>
      <c r="B92" s="29" t="s">
        <v>194</v>
      </c>
      <c r="C92" s="29" t="s">
        <v>73</v>
      </c>
      <c r="D92" s="29" t="s">
        <v>195</v>
      </c>
      <c r="E92" s="29">
        <f>INDEX(TechScores[[#This Row],[Colleges]:[All]],1,MATCH(zTAP!$B$21,TechScores[[#Headers],[Colleges]:[All]],0))</f>
        <v>1.8</v>
      </c>
      <c r="F92" s="29">
        <v>1</v>
      </c>
      <c r="G92" s="29">
        <v>2</v>
      </c>
      <c r="H92" s="29">
        <v>2</v>
      </c>
      <c r="I92" s="29">
        <v>2</v>
      </c>
      <c r="J92" s="29">
        <v>1</v>
      </c>
      <c r="K92" s="29">
        <v>2</v>
      </c>
      <c r="L92" s="29">
        <v>1</v>
      </c>
      <c r="M92" s="29">
        <v>0</v>
      </c>
      <c r="N92" s="29">
        <f>SUMPRODUCT(TechScores[[#This Row],[Energy Impact]:[X-factor]],IF(zTAP!$B$4="Custom",CustomWeights,FactorWeights))*IF(TechScores[[#This Row],[Energy Impact]]=0,0,1)</f>
        <v>108.5</v>
      </c>
      <c r="O92" s="29">
        <f>N92-(COUNTIF($N$2:N92,N92)-1)*0.0001</f>
        <v>108.49979999999999</v>
      </c>
      <c r="P92" s="29" t="s">
        <v>789</v>
      </c>
      <c r="Q92" s="29" t="s">
        <v>790</v>
      </c>
      <c r="R92" s="29" t="s">
        <v>791</v>
      </c>
      <c r="S92" s="29" t="s">
        <v>792</v>
      </c>
      <c r="T92" s="29">
        <v>0</v>
      </c>
      <c r="U92" s="29" t="s">
        <v>793</v>
      </c>
      <c r="V92" s="29">
        <v>0</v>
      </c>
      <c r="W92" s="29" t="s">
        <v>794</v>
      </c>
      <c r="X92" s="29">
        <v>0</v>
      </c>
      <c r="Y92" s="29">
        <v>1.8</v>
      </c>
      <c r="Z92" s="29">
        <v>1.8</v>
      </c>
      <c r="AA92" s="29">
        <v>1.7</v>
      </c>
      <c r="AB92" s="29">
        <v>1.8</v>
      </c>
      <c r="AC92" s="29">
        <v>1.8</v>
      </c>
      <c r="AD92" s="29">
        <v>1.8</v>
      </c>
      <c r="AE92" s="29">
        <v>1.5</v>
      </c>
      <c r="AF92" s="29">
        <v>0.9</v>
      </c>
      <c r="AG92" s="29">
        <v>1.8</v>
      </c>
      <c r="AH92" s="29">
        <v>1.8</v>
      </c>
      <c r="AI92" s="29">
        <v>1.8</v>
      </c>
      <c r="AJ92" s="29">
        <v>1.8</v>
      </c>
      <c r="AK92" s="29">
        <v>1.8</v>
      </c>
      <c r="AL92" s="29">
        <v>1.8</v>
      </c>
      <c r="AM92" s="29">
        <v>1.8</v>
      </c>
      <c r="AN92" s="29">
        <v>1.8</v>
      </c>
    </row>
    <row r="93" spans="1:40" ht="15" customHeight="1" x14ac:dyDescent="0.2">
      <c r="A93" s="29" t="s">
        <v>196</v>
      </c>
      <c r="B93" s="29" t="s">
        <v>197</v>
      </c>
      <c r="C93" s="29" t="s">
        <v>73</v>
      </c>
      <c r="D93" s="29" t="s">
        <v>198</v>
      </c>
      <c r="E93" s="29">
        <f>INDEX(TechScores[[#This Row],[Colleges]:[All]],1,MATCH(zTAP!$B$21,TechScores[[#Headers],[Colleges]:[All]],0))</f>
        <v>2</v>
      </c>
      <c r="F93" s="29">
        <v>1</v>
      </c>
      <c r="G93" s="29">
        <v>2</v>
      </c>
      <c r="H93" s="29">
        <v>1</v>
      </c>
      <c r="I93" s="29">
        <v>1</v>
      </c>
      <c r="J93" s="29">
        <v>1</v>
      </c>
      <c r="K93" s="29">
        <v>0</v>
      </c>
      <c r="L93" s="29">
        <v>2</v>
      </c>
      <c r="M93" s="29">
        <v>0</v>
      </c>
      <c r="N93" s="29">
        <f>SUMPRODUCT(TechScores[[#This Row],[Energy Impact]:[X-factor]],IF(zTAP!$B$4="Custom",CustomWeights,FactorWeights))*IF(TechScores[[#This Row],[Energy Impact]]=0,0,1)</f>
        <v>127.5</v>
      </c>
      <c r="O93" s="29">
        <f>N93-(COUNTIF($N$2:N93,N93)-1)*0.0001</f>
        <v>127.49979999999999</v>
      </c>
      <c r="P93" s="29" t="s">
        <v>795</v>
      </c>
      <c r="Q93" s="29" t="s">
        <v>796</v>
      </c>
      <c r="R93" s="29" t="s">
        <v>797</v>
      </c>
      <c r="S93" s="29" t="s">
        <v>798</v>
      </c>
      <c r="T93" s="29">
        <v>0</v>
      </c>
      <c r="U93" s="29" t="s">
        <v>424</v>
      </c>
      <c r="V93" s="29">
        <v>0</v>
      </c>
      <c r="W93" s="29" t="s">
        <v>799</v>
      </c>
      <c r="X93" s="29">
        <v>0</v>
      </c>
      <c r="Y93" s="29">
        <v>2.6</v>
      </c>
      <c r="Z93" s="29">
        <v>1.8</v>
      </c>
      <c r="AA93" s="29">
        <v>3</v>
      </c>
      <c r="AB93" s="29">
        <v>1.6</v>
      </c>
      <c r="AC93" s="29">
        <v>2.6</v>
      </c>
      <c r="AD93" s="29">
        <v>1.7</v>
      </c>
      <c r="AE93" s="29">
        <v>3</v>
      </c>
      <c r="AF93" s="29">
        <v>3</v>
      </c>
      <c r="AG93" s="29">
        <v>1.5</v>
      </c>
      <c r="AH93" s="29">
        <v>1.9</v>
      </c>
      <c r="AI93" s="29">
        <v>1.7</v>
      </c>
      <c r="AJ93" s="29">
        <v>1.6</v>
      </c>
      <c r="AK93" s="29">
        <v>1.5</v>
      </c>
      <c r="AL93" s="29">
        <v>1.5</v>
      </c>
      <c r="AM93" s="29">
        <v>1.5</v>
      </c>
      <c r="AN93" s="29">
        <v>2</v>
      </c>
    </row>
    <row r="94" spans="1:40" ht="15" customHeight="1" x14ac:dyDescent="0.2">
      <c r="A94" s="29" t="s">
        <v>199</v>
      </c>
      <c r="B94" s="29" t="s">
        <v>200</v>
      </c>
      <c r="C94" s="29" t="s">
        <v>83</v>
      </c>
      <c r="D94" s="29" t="s">
        <v>200</v>
      </c>
      <c r="E94" s="29">
        <f>INDEX(TechScores[[#This Row],[Colleges]:[All]],1,MATCH(zTAP!$B$21,TechScores[[#Headers],[Colleges]:[All]],0))</f>
        <v>-0.1</v>
      </c>
      <c r="F94" s="29">
        <v>3</v>
      </c>
      <c r="G94" s="29">
        <v>3</v>
      </c>
      <c r="H94" s="29">
        <v>3</v>
      </c>
      <c r="I94" s="29">
        <v>2</v>
      </c>
      <c r="J94" s="29">
        <v>2</v>
      </c>
      <c r="K94" s="29">
        <v>3</v>
      </c>
      <c r="L94" s="29">
        <v>2</v>
      </c>
      <c r="M94" s="29">
        <v>-1</v>
      </c>
      <c r="N94" s="29">
        <f>SUMPRODUCT(TechScores[[#This Row],[Energy Impact]:[X-factor]],IF(zTAP!$B$4="Custom",CustomWeights,FactorWeights))*IF(TechScores[[#This Row],[Energy Impact]]=0,0,1)</f>
        <v>118</v>
      </c>
      <c r="O94" s="29">
        <f>N94-(COUNTIF($N$2:N94,N94)-1)*0.0001</f>
        <v>118</v>
      </c>
      <c r="P94" s="29" t="s">
        <v>642</v>
      </c>
      <c r="Q94" s="29" t="s">
        <v>643</v>
      </c>
      <c r="R94" s="29" t="s">
        <v>644</v>
      </c>
      <c r="S94" s="29" t="s">
        <v>645</v>
      </c>
      <c r="T94" s="29" t="s">
        <v>646</v>
      </c>
      <c r="U94" s="29" t="s">
        <v>391</v>
      </c>
      <c r="V94" s="29">
        <v>0</v>
      </c>
      <c r="W94" s="29" t="s">
        <v>647</v>
      </c>
      <c r="X94" s="29">
        <v>0</v>
      </c>
      <c r="Y94" s="29">
        <v>-0.1</v>
      </c>
      <c r="Z94" s="29">
        <v>-0.1</v>
      </c>
      <c r="AA94" s="29">
        <v>-0.1</v>
      </c>
      <c r="AB94" s="29">
        <v>-0.1</v>
      </c>
      <c r="AC94" s="29">
        <v>-0.1</v>
      </c>
      <c r="AD94" s="29">
        <v>-0.1</v>
      </c>
      <c r="AE94" s="29">
        <v>-0.1</v>
      </c>
      <c r="AF94" s="29">
        <v>-0.1</v>
      </c>
      <c r="AG94" s="29">
        <v>-0.1</v>
      </c>
      <c r="AH94" s="29">
        <v>-0.1</v>
      </c>
      <c r="AI94" s="29">
        <v>-0.1</v>
      </c>
      <c r="AJ94" s="29">
        <v>-0.1</v>
      </c>
      <c r="AK94" s="29">
        <v>-0.1</v>
      </c>
      <c r="AL94" s="29">
        <v>-0.1</v>
      </c>
      <c r="AM94" s="29">
        <v>-0.1</v>
      </c>
      <c r="AN94" s="29">
        <v>-0.1</v>
      </c>
    </row>
    <row r="95" spans="1:40" ht="15" customHeight="1" x14ac:dyDescent="0.2">
      <c r="A95" s="29" t="s">
        <v>201</v>
      </c>
      <c r="B95" s="29" t="s">
        <v>202</v>
      </c>
      <c r="C95" s="29" t="s">
        <v>83</v>
      </c>
      <c r="D95" s="29" t="s">
        <v>202</v>
      </c>
      <c r="E95" s="29">
        <f>INDEX(TechScores[[#This Row],[Colleges]:[All]],1,MATCH(zTAP!$B$21,TechScores[[#Headers],[Colleges]:[All]],0))</f>
        <v>-0.1</v>
      </c>
      <c r="F95" s="29">
        <v>3</v>
      </c>
      <c r="G95" s="29">
        <v>2</v>
      </c>
      <c r="H95" s="29">
        <v>2</v>
      </c>
      <c r="I95" s="29">
        <v>2</v>
      </c>
      <c r="J95" s="29">
        <v>1</v>
      </c>
      <c r="K95" s="29">
        <v>2</v>
      </c>
      <c r="L95" s="29">
        <v>1</v>
      </c>
      <c r="M95" s="29">
        <v>0</v>
      </c>
      <c r="N95" s="29">
        <f>SUMPRODUCT(TechScores[[#This Row],[Energy Impact]:[X-factor]],IF(zTAP!$B$4="Custom",CustomWeights,FactorWeights))*IF(TechScores[[#This Row],[Energy Impact]]=0,0,1)</f>
        <v>85.5</v>
      </c>
      <c r="O95" s="29">
        <f>N95-(COUNTIF($N$2:N95,N95)-1)*0.0001</f>
        <v>85.499899999999997</v>
      </c>
      <c r="P95" s="29" t="s">
        <v>647</v>
      </c>
      <c r="Q95" s="29" t="s">
        <v>743</v>
      </c>
      <c r="R95" s="29" t="s">
        <v>744</v>
      </c>
      <c r="S95" s="29" t="s">
        <v>745</v>
      </c>
      <c r="T95" s="29" t="s">
        <v>746</v>
      </c>
      <c r="U95" s="29" t="s">
        <v>391</v>
      </c>
      <c r="V95" s="29">
        <v>0</v>
      </c>
      <c r="W95" s="29" t="s">
        <v>747</v>
      </c>
      <c r="X95" s="29">
        <v>0</v>
      </c>
      <c r="Y95" s="29">
        <v>-0.1</v>
      </c>
      <c r="Z95" s="29">
        <v>-0.1</v>
      </c>
      <c r="AA95" s="29">
        <v>-0.1</v>
      </c>
      <c r="AB95" s="29">
        <v>-0.1</v>
      </c>
      <c r="AC95" s="29">
        <v>-0.1</v>
      </c>
      <c r="AD95" s="29">
        <v>-0.1</v>
      </c>
      <c r="AE95" s="29">
        <v>-0.1</v>
      </c>
      <c r="AF95" s="29">
        <v>-0.1</v>
      </c>
      <c r="AG95" s="29">
        <v>-0.1</v>
      </c>
      <c r="AH95" s="29">
        <v>-0.1</v>
      </c>
      <c r="AI95" s="29">
        <v>-0.1</v>
      </c>
      <c r="AJ95" s="29">
        <v>-0.1</v>
      </c>
      <c r="AK95" s="29">
        <v>-0.1</v>
      </c>
      <c r="AL95" s="29">
        <v>-0.1</v>
      </c>
      <c r="AM95" s="29">
        <v>-0.1</v>
      </c>
      <c r="AN95" s="29">
        <v>-0.1</v>
      </c>
    </row>
    <row r="96" spans="1:40" ht="15" customHeight="1" x14ac:dyDescent="0.2">
      <c r="A96" s="29" t="s">
        <v>67</v>
      </c>
      <c r="B96" s="29" t="s">
        <v>68</v>
      </c>
      <c r="C96" s="29" t="s">
        <v>69</v>
      </c>
      <c r="D96" s="29" t="s">
        <v>70</v>
      </c>
      <c r="E96" s="29">
        <f>INDEX(TechScores[[#This Row],[Colleges]:[All]],1,MATCH(zTAP!$B$21,TechScores[[#Headers],[Colleges]:[All]],0))</f>
        <v>-0.1</v>
      </c>
      <c r="F96" s="29">
        <v>2</v>
      </c>
      <c r="G96" s="29">
        <v>1</v>
      </c>
      <c r="H96" s="29">
        <v>1</v>
      </c>
      <c r="I96" s="29">
        <v>1</v>
      </c>
      <c r="J96" s="29">
        <v>0</v>
      </c>
      <c r="K96" s="29">
        <v>1</v>
      </c>
      <c r="L96" s="29">
        <v>0</v>
      </c>
      <c r="M96" s="29">
        <v>0</v>
      </c>
      <c r="N96" s="29">
        <f>SUMPRODUCT(TechScores[[#This Row],[Energy Impact]:[X-factor]],IF(zTAP!$B$4="Custom",CustomWeights,FactorWeights))*IF(TechScores[[#This Row],[Energy Impact]]=0,0,1)</f>
        <v>25.5</v>
      </c>
      <c r="O96" s="29">
        <f>N96-(COUNTIF($N$2:N96,N96)-1)*0.0001</f>
        <v>25.5</v>
      </c>
      <c r="P96" s="29" t="s">
        <v>532</v>
      </c>
      <c r="Q96" s="29" t="s">
        <v>533</v>
      </c>
      <c r="R96" s="29" t="s">
        <v>534</v>
      </c>
      <c r="S96" s="29" t="s">
        <v>535</v>
      </c>
      <c r="T96" s="29" t="s">
        <v>536</v>
      </c>
      <c r="U96" s="29" t="s">
        <v>391</v>
      </c>
      <c r="V96" s="29" t="s">
        <v>537</v>
      </c>
      <c r="W96" s="29" t="s">
        <v>538</v>
      </c>
      <c r="X96" s="29" t="s">
        <v>539</v>
      </c>
      <c r="Y96" s="29">
        <v>-0.1</v>
      </c>
      <c r="Z96" s="29">
        <v>-0.1</v>
      </c>
      <c r="AA96" s="29">
        <v>-0.1</v>
      </c>
      <c r="AB96" s="29">
        <v>-0.1</v>
      </c>
      <c r="AC96" s="29">
        <v>-0.1</v>
      </c>
      <c r="AD96" s="29">
        <v>-0.1</v>
      </c>
      <c r="AE96" s="29">
        <v>-0.1</v>
      </c>
      <c r="AF96" s="29">
        <v>-0.1</v>
      </c>
      <c r="AG96" s="29">
        <v>-0.1</v>
      </c>
      <c r="AH96" s="29">
        <v>-0.1</v>
      </c>
      <c r="AI96" s="29">
        <v>-0.1</v>
      </c>
      <c r="AJ96" s="29">
        <v>-0.1</v>
      </c>
      <c r="AK96" s="29">
        <v>-0.1</v>
      </c>
      <c r="AL96" s="29">
        <v>-0.1</v>
      </c>
      <c r="AM96" s="29">
        <v>-0.1</v>
      </c>
      <c r="AN96" s="29">
        <v>-0.1</v>
      </c>
    </row>
    <row r="97" spans="1:40" ht="15" customHeight="1" x14ac:dyDescent="0.2">
      <c r="A97" s="29" t="s">
        <v>71</v>
      </c>
      <c r="B97" s="29" t="s">
        <v>72</v>
      </c>
      <c r="C97" s="29" t="s">
        <v>73</v>
      </c>
      <c r="D97" s="29" t="s">
        <v>74</v>
      </c>
      <c r="E97" s="29">
        <f>INDEX(TechScores[[#This Row],[Colleges]:[All]],1,MATCH(zTAP!$B$21,TechScores[[#Headers],[Colleges]:[All]],0))</f>
        <v>3</v>
      </c>
      <c r="F97" s="29">
        <v>2</v>
      </c>
      <c r="G97" s="29">
        <v>2</v>
      </c>
      <c r="H97" s="29">
        <v>2</v>
      </c>
      <c r="I97" s="29">
        <v>3</v>
      </c>
      <c r="J97" s="29">
        <v>1</v>
      </c>
      <c r="K97" s="29">
        <v>2</v>
      </c>
      <c r="L97" s="29">
        <v>1</v>
      </c>
      <c r="M97" s="29">
        <v>0</v>
      </c>
      <c r="N97" s="29">
        <f>SUMPRODUCT(TechScores[[#This Row],[Energy Impact]:[X-factor]],IF(zTAP!$B$4="Custom",CustomWeights,FactorWeights))*IF(TechScores[[#This Row],[Energy Impact]]=0,0,1)</f>
        <v>140</v>
      </c>
      <c r="O97" s="29">
        <f>N97-(COUNTIF($N$2:N97,N97)-1)*0.0001</f>
        <v>140</v>
      </c>
      <c r="P97" s="29" t="s">
        <v>501</v>
      </c>
      <c r="Q97" s="29" t="s">
        <v>502</v>
      </c>
      <c r="R97" s="29" t="s">
        <v>503</v>
      </c>
      <c r="S97" s="29" t="s">
        <v>504</v>
      </c>
      <c r="T97" s="29" t="s">
        <v>505</v>
      </c>
      <c r="U97" s="29" t="s">
        <v>437</v>
      </c>
      <c r="V97" s="29">
        <v>0</v>
      </c>
      <c r="W97" s="29" t="s">
        <v>506</v>
      </c>
      <c r="X97" s="29">
        <v>0</v>
      </c>
      <c r="Y97" s="29">
        <v>3</v>
      </c>
      <c r="Z97" s="29">
        <v>3</v>
      </c>
      <c r="AA97" s="29">
        <v>2.9</v>
      </c>
      <c r="AB97" s="29">
        <v>3</v>
      </c>
      <c r="AC97" s="29">
        <v>3</v>
      </c>
      <c r="AD97" s="29">
        <v>3</v>
      </c>
      <c r="AE97" s="29">
        <v>2.5</v>
      </c>
      <c r="AF97" s="29">
        <v>1.5</v>
      </c>
      <c r="AG97" s="29">
        <v>3</v>
      </c>
      <c r="AH97" s="29">
        <v>3</v>
      </c>
      <c r="AI97" s="29">
        <v>3</v>
      </c>
      <c r="AJ97" s="29">
        <v>3</v>
      </c>
      <c r="AK97" s="29">
        <v>0</v>
      </c>
      <c r="AL97" s="29">
        <v>3</v>
      </c>
      <c r="AM97" s="29">
        <v>3</v>
      </c>
      <c r="AN97" s="29">
        <v>3</v>
      </c>
    </row>
    <row r="98" spans="1:40" ht="15" customHeight="1" x14ac:dyDescent="0.2">
      <c r="A98" s="29" t="s">
        <v>75</v>
      </c>
      <c r="B98" s="29" t="s">
        <v>76</v>
      </c>
      <c r="C98" s="29" t="s">
        <v>73</v>
      </c>
      <c r="D98" s="29" t="s">
        <v>77</v>
      </c>
      <c r="E98" s="29">
        <f>INDEX(TechScores[[#This Row],[Colleges]:[All]],1,MATCH(zTAP!$B$21,TechScores[[#Headers],[Colleges]:[All]],0))</f>
        <v>3</v>
      </c>
      <c r="F98" s="29">
        <v>1</v>
      </c>
      <c r="G98" s="29">
        <v>3</v>
      </c>
      <c r="H98" s="29">
        <v>1</v>
      </c>
      <c r="I98" s="29">
        <v>2</v>
      </c>
      <c r="J98" s="29">
        <v>2</v>
      </c>
      <c r="K98" s="29">
        <v>2</v>
      </c>
      <c r="L98" s="29">
        <v>1</v>
      </c>
      <c r="M98" s="29">
        <v>1</v>
      </c>
      <c r="N98" s="29">
        <f>SUMPRODUCT(TechScores[[#This Row],[Energy Impact]:[X-factor]],IF(zTAP!$B$4="Custom",CustomWeights,FactorWeights))*IF(TechScores[[#This Row],[Energy Impact]]=0,0,1)</f>
        <v>175</v>
      </c>
      <c r="O98" s="29">
        <f>N98-(COUNTIF($N$2:N98,N98)-1)*0.0001</f>
        <v>175</v>
      </c>
      <c r="P98" s="29" t="s">
        <v>607</v>
      </c>
      <c r="Q98" s="29" t="s">
        <v>608</v>
      </c>
      <c r="R98" s="29" t="s">
        <v>609</v>
      </c>
      <c r="S98" s="29" t="s">
        <v>610</v>
      </c>
      <c r="T98" s="29">
        <v>0</v>
      </c>
      <c r="U98" s="29" t="s">
        <v>408</v>
      </c>
      <c r="V98" s="29">
        <v>0</v>
      </c>
      <c r="W98" s="29" t="s">
        <v>611</v>
      </c>
      <c r="X98" s="29">
        <v>0</v>
      </c>
      <c r="Y98" s="29">
        <v>3</v>
      </c>
      <c r="Z98" s="29">
        <v>3</v>
      </c>
      <c r="AA98" s="29">
        <v>2.9</v>
      </c>
      <c r="AB98" s="29">
        <v>3</v>
      </c>
      <c r="AC98" s="29">
        <v>3</v>
      </c>
      <c r="AD98" s="29">
        <v>3</v>
      </c>
      <c r="AE98" s="29">
        <v>2.5</v>
      </c>
      <c r="AF98" s="29">
        <v>1.5</v>
      </c>
      <c r="AG98" s="29">
        <v>3</v>
      </c>
      <c r="AH98" s="29">
        <v>3</v>
      </c>
      <c r="AI98" s="29">
        <v>3</v>
      </c>
      <c r="AJ98" s="29">
        <v>3</v>
      </c>
      <c r="AK98" s="29">
        <v>3</v>
      </c>
      <c r="AL98" s="29">
        <v>3</v>
      </c>
      <c r="AM98" s="29">
        <v>3</v>
      </c>
      <c r="AN98" s="29">
        <v>3</v>
      </c>
    </row>
    <row r="99" spans="1:40" ht="15" customHeight="1" x14ac:dyDescent="0.2">
      <c r="A99" s="29" t="s">
        <v>78</v>
      </c>
      <c r="B99" s="29" t="s">
        <v>79</v>
      </c>
      <c r="C99" s="29" t="s">
        <v>73</v>
      </c>
      <c r="D99" s="29" t="s">
        <v>80</v>
      </c>
      <c r="E99" s="29">
        <f>INDEX(TechScores[[#This Row],[Colleges]:[All]],1,MATCH(zTAP!$B$21,TechScores[[#Headers],[Colleges]:[All]],0))</f>
        <v>3</v>
      </c>
      <c r="F99" s="29">
        <v>3</v>
      </c>
      <c r="G99" s="29">
        <v>3</v>
      </c>
      <c r="H99" s="29">
        <v>2</v>
      </c>
      <c r="I99" s="29">
        <v>2</v>
      </c>
      <c r="J99" s="29">
        <v>2</v>
      </c>
      <c r="K99" s="29">
        <v>3</v>
      </c>
      <c r="L99" s="29">
        <v>1</v>
      </c>
      <c r="M99" s="29">
        <v>-1</v>
      </c>
      <c r="N99" s="29">
        <f>SUMPRODUCT(TechScores[[#This Row],[Energy Impact]:[X-factor]],IF(zTAP!$B$4="Custom",CustomWeights,FactorWeights))*IF(TechScores[[#This Row],[Energy Impact]]=0,0,1)</f>
        <v>155</v>
      </c>
      <c r="O99" s="29">
        <f>N99-(COUNTIF($N$2:N99,N99)-1)*0.0001</f>
        <v>154.9999</v>
      </c>
      <c r="P99" s="29" t="s">
        <v>721</v>
      </c>
      <c r="Q99" s="29" t="s">
        <v>722</v>
      </c>
      <c r="R99" s="29" t="s">
        <v>723</v>
      </c>
      <c r="S99" s="29" t="s">
        <v>724</v>
      </c>
      <c r="T99" s="29" t="s">
        <v>725</v>
      </c>
      <c r="U99" s="29" t="s">
        <v>391</v>
      </c>
      <c r="V99" s="29">
        <v>0</v>
      </c>
      <c r="W99" s="29" t="s">
        <v>726</v>
      </c>
      <c r="X99" s="29">
        <v>0</v>
      </c>
      <c r="Y99" s="29">
        <v>3</v>
      </c>
      <c r="Z99" s="29">
        <v>3</v>
      </c>
      <c r="AA99" s="29">
        <v>2.9</v>
      </c>
      <c r="AB99" s="29">
        <v>3</v>
      </c>
      <c r="AC99" s="29">
        <v>3</v>
      </c>
      <c r="AD99" s="29">
        <v>3</v>
      </c>
      <c r="AE99" s="29">
        <v>2.5</v>
      </c>
      <c r="AF99" s="29">
        <v>1.5</v>
      </c>
      <c r="AG99" s="29">
        <v>3</v>
      </c>
      <c r="AH99" s="29">
        <v>3</v>
      </c>
      <c r="AI99" s="29">
        <v>3</v>
      </c>
      <c r="AJ99" s="29">
        <v>3</v>
      </c>
      <c r="AK99" s="29">
        <v>3</v>
      </c>
      <c r="AL99" s="29">
        <v>3</v>
      </c>
      <c r="AM99" s="29">
        <v>3</v>
      </c>
      <c r="AN99" s="29">
        <v>3</v>
      </c>
    </row>
    <row r="100" spans="1:40" ht="15" customHeight="1" x14ac:dyDescent="0.2">
      <c r="A100" s="29" t="s">
        <v>81</v>
      </c>
      <c r="B100" s="29" t="s">
        <v>82</v>
      </c>
      <c r="C100" s="29" t="s">
        <v>83</v>
      </c>
      <c r="E100" s="29">
        <f>INDEX(TechScores[[#This Row],[Colleges]:[All]],1,MATCH(zTAP!$B$21,TechScores[[#Headers],[Colleges]:[All]],0))</f>
        <v>-0.1</v>
      </c>
      <c r="F100" s="29">
        <v>3</v>
      </c>
      <c r="G100" s="29">
        <v>2</v>
      </c>
      <c r="H100" s="29">
        <v>2</v>
      </c>
      <c r="I100" s="29">
        <v>2</v>
      </c>
      <c r="J100" s="29">
        <v>2</v>
      </c>
      <c r="K100" s="29">
        <v>3</v>
      </c>
      <c r="L100" s="29">
        <v>1</v>
      </c>
      <c r="M100" s="29">
        <v>1</v>
      </c>
      <c r="N100" s="29">
        <f>SUMPRODUCT(TechScores[[#This Row],[Energy Impact]:[X-factor]],IF(zTAP!$B$4="Custom",CustomWeights,FactorWeights))*IF(TechScores[[#This Row],[Energy Impact]]=0,0,1)</f>
        <v>125.5</v>
      </c>
      <c r="O100" s="29">
        <f>N100-(COUNTIF($N$2:N100,N100)-1)*0.0001</f>
        <v>125.5</v>
      </c>
      <c r="P100" s="29" t="s">
        <v>768</v>
      </c>
      <c r="Q100" s="29" t="s">
        <v>769</v>
      </c>
      <c r="R100" s="29" t="s">
        <v>770</v>
      </c>
      <c r="S100" s="29" t="s">
        <v>771</v>
      </c>
      <c r="T100" s="29" t="s">
        <v>772</v>
      </c>
      <c r="U100" s="29">
        <v>0</v>
      </c>
      <c r="V100" s="29">
        <v>0</v>
      </c>
      <c r="W100" s="29">
        <v>0</v>
      </c>
      <c r="X100" s="29">
        <v>0</v>
      </c>
      <c r="Y100" s="29">
        <v>-0.1</v>
      </c>
      <c r="Z100" s="29">
        <v>-0.1</v>
      </c>
      <c r="AA100" s="29">
        <v>-0.1</v>
      </c>
      <c r="AB100" s="29">
        <v>-0.1</v>
      </c>
      <c r="AC100" s="29">
        <v>-0.1</v>
      </c>
      <c r="AD100" s="29">
        <v>-0.1</v>
      </c>
      <c r="AE100" s="29">
        <v>-0.1</v>
      </c>
      <c r="AF100" s="29">
        <v>-0.1</v>
      </c>
      <c r="AG100" s="29">
        <v>-0.1</v>
      </c>
      <c r="AH100" s="29">
        <v>-0.1</v>
      </c>
      <c r="AI100" s="29">
        <v>-0.1</v>
      </c>
      <c r="AJ100" s="29">
        <v>-0.1</v>
      </c>
      <c r="AK100" s="29">
        <v>-0.1</v>
      </c>
      <c r="AL100" s="29">
        <v>-0.1</v>
      </c>
      <c r="AM100" s="29">
        <v>-0.1</v>
      </c>
      <c r="AN100" s="29">
        <v>-0.1</v>
      </c>
    </row>
    <row r="101" spans="1:40" ht="15" customHeight="1" x14ac:dyDescent="0.2">
      <c r="A101" s="29" t="s">
        <v>84</v>
      </c>
      <c r="B101" s="29" t="s">
        <v>85</v>
      </c>
      <c r="C101" s="29" t="s">
        <v>86</v>
      </c>
      <c r="D101" s="29" t="s">
        <v>87</v>
      </c>
      <c r="E101" s="29">
        <f>INDEX(TechScores[[#This Row],[Colleges]:[All]],1,MATCH(zTAP!$B$21,TechScores[[#Headers],[Colleges]:[All]],0))</f>
        <v>0.3</v>
      </c>
      <c r="F101" s="29">
        <v>3</v>
      </c>
      <c r="G101" s="29">
        <v>2</v>
      </c>
      <c r="H101" s="29">
        <v>2</v>
      </c>
      <c r="I101" s="29">
        <v>3</v>
      </c>
      <c r="J101" s="29">
        <v>1</v>
      </c>
      <c r="K101" s="29">
        <v>2</v>
      </c>
      <c r="L101" s="29">
        <v>1</v>
      </c>
      <c r="M101" s="29">
        <v>1</v>
      </c>
      <c r="N101" s="29">
        <f>SUMPRODUCT(TechScores[[#This Row],[Energy Impact]:[X-factor]],IF(zTAP!$B$4="Custom",CustomWeights,FactorWeights))*IF(TechScores[[#This Row],[Energy Impact]]=0,0,1)</f>
        <v>113.5</v>
      </c>
      <c r="O101" s="29">
        <f>N101-(COUNTIF($N$2:N101,N101)-1)*0.0001</f>
        <v>113.5</v>
      </c>
      <c r="P101" s="29" t="s">
        <v>512</v>
      </c>
      <c r="Q101" s="29" t="s">
        <v>513</v>
      </c>
      <c r="R101" s="29" t="s">
        <v>514</v>
      </c>
      <c r="S101" s="29" t="s">
        <v>515</v>
      </c>
      <c r="T101" s="29" t="s">
        <v>516</v>
      </c>
      <c r="U101" s="29">
        <v>0</v>
      </c>
      <c r="V101" s="29" t="s">
        <v>517</v>
      </c>
      <c r="W101" s="29" t="s">
        <v>518</v>
      </c>
      <c r="X101" s="29" t="s">
        <v>519</v>
      </c>
      <c r="Y101" s="29">
        <v>0.3</v>
      </c>
      <c r="Z101" s="29">
        <v>0.3</v>
      </c>
      <c r="AA101" s="29">
        <v>0.3</v>
      </c>
      <c r="AB101" s="29">
        <v>0.3</v>
      </c>
      <c r="AC101" s="29">
        <v>0.3</v>
      </c>
      <c r="AD101" s="29">
        <v>0.3</v>
      </c>
      <c r="AE101" s="29">
        <v>0.3</v>
      </c>
      <c r="AF101" s="29">
        <v>0.2</v>
      </c>
      <c r="AG101" s="29">
        <v>0.3</v>
      </c>
      <c r="AH101" s="29">
        <v>0.3</v>
      </c>
      <c r="AI101" s="29">
        <v>0.3</v>
      </c>
      <c r="AJ101" s="29">
        <v>0.3</v>
      </c>
      <c r="AK101" s="29">
        <v>0.3</v>
      </c>
      <c r="AL101" s="29">
        <v>0.3</v>
      </c>
      <c r="AM101" s="29">
        <v>0.3</v>
      </c>
      <c r="AN101" s="29">
        <v>0.3</v>
      </c>
    </row>
    <row r="102" spans="1:40" ht="15" customHeight="1" x14ac:dyDescent="0.2">
      <c r="A102" s="29" t="s">
        <v>88</v>
      </c>
      <c r="B102" s="29" t="s">
        <v>89</v>
      </c>
      <c r="C102" s="29" t="s">
        <v>86</v>
      </c>
      <c r="D102" s="29" t="s">
        <v>90</v>
      </c>
      <c r="E102" s="29">
        <f>INDEX(TechScores[[#This Row],[Colleges]:[All]],1,MATCH(zTAP!$B$21,TechScores[[#Headers],[Colleges]:[All]],0))</f>
        <v>0.3</v>
      </c>
      <c r="F102" s="29">
        <v>3</v>
      </c>
      <c r="G102" s="29">
        <v>3</v>
      </c>
      <c r="H102" s="29">
        <v>2</v>
      </c>
      <c r="I102" s="29">
        <v>2</v>
      </c>
      <c r="J102" s="29">
        <v>2</v>
      </c>
      <c r="K102" s="29">
        <v>3</v>
      </c>
      <c r="L102" s="29">
        <v>2</v>
      </c>
      <c r="M102" s="29">
        <v>0</v>
      </c>
      <c r="N102" s="29">
        <f>SUMPRODUCT(TechScores[[#This Row],[Energy Impact]:[X-factor]],IF(zTAP!$B$4="Custom",CustomWeights,FactorWeights))*IF(TechScores[[#This Row],[Energy Impact]]=0,0,1)</f>
        <v>141</v>
      </c>
      <c r="O102" s="29">
        <f>N102-(COUNTIF($N$2:N102,N102)-1)*0.0001</f>
        <v>140.99979999999999</v>
      </c>
      <c r="P102" s="29" t="s">
        <v>520</v>
      </c>
      <c r="Q102" s="29" t="s">
        <v>521</v>
      </c>
      <c r="R102" s="29" t="s">
        <v>522</v>
      </c>
      <c r="S102" s="29" t="s">
        <v>523</v>
      </c>
      <c r="T102" s="29" t="s">
        <v>524</v>
      </c>
      <c r="U102" s="29" t="s">
        <v>424</v>
      </c>
      <c r="V102" s="29" t="s">
        <v>525</v>
      </c>
      <c r="W102" s="29" t="s">
        <v>526</v>
      </c>
      <c r="X102" s="29" t="s">
        <v>527</v>
      </c>
      <c r="Y102" s="29">
        <v>0.3</v>
      </c>
      <c r="Z102" s="29">
        <v>0.2</v>
      </c>
      <c r="AA102" s="29">
        <v>0.3</v>
      </c>
      <c r="AB102" s="29">
        <v>0.3</v>
      </c>
      <c r="AC102" s="29">
        <v>0.3</v>
      </c>
      <c r="AD102" s="29">
        <v>0.3</v>
      </c>
      <c r="AE102" s="29">
        <v>0.1</v>
      </c>
      <c r="AF102" s="29">
        <v>0.1</v>
      </c>
      <c r="AG102" s="29">
        <v>0.3</v>
      </c>
      <c r="AH102" s="29">
        <v>0.3</v>
      </c>
      <c r="AI102" s="29">
        <v>0.4</v>
      </c>
      <c r="AJ102" s="29">
        <v>0.2</v>
      </c>
      <c r="AK102" s="29">
        <v>0.3</v>
      </c>
      <c r="AL102" s="29">
        <v>0.3</v>
      </c>
      <c r="AM102" s="29">
        <v>0.3</v>
      </c>
      <c r="AN102" s="29">
        <v>0.3</v>
      </c>
    </row>
    <row r="103" spans="1:40" ht="15" customHeight="1" x14ac:dyDescent="0.2">
      <c r="A103" s="29" t="s">
        <v>91</v>
      </c>
      <c r="B103" s="29" t="s">
        <v>92</v>
      </c>
      <c r="C103" s="29" t="s">
        <v>93</v>
      </c>
      <c r="D103" s="29" t="s">
        <v>94</v>
      </c>
      <c r="E103" s="29">
        <f>INDEX(TechScores[[#This Row],[Colleges]:[All]],1,MATCH(zTAP!$B$21,TechScores[[#Headers],[Colleges]:[All]],0))</f>
        <v>1.4</v>
      </c>
      <c r="F103" s="29">
        <v>3</v>
      </c>
      <c r="G103" s="29">
        <v>2</v>
      </c>
      <c r="H103" s="29">
        <v>3</v>
      </c>
      <c r="I103" s="29">
        <v>2</v>
      </c>
      <c r="J103" s="29">
        <v>2</v>
      </c>
      <c r="K103" s="29">
        <v>2</v>
      </c>
      <c r="L103" s="29">
        <v>1</v>
      </c>
      <c r="M103" s="29">
        <v>2</v>
      </c>
      <c r="N103" s="29">
        <f>SUMPRODUCT(TechScores[[#This Row],[Energy Impact]:[X-factor]],IF(zTAP!$B$4="Custom",CustomWeights,FactorWeights))*IF(TechScores[[#This Row],[Energy Impact]]=0,0,1)</f>
        <v>180.5</v>
      </c>
      <c r="O103" s="29">
        <f>N103-(COUNTIF($N$2:N103,N103)-1)*0.0001</f>
        <v>180.4999</v>
      </c>
      <c r="P103" s="29" t="s">
        <v>432</v>
      </c>
      <c r="Q103" s="29" t="s">
        <v>433</v>
      </c>
      <c r="R103" s="29" t="s">
        <v>434</v>
      </c>
      <c r="S103" s="29" t="s">
        <v>714</v>
      </c>
      <c r="T103" s="29" t="s">
        <v>436</v>
      </c>
      <c r="U103" s="29" t="s">
        <v>437</v>
      </c>
      <c r="V103" s="29" t="s">
        <v>438</v>
      </c>
      <c r="W103" s="29" t="s">
        <v>439</v>
      </c>
      <c r="X103" s="29" t="s">
        <v>440</v>
      </c>
      <c r="Y103" s="29">
        <v>1.3</v>
      </c>
      <c r="Z103" s="29">
        <v>1.1000000000000001</v>
      </c>
      <c r="AA103" s="29">
        <v>1.5</v>
      </c>
      <c r="AB103" s="29">
        <v>1</v>
      </c>
      <c r="AC103" s="29">
        <v>1.2</v>
      </c>
      <c r="AD103" s="29">
        <v>0.9</v>
      </c>
      <c r="AE103" s="29">
        <v>0.8</v>
      </c>
      <c r="AF103" s="29">
        <v>0.6</v>
      </c>
      <c r="AG103" s="29">
        <v>0.7</v>
      </c>
      <c r="AH103" s="29">
        <v>1.2</v>
      </c>
      <c r="AI103" s="29">
        <v>1.1000000000000001</v>
      </c>
      <c r="AJ103" s="29">
        <v>0.4</v>
      </c>
      <c r="AK103" s="29">
        <v>0.2</v>
      </c>
      <c r="AL103" s="29">
        <v>0.7</v>
      </c>
      <c r="AM103" s="29">
        <v>0.8</v>
      </c>
      <c r="AN103" s="29">
        <v>1.4</v>
      </c>
    </row>
    <row r="104" spans="1:40" ht="15" customHeight="1" x14ac:dyDescent="0.2">
      <c r="A104" s="29" t="s">
        <v>95</v>
      </c>
      <c r="B104" s="29" t="s">
        <v>96</v>
      </c>
      <c r="C104" s="29" t="s">
        <v>97</v>
      </c>
      <c r="E104" s="29">
        <f>INDEX(TechScores[[#This Row],[Colleges]:[All]],1,MATCH(zTAP!$B$21,TechScores[[#Headers],[Colleges]:[All]],0))</f>
        <v>0.1</v>
      </c>
      <c r="F104" s="29">
        <v>1</v>
      </c>
      <c r="G104" s="29">
        <v>2</v>
      </c>
      <c r="H104" s="29">
        <v>2</v>
      </c>
      <c r="I104" s="29">
        <v>1</v>
      </c>
      <c r="J104" s="29">
        <v>1</v>
      </c>
      <c r="K104" s="29">
        <v>1</v>
      </c>
      <c r="L104" s="29">
        <v>1</v>
      </c>
      <c r="M104" s="29">
        <v>1</v>
      </c>
      <c r="N104" s="29">
        <f>SUMPRODUCT(TechScores[[#This Row],[Energy Impact]:[X-factor]],IF(zTAP!$B$4="Custom",CustomWeights,FactorWeights))*IF(TechScores[[#This Row],[Energy Impact]]=0,0,1)</f>
        <v>94.5</v>
      </c>
      <c r="O104" s="29">
        <f>N104-(COUNTIF($N$2:N104,N104)-1)*0.0001</f>
        <v>94.5</v>
      </c>
      <c r="P104" s="29" t="s">
        <v>386</v>
      </c>
      <c r="Q104" s="29" t="s">
        <v>387</v>
      </c>
      <c r="R104" s="29" t="s">
        <v>388</v>
      </c>
      <c r="S104" s="29" t="s">
        <v>389</v>
      </c>
      <c r="T104" s="29" t="s">
        <v>390</v>
      </c>
      <c r="U104" s="29" t="s">
        <v>391</v>
      </c>
      <c r="V104" s="29" t="s">
        <v>392</v>
      </c>
      <c r="W104" s="29" t="s">
        <v>393</v>
      </c>
      <c r="X104" s="29" t="s">
        <v>394</v>
      </c>
      <c r="Y104" s="29">
        <v>0</v>
      </c>
      <c r="Z104" s="29">
        <v>0</v>
      </c>
      <c r="AA104" s="29">
        <v>0</v>
      </c>
      <c r="AB104" s="29">
        <v>0</v>
      </c>
      <c r="AC104" s="29">
        <v>0</v>
      </c>
      <c r="AD104" s="29">
        <v>0</v>
      </c>
      <c r="AE104" s="29">
        <v>0</v>
      </c>
      <c r="AF104" s="29">
        <v>0</v>
      </c>
      <c r="AG104" s="29">
        <v>0</v>
      </c>
      <c r="AH104" s="29">
        <v>0</v>
      </c>
      <c r="AI104" s="29">
        <v>0</v>
      </c>
      <c r="AJ104" s="29">
        <v>0</v>
      </c>
      <c r="AK104" s="29">
        <v>0.3</v>
      </c>
      <c r="AL104" s="29">
        <v>0</v>
      </c>
      <c r="AM104" s="29">
        <v>0</v>
      </c>
      <c r="AN104" s="29">
        <v>0.1</v>
      </c>
    </row>
    <row r="105" spans="1:40" ht="15" customHeight="1" x14ac:dyDescent="0.2">
      <c r="A105" s="29" t="s">
        <v>98</v>
      </c>
      <c r="B105" s="29" t="s">
        <v>99</v>
      </c>
      <c r="C105" s="29" t="s">
        <v>97</v>
      </c>
      <c r="D105" s="29" t="s">
        <v>100</v>
      </c>
      <c r="E105" s="29">
        <f>INDEX(TechScores[[#This Row],[Colleges]:[All]],1,MATCH(zTAP!$B$21,TechScores[[#Headers],[Colleges]:[All]],0))</f>
        <v>1.7</v>
      </c>
      <c r="F105" s="29">
        <v>0</v>
      </c>
      <c r="G105" s="29">
        <v>2</v>
      </c>
      <c r="H105" s="29">
        <v>3</v>
      </c>
      <c r="I105" s="29">
        <v>1</v>
      </c>
      <c r="J105" s="29">
        <v>1</v>
      </c>
      <c r="K105" s="29">
        <v>1</v>
      </c>
      <c r="L105" s="29">
        <v>1</v>
      </c>
      <c r="M105" s="29">
        <v>1</v>
      </c>
      <c r="N105" s="29">
        <f>SUMPRODUCT(TechScores[[#This Row],[Energy Impact]:[X-factor]],IF(zTAP!$B$4="Custom",CustomWeights,FactorWeights))*IF(TechScores[[#This Row],[Energy Impact]]=0,0,1)</f>
        <v>124</v>
      </c>
      <c r="O105" s="29">
        <f>N105-(COUNTIF($N$2:N105,N105)-1)*0.0001</f>
        <v>124</v>
      </c>
      <c r="P105" s="29" t="s">
        <v>706</v>
      </c>
      <c r="Q105" s="29" t="s">
        <v>707</v>
      </c>
      <c r="R105" s="29" t="s">
        <v>708</v>
      </c>
      <c r="S105" s="29" t="s">
        <v>709</v>
      </c>
      <c r="T105" s="29" t="s">
        <v>710</v>
      </c>
      <c r="U105" s="29" t="s">
        <v>424</v>
      </c>
      <c r="V105" s="29" t="s">
        <v>711</v>
      </c>
      <c r="W105" s="29" t="s">
        <v>712</v>
      </c>
      <c r="X105" s="29" t="s">
        <v>713</v>
      </c>
      <c r="Y105" s="29">
        <v>0</v>
      </c>
      <c r="Z105" s="29">
        <v>0</v>
      </c>
      <c r="AA105" s="29">
        <v>0</v>
      </c>
      <c r="AB105" s="29">
        <v>3</v>
      </c>
      <c r="AC105" s="29">
        <v>2.4</v>
      </c>
      <c r="AD105" s="29">
        <v>0</v>
      </c>
      <c r="AE105" s="29">
        <v>0</v>
      </c>
      <c r="AF105" s="29">
        <v>0</v>
      </c>
      <c r="AG105" s="29">
        <v>0</v>
      </c>
      <c r="AH105" s="29">
        <v>3</v>
      </c>
      <c r="AI105" s="29">
        <v>3</v>
      </c>
      <c r="AJ105" s="29">
        <v>0</v>
      </c>
      <c r="AK105" s="29">
        <v>0.4</v>
      </c>
      <c r="AL105" s="29">
        <v>1.6</v>
      </c>
      <c r="AM105" s="29">
        <v>1.7</v>
      </c>
      <c r="AN105" s="29">
        <v>1.7</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About</vt:lpstr>
      <vt:lpstr>zTAP</vt:lpstr>
      <vt:lpstr>Top10</vt:lpstr>
      <vt:lpstr>Scenarios</vt:lpstr>
      <vt:lpstr>TechScores</vt:lpstr>
      <vt:lpstr>BuildingTypes</vt:lpstr>
      <vt:lpstr>CustomWeights</vt:lpstr>
      <vt:lpstr>FactorWeights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Smita Gupta</dc:creator>
  <cp:lastModifiedBy>Croft, Joshua@Energy</cp:lastModifiedBy>
  <dcterms:created xsi:type="dcterms:W3CDTF">2018-04-23T21:25:59Z</dcterms:created>
  <dcterms:modified xsi:type="dcterms:W3CDTF">2019-03-21T22:17:55Z</dcterms:modified>
</cp:coreProperties>
</file>