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80" windowWidth="15360" windowHeight="7440" tabRatio="574" activeTab="3"/>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45621"/>
  <customWorkbookViews>
    <customWorkbookView name="JH - Personal View" guid="{046A23F8-4D15-41E0-A67E-1D05CF2E9CA4}" mergeInterval="0" personalView="1" maximized="1" windowWidth="1280" windowHeight="796" tabRatio="574" activeSheetId="5"/>
    <customWorkbookView name="Micsunescu, Cora@Energy - Personal View" guid="{3EAFDB81-3C7B-4EC4-BD53-8A6926C61C4D}" mergeInterval="0" personalView="1" maximized="1" windowWidth="1916" windowHeight="829" tabRatio="574" activeSheetId="1"/>
    <customWorkbookView name="Vidaver, David@Energy - Personal View" guid="{9660D43C-356B-4BBC-ADDE-819E1A7545B6}" mergeInterval="0" personalView="1" maximized="1" windowWidth="1276" windowHeight="799" tabRatio="574" activeSheetId="5"/>
    <customWorkbookView name="Robert Kennedy - Personal View" guid="{8273F839-864F-40CA-9F07-FCB68AAC5FAE}" mergeInterval="0" personalView="1" maximized="1" windowWidth="1024" windowHeight="1024" tabRatio="574" activeSheetId="2" showComments="commIndAndComment"/>
  </customWorkbookViews>
</workbook>
</file>

<file path=xl/calcChain.xml><?xml version="1.0" encoding="utf-8"?>
<calcChain xmlns="http://schemas.openxmlformats.org/spreadsheetml/2006/main">
  <c r="F95" i="9" l="1"/>
  <c r="E95" i="9"/>
  <c r="F87" i="9"/>
  <c r="E87" i="9"/>
  <c r="H11" i="2" l="1"/>
  <c r="I11" i="2"/>
  <c r="J11" i="2"/>
  <c r="K11" i="2"/>
  <c r="L11" i="2"/>
  <c r="M11" i="2"/>
  <c r="N11" i="2"/>
  <c r="O11" i="2"/>
  <c r="P11" i="2"/>
  <c r="Q11" i="2"/>
  <c r="R11" i="2"/>
  <c r="G11" i="2"/>
  <c r="F11" i="2"/>
  <c r="E11" i="2"/>
  <c r="E21" i="2" l="1"/>
  <c r="F21" i="2" l="1"/>
  <c r="F95" i="2" s="1"/>
  <c r="F71" i="2"/>
  <c r="F47" i="2"/>
  <c r="F73" i="2" l="1"/>
  <c r="F96" i="2" s="1"/>
  <c r="F97" i="2" s="1"/>
  <c r="F99" i="2" s="1"/>
  <c r="F69" i="9" l="1"/>
  <c r="E69" i="9"/>
  <c r="F97" i="9" l="1"/>
  <c r="E97" i="9"/>
  <c r="E18" i="18" l="1"/>
  <c r="F46" i="9" l="1"/>
  <c r="F74" i="9" s="1"/>
  <c r="F111" i="9"/>
  <c r="F59" i="10" s="1"/>
  <c r="F37" i="10"/>
  <c r="F66" i="10"/>
  <c r="F67" i="10"/>
  <c r="F52" i="10"/>
  <c r="F45" i="10"/>
  <c r="F47" i="10" s="1"/>
  <c r="F54" i="10" s="1"/>
  <c r="F46" i="10"/>
  <c r="F25" i="10"/>
  <c r="F17" i="10"/>
  <c r="F13" i="10"/>
  <c r="F14" i="10"/>
  <c r="F15" i="10"/>
  <c r="F16" i="10"/>
  <c r="F18" i="10"/>
  <c r="F19" i="10"/>
  <c r="F20" i="10"/>
  <c r="F21" i="10"/>
  <c r="E14" i="10"/>
  <c r="E15" i="10"/>
  <c r="E16" i="10"/>
  <c r="E17" i="10"/>
  <c r="E18" i="10"/>
  <c r="E19" i="10"/>
  <c r="E20" i="10"/>
  <c r="E21" i="10"/>
  <c r="E13" i="10"/>
  <c r="F110" i="9"/>
  <c r="F17" i="9"/>
  <c r="F113" i="9" s="1"/>
  <c r="E17" i="9"/>
  <c r="F27" i="10" l="1"/>
  <c r="F39" i="10" s="1"/>
  <c r="F62" i="10" s="1"/>
  <c r="F69" i="10"/>
  <c r="F68" i="10"/>
  <c r="F70" i="10" l="1"/>
  <c r="F74" i="10" s="1"/>
  <c r="E46" i="10"/>
  <c r="E45" i="10"/>
  <c r="E25" i="10"/>
  <c r="E27" i="10" s="1"/>
  <c r="E39" i="10" s="1"/>
  <c r="G69" i="9" l="1"/>
  <c r="G66" i="10"/>
  <c r="H45" i="10"/>
  <c r="I45" i="10"/>
  <c r="J45" i="10"/>
  <c r="K45" i="10"/>
  <c r="L45" i="10"/>
  <c r="M45" i="10"/>
  <c r="N45" i="10"/>
  <c r="O45" i="10"/>
  <c r="P45" i="10"/>
  <c r="Q45" i="10"/>
  <c r="R45" i="10"/>
  <c r="H46" i="10"/>
  <c r="I46" i="10"/>
  <c r="J46" i="10"/>
  <c r="K46" i="10"/>
  <c r="L46" i="10"/>
  <c r="M46" i="10"/>
  <c r="N46" i="10"/>
  <c r="O46" i="10"/>
  <c r="P46" i="10"/>
  <c r="Q46" i="10"/>
  <c r="R46" i="10"/>
  <c r="G46" i="10"/>
  <c r="G45" i="10"/>
  <c r="H25" i="10"/>
  <c r="I25" i="10"/>
  <c r="J25" i="10"/>
  <c r="K25" i="10"/>
  <c r="L25" i="10"/>
  <c r="M25" i="10"/>
  <c r="N25" i="10"/>
  <c r="O25" i="10"/>
  <c r="P25" i="10"/>
  <c r="Q25" i="10"/>
  <c r="R25" i="10"/>
  <c r="G25" i="10"/>
  <c r="G21" i="10"/>
  <c r="H21" i="10"/>
  <c r="I21" i="10"/>
  <c r="J21" i="10"/>
  <c r="K21" i="10"/>
  <c r="L21" i="10"/>
  <c r="M21" i="10"/>
  <c r="N21" i="10"/>
  <c r="O21" i="10"/>
  <c r="P21" i="10"/>
  <c r="Q21" i="10"/>
  <c r="R21" i="10"/>
  <c r="H20" i="10"/>
  <c r="I20" i="10"/>
  <c r="J20" i="10"/>
  <c r="K20" i="10"/>
  <c r="L20" i="10"/>
  <c r="M20" i="10"/>
  <c r="N20" i="10"/>
  <c r="O20" i="10"/>
  <c r="P20" i="10"/>
  <c r="Q20" i="10"/>
  <c r="R20" i="10"/>
  <c r="G20" i="10"/>
  <c r="G14" i="10"/>
  <c r="H14" i="10"/>
  <c r="I14" i="10"/>
  <c r="J14" i="10"/>
  <c r="K14" i="10"/>
  <c r="L14" i="10"/>
  <c r="M14" i="10"/>
  <c r="N14" i="10"/>
  <c r="O14" i="10"/>
  <c r="P14" i="10"/>
  <c r="Q14" i="10"/>
  <c r="R14" i="10"/>
  <c r="G15" i="10"/>
  <c r="H15" i="10"/>
  <c r="I15" i="10"/>
  <c r="J15" i="10"/>
  <c r="K15" i="10"/>
  <c r="L15" i="10"/>
  <c r="M15" i="10"/>
  <c r="N15" i="10"/>
  <c r="O15" i="10"/>
  <c r="P15" i="10"/>
  <c r="Q15" i="10"/>
  <c r="R15" i="10"/>
  <c r="G16" i="10"/>
  <c r="H16" i="10"/>
  <c r="I16" i="10"/>
  <c r="J16" i="10"/>
  <c r="K16" i="10"/>
  <c r="L16" i="10"/>
  <c r="M16" i="10"/>
  <c r="N16" i="10"/>
  <c r="O16" i="10"/>
  <c r="P16" i="10"/>
  <c r="Q16" i="10"/>
  <c r="R16" i="10"/>
  <c r="G17" i="10"/>
  <c r="H17" i="10"/>
  <c r="I17" i="10"/>
  <c r="J17" i="10"/>
  <c r="K17" i="10"/>
  <c r="L17" i="10"/>
  <c r="M17" i="10"/>
  <c r="N17" i="10"/>
  <c r="O17" i="10"/>
  <c r="P17" i="10"/>
  <c r="Q17" i="10"/>
  <c r="R17" i="10"/>
  <c r="G18" i="10"/>
  <c r="H18" i="10"/>
  <c r="I18" i="10"/>
  <c r="J18" i="10"/>
  <c r="K18" i="10"/>
  <c r="L18" i="10"/>
  <c r="M18" i="10"/>
  <c r="N18" i="10"/>
  <c r="O18" i="10"/>
  <c r="P18" i="10"/>
  <c r="Q18" i="10"/>
  <c r="R18" i="10"/>
  <c r="G19" i="10"/>
  <c r="H19" i="10"/>
  <c r="I19" i="10"/>
  <c r="J19" i="10"/>
  <c r="K19" i="10"/>
  <c r="L19" i="10"/>
  <c r="M19" i="10"/>
  <c r="N19" i="10"/>
  <c r="O19" i="10"/>
  <c r="P19" i="10"/>
  <c r="Q19" i="10"/>
  <c r="R19" i="10"/>
  <c r="H13" i="10"/>
  <c r="I13" i="10"/>
  <c r="J13" i="10"/>
  <c r="K13" i="10"/>
  <c r="L13" i="10"/>
  <c r="M13" i="10"/>
  <c r="N13" i="10"/>
  <c r="O13" i="10"/>
  <c r="P13" i="10"/>
  <c r="Q13" i="10"/>
  <c r="R13" i="10"/>
  <c r="G13" i="10"/>
  <c r="F109" i="9"/>
  <c r="F112" i="9" s="1"/>
  <c r="F114" i="9" s="1"/>
  <c r="E46" i="9"/>
  <c r="E74" i="9" s="1"/>
  <c r="H46" i="9"/>
  <c r="I46" i="9"/>
  <c r="J46" i="9"/>
  <c r="K46" i="9"/>
  <c r="L46" i="9"/>
  <c r="M46" i="9"/>
  <c r="N46" i="9"/>
  <c r="O46" i="9"/>
  <c r="P46" i="9"/>
  <c r="Q46" i="9"/>
  <c r="R46" i="9"/>
  <c r="G46" i="9"/>
  <c r="H69" i="9"/>
  <c r="I69" i="9"/>
  <c r="J69" i="9"/>
  <c r="K69" i="9"/>
  <c r="L69" i="9"/>
  <c r="M69" i="9"/>
  <c r="N69" i="9"/>
  <c r="O69" i="9"/>
  <c r="P69" i="9"/>
  <c r="Q69" i="9"/>
  <c r="R69" i="9"/>
  <c r="G95" i="9"/>
  <c r="G87" i="9"/>
  <c r="G110" i="9"/>
  <c r="D86" i="9"/>
  <c r="D51" i="9"/>
  <c r="E47" i="2"/>
  <c r="H47" i="2"/>
  <c r="I47" i="2"/>
  <c r="J47" i="2"/>
  <c r="K47" i="2"/>
  <c r="L47" i="2"/>
  <c r="M47" i="2"/>
  <c r="N47" i="2"/>
  <c r="O47" i="2"/>
  <c r="P47" i="2"/>
  <c r="Q47" i="2"/>
  <c r="R47" i="2"/>
  <c r="G47" i="2"/>
  <c r="R71" i="2"/>
  <c r="Q71" i="2"/>
  <c r="P71" i="2"/>
  <c r="O71" i="2"/>
  <c r="N71" i="2"/>
  <c r="M71" i="2"/>
  <c r="L71" i="2"/>
  <c r="K71" i="2"/>
  <c r="J71" i="2"/>
  <c r="I71" i="2"/>
  <c r="H71" i="2"/>
  <c r="G71" i="2"/>
  <c r="E71" i="2"/>
  <c r="G97" i="9" l="1"/>
  <c r="G74" i="9"/>
  <c r="R73" i="2"/>
  <c r="R96" i="2" s="1"/>
  <c r="E73" i="2"/>
  <c r="E96" i="2" s="1"/>
  <c r="G109" i="9" l="1"/>
  <c r="G111" i="9"/>
  <c r="G59" i="10" s="1"/>
  <c r="G69" i="10" s="1"/>
  <c r="H111" i="9"/>
  <c r="H59" i="10" s="1"/>
  <c r="H69" i="10" s="1"/>
  <c r="I111" i="9"/>
  <c r="I59" i="10" s="1"/>
  <c r="I69" i="10" s="1"/>
  <c r="J111" i="9"/>
  <c r="J59" i="10" s="1"/>
  <c r="J69" i="10" s="1"/>
  <c r="K111" i="9"/>
  <c r="K59" i="10" s="1"/>
  <c r="K69" i="10" s="1"/>
  <c r="L111" i="9"/>
  <c r="L59" i="10" s="1"/>
  <c r="L69" i="10" s="1"/>
  <c r="M111" i="9"/>
  <c r="M59" i="10" s="1"/>
  <c r="M69" i="10" s="1"/>
  <c r="N111" i="9"/>
  <c r="N59" i="10" s="1"/>
  <c r="N69" i="10" s="1"/>
  <c r="O111" i="9"/>
  <c r="O59" i="10" s="1"/>
  <c r="O69" i="10" s="1"/>
  <c r="P111" i="9"/>
  <c r="P59" i="10" s="1"/>
  <c r="P69" i="10" s="1"/>
  <c r="Q111" i="9"/>
  <c r="Q59" i="10" s="1"/>
  <c r="Q69" i="10" s="1"/>
  <c r="R111" i="9"/>
  <c r="R59" i="10" s="1"/>
  <c r="R69" i="10" s="1"/>
  <c r="E111" i="9"/>
  <c r="E59" i="10" s="1"/>
  <c r="E69" i="10" s="1"/>
  <c r="E52" i="10" l="1"/>
  <c r="E47" i="10"/>
  <c r="H95" i="9"/>
  <c r="I95" i="9"/>
  <c r="J95" i="9"/>
  <c r="K95" i="9"/>
  <c r="L95" i="9"/>
  <c r="M95" i="9"/>
  <c r="N95" i="9"/>
  <c r="O18" i="18" s="1"/>
  <c r="O95" i="9"/>
  <c r="P18" i="18" s="1"/>
  <c r="P95" i="9"/>
  <c r="R18" i="18" s="1"/>
  <c r="Q95" i="9"/>
  <c r="R95" i="9"/>
  <c r="T18" i="18" s="1"/>
  <c r="F18" i="18"/>
  <c r="G18" i="18"/>
  <c r="I18" i="18"/>
  <c r="J18" i="18"/>
  <c r="K18" i="18"/>
  <c r="L18" i="18"/>
  <c r="S18" i="18"/>
  <c r="D18" i="18"/>
  <c r="E81" i="2"/>
  <c r="E54" i="10" l="1"/>
  <c r="N18" i="18"/>
  <c r="H66" i="10"/>
  <c r="I66" i="10"/>
  <c r="J66" i="10"/>
  <c r="K66" i="10"/>
  <c r="L66" i="10"/>
  <c r="M66" i="10"/>
  <c r="N66" i="10"/>
  <c r="O66" i="10"/>
  <c r="P66" i="10"/>
  <c r="Q66" i="10"/>
  <c r="R66" i="10"/>
  <c r="E66" i="10"/>
  <c r="G67" i="10" l="1"/>
  <c r="G68" i="10" s="1"/>
  <c r="G70" i="10" s="1"/>
  <c r="H67" i="10"/>
  <c r="I67" i="10"/>
  <c r="J67" i="10"/>
  <c r="K67" i="10"/>
  <c r="L67" i="10"/>
  <c r="M67" i="10"/>
  <c r="N67" i="10"/>
  <c r="O67" i="10"/>
  <c r="P67" i="10"/>
  <c r="Q67" i="10"/>
  <c r="R67" i="10"/>
  <c r="E67" i="10"/>
  <c r="H110" i="9" l="1"/>
  <c r="I110" i="9"/>
  <c r="J110" i="9"/>
  <c r="K110" i="9"/>
  <c r="L110" i="9"/>
  <c r="M110" i="9"/>
  <c r="N110" i="9"/>
  <c r="O110" i="9"/>
  <c r="P110" i="9"/>
  <c r="Q110" i="9"/>
  <c r="R110" i="9"/>
  <c r="E110" i="9"/>
  <c r="Q68" i="10" l="1"/>
  <c r="Q70" i="10" s="1"/>
  <c r="R68" i="10"/>
  <c r="R70" i="10" s="1"/>
  <c r="P68" i="10"/>
  <c r="P70" i="10" s="1"/>
  <c r="N68" i="10"/>
  <c r="N70" i="10" s="1"/>
  <c r="O68" i="10"/>
  <c r="O70" i="10" s="1"/>
  <c r="M68" i="10"/>
  <c r="M70" i="10" s="1"/>
  <c r="J68" i="10"/>
  <c r="J70" i="10" s="1"/>
  <c r="K68" i="10"/>
  <c r="K70" i="10" s="1"/>
  <c r="L68" i="10"/>
  <c r="L70" i="10" s="1"/>
  <c r="I68" i="10"/>
  <c r="I70" i="10" s="1"/>
  <c r="H68" i="10"/>
  <c r="H70" i="10" s="1"/>
  <c r="E68" i="10"/>
  <c r="E70" i="10" s="1"/>
  <c r="T11" i="18" l="1"/>
  <c r="T21" i="18" s="1"/>
  <c r="S11" i="18"/>
  <c r="S21" i="18" s="1"/>
  <c r="R11" i="18"/>
  <c r="R21" i="18" s="1"/>
  <c r="P11" i="18"/>
  <c r="P21" i="18" s="1"/>
  <c r="O11" i="18"/>
  <c r="O21" i="18" s="1"/>
  <c r="N11" i="18"/>
  <c r="N21" i="18" s="1"/>
  <c r="L11" i="18"/>
  <c r="L21" i="18" s="1"/>
  <c r="K11" i="18"/>
  <c r="K21" i="18" s="1"/>
  <c r="J11" i="18"/>
  <c r="J21" i="18" s="1"/>
  <c r="I11" i="18"/>
  <c r="I21" i="18" s="1"/>
  <c r="G11" i="18"/>
  <c r="G21" i="18" s="1"/>
  <c r="E11" i="18"/>
  <c r="F11" i="18"/>
  <c r="F21" i="18" s="1"/>
  <c r="D11" i="18"/>
  <c r="D21" i="18" s="1"/>
  <c r="T28" i="18"/>
  <c r="S28" i="18"/>
  <c r="R28" i="18"/>
  <c r="O28" i="18"/>
  <c r="P28" i="18"/>
  <c r="N28" i="18"/>
  <c r="J28" i="18"/>
  <c r="K28" i="18"/>
  <c r="L28" i="18"/>
  <c r="I28" i="18"/>
  <c r="E28" i="18"/>
  <c r="F28" i="18"/>
  <c r="G28" i="18"/>
  <c r="D28" i="18"/>
  <c r="D22" i="18" l="1"/>
  <c r="D30" i="18"/>
  <c r="N30" i="18"/>
  <c r="R30" i="18"/>
  <c r="I30" i="18"/>
  <c r="E21" i="18"/>
  <c r="H25" i="18"/>
  <c r="M25" i="18" s="1"/>
  <c r="Q25" i="18" s="1"/>
  <c r="U25" i="18" s="1"/>
  <c r="G27" i="10"/>
  <c r="E37" i="10" l="1"/>
  <c r="E113" i="9"/>
  <c r="E95" i="2"/>
  <c r="E97" i="2" s="1"/>
  <c r="E109" i="9" l="1"/>
  <c r="D14" i="18"/>
  <c r="D32" i="18" s="1"/>
  <c r="R14" i="18"/>
  <c r="E99" i="2"/>
  <c r="I14" i="18"/>
  <c r="N14" i="18"/>
  <c r="E62" i="10" l="1"/>
  <c r="E74" i="10" s="1"/>
  <c r="E112" i="9"/>
  <c r="E114" i="9" s="1"/>
  <c r="R52" i="10"/>
  <c r="Q52" i="10"/>
  <c r="P52" i="10"/>
  <c r="O52" i="10"/>
  <c r="N52" i="10"/>
  <c r="M52" i="10"/>
  <c r="L52" i="10"/>
  <c r="K52" i="10"/>
  <c r="J52" i="10"/>
  <c r="I52" i="10"/>
  <c r="H52" i="10"/>
  <c r="G52" i="10"/>
  <c r="R47" i="10"/>
  <c r="Q47" i="10"/>
  <c r="P47" i="10"/>
  <c r="O47" i="10"/>
  <c r="N47" i="10"/>
  <c r="M47" i="10"/>
  <c r="L47" i="10"/>
  <c r="K47" i="10"/>
  <c r="K54" i="10" s="1"/>
  <c r="J47" i="10"/>
  <c r="I47" i="10"/>
  <c r="H47" i="10"/>
  <c r="G47" i="10"/>
  <c r="R37" i="10"/>
  <c r="Q37" i="10"/>
  <c r="P37" i="10"/>
  <c r="O37" i="10"/>
  <c r="N37" i="10"/>
  <c r="M37" i="10"/>
  <c r="L37" i="10"/>
  <c r="K37" i="10"/>
  <c r="J37" i="10"/>
  <c r="I37" i="10"/>
  <c r="H37" i="10"/>
  <c r="G37" i="10"/>
  <c r="G39" i="10" s="1"/>
  <c r="I54" i="10" l="1"/>
  <c r="O54" i="10"/>
  <c r="G54" i="10"/>
  <c r="G62" i="10" s="1"/>
  <c r="M54" i="10"/>
  <c r="Q54" i="10"/>
  <c r="H54" i="10"/>
  <c r="J54" i="10"/>
  <c r="L54" i="10"/>
  <c r="N54" i="10"/>
  <c r="P54" i="10"/>
  <c r="R54" i="10"/>
  <c r="R87" i="9"/>
  <c r="Q87" i="9"/>
  <c r="P87" i="9"/>
  <c r="O87" i="9"/>
  <c r="N87" i="9"/>
  <c r="M87" i="9"/>
  <c r="L87" i="9"/>
  <c r="K87" i="9"/>
  <c r="J87" i="9"/>
  <c r="I87" i="9"/>
  <c r="H87" i="9"/>
  <c r="H97" i="9" s="1"/>
  <c r="G17" i="9"/>
  <c r="G113" i="9" s="1"/>
  <c r="G74" i="10" l="1"/>
  <c r="F22" i="18"/>
  <c r="I97" i="9"/>
  <c r="K97" i="9"/>
  <c r="M97" i="9"/>
  <c r="O97" i="9"/>
  <c r="Q97" i="9"/>
  <c r="J97" i="9"/>
  <c r="L97" i="9"/>
  <c r="N97" i="9"/>
  <c r="P97" i="9"/>
  <c r="R97" i="9"/>
  <c r="G81" i="2"/>
  <c r="H81" i="2"/>
  <c r="I81" i="2"/>
  <c r="J81" i="2"/>
  <c r="K81" i="2"/>
  <c r="L81" i="2"/>
  <c r="M81" i="2"/>
  <c r="N81" i="2"/>
  <c r="O81" i="2"/>
  <c r="P81" i="2"/>
  <c r="Q81" i="2"/>
  <c r="R81" i="2"/>
  <c r="G89" i="2"/>
  <c r="H89" i="2"/>
  <c r="I89" i="2"/>
  <c r="I91" i="2" s="1"/>
  <c r="I98" i="2" s="1"/>
  <c r="J89" i="2"/>
  <c r="J91" i="2" s="1"/>
  <c r="J98" i="2" s="1"/>
  <c r="K89" i="2"/>
  <c r="K91" i="2" s="1"/>
  <c r="K98" i="2" s="1"/>
  <c r="L89" i="2"/>
  <c r="L91" i="2" s="1"/>
  <c r="L98" i="2" s="1"/>
  <c r="M89" i="2"/>
  <c r="N89" i="2"/>
  <c r="O89" i="2"/>
  <c r="P89" i="2"/>
  <c r="Q89" i="2"/>
  <c r="Q91" i="2" s="1"/>
  <c r="Q98" i="2" s="1"/>
  <c r="R89" i="2"/>
  <c r="R91" i="2" s="1"/>
  <c r="R98" i="2" s="1"/>
  <c r="P91" i="2" l="1"/>
  <c r="P98" i="2" s="1"/>
  <c r="N91" i="2"/>
  <c r="N98" i="2" s="1"/>
  <c r="H91" i="2"/>
  <c r="H98" i="2" s="1"/>
  <c r="O91" i="2"/>
  <c r="O98" i="2" s="1"/>
  <c r="M91" i="2"/>
  <c r="M98" i="2" s="1"/>
  <c r="G112" i="9"/>
  <c r="G114" i="9" s="1"/>
  <c r="G91" i="2"/>
  <c r="G98" i="2" s="1"/>
  <c r="R27" i="10" l="1"/>
  <c r="R39" i="10" s="1"/>
  <c r="Q27" i="10"/>
  <c r="Q39" i="10" s="1"/>
  <c r="P27" i="10"/>
  <c r="P39" i="10" s="1"/>
  <c r="O27" i="10"/>
  <c r="O39" i="10" s="1"/>
  <c r="N27" i="10"/>
  <c r="N39" i="10" s="1"/>
  <c r="M27" i="10"/>
  <c r="M39" i="10" s="1"/>
  <c r="L27" i="10"/>
  <c r="L39" i="10" s="1"/>
  <c r="K27" i="10"/>
  <c r="K39" i="10" s="1"/>
  <c r="J27" i="10"/>
  <c r="J39" i="10" s="1"/>
  <c r="I27" i="10"/>
  <c r="I39" i="10" s="1"/>
  <c r="H27" i="10"/>
  <c r="H39" i="10" s="1"/>
  <c r="T22" i="18"/>
  <c r="S22" i="18"/>
  <c r="R22" i="18"/>
  <c r="R32" i="18" s="1"/>
  <c r="P22" i="18"/>
  <c r="O22" i="18"/>
  <c r="N22" i="18"/>
  <c r="L22" i="18"/>
  <c r="K22" i="18"/>
  <c r="J22" i="18"/>
  <c r="I22" i="18"/>
  <c r="I32" i="18" s="1"/>
  <c r="G22" i="18"/>
  <c r="E22" i="18"/>
  <c r="R17" i="9"/>
  <c r="R113" i="9" s="1"/>
  <c r="Q17" i="9"/>
  <c r="Q113" i="9" s="1"/>
  <c r="P17" i="9"/>
  <c r="P113" i="9" s="1"/>
  <c r="O17" i="9"/>
  <c r="O113" i="9" s="1"/>
  <c r="N17" i="9"/>
  <c r="N113" i="9" s="1"/>
  <c r="M17" i="9"/>
  <c r="M113" i="9" s="1"/>
  <c r="L17" i="9"/>
  <c r="L113" i="9" s="1"/>
  <c r="K17" i="9"/>
  <c r="K113" i="9" s="1"/>
  <c r="J17" i="9"/>
  <c r="J113" i="9" s="1"/>
  <c r="I17" i="9"/>
  <c r="I113" i="9" s="1"/>
  <c r="H17" i="9"/>
  <c r="H113" i="9" s="1"/>
  <c r="N62" i="10" l="1"/>
  <c r="N74" i="10" s="1"/>
  <c r="K62" i="10"/>
  <c r="K74" i="10" s="1"/>
  <c r="L62" i="10"/>
  <c r="L74" i="10" s="1"/>
  <c r="M62" i="10"/>
  <c r="M74" i="10" s="1"/>
  <c r="O62" i="10"/>
  <c r="O74" i="10" s="1"/>
  <c r="H62" i="10"/>
  <c r="H74" i="10" s="1"/>
  <c r="P62" i="10"/>
  <c r="P74" i="10" s="1"/>
  <c r="I62" i="10"/>
  <c r="I74" i="10" s="1"/>
  <c r="Q62" i="10"/>
  <c r="Q74" i="10" s="1"/>
  <c r="J62" i="10"/>
  <c r="J74" i="10" s="1"/>
  <c r="R62" i="10"/>
  <c r="R74" i="10" s="1"/>
  <c r="N32" i="18"/>
  <c r="H17" i="18"/>
  <c r="M17" i="18" s="1"/>
  <c r="Q17" i="18" s="1"/>
  <c r="U17" i="18" s="1"/>
  <c r="H74" i="9"/>
  <c r="H109" i="9" s="1"/>
  <c r="J74" i="9"/>
  <c r="J109" i="9" s="1"/>
  <c r="L74" i="9"/>
  <c r="L109" i="9" s="1"/>
  <c r="N74" i="9"/>
  <c r="N109" i="9" s="1"/>
  <c r="P74" i="9"/>
  <c r="P109" i="9" s="1"/>
  <c r="R74" i="9"/>
  <c r="R109" i="9" s="1"/>
  <c r="I74" i="9"/>
  <c r="I109" i="9" s="1"/>
  <c r="K74" i="9"/>
  <c r="K109" i="9" s="1"/>
  <c r="M74" i="9"/>
  <c r="M109" i="9" s="1"/>
  <c r="O74" i="9"/>
  <c r="O109" i="9" s="1"/>
  <c r="Q74" i="9"/>
  <c r="Q109" i="9" s="1"/>
  <c r="P112" i="9" l="1"/>
  <c r="P114" i="9" s="1"/>
  <c r="Q112" i="9"/>
  <c r="Q114" i="9" s="1"/>
  <c r="N112" i="9"/>
  <c r="N114" i="9" s="1"/>
  <c r="O112" i="9"/>
  <c r="O114" i="9" s="1"/>
  <c r="L112" i="9"/>
  <c r="L114" i="9" s="1"/>
  <c r="M112" i="9"/>
  <c r="M114" i="9" s="1"/>
  <c r="J112" i="9"/>
  <c r="J114" i="9" s="1"/>
  <c r="K112" i="9"/>
  <c r="K114" i="9" s="1"/>
  <c r="H112" i="9"/>
  <c r="H114" i="9" s="1"/>
  <c r="I112" i="9"/>
  <c r="I114" i="9" s="1"/>
  <c r="R112" i="9"/>
  <c r="R114" i="9" s="1"/>
  <c r="H73" i="2"/>
  <c r="H96" i="2" s="1"/>
  <c r="I73" i="2"/>
  <c r="I96" i="2" s="1"/>
  <c r="J73" i="2"/>
  <c r="J96" i="2" s="1"/>
  <c r="K73" i="2"/>
  <c r="K96" i="2" s="1"/>
  <c r="L73" i="2"/>
  <c r="L96" i="2" s="1"/>
  <c r="M73" i="2"/>
  <c r="M96" i="2" s="1"/>
  <c r="N73" i="2"/>
  <c r="N96" i="2" s="1"/>
  <c r="O73" i="2"/>
  <c r="O96" i="2" s="1"/>
  <c r="P73" i="2"/>
  <c r="P96" i="2" s="1"/>
  <c r="Q73" i="2"/>
  <c r="Q96" i="2" s="1"/>
  <c r="G73" i="2"/>
  <c r="G96" i="2" s="1"/>
  <c r="O95" i="2" l="1"/>
  <c r="O97" i="2" s="1"/>
  <c r="O99" i="2" s="1"/>
  <c r="P95" i="2"/>
  <c r="P97" i="2" s="1"/>
  <c r="P99" i="2" s="1"/>
  <c r="Q95" i="2"/>
  <c r="Q97" i="2" s="1"/>
  <c r="Q99" i="2" s="1"/>
  <c r="R95" i="2"/>
  <c r="R97" i="2" s="1"/>
  <c r="R99" i="2" s="1"/>
  <c r="H95" i="2"/>
  <c r="H97" i="2" s="1"/>
  <c r="H99" i="2" s="1"/>
  <c r="I95" i="2"/>
  <c r="I97" i="2" s="1"/>
  <c r="I99" i="2" s="1"/>
  <c r="J95" i="2"/>
  <c r="J97" i="2" s="1"/>
  <c r="J99" i="2" s="1"/>
  <c r="K95" i="2"/>
  <c r="K97" i="2" s="1"/>
  <c r="K99" i="2" s="1"/>
  <c r="L95" i="2"/>
  <c r="L97" i="2" s="1"/>
  <c r="L99" i="2" s="1"/>
  <c r="M95" i="2"/>
  <c r="M97" i="2" s="1"/>
  <c r="M99" i="2" s="1"/>
  <c r="N95" i="2"/>
  <c r="N97" i="2" s="1"/>
  <c r="N99" i="2" s="1"/>
  <c r="G95" i="2"/>
  <c r="G97" i="2" s="1"/>
  <c r="G99" i="2" s="1"/>
</calcChain>
</file>

<file path=xl/sharedStrings.xml><?xml version="1.0" encoding="utf-8"?>
<sst xmlns="http://schemas.openxmlformats.org/spreadsheetml/2006/main" count="927" uniqueCount="342">
  <si>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</si>
  <si>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</si>
  <si>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</si>
  <si>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</si>
  <si>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</si>
  <si>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</si>
  <si>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</si>
  <si>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</si>
  <si>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</si>
  <si>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</si>
  <si>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</si>
  <si>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</si>
  <si>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</si>
  <si>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</si>
  <si>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</si>
  <si>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</si>
  <si>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</si>
  <si>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</si>
  <si>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</si>
  <si>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</si>
  <si>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</si>
  <si>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</si>
  <si>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</si>
  <si>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</si>
  <si>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</si>
  <si>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</si>
  <si>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</si>
  <si>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</si>
  <si>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</si>
  <si>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</si>
  <si>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</si>
  <si>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</si>
  <si>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</si>
  <si>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</si>
  <si>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</si>
  <si>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</si>
  <si>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</si>
  <si>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</si>
  <si>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</si>
  <si>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</si>
  <si>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</si>
  <si>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</si>
  <si>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</si>
  <si>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</si>
  <si>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</si>
  <si>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</si>
  <si>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</si>
  <si>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</si>
  <si>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</si>
  <si>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</si>
  <si>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</si>
  <si>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</si>
  <si>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</si>
  <si>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</si>
  <si>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</si>
  <si>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</si>
  <si>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</si>
  <si>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</si>
  <si>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</si>
  <si>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</si>
  <si>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</si>
  <si>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</si>
  <si>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</si>
  <si>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</si>
  <si>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</si>
  <si>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</si>
  <si>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</si>
  <si>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</si>
  <si>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</si>
  <si>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</si>
  <si>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</si>
  <si>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</si>
  <si>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16a</t>
  </si>
  <si>
    <t>16b</t>
  </si>
  <si>
    <t>16c</t>
  </si>
  <si>
    <t>16d</t>
  </si>
  <si>
    <t>1i</t>
  </si>
  <si>
    <t>2018</t>
  </si>
  <si>
    <t>Emissions Intensity Units = mt CO2e/MWh</t>
  </si>
  <si>
    <t>Units = MWh</t>
  </si>
  <si>
    <t>1a</t>
  </si>
  <si>
    <t>1b</t>
  </si>
  <si>
    <t>1c</t>
  </si>
  <si>
    <t>1d</t>
  </si>
  <si>
    <t>1e</t>
  </si>
  <si>
    <t>1f</t>
  </si>
  <si>
    <t>1g</t>
  </si>
  <si>
    <t>1h</t>
  </si>
  <si>
    <t>1j</t>
  </si>
  <si>
    <t>RPS ENERGY REQUIREMENT CALCULATIONS</t>
  </si>
  <si>
    <t>Scenario Name:</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</si>
  <si>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</si>
  <si>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</si>
  <si>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</si>
  <si>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</si>
  <si>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</si>
  <si>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</si>
  <si>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</si>
  <si>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</si>
  <si>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</si>
  <si>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</si>
  <si>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</si>
  <si>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</si>
  <si>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</si>
  <si>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Total GHG emissions from generic supply resources (not RPS-eligible)</t>
  </si>
  <si>
    <t>Total GHG emissions from generic RPS-eligible resources</t>
  </si>
  <si>
    <t>Total GHG emissions from existing and planned supply resources (1+2)</t>
  </si>
  <si>
    <t>4a</t>
  </si>
  <si>
    <t>4b</t>
  </si>
  <si>
    <t>5a</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</si>
  <si>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</si>
  <si>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</si>
  <si>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</si>
  <si>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</si>
  <si>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</si>
  <si>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</si>
  <si>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</si>
  <si>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</si>
  <si>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</si>
  <si>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</si>
  <si>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</si>
  <si>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</si>
  <si>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</si>
  <si>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</si>
  <si>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</si>
  <si>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</si>
  <si>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</si>
  <si>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</si>
  <si>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</si>
  <si>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</si>
  <si>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</si>
  <si>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</si>
  <si>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</si>
  <si>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</si>
  <si>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</si>
  <si>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</si>
  <si>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</si>
  <si>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</si>
  <si>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</si>
  <si>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Description of Worksheet Tabs</t>
  </si>
  <si>
    <t xml:space="preserve">Administrative Information </t>
  </si>
  <si>
    <t>POU Name on Admin Tab</t>
  </si>
  <si>
    <t>Name of Publicly Owned Utility ("POU")</t>
  </si>
  <si>
    <t>12j</t>
  </si>
  <si>
    <t>12k</t>
  </si>
  <si>
    <t>12l</t>
  </si>
  <si>
    <t>Total Peak Procurement Requirement (7+8+9)</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</si>
  <si>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</si>
  <si>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</si>
  <si>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</si>
  <si>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</si>
  <si>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</si>
  <si>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</si>
  <si>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</si>
  <si>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</si>
  <si>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</si>
  <si>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</si>
  <si>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</si>
  <si>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</si>
  <si>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</si>
  <si>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</si>
  <si>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</si>
  <si>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</si>
  <si>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</si>
  <si>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</si>
  <si>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</si>
  <si>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</si>
  <si>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</si>
  <si>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</si>
  <si>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</si>
  <si>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</si>
  <si>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</si>
  <si>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</si>
  <si>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</si>
  <si>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</si>
  <si>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</si>
  <si>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</si>
  <si>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13m</t>
  </si>
  <si>
    <t>13n</t>
  </si>
  <si>
    <t>Total energy from existing and planned supply resources (12+13)</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</si>
  <si>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</si>
  <si>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</si>
  <si>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</si>
  <si>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</si>
  <si>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</si>
  <si>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</si>
  <si>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</si>
  <si>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</si>
  <si>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</si>
  <si>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</si>
  <si>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</si>
  <si>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</si>
  <si>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</si>
  <si>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</si>
  <si>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</si>
  <si>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</si>
  <si>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</si>
  <si>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</si>
  <si>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</si>
  <si>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</si>
  <si>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</si>
  <si>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</si>
  <si>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</si>
  <si>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</si>
  <si>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</si>
  <si>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</si>
  <si>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</si>
  <si>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</si>
  <si>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</si>
  <si>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</si>
  <si>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</si>
  <si>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</si>
  <si>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</si>
  <si>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</si>
  <si>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</si>
  <si>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</si>
  <si>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</si>
  <si>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</si>
  <si>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</si>
  <si>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</si>
  <si>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</si>
  <si>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</si>
  <si>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</si>
  <si>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</si>
  <si>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</si>
  <si>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</si>
  <si>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</si>
  <si>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</si>
  <si>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</si>
  <si>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</si>
  <si>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</si>
  <si>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</si>
  <si>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</si>
  <si>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</si>
  <si>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</si>
  <si>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</si>
  <si>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</si>
  <si>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</si>
  <si>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</si>
  <si>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</si>
  <si>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</si>
  <si>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</si>
  <si>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</si>
  <si>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</si>
  <si>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</si>
  <si>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</si>
  <si>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</si>
  <si>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</si>
  <si>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</si>
  <si>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</si>
  <si>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</si>
  <si>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</si>
  <si>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</si>
  <si>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</si>
  <si>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</si>
  <si>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</si>
  <si>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</si>
  <si>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</si>
  <si>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</si>
  <si>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</si>
  <si>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</si>
  <si>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</si>
  <si>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</si>
  <si>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</si>
  <si>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Total GHG emissions from RPS-eligible resources (sum of 2a…2t)</t>
  </si>
  <si>
    <t>For fuel type, choose from list or enter value</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</si>
  <si>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</si>
  <si>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</si>
  <si>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</si>
  <si>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</si>
  <si>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</si>
  <si>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</si>
  <si>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</si>
  <si>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</si>
  <si>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</si>
  <si>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</si>
  <si>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</si>
  <si>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</si>
  <si>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</si>
  <si>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</si>
  <si>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</si>
  <si>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</si>
  <si>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</si>
  <si>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Short term and spot market sales:</t>
  </si>
  <si>
    <t>Net Short term and spot market purchases  (18 - 18a)</t>
  </si>
  <si>
    <t>Net spot market/short-term purchases:</t>
  </si>
  <si>
    <t>Woodland1</t>
  </si>
  <si>
    <t>Woodland2</t>
  </si>
  <si>
    <t>Woodland3</t>
  </si>
  <si>
    <t>Ripon1</t>
  </si>
  <si>
    <t>Ripon2</t>
  </si>
  <si>
    <t>McClure1</t>
  </si>
  <si>
    <t>McClure2</t>
  </si>
  <si>
    <t>DON PEDRO</t>
  </si>
  <si>
    <t>San Juan</t>
  </si>
  <si>
    <t>Lodi Energy Center</t>
  </si>
  <si>
    <t>WAPA CVP</t>
  </si>
  <si>
    <t>CCSF</t>
  </si>
  <si>
    <t>11o</t>
  </si>
  <si>
    <t>11p</t>
  </si>
  <si>
    <t>11q</t>
  </si>
  <si>
    <t>Short Term Capacity Contracts</t>
  </si>
  <si>
    <t>Stone Drop</t>
  </si>
  <si>
    <t>BigHorn</t>
  </si>
  <si>
    <t>BigHornII</t>
  </si>
  <si>
    <t>Fiscalini</t>
  </si>
  <si>
    <t>McHenry Solar</t>
  </si>
  <si>
    <t>StarPoint</t>
  </si>
  <si>
    <t>Blythe4</t>
  </si>
  <si>
    <t>High Winds</t>
  </si>
  <si>
    <t>Loyalton</t>
  </si>
  <si>
    <t>Mustang2</t>
  </si>
  <si>
    <t>New Hogan</t>
  </si>
  <si>
    <t>SB859 Biomass</t>
  </si>
  <si>
    <t>Total GHG emissions of existing and planned supply resources (not RPS-eligible) (sum of 1a…1j)</t>
  </si>
  <si>
    <t>Total peak dependable capacity of existing and planned RPS-eligible resources (sum of 12a…12n)</t>
  </si>
  <si>
    <t>Total energy from RPS-eligible resources (sum of 13a…13n)</t>
  </si>
  <si>
    <t>Martin Caballero</t>
  </si>
  <si>
    <t>2019 IRP</t>
  </si>
  <si>
    <t>Martin.Caballero@MID.org</t>
  </si>
  <si>
    <t>Resource Planing &amp; Development Manager</t>
  </si>
  <si>
    <t>(209) 526-7490</t>
  </si>
  <si>
    <t>(209) 526-7491</t>
  </si>
  <si>
    <t>(209) 526-7492</t>
  </si>
  <si>
    <t>(209) 526-7493</t>
  </si>
  <si>
    <t>(209) 526-7494</t>
  </si>
  <si>
    <t>1231 11th Street</t>
  </si>
  <si>
    <t>Modesto</t>
  </si>
  <si>
    <t>1232 11th Street</t>
  </si>
  <si>
    <t>1233 11th Street</t>
  </si>
  <si>
    <t>1234 11th Street</t>
  </si>
  <si>
    <t>1235 11th Street</t>
  </si>
  <si>
    <t>use scada</t>
  </si>
  <si>
    <t>ACS Specified Energy</t>
  </si>
  <si>
    <t>Total peak dependable capacity of existing and planned supply resources (not RPS-eligible) (sum of 11a…11q)</t>
  </si>
  <si>
    <t>Future Solar</t>
  </si>
  <si>
    <t>Future Base Load Renewable</t>
  </si>
  <si>
    <t>Future Wind</t>
  </si>
  <si>
    <t xml:space="preserve">Future ACS Specified Resource </t>
  </si>
  <si>
    <t>Future Unspecified Resource</t>
  </si>
  <si>
    <t>Total energy from existing and planned supply resources (not RPS-eligible) (sum of 12a…12p)</t>
  </si>
  <si>
    <t>Zero Emission Source Specified Energy</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</si>
</sst>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00"/>
    <numFmt numFmtId="208" formatCode="_(* #,##0_);_(* \(#,##0\);_(* &quot;0&quot;??_);_(@_)"/>
  </numFmts>
  <fonts count="177">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color rgb="FF00B050"/>
      <name val="Times New Roman"/>
      <family val="1"/>
    </font>
    <font>
      <sz val="12"/>
      <name val="Times New Roman"/>
      <family val="1"/>
    </font>
  </fonts>
  <fills count="113">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s>
  <cellStyleXfs count="25574">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6" fillId="0" borderId="0" applyFont="0" applyFill="0" applyBorder="0" applyAlignment="0" applyProtection="0"/>
  </cellStyleXfs>
  <cellXfs count="428">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6" fillId="0" borderId="0" xfId="0" applyNumberFormat="1" applyFont="1" applyFill="1" applyBorder="1" applyAlignment="1">
      <alignment vertical="center"/>
    </xf>
    <xf numFmtId="0" fontId="3" fillId="0" borderId="0" xfId="0" applyFont="1" applyAlignment="1">
      <alignment horizontal="left" vertical="center" wrapText="1" indent="1"/>
    </xf>
    <xf numFmtId="38" fontId="5" fillId="0" borderId="0" xfId="0" applyNumberFormat="1" applyFont="1" applyFill="1" applyBorder="1" applyAlignment="1">
      <alignment horizontal="left" vertical="center" indent="1"/>
    </xf>
    <xf numFmtId="0" fontId="3"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Border="1" applyAlignment="1">
      <alignment horizontal="left" vertical="center" indent="2"/>
    </xf>
    <xf numFmtId="0" fontId="5" fillId="0" borderId="0" xfId="0" applyFont="1" applyBorder="1" applyAlignment="1">
      <alignment horizontal="left" vertical="center" indent="1"/>
    </xf>
    <xf numFmtId="0" fontId="9" fillId="0" borderId="0" xfId="1" applyFont="1" applyFill="1" applyBorder="1" applyAlignment="1">
      <alignment horizontal="left" vertical="center" wrapText="1" indent="1"/>
    </xf>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1" fillId="0" borderId="0" xfId="0" applyFont="1" applyBorder="1" applyAlignment="1">
      <alignment horizontal="left" vertical="center" wrapText="1" indent="1"/>
    </xf>
    <xf numFmtId="0" fontId="11" fillId="0" borderId="0" xfId="0" applyFont="1" applyBorder="1" applyAlignment="1">
      <alignment horizontal="center" vertical="center" wrapText="1"/>
    </xf>
    <xf numFmtId="0" fontId="12" fillId="0" borderId="0" xfId="0" applyFont="1" applyBorder="1" applyAlignment="1">
      <alignment horizontal="center" wrapText="1"/>
    </xf>
    <xf numFmtId="14" fontId="11" fillId="0" borderId="0" xfId="0" quotePrefix="1" applyNumberFormat="1" applyFont="1" applyBorder="1" applyAlignment="1">
      <alignment horizontal="left" vertical="center" wrapText="1" indent="1"/>
    </xf>
    <xf numFmtId="0" fontId="11" fillId="0" borderId="0" xfId="0" quotePrefix="1" applyFont="1" applyBorder="1" applyAlignment="1">
      <alignment horizontal="left" vertical="center" wrapText="1" indent="1"/>
    </xf>
    <xf numFmtId="0" fontId="12" fillId="0" borderId="0" xfId="0" applyFont="1" applyBorder="1" applyAlignment="1">
      <alignment vertical="center" wrapText="1"/>
    </xf>
    <xf numFmtId="0" fontId="12" fillId="0" borderId="0" xfId="0" applyFont="1" applyBorder="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12" fillId="0" borderId="0" xfId="0" applyFont="1" applyFill="1" applyBorder="1" applyAlignment="1">
      <alignment horizontal="center" wrapText="1"/>
    </xf>
    <xf numFmtId="0" fontId="5" fillId="5"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0" xfId="0" applyFont="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0" fillId="0" borderId="0" xfId="0" applyFill="1" applyAlignment="1">
      <alignment vertical="center"/>
    </xf>
    <xf numFmtId="0" fontId="12" fillId="0" borderId="3" xfId="0" applyFont="1" applyFill="1" applyBorder="1" applyAlignment="1">
      <alignment horizontal="left" vertical="center" wrapText="1" indent="1"/>
    </xf>
    <xf numFmtId="0" fontId="12" fillId="0" borderId="3" xfId="0" applyFont="1" applyFill="1" applyBorder="1" applyAlignment="1">
      <alignment horizontal="left" vertical="center" indent="1"/>
    </xf>
    <xf numFmtId="0" fontId="12" fillId="0" borderId="4" xfId="0" quotePrefix="1" applyFont="1" applyFill="1" applyBorder="1" applyAlignment="1">
      <alignment horizontal="left" vertical="center" wrapText="1" indent="1"/>
    </xf>
    <xf numFmtId="0" fontId="12" fillId="0" borderId="3" xfId="0"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Fill="1" applyBorder="1" applyAlignment="1">
      <alignment horizontal="left" vertical="center"/>
    </xf>
    <xf numFmtId="0" fontId="11" fillId="4" borderId="0" xfId="0"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0" borderId="0" xfId="0" applyNumberFormat="1" applyFont="1" applyBorder="1" applyAlignment="1">
      <alignment horizontal="left" vertical="center"/>
    </xf>
    <xf numFmtId="0" fontId="11" fillId="0" borderId="0" xfId="0" applyFont="1" applyBorder="1" applyAlignment="1">
      <alignment horizontal="left" vertical="center"/>
    </xf>
    <xf numFmtId="164" fontId="11"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0" xfId="0" applyFont="1" applyFill="1" applyBorder="1" applyAlignment="1">
      <alignment horizontal="left" vertical="center"/>
    </xf>
    <xf numFmtId="3" fontId="11" fillId="0" borderId="0"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0" fontId="12" fillId="0" borderId="8" xfId="0" applyFont="1" applyBorder="1" applyAlignment="1">
      <alignment horizontal="left" vertical="center" wrapText="1" indent="1"/>
    </xf>
    <xf numFmtId="38" fontId="12" fillId="0" borderId="7" xfId="0" applyNumberFormat="1" applyFont="1" applyFill="1" applyBorder="1" applyAlignment="1">
      <alignment horizontal="right"/>
    </xf>
    <xf numFmtId="38" fontId="12" fillId="0" borderId="9" xfId="0" applyNumberFormat="1" applyFont="1" applyFill="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38" fontId="12" fillId="0" borderId="0" xfId="0" applyNumberFormat="1" applyFont="1" applyFill="1" applyBorder="1" applyAlignment="1">
      <alignment horizontal="right"/>
    </xf>
    <xf numFmtId="0" fontId="11" fillId="0" borderId="0" xfId="0" applyFont="1" applyFill="1" applyBorder="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Fill="1" applyBorder="1" applyAlignment="1">
      <alignment horizontal="right"/>
    </xf>
    <xf numFmtId="0" fontId="11" fillId="0" borderId="0" xfId="0" applyFont="1" applyBorder="1" applyAlignment="1">
      <alignment vertical="center"/>
    </xf>
    <xf numFmtId="0" fontId="12" fillId="0" borderId="7"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7" xfId="0" applyFont="1" applyFill="1" applyBorder="1" applyAlignment="1">
      <alignment horizontal="left" vertical="center" wrapText="1" indent="1"/>
    </xf>
    <xf numFmtId="0" fontId="12" fillId="0" borderId="7"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vertical="center"/>
    </xf>
    <xf numFmtId="38" fontId="12" fillId="0" borderId="11" xfId="0" applyNumberFormat="1" applyFont="1" applyFill="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Border="1" applyAlignment="1">
      <alignment horizontal="right"/>
    </xf>
    <xf numFmtId="0" fontId="11" fillId="3" borderId="0" xfId="0" applyFont="1" applyFill="1" applyBorder="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6" fillId="0" borderId="7" xfId="0" applyNumberFormat="1" applyFont="1" applyFill="1" applyBorder="1" applyAlignment="1">
      <alignment horizontal="right"/>
    </xf>
    <xf numFmtId="38" fontId="16" fillId="0" borderId="1" xfId="0" applyNumberFormat="1" applyFont="1" applyFill="1" applyBorder="1" applyAlignment="1">
      <alignment horizontal="right"/>
    </xf>
    <xf numFmtId="0" fontId="16" fillId="0" borderId="1" xfId="0" applyFont="1" applyBorder="1" applyAlignment="1">
      <alignment vertical="center"/>
    </xf>
    <xf numFmtId="3" fontId="16" fillId="0" borderId="7" xfId="0" applyNumberFormat="1" applyFont="1" applyFill="1" applyBorder="1" applyAlignment="1">
      <alignment horizontal="right"/>
    </xf>
    <xf numFmtId="3" fontId="16" fillId="0" borderId="1" xfId="0" applyNumberFormat="1" applyFont="1" applyFill="1" applyBorder="1" applyAlignment="1">
      <alignment horizontal="right"/>
    </xf>
    <xf numFmtId="38" fontId="17" fillId="0" borderId="1" xfId="0" applyNumberFormat="1" applyFont="1" applyFill="1" applyBorder="1" applyAlignment="1">
      <alignment horizontal="right"/>
    </xf>
    <xf numFmtId="38" fontId="16" fillId="0" borderId="11" xfId="0" applyNumberFormat="1" applyFont="1" applyFill="1" applyBorder="1" applyAlignment="1">
      <alignment horizontal="right"/>
    </xf>
    <xf numFmtId="0" fontId="16" fillId="0" borderId="11" xfId="0" applyFont="1" applyBorder="1" applyAlignment="1">
      <alignment vertical="center"/>
    </xf>
    <xf numFmtId="38" fontId="16" fillId="0" borderId="10" xfId="0" applyNumberFormat="1" applyFont="1" applyFill="1" applyBorder="1" applyAlignment="1">
      <alignment horizontal="right"/>
    </xf>
    <xf numFmtId="0" fontId="16" fillId="0" borderId="10" xfId="0" applyFont="1" applyBorder="1" applyAlignment="1">
      <alignment vertical="center"/>
    </xf>
    <xf numFmtId="38" fontId="16" fillId="0" borderId="12" xfId="0" applyNumberFormat="1" applyFont="1" applyFill="1" applyBorder="1" applyAlignment="1">
      <alignment horizontal="right"/>
    </xf>
    <xf numFmtId="38" fontId="16" fillId="0" borderId="3" xfId="0" applyNumberFormat="1" applyFont="1" applyFill="1" applyBorder="1" applyAlignment="1">
      <alignment horizontal="right"/>
    </xf>
    <xf numFmtId="0" fontId="12" fillId="0" borderId="0" xfId="0" applyFont="1" applyFill="1" applyBorder="1" applyAlignment="1">
      <alignment horizontal="left" vertical="center" indent="1"/>
    </xf>
    <xf numFmtId="0" fontId="12" fillId="0" borderId="0" xfId="0" quotePrefix="1" applyFont="1" applyFill="1" applyBorder="1" applyAlignment="1">
      <alignment horizontal="left" vertical="center" wrapText="1" indent="1"/>
    </xf>
    <xf numFmtId="0" fontId="3" fillId="0" borderId="7" xfId="0" applyFont="1" applyBorder="1" applyAlignment="1">
      <alignment vertical="center"/>
    </xf>
    <xf numFmtId="38" fontId="12" fillId="3" borderId="9" xfId="0" applyNumberFormat="1" applyFont="1" applyFill="1" applyBorder="1" applyAlignment="1">
      <alignment horizontal="right"/>
    </xf>
    <xf numFmtId="3" fontId="16" fillId="0" borderId="9" xfId="0" applyNumberFormat="1" applyFont="1" applyFill="1" applyBorder="1" applyAlignment="1">
      <alignment horizontal="right"/>
    </xf>
    <xf numFmtId="0" fontId="16" fillId="0" borderId="9" xfId="0" applyFont="1" applyBorder="1" applyAlignment="1">
      <alignment vertical="center"/>
    </xf>
    <xf numFmtId="38" fontId="16" fillId="0" borderId="13" xfId="0" applyNumberFormat="1" applyFont="1" applyFill="1" applyBorder="1" applyAlignment="1">
      <alignment horizontal="right"/>
    </xf>
    <xf numFmtId="164" fontId="12" fillId="0" borderId="0" xfId="0" applyNumberFormat="1" applyFont="1" applyFill="1" applyBorder="1" applyAlignment="1">
      <alignment horizontal="left" vertical="center" indent="1"/>
    </xf>
    <xf numFmtId="0" fontId="3" fillId="0" borderId="0" xfId="0" applyFont="1" applyAlignment="1">
      <alignment horizontal="left" vertical="center" wrapText="1" indent="1"/>
    </xf>
    <xf numFmtId="0" fontId="11" fillId="0" borderId="0" xfId="0" applyFont="1" applyAlignment="1">
      <alignment horizontal="left" vertical="center" wrapText="1" indent="1"/>
    </xf>
    <xf numFmtId="0" fontId="18" fillId="0" borderId="0" xfId="0" applyFont="1" applyAlignment="1">
      <alignment horizontal="left" vertical="center" wrapText="1" indent="1"/>
    </xf>
    <xf numFmtId="0" fontId="19"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12" fillId="0" borderId="0" xfId="1" applyFont="1" applyFill="1" applyBorder="1" applyAlignment="1">
      <alignment horizontal="left" vertical="center" indent="2"/>
    </xf>
    <xf numFmtId="0" fontId="18" fillId="0" borderId="0" xfId="1" applyFont="1" applyFill="1" applyBorder="1" applyAlignment="1">
      <alignment horizontal="left" vertical="center" wrapText="1" indent="1"/>
    </xf>
    <xf numFmtId="0" fontId="18" fillId="0" borderId="1" xfId="1" applyFont="1" applyFill="1" applyBorder="1" applyAlignment="1">
      <alignment horizontal="left" vertical="center" wrapText="1" indent="1"/>
    </xf>
    <xf numFmtId="0" fontId="19" fillId="0" borderId="0" xfId="1" applyFont="1" applyAlignment="1">
      <alignment horizontal="left" vertical="center" wrapText="1" indent="1"/>
    </xf>
    <xf numFmtId="0" fontId="19" fillId="0" borderId="0" xfId="1"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Fill="1" applyBorder="1" applyAlignment="1">
      <alignment horizontal="left" vertical="center" wrapText="1" indent="1"/>
    </xf>
    <xf numFmtId="14" fontId="18" fillId="0" borderId="0" xfId="1" applyNumberFormat="1" applyFont="1" applyFill="1" applyBorder="1" applyAlignment="1">
      <alignment horizontal="left" vertical="center" wrapText="1" inden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Border="1" applyAlignment="1">
      <alignment horizontal="center" vertical="center"/>
    </xf>
    <xf numFmtId="0" fontId="18" fillId="0" borderId="11" xfId="1" applyFont="1" applyFill="1" applyBorder="1" applyAlignment="1">
      <alignment horizontal="left" vertical="center" wrapText="1" indent="1"/>
    </xf>
    <xf numFmtId="0" fontId="19" fillId="0" borderId="1" xfId="1" applyFont="1" applyFill="1" applyBorder="1" applyAlignment="1">
      <alignment horizontal="left" vertical="center" wrapText="1" indent="1"/>
    </xf>
    <xf numFmtId="0" fontId="12"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2" fillId="6" borderId="1" xfId="0" applyNumberFormat="1" applyFont="1" applyFill="1" applyBorder="1" applyAlignment="1">
      <alignment horizontal="right"/>
    </xf>
    <xf numFmtId="38" fontId="17" fillId="0" borderId="0" xfId="0" applyNumberFormat="1" applyFont="1" applyFill="1" applyBorder="1" applyAlignment="1">
      <alignment horizontal="right"/>
    </xf>
    <xf numFmtId="0" fontId="3" fillId="0" borderId="5" xfId="0" applyFont="1" applyBorder="1" applyAlignment="1">
      <alignment horizontal="left" vertical="center" wrapText="1" indent="1"/>
    </xf>
    <xf numFmtId="0" fontId="5" fillId="0" borderId="4" xfId="0" applyFont="1" applyBorder="1" applyAlignment="1">
      <alignment horizontal="left" vertical="center" wrapText="1" indent="1"/>
    </xf>
    <xf numFmtId="38" fontId="17" fillId="0" borderId="7" xfId="0" applyNumberFormat="1" applyFont="1" applyFill="1" applyBorder="1" applyAlignment="1">
      <alignment horizontal="right"/>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6" fillId="3" borderId="0" xfId="0" applyFont="1" applyFill="1" applyBorder="1" applyAlignment="1">
      <alignment vertical="center"/>
    </xf>
    <xf numFmtId="0" fontId="16" fillId="3" borderId="8" xfId="0" applyFont="1" applyFill="1" applyBorder="1" applyAlignment="1">
      <alignment vertical="center"/>
    </xf>
    <xf numFmtId="0" fontId="12"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38" fontId="17" fillId="6" borderId="1" xfId="0" applyNumberFormat="1" applyFont="1" applyFill="1" applyBorder="1" applyAlignment="1">
      <alignment horizontal="right"/>
    </xf>
    <xf numFmtId="0" fontId="11" fillId="6"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xf>
    <xf numFmtId="0" fontId="21" fillId="0" borderId="0" xfId="0" applyFont="1" applyFill="1" applyBorder="1" applyAlignment="1">
      <alignment horizontal="left" vertical="center" indent="1"/>
    </xf>
    <xf numFmtId="165" fontId="15" fillId="0" borderId="1" xfId="0" applyNumberFormat="1" applyFont="1" applyFill="1" applyBorder="1" applyAlignment="1">
      <alignment horizontal="right"/>
    </xf>
    <xf numFmtId="3" fontId="16" fillId="6" borderId="9" xfId="0" applyNumberFormat="1" applyFont="1" applyFill="1" applyBorder="1" applyAlignment="1">
      <alignment horizontal="right"/>
    </xf>
    <xf numFmtId="38" fontId="16" fillId="6" borderId="11" xfId="0" applyNumberFormat="1" applyFont="1" applyFill="1" applyBorder="1" applyAlignment="1">
      <alignment horizontal="right"/>
    </xf>
    <xf numFmtId="0" fontId="3" fillId="0" borderId="4" xfId="0" applyFont="1" applyBorder="1" applyAlignment="1">
      <alignment vertical="center"/>
    </xf>
    <xf numFmtId="38" fontId="17" fillId="0" borderId="14" xfId="0" applyNumberFormat="1" applyFont="1" applyFill="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Fill="1" applyBorder="1" applyAlignment="1">
      <alignment horizontal="right"/>
    </xf>
    <xf numFmtId="0" fontId="11" fillId="0" borderId="14" xfId="0" applyFont="1" applyFill="1" applyBorder="1" applyAlignment="1">
      <alignment horizontal="center" vertical="center" wrapText="1"/>
    </xf>
    <xf numFmtId="38" fontId="15" fillId="0" borderId="7" xfId="0" applyNumberFormat="1" applyFont="1" applyFill="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2" fillId="0" borderId="14" xfId="0" applyNumberFormat="1" applyFont="1" applyFill="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Fill="1" applyBorder="1" applyAlignment="1">
      <alignment horizontal="left" vertical="center" wrapText="1" indent="1"/>
    </xf>
    <xf numFmtId="38" fontId="12" fillId="0" borderId="8" xfId="0" applyNumberFormat="1" applyFont="1" applyFill="1" applyBorder="1" applyAlignment="1">
      <alignment horizontal="right"/>
    </xf>
    <xf numFmtId="0" fontId="12" fillId="0" borderId="12" xfId="0" applyFont="1" applyFill="1" applyBorder="1" applyAlignment="1">
      <alignment horizontal="left" vertical="center" indent="1"/>
    </xf>
    <xf numFmtId="0" fontId="12" fillId="0" borderId="5" xfId="0" quotePrefix="1"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38" fontId="12" fillId="0" borderId="10" xfId="0" applyNumberFormat="1" applyFont="1" applyFill="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6" borderId="8" xfId="0" applyNumberFormat="1" applyFont="1" applyFill="1" applyBorder="1" applyAlignment="1">
      <alignment horizontal="right"/>
    </xf>
    <xf numFmtId="3" fontId="16" fillId="0" borderId="8" xfId="0" applyNumberFormat="1" applyFont="1" applyFill="1" applyBorder="1" applyAlignment="1">
      <alignment horizontal="right"/>
    </xf>
    <xf numFmtId="0" fontId="16" fillId="0" borderId="8" xfId="0" applyFont="1" applyBorder="1" applyAlignment="1">
      <alignment vertical="center"/>
    </xf>
    <xf numFmtId="3" fontId="16" fillId="3" borderId="3" xfId="0" applyNumberFormat="1" applyFont="1" applyFill="1" applyBorder="1" applyAlignment="1">
      <alignment horizontal="right"/>
    </xf>
    <xf numFmtId="3" fontId="16" fillId="3" borderId="4"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5" fillId="0" borderId="2"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12" fillId="0" borderId="1" xfId="0" applyFont="1" applyFill="1" applyBorder="1" applyAlignment="1">
      <alignment horizontal="left" vertical="center" wrapText="1" indent="1"/>
    </xf>
    <xf numFmtId="0" fontId="11" fillId="0" borderId="0" xfId="0" applyFont="1" applyFill="1" applyBorder="1" applyAlignment="1">
      <alignment horizontal="left" vertical="center"/>
    </xf>
    <xf numFmtId="0" fontId="15" fillId="0" borderId="0" xfId="0"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0" fontId="11" fillId="5" borderId="1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38" fontId="12" fillId="5" borderId="0" xfId="0" applyNumberFormat="1" applyFont="1" applyFill="1" applyBorder="1" applyAlignment="1">
      <alignment horizontal="right"/>
    </xf>
    <xf numFmtId="38" fontId="12" fillId="5" borderId="14" xfId="0" applyNumberFormat="1" applyFont="1" applyFill="1" applyBorder="1" applyAlignment="1">
      <alignment horizontal="right"/>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1" fillId="6" borderId="1" xfId="0" applyNumberFormat="1" applyFont="1" applyFill="1" applyBorder="1" applyAlignment="1">
      <alignment horizontal="left" vertical="center" wrapText="1" indent="1"/>
    </xf>
    <xf numFmtId="3" fontId="16" fillId="6" borderId="1"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1" fillId="0" borderId="10" xfId="0" applyFont="1" applyBorder="1" applyAlignment="1">
      <alignment horizontal="left" vertical="center" wrapText="1" indent="1"/>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1"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0" fontId="11" fillId="5" borderId="5" xfId="0" applyFont="1" applyFill="1" applyBorder="1" applyAlignment="1">
      <alignment vertical="center"/>
    </xf>
    <xf numFmtId="0" fontId="16" fillId="5" borderId="16" xfId="0" applyFont="1" applyFill="1" applyBorder="1" applyAlignment="1">
      <alignment vertical="center"/>
    </xf>
    <xf numFmtId="10" fontId="11" fillId="6" borderId="1" xfId="0" applyNumberFormat="1" applyFont="1" applyFill="1" applyBorder="1" applyAlignment="1">
      <alignment horizontal="right" vertical="center" wrapText="1"/>
    </xf>
    <xf numFmtId="10" fontId="11" fillId="6" borderId="1" xfId="0" applyNumberFormat="1" applyFont="1" applyFill="1" applyBorder="1" applyAlignment="1">
      <alignment horizontal="right"/>
    </xf>
    <xf numFmtId="10" fontId="11" fillId="6" borderId="3" xfId="0" applyNumberFormat="1" applyFont="1" applyFill="1" applyBorder="1" applyAlignment="1">
      <alignment horizontal="right"/>
    </xf>
    <xf numFmtId="38" fontId="11" fillId="6" borderId="0" xfId="0" applyNumberFormat="1" applyFont="1" applyFill="1" applyBorder="1" applyAlignment="1">
      <alignment horizontal="right"/>
    </xf>
    <xf numFmtId="10" fontId="11" fillId="6" borderId="7" xfId="0" applyNumberFormat="1" applyFont="1" applyFill="1" applyBorder="1" applyAlignment="1">
      <alignment horizontal="right"/>
    </xf>
    <xf numFmtId="38" fontId="11" fillId="0" borderId="10" xfId="0" applyNumberFormat="1" applyFont="1" applyFill="1" applyBorder="1" applyAlignment="1">
      <alignment horizontal="right"/>
    </xf>
    <xf numFmtId="38" fontId="11" fillId="0" borderId="12" xfId="0" applyNumberFormat="1" applyFont="1" applyFill="1" applyBorder="1" applyAlignment="1">
      <alignment horizontal="right"/>
    </xf>
    <xf numFmtId="0" fontId="16" fillId="6" borderId="7" xfId="0" applyFont="1" applyFill="1" applyBorder="1" applyAlignment="1">
      <alignment horizontal="left" vertical="center" wrapText="1" indent="1"/>
    </xf>
    <xf numFmtId="0" fontId="29" fillId="38" borderId="0" xfId="5" applyNumberFormat="1" applyFont="1" applyFill="1" applyBorder="1" applyAlignment="1" applyProtection="1">
      <alignment horizontal="center" vertical="center" wrapText="1"/>
    </xf>
    <xf numFmtId="0" fontId="30" fillId="38" borderId="0" xfId="5" applyNumberFormat="1" applyFont="1" applyFill="1" applyBorder="1" applyAlignment="1" applyProtection="1"/>
    <xf numFmtId="49" fontId="31" fillId="0" borderId="0" xfId="5" applyNumberFormat="1" applyFont="1" applyFill="1" applyBorder="1" applyAlignment="1" applyProtection="1">
      <alignment horizontal="center" vertical="center"/>
    </xf>
    <xf numFmtId="0" fontId="32" fillId="0" borderId="0" xfId="5" applyFont="1"/>
    <xf numFmtId="0" fontId="34" fillId="0" borderId="26" xfId="5" applyNumberFormat="1" applyFont="1" applyFill="1" applyBorder="1" applyAlignment="1" applyProtection="1">
      <alignment horizontal="left" wrapText="1"/>
    </xf>
    <xf numFmtId="0" fontId="35" fillId="0" borderId="26" xfId="5" applyNumberFormat="1" applyFont="1" applyFill="1" applyBorder="1" applyAlignment="1" applyProtection="1">
      <alignment horizontal="left" wrapText="1"/>
    </xf>
    <xf numFmtId="0" fontId="11" fillId="0" borderId="7" xfId="0" applyFont="1" applyFill="1" applyBorder="1" applyAlignment="1">
      <alignment horizontal="center" vertical="center" wrapText="1"/>
    </xf>
    <xf numFmtId="0" fontId="0" fillId="0" borderId="0" xfId="0" applyAlignment="1">
      <alignment vertical="center"/>
    </xf>
    <xf numFmtId="3" fontId="0" fillId="0" borderId="0" xfId="0" applyNumberFormat="1" applyAlignment="1">
      <alignment vertical="center"/>
    </xf>
    <xf numFmtId="0" fontId="3" fillId="0" borderId="0" xfId="0" applyFont="1" applyAlignment="1">
      <alignment horizontal="left" vertical="center" wrapText="1" indent="1"/>
    </xf>
    <xf numFmtId="0" fontId="3" fillId="0" borderId="0" xfId="0" applyFont="1" applyBorder="1" applyAlignment="1">
      <alignment horizontal="left" vertical="center" wrapText="1" indent="1"/>
    </xf>
    <xf numFmtId="0" fontId="11" fillId="0" borderId="0" xfId="0" applyFont="1" applyBorder="1" applyAlignment="1">
      <alignment horizontal="left" vertical="center" wrapText="1" indent="1"/>
    </xf>
    <xf numFmtId="0" fontId="3"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2" borderId="1" xfId="0" applyNumberFormat="1" applyFont="1" applyFill="1" applyBorder="1" applyAlignment="1">
      <alignment horizontal="center" vertical="center"/>
    </xf>
    <xf numFmtId="38" fontId="12" fillId="0" borderId="1" xfId="0" applyNumberFormat="1"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Border="1" applyAlignment="1">
      <alignment horizontal="center" vertical="center"/>
    </xf>
    <xf numFmtId="38" fontId="12" fillId="6" borderId="1" xfId="0" applyNumberFormat="1" applyFont="1" applyFill="1" applyBorder="1" applyAlignment="1">
      <alignment horizontal="right"/>
    </xf>
    <xf numFmtId="0" fontId="173" fillId="0" borderId="0" xfId="1" applyFont="1" applyFill="1" applyBorder="1" applyAlignment="1">
      <alignment horizontal="left" vertical="center" indent="2"/>
    </xf>
    <xf numFmtId="0" fontId="3" fillId="0" borderId="0" xfId="0" applyFont="1" applyAlignment="1">
      <alignment horizontal="center" vertical="center"/>
    </xf>
    <xf numFmtId="0" fontId="33" fillId="0" borderId="50" xfId="5" applyFont="1" applyBorder="1"/>
    <xf numFmtId="0" fontId="174" fillId="0" borderId="0" xfId="0" applyFont="1" applyBorder="1" applyAlignment="1">
      <alignment horizontal="center" wrapText="1"/>
    </xf>
    <xf numFmtId="0" fontId="13" fillId="0" borderId="0" xfId="0" applyFont="1" applyBorder="1" applyAlignment="1">
      <alignment horizontal="left" vertical="center" wrapText="1" indent="1"/>
    </xf>
    <xf numFmtId="0" fontId="174" fillId="0" borderId="0" xfId="0" applyFont="1" applyBorder="1" applyAlignment="1">
      <alignment horizontal="center" vertical="center" wrapText="1"/>
    </xf>
    <xf numFmtId="38" fontId="11" fillId="110" borderId="1" xfId="0" applyNumberFormat="1" applyFont="1" applyFill="1" applyBorder="1" applyAlignment="1">
      <alignment horizontal="left" vertical="center" wrapText="1" indent="1"/>
    </xf>
    <xf numFmtId="49" fontId="12" fillId="2" borderId="51" xfId="0" applyNumberFormat="1" applyFont="1" applyFill="1" applyBorder="1" applyAlignment="1">
      <alignment horizontal="center" vertical="center"/>
    </xf>
    <xf numFmtId="38" fontId="16" fillId="6" borderId="30" xfId="0" applyNumberFormat="1" applyFont="1" applyFill="1" applyBorder="1" applyAlignment="1">
      <alignment horizontal="right"/>
    </xf>
    <xf numFmtId="3" fontId="16" fillId="3" borderId="30" xfId="0" applyNumberFormat="1" applyFont="1" applyFill="1" applyBorder="1" applyAlignment="1">
      <alignment horizontal="right"/>
    </xf>
    <xf numFmtId="3" fontId="16" fillId="6" borderId="53" xfId="0" applyNumberFormat="1" applyFont="1" applyFill="1" applyBorder="1" applyAlignment="1">
      <alignment horizontal="right"/>
    </xf>
    <xf numFmtId="3" fontId="16" fillId="6" borderId="52" xfId="0" applyNumberFormat="1" applyFont="1" applyFill="1" applyBorder="1" applyAlignment="1">
      <alignment horizontal="right"/>
    </xf>
    <xf numFmtId="3" fontId="16" fillId="6" borderId="51" xfId="0" applyNumberFormat="1" applyFont="1" applyFill="1" applyBorder="1" applyAlignment="1">
      <alignment horizontal="right"/>
    </xf>
    <xf numFmtId="38" fontId="16" fillId="110" borderId="7" xfId="0" applyNumberFormat="1" applyFont="1" applyFill="1" applyBorder="1" applyAlignment="1">
      <alignment horizontal="right"/>
    </xf>
    <xf numFmtId="38" fontId="16" fillId="110" borderId="1" xfId="0" applyNumberFormat="1" applyFont="1" applyFill="1" applyBorder="1" applyAlignment="1">
      <alignment horizontal="right"/>
    </xf>
    <xf numFmtId="38" fontId="16" fillId="6" borderId="51" xfId="0" applyNumberFormat="1" applyFont="1" applyFill="1" applyBorder="1" applyAlignment="1">
      <alignment horizontal="right"/>
    </xf>
    <xf numFmtId="0" fontId="0" fillId="0" borderId="0" xfId="0" applyAlignment="1">
      <alignment horizontal="center"/>
    </xf>
    <xf numFmtId="0" fontId="12" fillId="0" borderId="1" xfId="0" applyFont="1" applyBorder="1" applyAlignment="1">
      <alignment horizontal="left" vertical="center" wrapText="1" indent="1"/>
    </xf>
    <xf numFmtId="3" fontId="0" fillId="0" borderId="1" xfId="0" applyNumberFormat="1" applyBorder="1" applyAlignment="1">
      <alignment vertical="center"/>
    </xf>
    <xf numFmtId="0" fontId="12" fillId="0" borderId="54" xfId="0" applyFont="1" applyFill="1" applyBorder="1" applyAlignment="1">
      <alignment horizontal="left" vertical="center" wrapText="1" indent="1"/>
    </xf>
    <xf numFmtId="0" fontId="12" fillId="0" borderId="55" xfId="0" applyFont="1" applyFill="1" applyBorder="1" applyAlignment="1">
      <alignment horizontal="left" vertical="center" wrapText="1" indent="1"/>
    </xf>
    <xf numFmtId="0" fontId="5" fillId="0" borderId="56" xfId="0" applyFont="1" applyFill="1" applyBorder="1" applyAlignment="1">
      <alignment horizontal="left" vertical="center" wrapText="1" indent="1"/>
    </xf>
    <xf numFmtId="38" fontId="12" fillId="110" borderId="1" xfId="0" applyNumberFormat="1" applyFont="1" applyFill="1" applyBorder="1" applyAlignment="1">
      <alignment horizontal="right"/>
    </xf>
    <xf numFmtId="0" fontId="12" fillId="0" borderId="58" xfId="0" quotePrefix="1" applyFont="1" applyFill="1" applyBorder="1" applyAlignment="1">
      <alignment horizontal="left" vertical="center" wrapText="1" indent="1"/>
    </xf>
    <xf numFmtId="0" fontId="11" fillId="0" borderId="59" xfId="0" applyFont="1" applyFill="1" applyBorder="1" applyAlignment="1">
      <alignment horizontal="left" vertical="center" wrapText="1" indent="1"/>
    </xf>
    <xf numFmtId="38" fontId="12" fillId="0" borderId="57" xfId="0" applyNumberFormat="1" applyFont="1" applyFill="1" applyBorder="1" applyAlignment="1">
      <alignment horizontal="right"/>
    </xf>
    <xf numFmtId="0" fontId="11" fillId="110" borderId="0" xfId="0" applyFont="1" applyFill="1" applyBorder="1" applyAlignment="1">
      <alignment horizontal="left" vertical="center" wrapText="1" indent="1"/>
    </xf>
    <xf numFmtId="38" fontId="15" fillId="0" borderId="14" xfId="0" applyNumberFormat="1" applyFont="1" applyFill="1" applyBorder="1" applyAlignment="1">
      <alignment horizontal="right"/>
    </xf>
    <xf numFmtId="0" fontId="12" fillId="0" borderId="57" xfId="0" applyFont="1" applyBorder="1" applyAlignment="1">
      <alignment horizontal="left" vertical="center" wrapText="1" indent="1"/>
    </xf>
    <xf numFmtId="38" fontId="16" fillId="6" borderId="57" xfId="0" applyNumberFormat="1" applyFont="1" applyFill="1" applyBorder="1" applyAlignment="1">
      <alignment horizontal="right"/>
    </xf>
    <xf numFmtId="0" fontId="11" fillId="0" borderId="57" xfId="0" applyFont="1" applyBorder="1" applyAlignment="1">
      <alignment horizontal="left" vertical="center" wrapText="1" indent="1"/>
    </xf>
    <xf numFmtId="0" fontId="3" fillId="0" borderId="58" xfId="0" applyFont="1" applyBorder="1" applyAlignment="1">
      <alignment horizontal="left" vertical="center" wrapText="1" indent="1"/>
    </xf>
    <xf numFmtId="38" fontId="16" fillId="0" borderId="57" xfId="0" applyNumberFormat="1" applyFont="1" applyFill="1" applyBorder="1" applyAlignment="1">
      <alignment horizontal="right"/>
    </xf>
    <xf numFmtId="0" fontId="16" fillId="0" borderId="57"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11" fillId="0" borderId="57" xfId="0" applyFont="1" applyFill="1" applyBorder="1" applyAlignment="1">
      <alignment horizontal="left" vertical="center" wrapText="1" indent="1"/>
    </xf>
    <xf numFmtId="0" fontId="5" fillId="0" borderId="0" xfId="0" applyFont="1" applyBorder="1" applyAlignment="1">
      <alignment vertical="center"/>
    </xf>
    <xf numFmtId="0" fontId="3" fillId="0" borderId="0" xfId="0" applyFont="1"/>
    <xf numFmtId="0" fontId="11" fillId="0" borderId="7" xfId="0" applyFont="1" applyBorder="1" applyAlignment="1" applyProtection="1">
      <alignment horizontal="left" vertical="center" wrapText="1" indent="1"/>
      <protection locked="0"/>
    </xf>
    <xf numFmtId="0" fontId="12" fillId="0" borderId="59" xfId="0" applyFont="1" applyFill="1" applyBorder="1" applyAlignment="1">
      <alignment horizontal="left" vertical="center" wrapText="1" indent="1"/>
    </xf>
    <xf numFmtId="0" fontId="3" fillId="0" borderId="26" xfId="0" applyFont="1" applyBorder="1" applyAlignment="1">
      <alignment horizontal="left" vertical="center" wrapText="1" indent="1"/>
    </xf>
    <xf numFmtId="0" fontId="3" fillId="0" borderId="60" xfId="0" applyFont="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0" fontId="16" fillId="3" borderId="62" xfId="0" applyFont="1" applyFill="1" applyBorder="1" applyAlignment="1">
      <alignment vertical="center"/>
    </xf>
    <xf numFmtId="38" fontId="16" fillId="3" borderId="0" xfId="0" applyNumberFormat="1" applyFont="1" applyFill="1" applyBorder="1" applyAlignment="1">
      <alignment horizontal="right"/>
    </xf>
    <xf numFmtId="0" fontId="16" fillId="3" borderId="63" xfId="0" applyFont="1" applyFill="1" applyBorder="1" applyAlignment="1">
      <alignment vertical="center"/>
    </xf>
    <xf numFmtId="0" fontId="11" fillId="0" borderId="64" xfId="0" applyFont="1" applyBorder="1" applyAlignment="1">
      <alignment horizontal="left" vertical="center" wrapText="1" indent="1"/>
    </xf>
    <xf numFmtId="0" fontId="11" fillId="0" borderId="65"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6" fillId="3" borderId="13" xfId="0" applyNumberFormat="1" applyFont="1" applyFill="1" applyBorder="1" applyAlignment="1">
      <alignment horizontal="right"/>
    </xf>
    <xf numFmtId="38" fontId="16" fillId="3" borderId="6" xfId="0" applyNumberFormat="1" applyFont="1" applyFill="1" applyBorder="1" applyAlignment="1">
      <alignment horizontal="right"/>
    </xf>
    <xf numFmtId="38" fontId="15" fillId="3" borderId="59"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Border="1" applyAlignment="1">
      <alignment horizontal="left" vertical="center" indent="1"/>
    </xf>
    <xf numFmtId="0" fontId="12" fillId="111" borderId="0" xfId="0" applyFont="1" applyFill="1" applyBorder="1" applyAlignment="1">
      <alignment horizontal="left" vertical="center" wrapText="1" indent="1"/>
    </xf>
    <xf numFmtId="38" fontId="12" fillId="111" borderId="0" xfId="0" applyNumberFormat="1" applyFont="1" applyFill="1" applyBorder="1" applyAlignment="1">
      <alignment horizontal="right"/>
    </xf>
    <xf numFmtId="38" fontId="12" fillId="110" borderId="0" xfId="0" applyNumberFormat="1" applyFont="1" applyFill="1" applyBorder="1" applyAlignment="1">
      <alignment horizontal="right"/>
    </xf>
    <xf numFmtId="38" fontId="11" fillId="6" borderId="57" xfId="0" applyNumberFormat="1" applyFont="1" applyFill="1" applyBorder="1" applyAlignment="1">
      <alignment horizontal="left" vertical="center" wrapText="1" indent="1"/>
    </xf>
    <xf numFmtId="38" fontId="16" fillId="110" borderId="30" xfId="0" applyNumberFormat="1" applyFont="1" applyFill="1" applyBorder="1" applyAlignment="1">
      <alignment horizontal="right"/>
    </xf>
    <xf numFmtId="38" fontId="12" fillId="6" borderId="7" xfId="0" applyNumberFormat="1" applyFont="1" applyFill="1" applyBorder="1" applyAlignment="1">
      <alignment horizontal="right"/>
    </xf>
    <xf numFmtId="38" fontId="12" fillId="6" borderId="10" xfId="0" applyNumberFormat="1" applyFont="1" applyFill="1" applyBorder="1" applyAlignment="1">
      <alignment horizontal="right"/>
    </xf>
    <xf numFmtId="0" fontId="11" fillId="6" borderId="1" xfId="0" applyFont="1" applyFill="1" applyBorder="1" applyAlignment="1">
      <alignment horizontal="left" vertical="center" wrapText="1" indent="1"/>
    </xf>
    <xf numFmtId="38" fontId="172" fillId="6" borderId="1" xfId="0" applyNumberFormat="1" applyFont="1" applyFill="1" applyBorder="1" applyAlignment="1">
      <alignment horizontal="right"/>
    </xf>
    <xf numFmtId="38" fontId="12" fillId="6" borderId="9" xfId="0" applyNumberFormat="1" applyFont="1" applyFill="1" applyBorder="1" applyAlignment="1">
      <alignment horizontal="right"/>
    </xf>
    <xf numFmtId="38" fontId="12" fillId="6" borderId="14" xfId="0" applyNumberFormat="1" applyFont="1" applyFill="1" applyBorder="1" applyAlignment="1">
      <alignment horizontal="right"/>
    </xf>
    <xf numFmtId="3" fontId="0" fillId="6" borderId="1" xfId="0" applyNumberFormat="1" applyFill="1" applyBorder="1" applyAlignment="1">
      <alignment vertical="center"/>
    </xf>
    <xf numFmtId="38" fontId="12" fillId="112" borderId="7" xfId="0" applyNumberFormat="1" applyFont="1" applyFill="1" applyBorder="1" applyAlignment="1">
      <alignment horizontal="right"/>
    </xf>
    <xf numFmtId="0" fontId="11" fillId="0" borderId="57" xfId="0" applyFont="1" applyBorder="1" applyAlignment="1">
      <alignment horizontal="right" vertical="center" wrapText="1" indent="1"/>
    </xf>
    <xf numFmtId="0" fontId="3" fillId="0" borderId="3" xfId="0" applyFont="1" applyBorder="1" applyAlignment="1">
      <alignment horizontal="left" vertical="center" indent="1"/>
    </xf>
    <xf numFmtId="3" fontId="16" fillId="0" borderId="1" xfId="0" applyNumberFormat="1" applyFont="1" applyBorder="1" applyAlignment="1">
      <alignment vertical="center"/>
    </xf>
    <xf numFmtId="0" fontId="3" fillId="0" borderId="57" xfId="0" applyFont="1" applyBorder="1" applyAlignment="1">
      <alignment horizontal="left" vertical="center" wrapText="1" indent="1"/>
    </xf>
    <xf numFmtId="38" fontId="15" fillId="0" borderId="57" xfId="0" applyNumberFormat="1" applyFont="1" applyFill="1" applyBorder="1" applyAlignment="1">
      <alignment horizontal="right"/>
    </xf>
    <xf numFmtId="165" fontId="15" fillId="0" borderId="57" xfId="0" applyNumberFormat="1" applyFont="1" applyFill="1" applyBorder="1" applyAlignment="1">
      <alignment horizontal="right"/>
    </xf>
    <xf numFmtId="0" fontId="175" fillId="0" borderId="1" xfId="0" applyFont="1" applyBorder="1" applyAlignment="1">
      <alignment vertical="center"/>
    </xf>
    <xf numFmtId="165" fontId="11" fillId="0" borderId="1" xfId="0" applyNumberFormat="1" applyFont="1" applyFill="1" applyBorder="1" applyAlignment="1">
      <alignment horizontal="right"/>
    </xf>
    <xf numFmtId="165" fontId="11" fillId="0" borderId="10" xfId="0" applyNumberFormat="1" applyFont="1" applyFill="1" applyBorder="1" applyAlignment="1">
      <alignment horizontal="right"/>
    </xf>
    <xf numFmtId="165" fontId="12" fillId="110" borderId="1" xfId="0" applyNumberFormat="1" applyFont="1" applyFill="1" applyBorder="1" applyAlignment="1">
      <alignment horizontal="right"/>
    </xf>
    <xf numFmtId="165" fontId="12" fillId="0" borderId="1" xfId="0" applyNumberFormat="1" applyFont="1" applyFill="1" applyBorder="1" applyAlignment="1">
      <alignment horizontal="right"/>
    </xf>
    <xf numFmtId="207" fontId="0" fillId="0" borderId="1" xfId="0" applyNumberFormat="1" applyBorder="1" applyAlignment="1">
      <alignment vertical="center"/>
    </xf>
    <xf numFmtId="40" fontId="15" fillId="6" borderId="1" xfId="0" applyNumberFormat="1" applyFont="1" applyFill="1" applyBorder="1" applyAlignment="1">
      <alignment horizontal="right"/>
    </xf>
    <xf numFmtId="40" fontId="15" fillId="6" borderId="57" xfId="0" applyNumberFormat="1" applyFont="1" applyFill="1" applyBorder="1" applyAlignment="1">
      <alignment horizontal="right"/>
    </xf>
    <xf numFmtId="165" fontId="15" fillId="6" borderId="10" xfId="0" applyNumberFormat="1" applyFont="1" applyFill="1" applyBorder="1" applyAlignment="1">
      <alignment horizontal="right"/>
    </xf>
    <xf numFmtId="165" fontId="12" fillId="6" borderId="1" xfId="0" applyNumberFormat="1" applyFont="1" applyFill="1" applyBorder="1" applyAlignment="1">
      <alignment horizontal="right"/>
    </xf>
    <xf numFmtId="207" fontId="0" fillId="6" borderId="1" xfId="0" applyNumberFormat="1" applyFill="1" applyBorder="1" applyAlignment="1">
      <alignment vertical="center"/>
    </xf>
    <xf numFmtId="0" fontId="8" fillId="0" borderId="1" xfId="2" applyFill="1" applyBorder="1" applyAlignment="1" applyProtection="1">
      <alignment horizontal="left" vertical="center" wrapText="1" indent="1"/>
    </xf>
    <xf numFmtId="165" fontId="12" fillId="6" borderId="7" xfId="0" applyNumberFormat="1" applyFont="1" applyFill="1" applyBorder="1" applyAlignment="1">
      <alignment horizontal="right"/>
    </xf>
    <xf numFmtId="165" fontId="12" fillId="0" borderId="7" xfId="0" applyNumberFormat="1" applyFont="1" applyFill="1" applyBorder="1" applyAlignment="1">
      <alignment horizontal="right"/>
    </xf>
    <xf numFmtId="165" fontId="12" fillId="0" borderId="57" xfId="0" applyNumberFormat="1" applyFont="1" applyFill="1" applyBorder="1" applyAlignment="1">
      <alignment horizontal="right"/>
    </xf>
    <xf numFmtId="165" fontId="12" fillId="0" borderId="59" xfId="0" applyNumberFormat="1" applyFont="1" applyFill="1" applyBorder="1" applyAlignment="1">
      <alignment horizontal="right"/>
    </xf>
    <xf numFmtId="165" fontId="12" fillId="6" borderId="9" xfId="0" applyNumberFormat="1" applyFont="1" applyFill="1" applyBorder="1" applyAlignment="1">
      <alignment horizontal="right"/>
    </xf>
    <xf numFmtId="165" fontId="12" fillId="0" borderId="9" xfId="0" applyNumberFormat="1" applyFont="1" applyFill="1" applyBorder="1" applyAlignment="1">
      <alignment horizontal="right"/>
    </xf>
    <xf numFmtId="165" fontId="12" fillId="3" borderId="4" xfId="0" applyNumberFormat="1" applyFont="1" applyFill="1" applyBorder="1" applyAlignment="1">
      <alignment horizontal="right"/>
    </xf>
    <xf numFmtId="165" fontId="12" fillId="3" borderId="7" xfId="0" applyNumberFormat="1" applyFont="1" applyFill="1" applyBorder="1" applyAlignment="1">
      <alignment horizontal="right"/>
    </xf>
    <xf numFmtId="165" fontId="12" fillId="6" borderId="10" xfId="0" applyNumberFormat="1" applyFont="1" applyFill="1" applyBorder="1" applyAlignment="1">
      <alignment horizontal="right"/>
    </xf>
    <xf numFmtId="165" fontId="12" fillId="0" borderId="10" xfId="0" applyNumberFormat="1" applyFont="1" applyFill="1" applyBorder="1" applyAlignment="1">
      <alignment horizontal="right"/>
    </xf>
    <xf numFmtId="165" fontId="12" fillId="3" borderId="0" xfId="0" applyNumberFormat="1" applyFont="1" applyFill="1" applyBorder="1" applyAlignment="1">
      <alignment horizontal="right"/>
    </xf>
    <xf numFmtId="165" fontId="12" fillId="3" borderId="8" xfId="0" applyNumberFormat="1" applyFont="1" applyFill="1" applyBorder="1" applyAlignment="1">
      <alignment horizontal="right"/>
    </xf>
    <xf numFmtId="167" fontId="11" fillId="0" borderId="66" xfId="25573" applyNumberFormat="1" applyFont="1" applyBorder="1" applyAlignment="1">
      <alignment horizontal="left" vertical="center" wrapText="1" indent="1"/>
    </xf>
    <xf numFmtId="0" fontId="11" fillId="6" borderId="9" xfId="0" applyFont="1" applyFill="1" applyBorder="1" applyAlignment="1">
      <alignment horizontal="right" vertical="center" wrapText="1" indent="1"/>
    </xf>
    <xf numFmtId="0" fontId="11" fillId="6" borderId="1" xfId="0" applyFont="1" applyFill="1" applyBorder="1" applyAlignment="1">
      <alignment horizontal="right" vertical="center" wrapText="1" indent="1"/>
    </xf>
    <xf numFmtId="38" fontId="11" fillId="0" borderId="8" xfId="0" applyNumberFormat="1" applyFont="1" applyBorder="1" applyAlignment="1">
      <alignment horizontal="left" vertical="center" wrapText="1" indent="1"/>
    </xf>
    <xf numFmtId="1" fontId="16" fillId="6" borderId="59" xfId="0" applyNumberFormat="1" applyFont="1" applyFill="1" applyBorder="1" applyAlignment="1">
      <alignment vertical="center" wrapText="1"/>
    </xf>
    <xf numFmtId="1" fontId="12" fillId="2" borderId="1" xfId="0" applyNumberFormat="1" applyFont="1" applyFill="1" applyBorder="1" applyAlignment="1">
      <alignment horizontal="center" vertical="center"/>
    </xf>
    <xf numFmtId="1" fontId="16" fillId="6" borderId="10" xfId="0" applyNumberFormat="1" applyFont="1" applyFill="1" applyBorder="1" applyAlignment="1">
      <alignment vertical="center" wrapText="1"/>
    </xf>
    <xf numFmtId="1" fontId="16" fillId="6" borderId="7" xfId="0" applyNumberFormat="1" applyFont="1" applyFill="1" applyBorder="1" applyAlignment="1">
      <alignment vertical="center" wrapText="1"/>
    </xf>
    <xf numFmtId="1" fontId="16" fillId="6" borderId="9" xfId="0" applyNumberFormat="1" applyFont="1" applyFill="1" applyBorder="1" applyAlignment="1">
      <alignment vertical="center" wrapText="1"/>
    </xf>
    <xf numFmtId="1" fontId="16" fillId="6" borderId="57" xfId="0" applyNumberFormat="1" applyFont="1" applyFill="1" applyBorder="1" applyAlignment="1">
      <alignment vertical="center" wrapText="1"/>
    </xf>
    <xf numFmtId="1" fontId="11" fillId="6" borderId="10" xfId="0" applyNumberFormat="1" applyFont="1" applyFill="1" applyBorder="1" applyAlignment="1">
      <alignment vertical="center" wrapText="1"/>
    </xf>
    <xf numFmtId="1" fontId="11" fillId="6" borderId="1" xfId="0" applyNumberFormat="1" applyFont="1" applyFill="1" applyBorder="1" applyAlignment="1">
      <alignment vertical="center" wrapText="1"/>
    </xf>
    <xf numFmtId="0" fontId="5" fillId="0" borderId="39" xfId="0" applyFont="1" applyFill="1" applyBorder="1" applyAlignment="1">
      <alignment horizontal="left" vertical="center" wrapText="1" indent="1"/>
    </xf>
    <xf numFmtId="0" fontId="12" fillId="0" borderId="61" xfId="0" applyFont="1" applyFill="1" applyBorder="1" applyAlignment="1">
      <alignment horizontal="left" vertical="center" wrapText="1" indent="1"/>
    </xf>
    <xf numFmtId="1" fontId="16" fillId="0" borderId="1" xfId="0" applyNumberFormat="1" applyFont="1" applyBorder="1" applyAlignment="1">
      <alignment vertical="center"/>
    </xf>
    <xf numFmtId="38" fontId="16" fillId="0" borderId="1" xfId="0" applyNumberFormat="1" applyFont="1" applyBorder="1" applyAlignment="1">
      <alignment vertical="center"/>
    </xf>
    <xf numFmtId="208" fontId="16" fillId="6" borderId="7" xfId="25573" applyNumberFormat="1" applyFont="1" applyFill="1" applyBorder="1" applyAlignment="1">
      <alignment horizontal="right"/>
    </xf>
    <xf numFmtId="208" fontId="16" fillId="6" borderId="9" xfId="25573" applyNumberFormat="1" applyFont="1" applyFill="1" applyBorder="1" applyAlignment="1">
      <alignment horizontal="right"/>
    </xf>
    <xf numFmtId="208" fontId="16" fillId="6" borderId="57" xfId="25573" applyNumberFormat="1" applyFont="1" applyFill="1" applyBorder="1" applyAlignment="1">
      <alignment horizontal="right"/>
    </xf>
    <xf numFmtId="0" fontId="12" fillId="0" borderId="5" xfId="0" applyFont="1" applyBorder="1" applyAlignment="1">
      <alignment horizontal="center" vertical="center"/>
    </xf>
    <xf numFmtId="0" fontId="0" fillId="0" borderId="5" xfId="0" applyBorder="1" applyAlignment="1">
      <alignment horizontal="center" vertical="center"/>
    </xf>
    <xf numFmtId="0" fontId="12" fillId="110" borderId="3" xfId="0" applyFont="1" applyFill="1" applyBorder="1" applyAlignment="1">
      <alignment horizontal="left" vertical="center" wrapText="1" indent="1"/>
    </xf>
    <xf numFmtId="0" fontId="0" fillId="0" borderId="58" xfId="0" applyBorder="1" applyAlignment="1">
      <alignment horizontal="left" vertical="center" wrapText="1" indent="1"/>
    </xf>
    <xf numFmtId="0" fontId="0" fillId="0" borderId="59" xfId="0" applyBorder="1" applyAlignment="1">
      <alignment horizontal="left" vertical="center" wrapText="1" indent="1"/>
    </xf>
    <xf numFmtId="38" fontId="11" fillId="6" borderId="0" xfId="0" applyNumberFormat="1" applyFont="1" applyFill="1" applyBorder="1" applyAlignment="1">
      <alignment horizontal="center"/>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xf>
    <xf numFmtId="3" fontId="12"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1" fillId="0" borderId="5" xfId="0" applyFont="1" applyBorder="1" applyAlignment="1">
      <alignment horizontal="center" vertical="center"/>
    </xf>
    <xf numFmtId="1" fontId="11" fillId="6" borderId="13" xfId="0" applyNumberFormat="1" applyFont="1" applyFill="1" applyBorder="1" applyAlignment="1">
      <alignment horizontal="center" vertical="center" wrapText="1"/>
    </xf>
    <xf numFmtId="1" fontId="11" fillId="6" borderId="2" xfId="0" applyNumberFormat="1" applyFont="1" applyFill="1" applyBorder="1" applyAlignment="1">
      <alignment horizontal="center" vertical="center" wrapText="1"/>
    </xf>
    <xf numFmtId="38" fontId="11" fillId="6" borderId="6"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38" fontId="11" fillId="6" borderId="13" xfId="0" applyNumberFormat="1" applyFont="1" applyFill="1" applyBorder="1" applyAlignment="1">
      <alignment horizontal="center"/>
    </xf>
    <xf numFmtId="38" fontId="11" fillId="6" borderId="2" xfId="0" applyNumberFormat="1" applyFont="1" applyFill="1" applyBorder="1" applyAlignment="1">
      <alignment horizontal="center"/>
    </xf>
    <xf numFmtId="38" fontId="11" fillId="6" borderId="9" xfId="0" applyNumberFormat="1" applyFont="1" applyFill="1" applyBorder="1" applyAlignment="1">
      <alignment horizontal="center"/>
    </xf>
    <xf numFmtId="38" fontId="11" fillId="6" borderId="12"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12" xfId="0" applyFont="1" applyFill="1" applyBorder="1" applyAlignment="1">
      <alignment horizontal="center" vertical="center" wrapText="1"/>
    </xf>
    <xf numFmtId="38" fontId="11" fillId="6" borderId="5" xfId="0" applyNumberFormat="1" applyFont="1" applyFill="1" applyBorder="1" applyAlignment="1">
      <alignment horizontal="center"/>
    </xf>
  </cellXfs>
  <cellStyles count="25574">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xfId="25573" builtinId="3"/>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FFFF66"/>
      <color rgb="FF00B050"/>
      <color rgb="FFFFFF99"/>
      <color rgb="FFDDDDDD"/>
      <color rgb="FFCC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63924</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v>0</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v>0</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v>0</v>
          </cell>
          <cell r="U10">
            <v>0</v>
          </cell>
          <cell r="V10">
            <v>0</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v>0</v>
          </cell>
          <cell r="U11">
            <v>0</v>
          </cell>
          <cell r="V11">
            <v>0</v>
          </cell>
        </row>
        <row r="12">
          <cell r="N12" t="str">
            <v>Engineering</v>
          </cell>
          <cell r="O12">
            <v>36230</v>
          </cell>
          <cell r="P12">
            <v>36344</v>
          </cell>
          <cell r="Q12">
            <v>250</v>
          </cell>
          <cell r="R12">
            <v>16</v>
          </cell>
          <cell r="S12">
            <v>114</v>
          </cell>
          <cell r="T12">
            <v>0</v>
          </cell>
          <cell r="U12">
            <v>0</v>
          </cell>
          <cell r="V12">
            <v>0</v>
          </cell>
        </row>
        <row r="13">
          <cell r="C13" t="str">
            <v>ENGINEERING</v>
          </cell>
          <cell r="F13" t="str">
            <v>TESTING</v>
          </cell>
          <cell r="N13" t="str">
            <v>Testing</v>
          </cell>
          <cell r="O13">
            <v>36277</v>
          </cell>
          <cell r="P13">
            <v>36359.5</v>
          </cell>
          <cell r="Q13">
            <v>400</v>
          </cell>
          <cell r="R13">
            <v>11</v>
          </cell>
          <cell r="S13">
            <v>82.5</v>
          </cell>
          <cell r="T13">
            <v>0</v>
          </cell>
          <cell r="U13">
            <v>0</v>
          </cell>
          <cell r="V13">
            <v>0</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v>0</v>
          </cell>
          <cell r="U14">
            <v>0</v>
          </cell>
          <cell r="V14">
            <v>0</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v>0</v>
          </cell>
          <cell r="U20">
            <v>0</v>
          </cell>
          <cell r="V20">
            <v>0</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v>0</v>
          </cell>
          <cell r="U21">
            <v>0</v>
          </cell>
          <cell r="V21">
            <v>0</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v>0</v>
          </cell>
          <cell r="U22">
            <v>0</v>
          </cell>
          <cell r="V22">
            <v>0</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v>0</v>
          </cell>
          <cell r="U23">
            <v>0</v>
          </cell>
          <cell r="V23">
            <v>0</v>
          </cell>
        </row>
        <row r="24">
          <cell r="N24" t="str">
            <v>Engineering</v>
          </cell>
          <cell r="O24">
            <v>36261</v>
          </cell>
          <cell r="P24">
            <v>36375</v>
          </cell>
          <cell r="Q24">
            <v>250</v>
          </cell>
          <cell r="R24">
            <v>17</v>
          </cell>
          <cell r="S24">
            <v>114</v>
          </cell>
          <cell r="T24">
            <v>0</v>
          </cell>
          <cell r="U24">
            <v>0</v>
          </cell>
          <cell r="V24">
            <v>0</v>
          </cell>
        </row>
        <row r="25">
          <cell r="C25" t="str">
            <v>ENGINEERING</v>
          </cell>
          <cell r="F25" t="str">
            <v>TESTING</v>
          </cell>
          <cell r="N25" t="str">
            <v>Testing</v>
          </cell>
          <cell r="O25">
            <v>36308</v>
          </cell>
          <cell r="P25">
            <v>36390.5</v>
          </cell>
          <cell r="Q25">
            <v>400</v>
          </cell>
          <cell r="R25">
            <v>12</v>
          </cell>
          <cell r="S25">
            <v>82.5</v>
          </cell>
          <cell r="T25">
            <v>0</v>
          </cell>
          <cell r="U25">
            <v>0</v>
          </cell>
          <cell r="V25">
            <v>0</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v>0</v>
          </cell>
          <cell r="U26">
            <v>0</v>
          </cell>
          <cell r="V26">
            <v>0</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v>0</v>
          </cell>
          <cell r="U32">
            <v>0</v>
          </cell>
          <cell r="V32">
            <v>0</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v>0</v>
          </cell>
          <cell r="U33">
            <v>0</v>
          </cell>
          <cell r="V33">
            <v>0</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v>0</v>
          </cell>
          <cell r="U34">
            <v>0</v>
          </cell>
          <cell r="V34">
            <v>0</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v>0</v>
          </cell>
          <cell r="U35">
            <v>0</v>
          </cell>
          <cell r="V35">
            <v>0</v>
          </cell>
        </row>
        <row r="36">
          <cell r="N36" t="str">
            <v>Engineering</v>
          </cell>
          <cell r="O36">
            <v>36306</v>
          </cell>
          <cell r="P36">
            <v>36420</v>
          </cell>
          <cell r="Q36">
            <v>250</v>
          </cell>
          <cell r="R36">
            <v>16</v>
          </cell>
          <cell r="S36">
            <v>114</v>
          </cell>
          <cell r="T36">
            <v>0</v>
          </cell>
          <cell r="U36">
            <v>0</v>
          </cell>
          <cell r="V36">
            <v>0</v>
          </cell>
        </row>
        <row r="37">
          <cell r="C37" t="str">
            <v>ENGINEERING</v>
          </cell>
          <cell r="F37" t="str">
            <v>TESTING</v>
          </cell>
          <cell r="N37" t="str">
            <v>Testing</v>
          </cell>
          <cell r="O37">
            <v>36353</v>
          </cell>
          <cell r="P37">
            <v>36435.5</v>
          </cell>
          <cell r="Q37">
            <v>400</v>
          </cell>
          <cell r="R37">
            <v>12</v>
          </cell>
          <cell r="S37">
            <v>82.5</v>
          </cell>
          <cell r="T37">
            <v>0</v>
          </cell>
          <cell r="U37">
            <v>0</v>
          </cell>
          <cell r="V37">
            <v>0</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v>0</v>
          </cell>
          <cell r="U38">
            <v>0</v>
          </cell>
          <cell r="V38">
            <v>0</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v>0</v>
          </cell>
          <cell r="U44">
            <v>0</v>
          </cell>
          <cell r="V44">
            <v>0</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v>0</v>
          </cell>
          <cell r="U45">
            <v>0</v>
          </cell>
          <cell r="V45">
            <v>0</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v>0</v>
          </cell>
          <cell r="U46">
            <v>0</v>
          </cell>
          <cell r="V46">
            <v>0</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v>0</v>
          </cell>
          <cell r="U47">
            <v>0</v>
          </cell>
          <cell r="V47">
            <v>0</v>
          </cell>
        </row>
        <row r="48">
          <cell r="N48" t="str">
            <v>Engineering</v>
          </cell>
          <cell r="O48">
            <v>36370</v>
          </cell>
          <cell r="P48">
            <v>36484</v>
          </cell>
          <cell r="Q48">
            <v>250</v>
          </cell>
          <cell r="R48">
            <v>16</v>
          </cell>
          <cell r="S48">
            <v>114</v>
          </cell>
          <cell r="T48">
            <v>0</v>
          </cell>
          <cell r="U48">
            <v>0</v>
          </cell>
          <cell r="V48">
            <v>0</v>
          </cell>
        </row>
        <row r="49">
          <cell r="C49" t="str">
            <v>ENGINEERING</v>
          </cell>
          <cell r="F49" t="str">
            <v>TESTING</v>
          </cell>
          <cell r="N49" t="str">
            <v>Testing</v>
          </cell>
          <cell r="O49">
            <v>36417</v>
          </cell>
          <cell r="P49">
            <v>36499.5</v>
          </cell>
          <cell r="Q49">
            <v>400</v>
          </cell>
          <cell r="R49">
            <v>11</v>
          </cell>
          <cell r="S49">
            <v>82.5</v>
          </cell>
          <cell r="T49">
            <v>0</v>
          </cell>
          <cell r="U49">
            <v>0</v>
          </cell>
          <cell r="V49">
            <v>0</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v>0</v>
          </cell>
          <cell r="U50">
            <v>0</v>
          </cell>
          <cell r="V50">
            <v>0</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v>0</v>
          </cell>
          <cell r="U56">
            <v>0</v>
          </cell>
          <cell r="V56">
            <v>0</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v>0</v>
          </cell>
          <cell r="U57">
            <v>0</v>
          </cell>
          <cell r="V57">
            <v>0</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v>0</v>
          </cell>
          <cell r="U58">
            <v>0</v>
          </cell>
          <cell r="V58">
            <v>0</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v>0</v>
          </cell>
          <cell r="U59">
            <v>0</v>
          </cell>
          <cell r="V59">
            <v>0</v>
          </cell>
        </row>
        <row r="60">
          <cell r="N60" t="str">
            <v>Engineering</v>
          </cell>
          <cell r="O60">
            <v>36401</v>
          </cell>
          <cell r="P60">
            <v>36515</v>
          </cell>
          <cell r="Q60">
            <v>250</v>
          </cell>
          <cell r="R60">
            <v>17</v>
          </cell>
          <cell r="S60">
            <v>114</v>
          </cell>
          <cell r="T60">
            <v>0</v>
          </cell>
          <cell r="U60">
            <v>0</v>
          </cell>
          <cell r="V60">
            <v>0</v>
          </cell>
        </row>
        <row r="61">
          <cell r="C61" t="str">
            <v>ENGINEERING</v>
          </cell>
          <cell r="F61" t="str">
            <v>TESTING</v>
          </cell>
          <cell r="N61" t="str">
            <v>Testing</v>
          </cell>
          <cell r="O61">
            <v>36448</v>
          </cell>
          <cell r="P61">
            <v>36530.5</v>
          </cell>
          <cell r="Q61">
            <v>400</v>
          </cell>
          <cell r="R61">
            <v>12</v>
          </cell>
          <cell r="S61">
            <v>82.5</v>
          </cell>
          <cell r="T61">
            <v>0</v>
          </cell>
          <cell r="U61">
            <v>0</v>
          </cell>
          <cell r="V61">
            <v>0</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v>0</v>
          </cell>
          <cell r="U62">
            <v>0</v>
          </cell>
          <cell r="V62">
            <v>0</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v>0</v>
          </cell>
          <cell r="U68">
            <v>0</v>
          </cell>
          <cell r="V68">
            <v>0</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v>0</v>
          </cell>
          <cell r="U69">
            <v>0</v>
          </cell>
          <cell r="V69">
            <v>0</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v>0</v>
          </cell>
          <cell r="U70">
            <v>0</v>
          </cell>
          <cell r="V70">
            <v>0</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v>0</v>
          </cell>
          <cell r="U71">
            <v>0</v>
          </cell>
          <cell r="V71">
            <v>0</v>
          </cell>
        </row>
        <row r="72">
          <cell r="N72" t="str">
            <v>Engineering</v>
          </cell>
          <cell r="O72">
            <v>36446</v>
          </cell>
          <cell r="P72">
            <v>36560</v>
          </cell>
          <cell r="Q72">
            <v>250</v>
          </cell>
          <cell r="R72">
            <v>16</v>
          </cell>
          <cell r="S72">
            <v>114</v>
          </cell>
          <cell r="T72">
            <v>0</v>
          </cell>
          <cell r="U72">
            <v>0</v>
          </cell>
          <cell r="V72">
            <v>0</v>
          </cell>
        </row>
        <row r="73">
          <cell r="C73" t="str">
            <v>ENGINEERING</v>
          </cell>
          <cell r="F73" t="str">
            <v>TESTING</v>
          </cell>
          <cell r="N73" t="str">
            <v>Testing</v>
          </cell>
          <cell r="O73">
            <v>36493</v>
          </cell>
          <cell r="P73">
            <v>36575.5</v>
          </cell>
          <cell r="Q73">
            <v>400</v>
          </cell>
          <cell r="R73">
            <v>12</v>
          </cell>
          <cell r="S73">
            <v>82.5</v>
          </cell>
          <cell r="T73">
            <v>0</v>
          </cell>
          <cell r="U73">
            <v>0</v>
          </cell>
          <cell r="V73">
            <v>0</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v>0</v>
          </cell>
          <cell r="U74">
            <v>0</v>
          </cell>
          <cell r="V74">
            <v>0</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v>0</v>
          </cell>
          <cell r="U80">
            <v>0</v>
          </cell>
          <cell r="V80">
            <v>0</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v>0</v>
          </cell>
          <cell r="U81">
            <v>0</v>
          </cell>
          <cell r="V81">
            <v>0</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v>0</v>
          </cell>
          <cell r="U82">
            <v>0</v>
          </cell>
          <cell r="V82">
            <v>0</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v>0</v>
          </cell>
          <cell r="U83">
            <v>0</v>
          </cell>
          <cell r="V83">
            <v>0</v>
          </cell>
        </row>
        <row r="84">
          <cell r="N84" t="str">
            <v>Engineering</v>
          </cell>
          <cell r="O84">
            <v>36490</v>
          </cell>
          <cell r="P84">
            <v>36604</v>
          </cell>
          <cell r="Q84">
            <v>250</v>
          </cell>
          <cell r="R84">
            <v>16</v>
          </cell>
          <cell r="S84">
            <v>114</v>
          </cell>
          <cell r="T84">
            <v>0</v>
          </cell>
          <cell r="U84">
            <v>0</v>
          </cell>
          <cell r="V84">
            <v>0</v>
          </cell>
        </row>
        <row r="85">
          <cell r="C85" t="str">
            <v>ENGINEERING</v>
          </cell>
          <cell r="F85" t="str">
            <v>TESTING</v>
          </cell>
          <cell r="N85" t="str">
            <v>Testing</v>
          </cell>
          <cell r="O85">
            <v>36537</v>
          </cell>
          <cell r="P85">
            <v>36619.5</v>
          </cell>
          <cell r="Q85">
            <v>400</v>
          </cell>
          <cell r="R85">
            <v>12</v>
          </cell>
          <cell r="S85">
            <v>82.5</v>
          </cell>
          <cell r="T85">
            <v>0</v>
          </cell>
          <cell r="U85">
            <v>0</v>
          </cell>
          <cell r="V85">
            <v>0</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v>0</v>
          </cell>
          <cell r="U86">
            <v>0</v>
          </cell>
          <cell r="V86">
            <v>0</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v>0</v>
          </cell>
          <cell r="U92">
            <v>0</v>
          </cell>
          <cell r="V92">
            <v>0</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v>0</v>
          </cell>
          <cell r="U93">
            <v>0</v>
          </cell>
          <cell r="V93">
            <v>0</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v>0</v>
          </cell>
          <cell r="U94">
            <v>0</v>
          </cell>
          <cell r="V94">
            <v>0</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v>0</v>
          </cell>
          <cell r="U95">
            <v>0</v>
          </cell>
          <cell r="V95">
            <v>0</v>
          </cell>
        </row>
        <row r="96">
          <cell r="N96" t="str">
            <v>Engineering</v>
          </cell>
          <cell r="O96">
            <v>36531</v>
          </cell>
          <cell r="P96">
            <v>36645</v>
          </cell>
          <cell r="Q96">
            <v>250</v>
          </cell>
          <cell r="R96">
            <v>16</v>
          </cell>
          <cell r="S96">
            <v>114</v>
          </cell>
          <cell r="T96">
            <v>0</v>
          </cell>
          <cell r="U96">
            <v>0</v>
          </cell>
          <cell r="V96">
            <v>0</v>
          </cell>
        </row>
        <row r="97">
          <cell r="C97" t="str">
            <v>ENGINEERING</v>
          </cell>
          <cell r="F97" t="str">
            <v>TESTING</v>
          </cell>
          <cell r="N97" t="str">
            <v>Testing</v>
          </cell>
          <cell r="O97">
            <v>36578</v>
          </cell>
          <cell r="P97">
            <v>36660.5</v>
          </cell>
          <cell r="Q97">
            <v>400</v>
          </cell>
          <cell r="R97">
            <v>10</v>
          </cell>
          <cell r="S97">
            <v>82.5</v>
          </cell>
          <cell r="T97">
            <v>0</v>
          </cell>
          <cell r="U97">
            <v>0</v>
          </cell>
          <cell r="V97">
            <v>0</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v>0</v>
          </cell>
          <cell r="U98">
            <v>0</v>
          </cell>
          <cell r="V98">
            <v>0</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v>0</v>
          </cell>
          <cell r="U104">
            <v>0</v>
          </cell>
          <cell r="V104">
            <v>0</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v>0</v>
          </cell>
          <cell r="U105">
            <v>0</v>
          </cell>
          <cell r="V105">
            <v>0</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v>0</v>
          </cell>
          <cell r="U106">
            <v>0</v>
          </cell>
          <cell r="V106">
            <v>0</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v>0</v>
          </cell>
          <cell r="U107">
            <v>0</v>
          </cell>
          <cell r="V107">
            <v>0</v>
          </cell>
        </row>
        <row r="108">
          <cell r="N108" t="str">
            <v>Engineering</v>
          </cell>
          <cell r="O108">
            <v>36566</v>
          </cell>
          <cell r="P108">
            <v>36680</v>
          </cell>
          <cell r="Q108">
            <v>250</v>
          </cell>
          <cell r="R108">
            <v>12</v>
          </cell>
          <cell r="S108">
            <v>114</v>
          </cell>
          <cell r="T108">
            <v>0</v>
          </cell>
          <cell r="U108">
            <v>0</v>
          </cell>
          <cell r="V108">
            <v>0</v>
          </cell>
        </row>
        <row r="109">
          <cell r="C109" t="str">
            <v>ENGINEERING</v>
          </cell>
          <cell r="F109" t="str">
            <v>TESTING</v>
          </cell>
          <cell r="N109" t="str">
            <v>Testing</v>
          </cell>
          <cell r="O109">
            <v>36613</v>
          </cell>
          <cell r="P109">
            <v>36695.5</v>
          </cell>
          <cell r="Q109">
            <v>400</v>
          </cell>
          <cell r="R109">
            <v>5</v>
          </cell>
          <cell r="S109">
            <v>82.5</v>
          </cell>
          <cell r="T109">
            <v>0</v>
          </cell>
          <cell r="U109">
            <v>0</v>
          </cell>
          <cell r="V109">
            <v>0</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v>0</v>
          </cell>
          <cell r="U110">
            <v>0</v>
          </cell>
          <cell r="V110">
            <v>0</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v>0</v>
          </cell>
          <cell r="U116">
            <v>0</v>
          </cell>
          <cell r="V116">
            <v>0</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v>0</v>
          </cell>
          <cell r="U117">
            <v>0</v>
          </cell>
          <cell r="V117">
            <v>0</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v>0</v>
          </cell>
          <cell r="U118">
            <v>0</v>
          </cell>
          <cell r="V118">
            <v>0</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v>0</v>
          </cell>
          <cell r="U119">
            <v>0</v>
          </cell>
          <cell r="V119">
            <v>0</v>
          </cell>
        </row>
        <row r="120">
          <cell r="N120" t="str">
            <v>Engineering</v>
          </cell>
          <cell r="O120">
            <v>36600</v>
          </cell>
          <cell r="P120">
            <v>36714</v>
          </cell>
          <cell r="Q120">
            <v>250</v>
          </cell>
          <cell r="R120">
            <v>7</v>
          </cell>
          <cell r="S120">
            <v>114</v>
          </cell>
          <cell r="T120">
            <v>0</v>
          </cell>
          <cell r="U120">
            <v>0</v>
          </cell>
          <cell r="V120">
            <v>0</v>
          </cell>
        </row>
        <row r="121">
          <cell r="C121" t="str">
            <v>ENGINEERING</v>
          </cell>
          <cell r="F121" t="str">
            <v>TESTING</v>
          </cell>
          <cell r="N121" t="str">
            <v>Testing</v>
          </cell>
          <cell r="O121">
            <v>36647</v>
          </cell>
          <cell r="P121">
            <v>36729.5</v>
          </cell>
          <cell r="Q121">
            <v>400</v>
          </cell>
          <cell r="R121">
            <v>1</v>
          </cell>
          <cell r="S121">
            <v>82.5</v>
          </cell>
          <cell r="T121">
            <v>0</v>
          </cell>
          <cell r="U121">
            <v>0</v>
          </cell>
          <cell r="V121">
            <v>0</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v>0</v>
          </cell>
          <cell r="U122">
            <v>0</v>
          </cell>
          <cell r="V122">
            <v>0</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v>0</v>
          </cell>
          <cell r="U130">
            <v>0</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v>0</v>
          </cell>
          <cell r="U131">
            <v>0</v>
          </cell>
          <cell r="V131">
            <v>0</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v>0</v>
          </cell>
          <cell r="U138">
            <v>0</v>
          </cell>
          <cell r="V138">
            <v>0</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v>0</v>
          </cell>
          <cell r="U139">
            <v>0</v>
          </cell>
          <cell r="V139">
            <v>0</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v>0</v>
          </cell>
          <cell r="U140">
            <v>0</v>
          </cell>
          <cell r="V140">
            <v>0</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v>0</v>
          </cell>
          <cell r="U148">
            <v>0</v>
          </cell>
          <cell r="V148">
            <v>0</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v>0</v>
          </cell>
          <cell r="U149">
            <v>0</v>
          </cell>
          <cell r="V149">
            <v>0</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v>0</v>
          </cell>
          <cell r="U150">
            <v>0</v>
          </cell>
          <cell r="V150">
            <v>0</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v>0</v>
          </cell>
          <cell r="U158">
            <v>0</v>
          </cell>
          <cell r="V158">
            <v>0</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v>0</v>
          </cell>
          <cell r="U159">
            <v>0</v>
          </cell>
          <cell r="V159">
            <v>0</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v>0</v>
          </cell>
          <cell r="U160">
            <v>0</v>
          </cell>
          <cell r="V160">
            <v>0</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artin.Caballero@MID.org" TargetMode="External"/><Relationship Id="rId3" Type="http://schemas.openxmlformats.org/officeDocument/2006/relationships/printerSettings" Target="../printerSettings/printerSettings4.bin"/><Relationship Id="rId7" Type="http://schemas.openxmlformats.org/officeDocument/2006/relationships/hyperlink" Target="mailto:Martin.Caballero@MID.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Martin.Caballero@MID.org" TargetMode="External"/><Relationship Id="rId11" Type="http://schemas.openxmlformats.org/officeDocument/2006/relationships/drawing" Target="../drawings/drawing2.xml"/><Relationship Id="rId5" Type="http://schemas.openxmlformats.org/officeDocument/2006/relationships/hyperlink" Target="mailto:Martin.Caballero@MID.org" TargetMode="External"/><Relationship Id="rId10" Type="http://schemas.openxmlformats.org/officeDocument/2006/relationships/printerSettings" Target="../printerSettings/printerSettings6.bin"/><Relationship Id="rId4" Type="http://schemas.openxmlformats.org/officeDocument/2006/relationships/printerSettings" Target="../printerSettings/printerSettings5.bin"/><Relationship Id="rId9" Type="http://schemas.openxmlformats.org/officeDocument/2006/relationships/hyperlink" Target="mailto:Martin.Caballero@MID.org"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topLeftCell="A11" zoomScale="85" zoomScaleNormal="100" zoomScaleSheetLayoutView="85" workbookViewId="0"/>
  </sheetViews>
  <sheetFormatPr defaultRowHeight="15"/>
  <cols>
    <col min="1" max="1" width="98" style="263" customWidth="1"/>
    <col min="2" max="2" width="14.625" style="263" customWidth="1"/>
    <col min="3" max="4" width="9" style="263"/>
    <col min="5" max="5" width="11.625" style="263" customWidth="1"/>
    <col min="6" max="6" width="9" style="263"/>
    <col min="7" max="7" width="14.125" style="263" bestFit="1" customWidth="1"/>
    <col min="8" max="8" width="15.375" style="263" bestFit="1" customWidth="1"/>
    <col min="9" max="256" width="9" style="263"/>
    <col min="257" max="257" width="93.75" style="263" bestFit="1" customWidth="1"/>
    <col min="258" max="512" width="9" style="263"/>
    <col min="513" max="513" width="93.75" style="263" bestFit="1" customWidth="1"/>
    <col min="514" max="768" width="9" style="263"/>
    <col min="769" max="769" width="93.75" style="263" bestFit="1" customWidth="1"/>
    <col min="770" max="1024" width="9" style="263"/>
    <col min="1025" max="1025" width="93.75" style="263" bestFit="1" customWidth="1"/>
    <col min="1026" max="1280" width="9" style="263"/>
    <col min="1281" max="1281" width="93.75" style="263" bestFit="1" customWidth="1"/>
    <col min="1282" max="1536" width="9" style="263"/>
    <col min="1537" max="1537" width="93.75" style="263" bestFit="1" customWidth="1"/>
    <col min="1538" max="1792" width="9" style="263"/>
    <col min="1793" max="1793" width="93.75" style="263" bestFit="1" customWidth="1"/>
    <col min="1794" max="2048" width="9" style="263"/>
    <col min="2049" max="2049" width="93.75" style="263" bestFit="1" customWidth="1"/>
    <col min="2050" max="2304" width="9" style="263"/>
    <col min="2305" max="2305" width="93.75" style="263" bestFit="1" customWidth="1"/>
    <col min="2306" max="2560" width="9" style="263"/>
    <col min="2561" max="2561" width="93.75" style="263" bestFit="1" customWidth="1"/>
    <col min="2562" max="2816" width="9" style="263"/>
    <col min="2817" max="2817" width="93.75" style="263" bestFit="1" customWidth="1"/>
    <col min="2818" max="3072" width="9" style="263"/>
    <col min="3073" max="3073" width="93.75" style="263" bestFit="1" customWidth="1"/>
    <col min="3074" max="3328" width="9" style="263"/>
    <col min="3329" max="3329" width="93.75" style="263" bestFit="1" customWidth="1"/>
    <col min="3330" max="3584" width="9" style="263"/>
    <col min="3585" max="3585" width="93.75" style="263" bestFit="1" customWidth="1"/>
    <col min="3586" max="3840" width="9" style="263"/>
    <col min="3841" max="3841" width="93.75" style="263" bestFit="1" customWidth="1"/>
    <col min="3842" max="4096" width="9" style="263"/>
    <col min="4097" max="4097" width="93.75" style="263" bestFit="1" customWidth="1"/>
    <col min="4098" max="4352" width="9" style="263"/>
    <col min="4353" max="4353" width="93.75" style="263" bestFit="1" customWidth="1"/>
    <col min="4354" max="4608" width="9" style="263"/>
    <col min="4609" max="4609" width="93.75" style="263" bestFit="1" customWidth="1"/>
    <col min="4610" max="4864" width="9" style="263"/>
    <col min="4865" max="4865" width="93.75" style="263" bestFit="1" customWidth="1"/>
    <col min="4866" max="5120" width="9" style="263"/>
    <col min="5121" max="5121" width="93.75" style="263" bestFit="1" customWidth="1"/>
    <col min="5122" max="5376" width="9" style="263"/>
    <col min="5377" max="5377" width="93.75" style="263" bestFit="1" customWidth="1"/>
    <col min="5378" max="5632" width="9" style="263"/>
    <col min="5633" max="5633" width="93.75" style="263" bestFit="1" customWidth="1"/>
    <col min="5634" max="5888" width="9" style="263"/>
    <col min="5889" max="5889" width="93.75" style="263" bestFit="1" customWidth="1"/>
    <col min="5890" max="6144" width="9" style="263"/>
    <col min="6145" max="6145" width="93.75" style="263" bestFit="1" customWidth="1"/>
    <col min="6146" max="6400" width="9" style="263"/>
    <col min="6401" max="6401" width="93.75" style="263" bestFit="1" customWidth="1"/>
    <col min="6402" max="6656" width="9" style="263"/>
    <col min="6657" max="6657" width="93.75" style="263" bestFit="1" customWidth="1"/>
    <col min="6658" max="6912" width="9" style="263"/>
    <col min="6913" max="6913" width="93.75" style="263" bestFit="1" customWidth="1"/>
    <col min="6914" max="7168" width="9" style="263"/>
    <col min="7169" max="7169" width="93.75" style="263" bestFit="1" customWidth="1"/>
    <col min="7170" max="7424" width="9" style="263"/>
    <col min="7425" max="7425" width="93.75" style="263" bestFit="1" customWidth="1"/>
    <col min="7426" max="7680" width="9" style="263"/>
    <col min="7681" max="7681" width="93.75" style="263" bestFit="1" customWidth="1"/>
    <col min="7682" max="7936" width="9" style="263"/>
    <col min="7937" max="7937" width="93.75" style="263" bestFit="1" customWidth="1"/>
    <col min="7938" max="8192" width="9" style="263"/>
    <col min="8193" max="8193" width="93.75" style="263" bestFit="1" customWidth="1"/>
    <col min="8194" max="8448" width="9" style="263"/>
    <col min="8449" max="8449" width="93.75" style="263" bestFit="1" customWidth="1"/>
    <col min="8450" max="8704" width="9" style="263"/>
    <col min="8705" max="8705" width="93.75" style="263" bestFit="1" customWidth="1"/>
    <col min="8706" max="8960" width="9" style="263"/>
    <col min="8961" max="8961" width="93.75" style="263" bestFit="1" customWidth="1"/>
    <col min="8962" max="9216" width="9" style="263"/>
    <col min="9217" max="9217" width="93.75" style="263" bestFit="1" customWidth="1"/>
    <col min="9218" max="9472" width="9" style="263"/>
    <col min="9473" max="9473" width="93.75" style="263" bestFit="1" customWidth="1"/>
    <col min="9474" max="9728" width="9" style="263"/>
    <col min="9729" max="9729" width="93.75" style="263" bestFit="1" customWidth="1"/>
    <col min="9730" max="9984" width="9" style="263"/>
    <col min="9985" max="9985" width="93.75" style="263" bestFit="1" customWidth="1"/>
    <col min="9986" max="10240" width="9" style="263"/>
    <col min="10241" max="10241" width="93.75" style="263" bestFit="1" customWidth="1"/>
    <col min="10242" max="10496" width="9" style="263"/>
    <col min="10497" max="10497" width="93.75" style="263" bestFit="1" customWidth="1"/>
    <col min="10498" max="10752" width="9" style="263"/>
    <col min="10753" max="10753" width="93.75" style="263" bestFit="1" customWidth="1"/>
    <col min="10754" max="11008" width="9" style="263"/>
    <col min="11009" max="11009" width="93.75" style="263" bestFit="1" customWidth="1"/>
    <col min="11010" max="11264" width="9" style="263"/>
    <col min="11265" max="11265" width="93.75" style="263" bestFit="1" customWidth="1"/>
    <col min="11266" max="11520" width="9" style="263"/>
    <col min="11521" max="11521" width="93.75" style="263" bestFit="1" customWidth="1"/>
    <col min="11522" max="11776" width="9" style="263"/>
    <col min="11777" max="11777" width="93.75" style="263" bestFit="1" customWidth="1"/>
    <col min="11778" max="12032" width="9" style="263"/>
    <col min="12033" max="12033" width="93.75" style="263" bestFit="1" customWidth="1"/>
    <col min="12034" max="12288" width="9" style="263"/>
    <col min="12289" max="12289" width="93.75" style="263" bestFit="1" customWidth="1"/>
    <col min="12290" max="12544" width="9" style="263"/>
    <col min="12545" max="12545" width="93.75" style="263" bestFit="1" customWidth="1"/>
    <col min="12546" max="12800" width="9" style="263"/>
    <col min="12801" max="12801" width="93.75" style="263" bestFit="1" customWidth="1"/>
    <col min="12802" max="13056" width="9" style="263"/>
    <col min="13057" max="13057" width="93.75" style="263" bestFit="1" customWidth="1"/>
    <col min="13058" max="13312" width="9" style="263"/>
    <col min="13313" max="13313" width="93.75" style="263" bestFit="1" customWidth="1"/>
    <col min="13314" max="13568" width="9" style="263"/>
    <col min="13569" max="13569" width="93.75" style="263" bestFit="1" customWidth="1"/>
    <col min="13570" max="13824" width="9" style="263"/>
    <col min="13825" max="13825" width="93.75" style="263" bestFit="1" customWidth="1"/>
    <col min="13826" max="14080" width="9" style="263"/>
    <col min="14081" max="14081" width="93.75" style="263" bestFit="1" customWidth="1"/>
    <col min="14082" max="14336" width="9" style="263"/>
    <col min="14337" max="14337" width="93.75" style="263" bestFit="1" customWidth="1"/>
    <col min="14338" max="14592" width="9" style="263"/>
    <col min="14593" max="14593" width="93.75" style="263" bestFit="1" customWidth="1"/>
    <col min="14594" max="14848" width="9" style="263"/>
    <col min="14849" max="14849" width="93.75" style="263" bestFit="1" customWidth="1"/>
    <col min="14850" max="15104" width="9" style="263"/>
    <col min="15105" max="15105" width="93.75" style="263" bestFit="1" customWidth="1"/>
    <col min="15106" max="15360" width="9" style="263"/>
    <col min="15361" max="15361" width="93.75" style="263" bestFit="1" customWidth="1"/>
    <col min="15362" max="15616" width="9" style="263"/>
    <col min="15617" max="15617" width="93.75" style="263" bestFit="1" customWidth="1"/>
    <col min="15618" max="15872" width="9" style="263"/>
    <col min="15873" max="15873" width="93.75" style="263" bestFit="1" customWidth="1"/>
    <col min="15874" max="16128" width="9" style="263"/>
    <col min="16129" max="16129" width="93.75" style="263" bestFit="1" customWidth="1"/>
    <col min="16130" max="16384" width="9" style="263"/>
  </cols>
  <sheetData>
    <row r="1" spans="1:1" ht="87" customHeight="1">
      <c r="A1" s="262" t="s">
        <v>241</v>
      </c>
    </row>
    <row r="2" spans="1:1" ht="29.25" customHeight="1">
      <c r="A2" s="264"/>
    </row>
    <row r="3" spans="1:1" ht="10.5" customHeight="1"/>
    <row r="4" spans="1:1" ht="11.25" customHeight="1"/>
    <row r="8" spans="1:1">
      <c r="A8" s="265"/>
    </row>
    <row r="11" spans="1:1" ht="30.75" customHeight="1"/>
    <row r="12" spans="1:1" ht="19.5" customHeight="1">
      <c r="A12" s="284" t="s">
        <v>139</v>
      </c>
    </row>
    <row r="13" spans="1:1" ht="58.5" customHeight="1">
      <c r="A13" s="266" t="s">
        <v>180</v>
      </c>
    </row>
    <row r="14" spans="1:1" ht="45.75">
      <c r="A14" s="267" t="s">
        <v>158</v>
      </c>
    </row>
    <row r="15" spans="1:1" ht="51" customHeight="1">
      <c r="A15" s="266" t="s">
        <v>181</v>
      </c>
    </row>
    <row r="16" spans="1:1" ht="65.25" customHeight="1">
      <c r="A16" s="267" t="s">
        <v>189</v>
      </c>
    </row>
    <row r="17" spans="1:1" ht="45" customHeight="1">
      <c r="A17" s="267" t="s">
        <v>182</v>
      </c>
    </row>
  </sheetData>
  <printOptions horizontalCentered="1"/>
  <pageMargins left="0.75" right="0.75" top="1" bottom="1" header="0.5" footer="0.5"/>
  <pageSetup scale="9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5"/>
  <sheetViews>
    <sheetView view="pageBreakPreview" zoomScale="110" zoomScaleNormal="100" zoomScaleSheetLayoutView="110" workbookViewId="0">
      <pane xSplit="1" ySplit="8" topLeftCell="D9" activePane="bottomRight" state="frozen"/>
      <selection pane="topRight" activeCell="B1" sqref="B1"/>
      <selection pane="bottomLeft" activeCell="A8" sqref="A8"/>
      <selection pane="bottomRight" activeCell="B23" sqref="B23:F23"/>
    </sheetView>
  </sheetViews>
  <sheetFormatPr defaultColWidth="9" defaultRowHeight="12.75"/>
  <cols>
    <col min="1" max="1" width="36.625" style="15" customWidth="1"/>
    <col min="2" max="6" width="23.625" style="15" customWidth="1"/>
    <col min="7" max="16384" width="9" style="15"/>
  </cols>
  <sheetData>
    <row r="1" spans="1:6" ht="15.75">
      <c r="A1" s="124" t="s">
        <v>22</v>
      </c>
      <c r="B1" s="125"/>
      <c r="C1" s="125"/>
      <c r="D1" s="125"/>
      <c r="E1" s="125"/>
      <c r="F1" s="125"/>
    </row>
    <row r="2" spans="1:6" ht="15.75">
      <c r="A2" s="124" t="s">
        <v>23</v>
      </c>
      <c r="B2" s="126"/>
      <c r="C2" s="125"/>
      <c r="D2" s="125"/>
      <c r="E2" s="125"/>
      <c r="F2" s="125"/>
    </row>
    <row r="3" spans="1:6" ht="15.75">
      <c r="A3" s="127" t="s">
        <v>183</v>
      </c>
      <c r="B3" s="126"/>
      <c r="C3" s="125"/>
      <c r="D3" s="125"/>
      <c r="E3" s="125"/>
      <c r="F3" s="125"/>
    </row>
    <row r="4" spans="1:6" ht="15.75">
      <c r="A4" s="128" t="s">
        <v>140</v>
      </c>
      <c r="B4" s="126"/>
      <c r="C4" s="125"/>
      <c r="D4" s="125"/>
      <c r="E4" s="125"/>
      <c r="F4" s="125"/>
    </row>
    <row r="5" spans="1:6">
      <c r="A5" s="282" t="s">
        <v>162</v>
      </c>
      <c r="B5" s="126"/>
      <c r="C5" s="125"/>
      <c r="D5" s="125"/>
      <c r="E5" s="125"/>
      <c r="F5" s="125"/>
    </row>
    <row r="6" spans="1:6">
      <c r="A6" s="129"/>
      <c r="B6" s="126"/>
      <c r="C6" s="125"/>
      <c r="D6" s="125"/>
      <c r="E6" s="125"/>
      <c r="F6" s="125"/>
    </row>
    <row r="7" spans="1:6">
      <c r="A7" s="126" t="s">
        <v>142</v>
      </c>
      <c r="B7" s="130" t="s">
        <v>141</v>
      </c>
      <c r="C7" s="125"/>
      <c r="D7" s="125"/>
      <c r="E7" s="125"/>
      <c r="F7" s="125"/>
    </row>
    <row r="8" spans="1:6">
      <c r="A8" s="126" t="s">
        <v>13</v>
      </c>
      <c r="B8" s="141" t="s">
        <v>317</v>
      </c>
      <c r="C8" s="125"/>
      <c r="D8" s="125"/>
      <c r="E8" s="125"/>
      <c r="F8" s="125"/>
    </row>
    <row r="9" spans="1:6">
      <c r="A9" s="142" t="s">
        <v>155</v>
      </c>
      <c r="B9" s="130" t="s">
        <v>318</v>
      </c>
      <c r="C9" s="125"/>
      <c r="D9" s="125"/>
      <c r="E9" s="125"/>
      <c r="F9" s="125"/>
    </row>
    <row r="10" spans="1:6">
      <c r="A10" s="126"/>
      <c r="B10" s="129"/>
      <c r="C10" s="125"/>
      <c r="D10" s="125"/>
      <c r="E10" s="125"/>
      <c r="F10" s="125"/>
    </row>
    <row r="11" spans="1:6">
      <c r="A11" s="131"/>
      <c r="B11" s="131"/>
      <c r="C11" s="125"/>
      <c r="D11" s="125"/>
      <c r="E11" s="125"/>
      <c r="F11" s="125"/>
    </row>
    <row r="12" spans="1:6" s="19" customFormat="1">
      <c r="A12" s="126" t="s">
        <v>185</v>
      </c>
      <c r="B12" s="132" t="s">
        <v>154</v>
      </c>
      <c r="C12" s="133" t="s">
        <v>48</v>
      </c>
      <c r="D12" s="133" t="s">
        <v>49</v>
      </c>
      <c r="E12" s="133" t="s">
        <v>50</v>
      </c>
      <c r="F12" s="134" t="s">
        <v>12</v>
      </c>
    </row>
    <row r="13" spans="1:6">
      <c r="A13" s="129" t="s">
        <v>5</v>
      </c>
      <c r="B13" s="130" t="s">
        <v>317</v>
      </c>
      <c r="C13" s="130" t="s">
        <v>317</v>
      </c>
      <c r="D13" s="130" t="s">
        <v>317</v>
      </c>
      <c r="E13" s="130" t="s">
        <v>317</v>
      </c>
      <c r="F13" s="130" t="s">
        <v>317</v>
      </c>
    </row>
    <row r="14" spans="1:6" ht="25.5">
      <c r="A14" s="129" t="s">
        <v>4</v>
      </c>
      <c r="B14" s="130" t="s">
        <v>320</v>
      </c>
      <c r="C14" s="130" t="s">
        <v>320</v>
      </c>
      <c r="D14" s="130" t="s">
        <v>320</v>
      </c>
      <c r="E14" s="130" t="s">
        <v>320</v>
      </c>
      <c r="F14" s="130" t="s">
        <v>320</v>
      </c>
    </row>
    <row r="15" spans="1:6">
      <c r="A15" s="129" t="s">
        <v>19</v>
      </c>
      <c r="B15" s="370" t="s">
        <v>319</v>
      </c>
      <c r="C15" s="370" t="s">
        <v>319</v>
      </c>
      <c r="D15" s="370" t="s">
        <v>319</v>
      </c>
      <c r="E15" s="370" t="s">
        <v>319</v>
      </c>
      <c r="F15" s="370" t="s">
        <v>319</v>
      </c>
    </row>
    <row r="16" spans="1:6">
      <c r="A16" s="129" t="s">
        <v>6</v>
      </c>
      <c r="B16" s="130" t="s">
        <v>321</v>
      </c>
      <c r="C16" s="130" t="s">
        <v>322</v>
      </c>
      <c r="D16" s="130" t="s">
        <v>323</v>
      </c>
      <c r="E16" s="130" t="s">
        <v>324</v>
      </c>
      <c r="F16" s="130" t="s">
        <v>325</v>
      </c>
    </row>
    <row r="17" spans="1:6">
      <c r="A17" s="129" t="s">
        <v>7</v>
      </c>
      <c r="B17" s="130" t="s">
        <v>326</v>
      </c>
      <c r="C17" s="130" t="s">
        <v>328</v>
      </c>
      <c r="D17" s="130" t="s">
        <v>329</v>
      </c>
      <c r="E17" s="130" t="s">
        <v>330</v>
      </c>
      <c r="F17" s="130" t="s">
        <v>331</v>
      </c>
    </row>
    <row r="18" spans="1:6">
      <c r="A18" s="129" t="s">
        <v>8</v>
      </c>
      <c r="B18" s="130"/>
      <c r="C18" s="130"/>
      <c r="D18" s="130"/>
      <c r="E18" s="130"/>
      <c r="F18" s="130"/>
    </row>
    <row r="19" spans="1:6">
      <c r="A19" s="129" t="s">
        <v>9</v>
      </c>
      <c r="B19" s="130" t="s">
        <v>327</v>
      </c>
      <c r="C19" s="130" t="s">
        <v>327</v>
      </c>
      <c r="D19" s="130" t="s">
        <v>327</v>
      </c>
      <c r="E19" s="130" t="s">
        <v>327</v>
      </c>
      <c r="F19" s="130" t="s">
        <v>327</v>
      </c>
    </row>
    <row r="20" spans="1:6">
      <c r="A20" s="129" t="s">
        <v>10</v>
      </c>
      <c r="B20" s="130" t="s">
        <v>16</v>
      </c>
      <c r="C20" s="130" t="s">
        <v>16</v>
      </c>
      <c r="D20" s="130" t="s">
        <v>16</v>
      </c>
      <c r="E20" s="130" t="s">
        <v>16</v>
      </c>
      <c r="F20" s="130" t="s">
        <v>16</v>
      </c>
    </row>
    <row r="21" spans="1:6">
      <c r="A21" s="129" t="s">
        <v>11</v>
      </c>
      <c r="B21" s="130">
        <v>95354</v>
      </c>
      <c r="C21" s="130">
        <v>95355</v>
      </c>
      <c r="D21" s="130">
        <v>95356</v>
      </c>
      <c r="E21" s="130">
        <v>95357</v>
      </c>
      <c r="F21" s="130">
        <v>95358</v>
      </c>
    </row>
    <row r="22" spans="1:6">
      <c r="A22" s="129" t="s">
        <v>14</v>
      </c>
      <c r="B22" s="136"/>
      <c r="C22" s="136"/>
      <c r="D22" s="136"/>
      <c r="E22" s="136"/>
      <c r="F22" s="136"/>
    </row>
    <row r="23" spans="1:6">
      <c r="A23" s="129" t="s">
        <v>156</v>
      </c>
      <c r="B23" s="136"/>
      <c r="C23" s="136"/>
      <c r="D23" s="136"/>
      <c r="E23" s="136"/>
      <c r="F23" s="136"/>
    </row>
    <row r="24" spans="1:6">
      <c r="A24" s="129"/>
      <c r="B24" s="137"/>
      <c r="C24" s="137"/>
      <c r="D24" s="137"/>
      <c r="E24" s="137"/>
      <c r="F24" s="137"/>
    </row>
    <row r="25" spans="1:6" ht="25.5">
      <c r="A25" s="126" t="s">
        <v>184</v>
      </c>
      <c r="B25" s="129"/>
      <c r="C25" s="129"/>
      <c r="D25" s="129"/>
      <c r="E25" s="129"/>
      <c r="F25" s="129"/>
    </row>
    <row r="26" spans="1:6">
      <c r="A26" s="129" t="s">
        <v>5</v>
      </c>
      <c r="B26" s="130"/>
      <c r="C26" s="130"/>
      <c r="D26" s="130"/>
      <c r="E26" s="130"/>
      <c r="F26" s="130"/>
    </row>
    <row r="27" spans="1:6">
      <c r="A27" s="129" t="s">
        <v>4</v>
      </c>
      <c r="B27" s="130"/>
      <c r="C27" s="130"/>
      <c r="D27" s="130"/>
      <c r="E27" s="130"/>
      <c r="F27" s="130"/>
    </row>
    <row r="28" spans="1:6">
      <c r="A28" s="129" t="s">
        <v>19</v>
      </c>
      <c r="B28" s="135"/>
      <c r="C28" s="135"/>
      <c r="D28" s="135"/>
      <c r="E28" s="135"/>
      <c r="F28" s="135"/>
    </row>
    <row r="29" spans="1:6">
      <c r="A29" s="129" t="s">
        <v>6</v>
      </c>
      <c r="B29" s="130"/>
      <c r="C29" s="130"/>
      <c r="D29" s="130"/>
      <c r="E29" s="130"/>
      <c r="F29" s="130"/>
    </row>
    <row r="30" spans="1:6">
      <c r="A30" s="129" t="s">
        <v>7</v>
      </c>
      <c r="B30" s="130"/>
      <c r="C30" s="130"/>
      <c r="D30" s="130"/>
      <c r="E30" s="130"/>
      <c r="F30" s="130"/>
    </row>
    <row r="31" spans="1:6">
      <c r="A31" s="129" t="s">
        <v>8</v>
      </c>
      <c r="B31" s="130"/>
      <c r="C31" s="130"/>
      <c r="D31" s="130"/>
      <c r="E31" s="130"/>
      <c r="F31" s="130"/>
    </row>
    <row r="32" spans="1:6">
      <c r="A32" s="129" t="s">
        <v>9</v>
      </c>
      <c r="B32" s="130"/>
      <c r="C32" s="130"/>
      <c r="D32" s="130"/>
      <c r="E32" s="130"/>
      <c r="F32" s="130"/>
    </row>
    <row r="33" spans="1:6">
      <c r="A33" s="129" t="s">
        <v>10</v>
      </c>
      <c r="B33" s="130"/>
      <c r="C33" s="130"/>
      <c r="D33" s="130"/>
      <c r="E33" s="130"/>
      <c r="F33" s="130"/>
    </row>
    <row r="34" spans="1:6">
      <c r="A34" s="129" t="s">
        <v>11</v>
      </c>
      <c r="B34" s="130"/>
      <c r="C34" s="130"/>
      <c r="D34" s="130"/>
      <c r="E34" s="130"/>
      <c r="F34" s="130"/>
    </row>
    <row r="35" spans="1:6">
      <c r="A35" s="18"/>
      <c r="B35" s="18"/>
    </row>
  </sheetData>
  <customSheetViews>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1"/>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2"/>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3"/>
    </customSheetView>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4"/>
    </customSheetView>
  </customSheetViews>
  <hyperlinks>
    <hyperlink ref="B15" r:id="rId5"/>
    <hyperlink ref="C15" r:id="rId6"/>
    <hyperlink ref="D15" r:id="rId7"/>
    <hyperlink ref="E15" r:id="rId8"/>
    <hyperlink ref="F15" r:id="rId9"/>
  </hyperlinks>
  <pageMargins left="0.25" right="0.25" top="0.75" bottom="0.75" header="0.3" footer="0.3"/>
  <pageSetup scale="61" pageOrder="overThenDown"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R99"/>
  <sheetViews>
    <sheetView showGridLines="0" view="pageBreakPreview" zoomScale="70" zoomScaleNormal="100" zoomScaleSheetLayoutView="70" workbookViewId="0">
      <selection activeCell="E44" sqref="E44"/>
    </sheetView>
  </sheetViews>
  <sheetFormatPr defaultColWidth="9" defaultRowHeight="15.75"/>
  <cols>
    <col min="1" max="1" width="9" style="1"/>
    <col min="2" max="2" width="64.75" style="10" customWidth="1"/>
    <col min="3" max="3" width="16.875" style="20" customWidth="1"/>
    <col min="4" max="4" width="25.75" style="20" customWidth="1"/>
    <col min="5" max="6" width="9.75" style="123" customWidth="1"/>
    <col min="7" max="14" width="9.75" style="5" customWidth="1"/>
    <col min="15" max="15" width="9.25" style="5" customWidth="1"/>
    <col min="16" max="18" width="9.25" style="1" customWidth="1"/>
    <col min="19" max="25" width="7.125" style="1" customWidth="1"/>
    <col min="26" max="26" width="14.75" style="1" bestFit="1" customWidth="1"/>
    <col min="27" max="131" width="7.125" style="1" customWidth="1"/>
    <col min="132" max="16384" width="9" style="1"/>
  </cols>
  <sheetData>
    <row r="1" spans="1:18" s="2" customFormat="1">
      <c r="B1" s="21" t="s">
        <v>22</v>
      </c>
      <c r="C1" s="21"/>
      <c r="D1" s="12"/>
      <c r="E1" s="12"/>
      <c r="F1" s="12"/>
      <c r="G1" s="4"/>
      <c r="H1" s="4"/>
      <c r="I1" s="4"/>
      <c r="J1" s="4"/>
      <c r="K1" s="4"/>
      <c r="L1" s="4"/>
      <c r="M1" s="4"/>
      <c r="N1" s="4"/>
    </row>
    <row r="2" spans="1:18" s="2" customFormat="1">
      <c r="B2" s="21" t="s">
        <v>23</v>
      </c>
      <c r="C2" s="21"/>
      <c r="D2" s="12"/>
      <c r="E2" s="12"/>
      <c r="F2" s="12"/>
      <c r="G2" s="4"/>
      <c r="H2" s="4"/>
      <c r="I2" s="4"/>
      <c r="J2" s="4"/>
      <c r="K2" s="4"/>
      <c r="L2" s="4"/>
      <c r="M2" s="4"/>
      <c r="N2" s="4"/>
    </row>
    <row r="3" spans="1:18" s="3" customFormat="1">
      <c r="B3" s="127" t="s">
        <v>183</v>
      </c>
      <c r="C3" s="22"/>
      <c r="D3" s="17"/>
      <c r="E3" s="17"/>
      <c r="F3" s="17"/>
    </row>
    <row r="4" spans="1:18" s="3" customFormat="1">
      <c r="B4" s="26" t="s">
        <v>161</v>
      </c>
      <c r="C4" s="22"/>
      <c r="D4" s="16"/>
      <c r="E4" s="16"/>
      <c r="F4" s="16"/>
    </row>
    <row r="5" spans="1:18" s="3" customFormat="1">
      <c r="B5" s="282" t="s">
        <v>163</v>
      </c>
      <c r="C5" s="22"/>
      <c r="D5" s="16"/>
      <c r="E5" s="16"/>
      <c r="F5" s="16"/>
    </row>
    <row r="6" spans="1:18" s="3" customFormat="1">
      <c r="B6" s="143"/>
      <c r="C6" s="143"/>
      <c r="D6" s="16"/>
      <c r="E6" s="16"/>
      <c r="F6" s="16"/>
    </row>
    <row r="7" spans="1:18" s="3" customFormat="1">
      <c r="B7" s="27" t="s">
        <v>90</v>
      </c>
      <c r="C7" s="12"/>
      <c r="D7" s="12"/>
      <c r="E7" s="12"/>
      <c r="F7" s="12"/>
      <c r="G7" s="11"/>
      <c r="I7" s="8"/>
      <c r="J7" s="6"/>
      <c r="K7" s="6"/>
      <c r="L7" s="6"/>
      <c r="M7" s="6"/>
      <c r="N7" s="6"/>
      <c r="O7" s="6"/>
    </row>
    <row r="8" spans="1:18" s="3" customFormat="1">
      <c r="B8" s="21"/>
      <c r="C8" s="13"/>
      <c r="D8" s="21"/>
      <c r="E8" s="21"/>
      <c r="F8" s="21"/>
      <c r="G8" s="54"/>
      <c r="H8" s="55" t="s">
        <v>3</v>
      </c>
      <c r="I8" s="241"/>
      <c r="J8" s="242"/>
      <c r="K8" s="56"/>
      <c r="L8" s="56"/>
      <c r="M8" s="62"/>
      <c r="N8" s="62"/>
      <c r="O8" s="57"/>
      <c r="P8" s="58"/>
      <c r="Q8" s="58"/>
      <c r="R8" s="58"/>
    </row>
    <row r="9" spans="1:18" s="3" customFormat="1">
      <c r="B9" s="13"/>
      <c r="C9" s="13"/>
      <c r="D9" s="21"/>
      <c r="E9" s="21"/>
      <c r="F9" s="122" t="s">
        <v>46</v>
      </c>
      <c r="H9" s="61" t="s">
        <v>26</v>
      </c>
      <c r="I9" s="60"/>
      <c r="K9" s="62"/>
      <c r="L9" s="62"/>
      <c r="M9" s="62"/>
      <c r="N9" s="62"/>
      <c r="O9" s="57"/>
      <c r="P9" s="58"/>
      <c r="Q9" s="58"/>
      <c r="R9" s="58"/>
    </row>
    <row r="10" spans="1:18" s="7" customFormat="1" ht="18.75">
      <c r="B10" s="285" t="s">
        <v>47</v>
      </c>
      <c r="C10" s="23"/>
      <c r="D10" s="23"/>
      <c r="E10" s="63">
        <v>2017</v>
      </c>
      <c r="F10" s="63">
        <v>2018</v>
      </c>
      <c r="G10" s="63">
        <v>2019</v>
      </c>
      <c r="H10" s="63" t="s">
        <v>2</v>
      </c>
      <c r="I10" s="63" t="s">
        <v>17</v>
      </c>
      <c r="J10" s="63" t="s">
        <v>18</v>
      </c>
      <c r="K10" s="63" t="s">
        <v>20</v>
      </c>
      <c r="L10" s="63" t="s">
        <v>21</v>
      </c>
      <c r="M10" s="63" t="s">
        <v>24</v>
      </c>
      <c r="N10" s="63" t="s">
        <v>25</v>
      </c>
      <c r="O10" s="63" t="s">
        <v>27</v>
      </c>
      <c r="P10" s="63" t="s">
        <v>28</v>
      </c>
      <c r="Q10" s="63" t="s">
        <v>29</v>
      </c>
      <c r="R10" s="63" t="s">
        <v>30</v>
      </c>
    </row>
    <row r="11" spans="1:18">
      <c r="A11" s="22">
        <v>1</v>
      </c>
      <c r="B11" s="21" t="s">
        <v>98</v>
      </c>
      <c r="C11" s="21"/>
      <c r="D11" s="64"/>
      <c r="E11" s="167">
        <f>E18+E17+E16</f>
        <v>722.5</v>
      </c>
      <c r="F11" s="167">
        <f>F18+F17+F16</f>
        <v>665.5</v>
      </c>
      <c r="G11" s="103">
        <f>G18+G17+G16</f>
        <v>679.6</v>
      </c>
      <c r="H11" s="103">
        <f t="shared" ref="H11:R11" si="0">H18+H17+H16</f>
        <v>682.3</v>
      </c>
      <c r="I11" s="103">
        <f t="shared" si="0"/>
        <v>688.7</v>
      </c>
      <c r="J11" s="103">
        <f t="shared" si="0"/>
        <v>691.5</v>
      </c>
      <c r="K11" s="103">
        <f t="shared" si="0"/>
        <v>690.4</v>
      </c>
      <c r="L11" s="103">
        <f t="shared" si="0"/>
        <v>692.2</v>
      </c>
      <c r="M11" s="103">
        <f t="shared" si="0"/>
        <v>694.8</v>
      </c>
      <c r="N11" s="103">
        <f t="shared" si="0"/>
        <v>698.3</v>
      </c>
      <c r="O11" s="103">
        <f t="shared" si="0"/>
        <v>705.2</v>
      </c>
      <c r="P11" s="103">
        <f t="shared" si="0"/>
        <v>703.9</v>
      </c>
      <c r="Q11" s="103">
        <f t="shared" si="0"/>
        <v>707.1</v>
      </c>
      <c r="R11" s="103">
        <f t="shared" si="0"/>
        <v>710.3</v>
      </c>
    </row>
    <row r="12" spans="1:18">
      <c r="A12" s="22">
        <v>2</v>
      </c>
      <c r="B12" s="21" t="s">
        <v>31</v>
      </c>
      <c r="C12" s="21"/>
      <c r="D12" s="64"/>
      <c r="E12" s="167">
        <v>43</v>
      </c>
      <c r="F12" s="167">
        <v>45</v>
      </c>
      <c r="G12" s="103">
        <v>47</v>
      </c>
      <c r="H12" s="104">
        <v>49</v>
      </c>
      <c r="I12" s="104">
        <v>51</v>
      </c>
      <c r="J12" s="104">
        <v>53</v>
      </c>
      <c r="K12" s="104">
        <v>56</v>
      </c>
      <c r="L12" s="104">
        <v>58</v>
      </c>
      <c r="M12" s="104">
        <v>60</v>
      </c>
      <c r="N12" s="104">
        <v>62</v>
      </c>
      <c r="O12" s="105">
        <v>65</v>
      </c>
      <c r="P12" s="105">
        <v>68</v>
      </c>
      <c r="Q12" s="105">
        <v>70</v>
      </c>
      <c r="R12" s="105">
        <v>73</v>
      </c>
    </row>
    <row r="13" spans="1:18">
      <c r="A13" s="22" t="s">
        <v>102</v>
      </c>
      <c r="B13" s="21" t="s">
        <v>32</v>
      </c>
      <c r="C13" s="21"/>
      <c r="D13" s="386"/>
      <c r="E13" s="167">
        <v>2</v>
      </c>
      <c r="F13" s="167">
        <v>2</v>
      </c>
      <c r="G13" s="103">
        <v>8</v>
      </c>
      <c r="H13" s="104">
        <v>8</v>
      </c>
      <c r="I13" s="104">
        <v>3</v>
      </c>
      <c r="J13" s="104">
        <v>3</v>
      </c>
      <c r="K13" s="104">
        <v>9</v>
      </c>
      <c r="L13" s="104">
        <v>2</v>
      </c>
      <c r="M13" s="104">
        <v>2</v>
      </c>
      <c r="N13" s="104">
        <v>3</v>
      </c>
      <c r="O13" s="105">
        <v>2</v>
      </c>
      <c r="P13" s="105">
        <v>3</v>
      </c>
      <c r="Q13" s="105">
        <v>3</v>
      </c>
      <c r="R13" s="105">
        <v>3</v>
      </c>
    </row>
    <row r="14" spans="1:18">
      <c r="A14" s="22">
        <v>3</v>
      </c>
      <c r="B14" s="21" t="s">
        <v>186</v>
      </c>
      <c r="C14" s="21"/>
      <c r="D14" s="64"/>
      <c r="E14" s="167">
        <v>0</v>
      </c>
      <c r="F14" s="167">
        <v>0</v>
      </c>
      <c r="G14" s="103">
        <v>0</v>
      </c>
      <c r="H14" s="104">
        <v>0</v>
      </c>
      <c r="I14" s="104">
        <v>0</v>
      </c>
      <c r="J14" s="104">
        <v>0</v>
      </c>
      <c r="K14" s="104">
        <v>0</v>
      </c>
      <c r="L14" s="104">
        <v>0</v>
      </c>
      <c r="M14" s="104">
        <v>0</v>
      </c>
      <c r="N14" s="104">
        <v>0</v>
      </c>
      <c r="O14" s="105">
        <v>0</v>
      </c>
      <c r="P14" s="105">
        <v>0</v>
      </c>
      <c r="Q14" s="105">
        <v>0</v>
      </c>
      <c r="R14" s="105">
        <v>0</v>
      </c>
    </row>
    <row r="15" spans="1:18">
      <c r="A15" s="22">
        <v>4</v>
      </c>
      <c r="B15" s="21" t="s">
        <v>188</v>
      </c>
      <c r="C15" s="21"/>
      <c r="D15" s="64"/>
      <c r="E15" s="167">
        <v>0.5</v>
      </c>
      <c r="F15" s="167">
        <v>0.5</v>
      </c>
      <c r="G15" s="103">
        <v>1</v>
      </c>
      <c r="H15" s="104">
        <v>1</v>
      </c>
      <c r="I15" s="104">
        <v>1</v>
      </c>
      <c r="J15" s="104">
        <v>1</v>
      </c>
      <c r="K15" s="104">
        <v>1</v>
      </c>
      <c r="L15" s="104">
        <v>2</v>
      </c>
      <c r="M15" s="104">
        <v>2</v>
      </c>
      <c r="N15" s="104">
        <v>2</v>
      </c>
      <c r="O15" s="105">
        <v>2</v>
      </c>
      <c r="P15" s="105">
        <v>3</v>
      </c>
      <c r="Q15" s="105">
        <v>3</v>
      </c>
      <c r="R15" s="105">
        <v>3</v>
      </c>
    </row>
    <row r="16" spans="1:18">
      <c r="A16" s="22">
        <v>5</v>
      </c>
      <c r="B16" s="21" t="s">
        <v>36</v>
      </c>
      <c r="C16" s="21"/>
      <c r="D16" s="64"/>
      <c r="E16" s="167">
        <v>20</v>
      </c>
      <c r="F16" s="167">
        <v>16.5</v>
      </c>
      <c r="G16" s="103">
        <v>16.600000000000001</v>
      </c>
      <c r="H16" s="104">
        <v>17.3</v>
      </c>
      <c r="I16" s="104">
        <v>20.7</v>
      </c>
      <c r="J16" s="104">
        <v>21.5</v>
      </c>
      <c r="K16" s="104">
        <v>19.399999999999999</v>
      </c>
      <c r="L16" s="104">
        <v>19.2</v>
      </c>
      <c r="M16" s="104">
        <v>19.8</v>
      </c>
      <c r="N16" s="104">
        <v>20.3</v>
      </c>
      <c r="O16" s="398">
        <v>27.2</v>
      </c>
      <c r="P16" s="398">
        <v>20.9</v>
      </c>
      <c r="Q16" s="398">
        <v>21.1</v>
      </c>
      <c r="R16" s="398">
        <v>21.3</v>
      </c>
    </row>
    <row r="17" spans="1:18">
      <c r="A17" s="22">
        <v>6</v>
      </c>
      <c r="B17" s="21" t="s">
        <v>37</v>
      </c>
      <c r="C17" s="21"/>
      <c r="D17" s="64"/>
      <c r="E17" s="167">
        <v>6</v>
      </c>
      <c r="F17" s="167">
        <v>0</v>
      </c>
      <c r="G17" s="103">
        <v>0</v>
      </c>
      <c r="H17" s="103">
        <v>0</v>
      </c>
      <c r="I17" s="103">
        <v>0</v>
      </c>
      <c r="J17" s="103">
        <v>0</v>
      </c>
      <c r="K17" s="103">
        <v>0</v>
      </c>
      <c r="L17" s="103">
        <v>0</v>
      </c>
      <c r="M17" s="103">
        <v>0</v>
      </c>
      <c r="N17" s="103">
        <v>0</v>
      </c>
      <c r="O17" s="103">
        <v>0</v>
      </c>
      <c r="P17" s="103">
        <v>0</v>
      </c>
      <c r="Q17" s="103">
        <v>0</v>
      </c>
      <c r="R17" s="103">
        <v>0</v>
      </c>
    </row>
    <row r="18" spans="1:18">
      <c r="A18" s="22">
        <v>7</v>
      </c>
      <c r="B18" s="27" t="s">
        <v>273</v>
      </c>
      <c r="C18" s="24"/>
      <c r="D18" s="65"/>
      <c r="E18" s="352">
        <v>696.5</v>
      </c>
      <c r="F18" s="352">
        <v>649</v>
      </c>
      <c r="G18" s="66">
        <v>663</v>
      </c>
      <c r="H18" s="66">
        <v>665</v>
      </c>
      <c r="I18" s="66">
        <v>668</v>
      </c>
      <c r="J18" s="66">
        <v>670</v>
      </c>
      <c r="K18" s="66">
        <v>671</v>
      </c>
      <c r="L18" s="66">
        <v>673</v>
      </c>
      <c r="M18" s="66">
        <v>675</v>
      </c>
      <c r="N18" s="66">
        <v>678</v>
      </c>
      <c r="O18" s="66">
        <v>678</v>
      </c>
      <c r="P18" s="66">
        <v>683</v>
      </c>
      <c r="Q18" s="66">
        <v>686</v>
      </c>
      <c r="R18" s="66">
        <v>689</v>
      </c>
    </row>
    <row r="19" spans="1:18">
      <c r="A19" s="22">
        <v>8</v>
      </c>
      <c r="B19" s="21" t="s">
        <v>33</v>
      </c>
      <c r="C19" s="21"/>
      <c r="D19" s="64"/>
      <c r="E19" s="103">
        <v>98.7</v>
      </c>
      <c r="F19" s="103">
        <v>99.5</v>
      </c>
      <c r="G19" s="103">
        <v>99.492234016509002</v>
      </c>
      <c r="H19" s="104">
        <v>99.769571483490751</v>
      </c>
      <c r="I19" s="104">
        <v>100.24095462439111</v>
      </c>
      <c r="J19" s="104">
        <v>100.5562847811417</v>
      </c>
      <c r="K19" s="104">
        <v>100.6325227021314</v>
      </c>
      <c r="L19" s="104">
        <v>100.96887209311261</v>
      </c>
      <c r="M19" s="104">
        <v>101.32474332778875</v>
      </c>
      <c r="N19" s="104">
        <v>101.69555477696504</v>
      </c>
      <c r="O19" s="397">
        <v>101.75905290867</v>
      </c>
      <c r="P19" s="397">
        <v>102.50750012928374</v>
      </c>
      <c r="Q19" s="397">
        <v>102.93290986356764</v>
      </c>
      <c r="R19" s="397">
        <v>103.361297321028</v>
      </c>
    </row>
    <row r="20" spans="1:18">
      <c r="A20" s="22">
        <v>9</v>
      </c>
      <c r="B20" s="21" t="s">
        <v>0</v>
      </c>
      <c r="C20" s="21"/>
      <c r="D20" s="64"/>
      <c r="E20" s="168">
        <v>0</v>
      </c>
      <c r="F20" s="168">
        <v>0</v>
      </c>
      <c r="G20" s="106">
        <v>0</v>
      </c>
      <c r="H20" s="107">
        <v>0</v>
      </c>
      <c r="I20" s="107">
        <v>0</v>
      </c>
      <c r="J20" s="107">
        <v>0</v>
      </c>
      <c r="K20" s="107">
        <v>0</v>
      </c>
      <c r="L20" s="107">
        <v>0</v>
      </c>
      <c r="M20" s="107">
        <v>0</v>
      </c>
      <c r="N20" s="107">
        <v>0</v>
      </c>
      <c r="O20" s="105">
        <v>0</v>
      </c>
      <c r="P20" s="105">
        <v>0</v>
      </c>
      <c r="Q20" s="105">
        <v>0</v>
      </c>
      <c r="R20" s="105">
        <v>0</v>
      </c>
    </row>
    <row r="21" spans="1:18">
      <c r="A21" s="22">
        <v>10</v>
      </c>
      <c r="B21" s="27" t="s">
        <v>146</v>
      </c>
      <c r="C21" s="25"/>
      <c r="D21" s="65"/>
      <c r="E21" s="67">
        <f>E18+E19+E20</f>
        <v>795.2</v>
      </c>
      <c r="F21" s="67">
        <f>F18+F19+F20</f>
        <v>748.5</v>
      </c>
      <c r="G21" s="67">
        <v>762.49223401650897</v>
      </c>
      <c r="H21" s="67">
        <v>764.76957148349072</v>
      </c>
      <c r="I21" s="67">
        <v>768.24095462439107</v>
      </c>
      <c r="J21" s="67">
        <v>770.5562847811417</v>
      </c>
      <c r="K21" s="67">
        <v>771.63252270213138</v>
      </c>
      <c r="L21" s="67">
        <v>773.96887209311262</v>
      </c>
      <c r="M21" s="67">
        <v>776.32474332778872</v>
      </c>
      <c r="N21" s="67">
        <v>779.69555477696508</v>
      </c>
      <c r="O21" s="67">
        <v>779.75905290867001</v>
      </c>
      <c r="P21" s="67">
        <v>785.5075001292837</v>
      </c>
      <c r="Q21" s="67">
        <v>788.9329098635676</v>
      </c>
      <c r="R21" s="67">
        <v>792.36129732102802</v>
      </c>
    </row>
    <row r="22" spans="1:18">
      <c r="A22" s="28"/>
      <c r="B22" s="29"/>
      <c r="C22" s="31"/>
      <c r="D22" s="68"/>
      <c r="E22" s="68"/>
      <c r="F22" s="68"/>
      <c r="G22" s="69"/>
      <c r="H22" s="69"/>
      <c r="I22" s="69"/>
      <c r="J22" s="69"/>
      <c r="K22" s="69"/>
      <c r="L22" s="69"/>
      <c r="M22" s="69"/>
      <c r="N22" s="69"/>
      <c r="O22" s="70"/>
      <c r="P22" s="70"/>
      <c r="Q22" s="70"/>
      <c r="R22" s="71"/>
    </row>
    <row r="23" spans="1:18" ht="18.75">
      <c r="B23" s="285" t="s">
        <v>99</v>
      </c>
      <c r="C23" s="30"/>
      <c r="D23" s="72"/>
      <c r="E23" s="72"/>
      <c r="F23" s="72"/>
      <c r="G23" s="73"/>
      <c r="H23" s="73"/>
      <c r="I23" s="73"/>
      <c r="J23" s="73"/>
      <c r="K23" s="73"/>
      <c r="L23" s="73"/>
      <c r="M23" s="73"/>
      <c r="N23" s="73"/>
      <c r="O23" s="73"/>
      <c r="P23" s="73"/>
      <c r="Q23" s="73"/>
      <c r="R23" s="73"/>
    </row>
    <row r="24" spans="1:18">
      <c r="A24" s="88"/>
      <c r="B24" s="27" t="s">
        <v>192</v>
      </c>
      <c r="C24" s="32"/>
      <c r="D24" s="339" t="s">
        <v>265</v>
      </c>
      <c r="E24" s="340"/>
      <c r="F24" s="340"/>
      <c r="G24" s="341"/>
      <c r="H24" s="75"/>
      <c r="I24" s="75"/>
      <c r="J24" s="75"/>
      <c r="K24" s="75"/>
      <c r="L24" s="75"/>
      <c r="M24" s="75"/>
      <c r="N24" s="75"/>
      <c r="O24" s="76"/>
      <c r="P24" s="76"/>
      <c r="Q24" s="76"/>
      <c r="R24" s="76"/>
    </row>
    <row r="25" spans="1:18">
      <c r="A25" s="88"/>
      <c r="B25" s="34" t="s">
        <v>42</v>
      </c>
      <c r="C25" s="12"/>
      <c r="D25" s="77" t="s">
        <v>242</v>
      </c>
      <c r="E25" s="63">
        <v>2017</v>
      </c>
      <c r="F25" s="63">
        <v>2018</v>
      </c>
      <c r="G25" s="63">
        <v>2019</v>
      </c>
      <c r="H25" s="63" t="s">
        <v>2</v>
      </c>
      <c r="I25" s="63" t="s">
        <v>17</v>
      </c>
      <c r="J25" s="63" t="s">
        <v>18</v>
      </c>
      <c r="K25" s="63" t="s">
        <v>20</v>
      </c>
      <c r="L25" s="63" t="s">
        <v>21</v>
      </c>
      <c r="M25" s="63" t="s">
        <v>24</v>
      </c>
      <c r="N25" s="63" t="s">
        <v>25</v>
      </c>
      <c r="O25" s="63" t="s">
        <v>27</v>
      </c>
      <c r="P25" s="63" t="s">
        <v>28</v>
      </c>
      <c r="Q25" s="63" t="s">
        <v>29</v>
      </c>
      <c r="R25" s="63" t="s">
        <v>30</v>
      </c>
    </row>
    <row r="26" spans="1:18">
      <c r="A26" s="138" t="s">
        <v>51</v>
      </c>
      <c r="B26" s="14" t="s">
        <v>286</v>
      </c>
      <c r="C26" s="37"/>
      <c r="D26" s="322" t="s">
        <v>244</v>
      </c>
      <c r="E26" s="169">
        <v>45</v>
      </c>
      <c r="F26" s="169">
        <v>45</v>
      </c>
      <c r="G26" s="104">
        <v>45</v>
      </c>
      <c r="H26" s="104">
        <v>45</v>
      </c>
      <c r="I26" s="104">
        <v>45</v>
      </c>
      <c r="J26" s="104">
        <v>45</v>
      </c>
      <c r="K26" s="104">
        <v>45</v>
      </c>
      <c r="L26" s="104">
        <v>45</v>
      </c>
      <c r="M26" s="104">
        <v>45</v>
      </c>
      <c r="N26" s="104">
        <v>45</v>
      </c>
      <c r="O26" s="105">
        <v>45</v>
      </c>
      <c r="P26" s="105">
        <v>45</v>
      </c>
      <c r="Q26" s="105">
        <v>45</v>
      </c>
      <c r="R26" s="105">
        <v>45</v>
      </c>
    </row>
    <row r="27" spans="1:18" s="269" customFormat="1">
      <c r="A27" s="279" t="s">
        <v>52</v>
      </c>
      <c r="B27" s="14" t="s">
        <v>287</v>
      </c>
      <c r="C27" s="37"/>
      <c r="D27" s="78" t="s">
        <v>244</v>
      </c>
      <c r="E27" s="169">
        <v>83</v>
      </c>
      <c r="F27" s="169">
        <v>83</v>
      </c>
      <c r="G27" s="104">
        <v>83</v>
      </c>
      <c r="H27" s="104">
        <v>83</v>
      </c>
      <c r="I27" s="104">
        <v>83</v>
      </c>
      <c r="J27" s="104">
        <v>83</v>
      </c>
      <c r="K27" s="104">
        <v>83</v>
      </c>
      <c r="L27" s="104">
        <v>83</v>
      </c>
      <c r="M27" s="104">
        <v>83</v>
      </c>
      <c r="N27" s="104">
        <v>83</v>
      </c>
      <c r="O27" s="105">
        <v>83</v>
      </c>
      <c r="P27" s="105">
        <v>83</v>
      </c>
      <c r="Q27" s="105">
        <v>83</v>
      </c>
      <c r="R27" s="105">
        <v>83</v>
      </c>
    </row>
    <row r="28" spans="1:18" s="269" customFormat="1">
      <c r="A28" s="279" t="s">
        <v>53</v>
      </c>
      <c r="B28" s="14" t="s">
        <v>288</v>
      </c>
      <c r="C28" s="37"/>
      <c r="D28" s="78" t="s">
        <v>244</v>
      </c>
      <c r="E28" s="169">
        <v>49</v>
      </c>
      <c r="F28" s="169">
        <v>49</v>
      </c>
      <c r="G28" s="104">
        <v>49</v>
      </c>
      <c r="H28" s="104">
        <v>49</v>
      </c>
      <c r="I28" s="104">
        <v>49</v>
      </c>
      <c r="J28" s="104">
        <v>49</v>
      </c>
      <c r="K28" s="104">
        <v>49</v>
      </c>
      <c r="L28" s="104">
        <v>49</v>
      </c>
      <c r="M28" s="104">
        <v>49</v>
      </c>
      <c r="N28" s="104">
        <v>49</v>
      </c>
      <c r="O28" s="105">
        <v>49</v>
      </c>
      <c r="P28" s="105">
        <v>49</v>
      </c>
      <c r="Q28" s="105">
        <v>49</v>
      </c>
      <c r="R28" s="105">
        <v>49</v>
      </c>
    </row>
    <row r="29" spans="1:18" s="269" customFormat="1">
      <c r="A29" s="279" t="s">
        <v>54</v>
      </c>
      <c r="B29" s="14" t="s">
        <v>289</v>
      </c>
      <c r="C29" s="37"/>
      <c r="D29" s="78" t="s">
        <v>244</v>
      </c>
      <c r="E29" s="169">
        <v>50</v>
      </c>
      <c r="F29" s="169">
        <v>50</v>
      </c>
      <c r="G29" s="104">
        <v>50</v>
      </c>
      <c r="H29" s="104">
        <v>50</v>
      </c>
      <c r="I29" s="104">
        <v>50</v>
      </c>
      <c r="J29" s="104">
        <v>50</v>
      </c>
      <c r="K29" s="104">
        <v>50</v>
      </c>
      <c r="L29" s="104">
        <v>50</v>
      </c>
      <c r="M29" s="104">
        <v>50</v>
      </c>
      <c r="N29" s="104">
        <v>50</v>
      </c>
      <c r="O29" s="105">
        <v>50</v>
      </c>
      <c r="P29" s="105">
        <v>50</v>
      </c>
      <c r="Q29" s="105">
        <v>50</v>
      </c>
      <c r="R29" s="105">
        <v>50</v>
      </c>
    </row>
    <row r="30" spans="1:18">
      <c r="A30" s="279" t="s">
        <v>55</v>
      </c>
      <c r="B30" s="14" t="s">
        <v>290</v>
      </c>
      <c r="C30" s="36"/>
      <c r="D30" s="78" t="s">
        <v>244</v>
      </c>
      <c r="E30" s="169">
        <v>50</v>
      </c>
      <c r="F30" s="169">
        <v>50</v>
      </c>
      <c r="G30" s="104">
        <v>50</v>
      </c>
      <c r="H30" s="104">
        <v>50</v>
      </c>
      <c r="I30" s="104">
        <v>50</v>
      </c>
      <c r="J30" s="104">
        <v>50</v>
      </c>
      <c r="K30" s="104">
        <v>50</v>
      </c>
      <c r="L30" s="104">
        <v>50</v>
      </c>
      <c r="M30" s="104">
        <v>50</v>
      </c>
      <c r="N30" s="104">
        <v>50</v>
      </c>
      <c r="O30" s="105">
        <v>50</v>
      </c>
      <c r="P30" s="105">
        <v>50</v>
      </c>
      <c r="Q30" s="105">
        <v>50</v>
      </c>
      <c r="R30" s="105">
        <v>50</v>
      </c>
    </row>
    <row r="31" spans="1:18">
      <c r="A31" s="279" t="s">
        <v>56</v>
      </c>
      <c r="B31" s="14" t="s">
        <v>291</v>
      </c>
      <c r="C31" s="37"/>
      <c r="D31" s="78" t="s">
        <v>244</v>
      </c>
      <c r="E31" s="169">
        <v>53.5</v>
      </c>
      <c r="F31" s="169">
        <v>53.5</v>
      </c>
      <c r="G31" s="104">
        <v>53.5</v>
      </c>
      <c r="H31" s="104">
        <v>53.5</v>
      </c>
      <c r="I31" s="104">
        <v>53.5</v>
      </c>
      <c r="J31" s="104">
        <v>53.5</v>
      </c>
      <c r="K31" s="104">
        <v>53.5</v>
      </c>
      <c r="L31" s="104">
        <v>53.5</v>
      </c>
      <c r="M31" s="104">
        <v>53.5</v>
      </c>
      <c r="N31" s="104">
        <v>53.5</v>
      </c>
      <c r="O31" s="105">
        <v>53.5</v>
      </c>
      <c r="P31" s="105">
        <v>53.5</v>
      </c>
      <c r="Q31" s="105">
        <v>53.5</v>
      </c>
      <c r="R31" s="105">
        <v>53.5</v>
      </c>
    </row>
    <row r="32" spans="1:18">
      <c r="A32" s="279" t="s">
        <v>57</v>
      </c>
      <c r="B32" s="38" t="s">
        <v>292</v>
      </c>
      <c r="C32" s="40"/>
      <c r="D32" s="78" t="s">
        <v>244</v>
      </c>
      <c r="E32" s="177">
        <v>53.5</v>
      </c>
      <c r="F32" s="177">
        <v>53.5</v>
      </c>
      <c r="G32" s="109">
        <v>53.5</v>
      </c>
      <c r="H32" s="109">
        <v>53.5</v>
      </c>
      <c r="I32" s="109">
        <v>53.5</v>
      </c>
      <c r="J32" s="109">
        <v>53.5</v>
      </c>
      <c r="K32" s="109">
        <v>53.5</v>
      </c>
      <c r="L32" s="109">
        <v>53.5</v>
      </c>
      <c r="M32" s="109">
        <v>53.5</v>
      </c>
      <c r="N32" s="109">
        <v>53.5</v>
      </c>
      <c r="O32" s="110">
        <v>53.5</v>
      </c>
      <c r="P32" s="110">
        <v>53.5</v>
      </c>
      <c r="Q32" s="110">
        <v>53.5</v>
      </c>
      <c r="R32" s="110">
        <v>53.5</v>
      </c>
    </row>
    <row r="33" spans="1:18" s="269" customFormat="1">
      <c r="A33" s="279" t="s">
        <v>58</v>
      </c>
      <c r="B33" s="14" t="s">
        <v>293</v>
      </c>
      <c r="C33" s="37"/>
      <c r="D33" s="322" t="s">
        <v>247</v>
      </c>
      <c r="E33" s="169">
        <v>62</v>
      </c>
      <c r="F33" s="169">
        <v>62</v>
      </c>
      <c r="G33" s="104">
        <v>62</v>
      </c>
      <c r="H33" s="104">
        <v>51</v>
      </c>
      <c r="I33" s="104">
        <v>62</v>
      </c>
      <c r="J33" s="104">
        <v>62</v>
      </c>
      <c r="K33" s="104">
        <v>62</v>
      </c>
      <c r="L33" s="104">
        <v>62</v>
      </c>
      <c r="M33" s="104">
        <v>62</v>
      </c>
      <c r="N33" s="104">
        <v>62</v>
      </c>
      <c r="O33" s="105">
        <v>62</v>
      </c>
      <c r="P33" s="105">
        <v>62</v>
      </c>
      <c r="Q33" s="105">
        <v>62</v>
      </c>
      <c r="R33" s="105">
        <v>62</v>
      </c>
    </row>
    <row r="34" spans="1:18" s="269" customFormat="1">
      <c r="A34" s="279" t="s">
        <v>59</v>
      </c>
      <c r="B34" s="14" t="s">
        <v>294</v>
      </c>
      <c r="C34" s="37"/>
      <c r="D34" s="78" t="s">
        <v>246</v>
      </c>
      <c r="E34" s="169">
        <v>72</v>
      </c>
      <c r="F34" s="169">
        <v>0</v>
      </c>
      <c r="G34" s="104">
        <v>0</v>
      </c>
      <c r="H34" s="104">
        <v>0</v>
      </c>
      <c r="I34" s="104">
        <v>0</v>
      </c>
      <c r="J34" s="104">
        <v>0</v>
      </c>
      <c r="K34" s="104">
        <v>0</v>
      </c>
      <c r="L34" s="104">
        <v>0</v>
      </c>
      <c r="M34" s="104">
        <v>0</v>
      </c>
      <c r="N34" s="104">
        <v>0</v>
      </c>
      <c r="O34" s="105">
        <v>0</v>
      </c>
      <c r="P34" s="105">
        <v>0</v>
      </c>
      <c r="Q34" s="105">
        <v>0</v>
      </c>
      <c r="R34" s="105">
        <v>0</v>
      </c>
    </row>
    <row r="35" spans="1:18" s="269" customFormat="1">
      <c r="A35" s="279" t="s">
        <v>168</v>
      </c>
      <c r="B35" s="14" t="s">
        <v>295</v>
      </c>
      <c r="C35" s="37"/>
      <c r="D35" s="78" t="s">
        <v>244</v>
      </c>
      <c r="E35" s="169">
        <v>30</v>
      </c>
      <c r="F35" s="169">
        <v>30</v>
      </c>
      <c r="G35" s="104">
        <v>30</v>
      </c>
      <c r="H35" s="104">
        <v>30</v>
      </c>
      <c r="I35" s="104">
        <v>30</v>
      </c>
      <c r="J35" s="104">
        <v>30</v>
      </c>
      <c r="K35" s="104">
        <v>30</v>
      </c>
      <c r="L35" s="104">
        <v>30</v>
      </c>
      <c r="M35" s="104">
        <v>30</v>
      </c>
      <c r="N35" s="104">
        <v>30</v>
      </c>
      <c r="O35" s="105">
        <v>30</v>
      </c>
      <c r="P35" s="105">
        <v>30</v>
      </c>
      <c r="Q35" s="105">
        <v>30</v>
      </c>
      <c r="R35" s="105">
        <v>30</v>
      </c>
    </row>
    <row r="36" spans="1:18" s="269" customFormat="1">
      <c r="A36" s="279" t="s">
        <v>169</v>
      </c>
      <c r="B36" s="14"/>
      <c r="C36" s="37"/>
      <c r="D36" s="78"/>
      <c r="E36" s="169"/>
      <c r="F36" s="169"/>
      <c r="G36" s="104"/>
      <c r="H36" s="104"/>
      <c r="I36" s="104"/>
      <c r="J36" s="104"/>
      <c r="K36" s="104"/>
      <c r="L36" s="104"/>
      <c r="M36" s="104"/>
      <c r="N36" s="104"/>
      <c r="O36" s="105"/>
      <c r="P36" s="105"/>
      <c r="Q36" s="105"/>
      <c r="R36" s="105"/>
    </row>
    <row r="37" spans="1:18">
      <c r="A37" s="138"/>
      <c r="B37" s="42"/>
      <c r="C37" s="12"/>
      <c r="D37" s="21"/>
      <c r="E37" s="91"/>
      <c r="F37" s="92"/>
      <c r="G37" s="92"/>
      <c r="H37" s="92"/>
      <c r="I37" s="92"/>
      <c r="J37" s="92"/>
      <c r="K37" s="92"/>
      <c r="L37" s="92"/>
      <c r="M37" s="92"/>
      <c r="N37" s="92"/>
      <c r="O37" s="93"/>
      <c r="P37" s="93"/>
      <c r="Q37" s="93"/>
      <c r="R37" s="94"/>
    </row>
    <row r="38" spans="1:18">
      <c r="A38" s="138"/>
      <c r="B38" s="27" t="s">
        <v>193</v>
      </c>
      <c r="C38" s="33"/>
      <c r="D38" s="27"/>
      <c r="E38" s="99"/>
      <c r="F38" s="100"/>
      <c r="G38" s="100"/>
      <c r="H38" s="100"/>
      <c r="I38" s="100"/>
      <c r="J38" s="100"/>
      <c r="K38" s="100"/>
      <c r="L38" s="100"/>
      <c r="M38" s="100"/>
      <c r="N38" s="100"/>
      <c r="O38" s="97"/>
      <c r="P38" s="97"/>
      <c r="Q38" s="97"/>
      <c r="R38" s="98"/>
    </row>
    <row r="39" spans="1:18">
      <c r="A39" s="138"/>
      <c r="B39" s="34" t="s">
        <v>35</v>
      </c>
      <c r="C39" s="12"/>
      <c r="D39" s="77" t="s">
        <v>242</v>
      </c>
      <c r="E39" s="276">
        <v>2017</v>
      </c>
      <c r="F39" s="276">
        <v>2018</v>
      </c>
      <c r="G39" s="276">
        <v>2019</v>
      </c>
      <c r="H39" s="276" t="s">
        <v>2</v>
      </c>
      <c r="I39" s="276" t="s">
        <v>17</v>
      </c>
      <c r="J39" s="276" t="s">
        <v>18</v>
      </c>
      <c r="K39" s="276" t="s">
        <v>20</v>
      </c>
      <c r="L39" s="276" t="s">
        <v>21</v>
      </c>
      <c r="M39" s="276" t="s">
        <v>24</v>
      </c>
      <c r="N39" s="276" t="s">
        <v>25</v>
      </c>
      <c r="O39" s="276" t="s">
        <v>27</v>
      </c>
      <c r="P39" s="276" t="s">
        <v>28</v>
      </c>
      <c r="Q39" s="276" t="s">
        <v>29</v>
      </c>
      <c r="R39" s="276" t="s">
        <v>30</v>
      </c>
    </row>
    <row r="40" spans="1:18">
      <c r="A40" s="279" t="s">
        <v>170</v>
      </c>
      <c r="B40" s="14" t="s">
        <v>296</v>
      </c>
      <c r="C40" s="313"/>
      <c r="D40" s="312" t="s">
        <v>247</v>
      </c>
      <c r="E40" s="170">
        <v>0</v>
      </c>
      <c r="F40" s="170">
        <v>0</v>
      </c>
      <c r="G40" s="111">
        <v>0</v>
      </c>
      <c r="H40" s="111">
        <v>0</v>
      </c>
      <c r="I40" s="111">
        <v>0</v>
      </c>
      <c r="J40" s="111">
        <v>0</v>
      </c>
      <c r="K40" s="111">
        <v>0</v>
      </c>
      <c r="L40" s="111">
        <v>0</v>
      </c>
      <c r="M40" s="111">
        <v>0</v>
      </c>
      <c r="N40" s="111">
        <v>0</v>
      </c>
      <c r="O40" s="112">
        <v>0</v>
      </c>
      <c r="P40" s="112">
        <v>0</v>
      </c>
      <c r="Q40" s="112">
        <v>0</v>
      </c>
      <c r="R40" s="112">
        <v>0</v>
      </c>
    </row>
    <row r="41" spans="1:18">
      <c r="A41" s="279" t="s">
        <v>171</v>
      </c>
      <c r="B41" s="14" t="s">
        <v>297</v>
      </c>
      <c r="C41" s="313"/>
      <c r="D41" s="312" t="s">
        <v>247</v>
      </c>
      <c r="E41" s="171">
        <v>0</v>
      </c>
      <c r="F41" s="169">
        <v>0</v>
      </c>
      <c r="G41" s="108">
        <v>0</v>
      </c>
      <c r="H41" s="104">
        <v>0</v>
      </c>
      <c r="I41" s="104">
        <v>0</v>
      </c>
      <c r="J41" s="104">
        <v>0</v>
      </c>
      <c r="K41" s="104">
        <v>0</v>
      </c>
      <c r="L41" s="104">
        <v>0</v>
      </c>
      <c r="M41" s="104">
        <v>0</v>
      </c>
      <c r="N41" s="104">
        <v>0</v>
      </c>
      <c r="O41" s="105">
        <v>0</v>
      </c>
      <c r="P41" s="105">
        <v>0</v>
      </c>
      <c r="Q41" s="105">
        <v>0</v>
      </c>
      <c r="R41" s="105">
        <v>0</v>
      </c>
    </row>
    <row r="42" spans="1:18">
      <c r="A42" s="279" t="s">
        <v>172</v>
      </c>
      <c r="B42" s="14" t="s">
        <v>333</v>
      </c>
      <c r="C42" s="313"/>
      <c r="D42" s="312" t="s">
        <v>253</v>
      </c>
      <c r="E42" s="169">
        <v>0</v>
      </c>
      <c r="F42" s="169">
        <v>0</v>
      </c>
      <c r="G42" s="104">
        <v>24.1</v>
      </c>
      <c r="H42" s="104">
        <v>0</v>
      </c>
      <c r="I42" s="104">
        <v>0</v>
      </c>
      <c r="J42" s="104">
        <v>0</v>
      </c>
      <c r="K42" s="104">
        <v>0</v>
      </c>
      <c r="L42" s="104">
        <v>0</v>
      </c>
      <c r="M42" s="104">
        <v>0</v>
      </c>
      <c r="N42" s="104">
        <v>0</v>
      </c>
      <c r="O42" s="105">
        <v>0</v>
      </c>
      <c r="P42" s="105">
        <v>0</v>
      </c>
      <c r="Q42" s="105">
        <v>0</v>
      </c>
      <c r="R42" s="105">
        <v>0</v>
      </c>
    </row>
    <row r="43" spans="1:18">
      <c r="A43" s="279" t="s">
        <v>298</v>
      </c>
      <c r="B43" s="14" t="s">
        <v>341</v>
      </c>
      <c r="C43" s="313"/>
      <c r="D43" s="312" t="s">
        <v>253</v>
      </c>
      <c r="E43" s="169">
        <v>0</v>
      </c>
      <c r="F43" s="169">
        <v>48</v>
      </c>
      <c r="G43" s="104">
        <v>48.2</v>
      </c>
      <c r="H43" s="104">
        <v>48.2</v>
      </c>
      <c r="I43" s="104">
        <v>0</v>
      </c>
      <c r="J43" s="104">
        <v>0</v>
      </c>
      <c r="K43" s="104">
        <v>0</v>
      </c>
      <c r="L43" s="104">
        <v>0</v>
      </c>
      <c r="M43" s="104">
        <v>0</v>
      </c>
      <c r="N43" s="104">
        <v>0</v>
      </c>
      <c r="O43" s="105">
        <v>0</v>
      </c>
      <c r="P43" s="105">
        <v>0</v>
      </c>
      <c r="Q43" s="105">
        <v>0</v>
      </c>
      <c r="R43" s="105">
        <v>0</v>
      </c>
    </row>
    <row r="44" spans="1:18" s="269" customFormat="1">
      <c r="A44" s="279" t="s">
        <v>299</v>
      </c>
      <c r="B44" s="14" t="s">
        <v>301</v>
      </c>
      <c r="C44" s="313"/>
      <c r="D44" s="312" t="s">
        <v>253</v>
      </c>
      <c r="E44" s="169">
        <v>195</v>
      </c>
      <c r="F44" s="169">
        <v>220</v>
      </c>
      <c r="G44" s="314">
        <v>271.39999999999998</v>
      </c>
      <c r="H44" s="314">
        <v>103</v>
      </c>
      <c r="I44" s="314">
        <v>107</v>
      </c>
      <c r="J44" s="314">
        <v>109</v>
      </c>
      <c r="K44" s="314">
        <v>16</v>
      </c>
      <c r="L44" s="314">
        <v>20</v>
      </c>
      <c r="M44" s="314">
        <v>24</v>
      </c>
      <c r="N44" s="314">
        <v>12</v>
      </c>
      <c r="O44" s="315">
        <v>0</v>
      </c>
      <c r="P44" s="315">
        <v>0</v>
      </c>
      <c r="Q44" s="315">
        <v>0</v>
      </c>
      <c r="R44" s="315">
        <v>0</v>
      </c>
    </row>
    <row r="45" spans="1:18" s="269" customFormat="1">
      <c r="A45" s="279" t="s">
        <v>300</v>
      </c>
      <c r="B45" s="14"/>
      <c r="C45" s="313"/>
      <c r="D45" s="312"/>
      <c r="E45" s="311"/>
      <c r="F45" s="311"/>
      <c r="G45" s="314"/>
      <c r="H45" s="314"/>
      <c r="I45" s="314"/>
      <c r="J45" s="314"/>
      <c r="K45" s="314"/>
      <c r="L45" s="314"/>
      <c r="M45" s="314"/>
      <c r="N45" s="314"/>
      <c r="O45" s="315"/>
      <c r="P45" s="315"/>
      <c r="Q45" s="315"/>
      <c r="R45" s="315"/>
    </row>
    <row r="46" spans="1:18">
      <c r="A46" s="138"/>
      <c r="B46" s="184"/>
      <c r="C46" s="185"/>
      <c r="D46" s="186"/>
      <c r="E46" s="186"/>
      <c r="F46" s="186"/>
      <c r="G46" s="187"/>
      <c r="H46" s="187"/>
      <c r="I46" s="187"/>
      <c r="J46" s="187"/>
      <c r="K46" s="187"/>
      <c r="L46" s="187"/>
      <c r="M46" s="187"/>
      <c r="N46" s="187"/>
      <c r="O46" s="188"/>
      <c r="P46" s="188"/>
      <c r="Q46" s="188"/>
      <c r="R46" s="189"/>
    </row>
    <row r="47" spans="1:18" ht="31.5">
      <c r="A47" s="138">
        <v>11</v>
      </c>
      <c r="B47" s="51" t="s">
        <v>334</v>
      </c>
      <c r="C47" s="155"/>
      <c r="D47" s="81"/>
      <c r="E47" s="349">
        <f t="shared" ref="E47:R47" si="1">SUM(E26:E36,E40:E45)</f>
        <v>743</v>
      </c>
      <c r="F47" s="349">
        <f t="shared" si="1"/>
        <v>744</v>
      </c>
      <c r="G47" s="67">
        <f t="shared" si="1"/>
        <v>819.7</v>
      </c>
      <c r="H47" s="67">
        <f t="shared" si="1"/>
        <v>616.20000000000005</v>
      </c>
      <c r="I47" s="67">
        <f t="shared" si="1"/>
        <v>583</v>
      </c>
      <c r="J47" s="67">
        <f t="shared" si="1"/>
        <v>585</v>
      </c>
      <c r="K47" s="67">
        <f t="shared" si="1"/>
        <v>492</v>
      </c>
      <c r="L47" s="67">
        <f t="shared" si="1"/>
        <v>496</v>
      </c>
      <c r="M47" s="67">
        <f t="shared" si="1"/>
        <v>500</v>
      </c>
      <c r="N47" s="67">
        <f t="shared" si="1"/>
        <v>488</v>
      </c>
      <c r="O47" s="67">
        <f t="shared" si="1"/>
        <v>476</v>
      </c>
      <c r="P47" s="67">
        <f t="shared" si="1"/>
        <v>476</v>
      </c>
      <c r="Q47" s="67">
        <f t="shared" si="1"/>
        <v>476</v>
      </c>
      <c r="R47" s="67">
        <f t="shared" si="1"/>
        <v>476</v>
      </c>
    </row>
    <row r="48" spans="1:18">
      <c r="A48" s="88"/>
      <c r="B48" s="33"/>
      <c r="C48" s="33"/>
      <c r="D48" s="27"/>
      <c r="E48" s="91"/>
      <c r="F48" s="92"/>
      <c r="G48" s="92"/>
      <c r="H48" s="92"/>
      <c r="I48" s="92"/>
      <c r="J48" s="92"/>
      <c r="K48" s="92"/>
      <c r="L48" s="92"/>
      <c r="M48" s="92"/>
      <c r="N48" s="92"/>
      <c r="O48" s="93"/>
      <c r="P48" s="93"/>
      <c r="Q48" s="93"/>
      <c r="R48" s="94"/>
    </row>
    <row r="49" spans="1:18">
      <c r="A49" s="88"/>
      <c r="B49" s="27" t="s">
        <v>198</v>
      </c>
      <c r="C49" s="33"/>
      <c r="D49" s="21"/>
      <c r="E49" s="95"/>
      <c r="F49" s="96"/>
      <c r="G49" s="96"/>
      <c r="H49" s="96"/>
      <c r="I49" s="96"/>
      <c r="J49" s="96"/>
      <c r="K49" s="96"/>
      <c r="L49" s="96"/>
      <c r="M49" s="96"/>
      <c r="N49" s="96"/>
      <c r="O49" s="97"/>
      <c r="P49" s="97"/>
      <c r="Q49" s="97"/>
      <c r="R49" s="98"/>
    </row>
    <row r="50" spans="1:18">
      <c r="A50" s="88"/>
      <c r="B50" s="21" t="s">
        <v>34</v>
      </c>
      <c r="C50" s="12"/>
      <c r="D50" s="77" t="s">
        <v>242</v>
      </c>
      <c r="E50" s="276">
        <v>2017</v>
      </c>
      <c r="F50" s="276">
        <v>2018</v>
      </c>
      <c r="G50" s="276">
        <v>2019</v>
      </c>
      <c r="H50" s="276" t="s">
        <v>2</v>
      </c>
      <c r="I50" s="276" t="s">
        <v>17</v>
      </c>
      <c r="J50" s="276" t="s">
        <v>18</v>
      </c>
      <c r="K50" s="276" t="s">
        <v>20</v>
      </c>
      <c r="L50" s="276" t="s">
        <v>21</v>
      </c>
      <c r="M50" s="276" t="s">
        <v>24</v>
      </c>
      <c r="N50" s="276" t="s">
        <v>25</v>
      </c>
      <c r="O50" s="276" t="s">
        <v>27</v>
      </c>
      <c r="P50" s="276" t="s">
        <v>28</v>
      </c>
      <c r="Q50" s="276" t="s">
        <v>29</v>
      </c>
      <c r="R50" s="276" t="s">
        <v>30</v>
      </c>
    </row>
    <row r="51" spans="1:18">
      <c r="A51" s="138" t="s">
        <v>123</v>
      </c>
      <c r="B51" s="14" t="s">
        <v>302</v>
      </c>
      <c r="C51" s="37"/>
      <c r="D51" s="78" t="s">
        <v>255</v>
      </c>
      <c r="E51" s="170">
        <v>0</v>
      </c>
      <c r="F51" s="170">
        <v>0</v>
      </c>
      <c r="G51" s="111">
        <v>0.26</v>
      </c>
      <c r="H51" s="111">
        <v>0.26</v>
      </c>
      <c r="I51" s="111">
        <v>0.26</v>
      </c>
      <c r="J51" s="111">
        <v>0.26</v>
      </c>
      <c r="K51" s="111">
        <v>0.26</v>
      </c>
      <c r="L51" s="111">
        <v>0.26</v>
      </c>
      <c r="M51" s="111">
        <v>0.26</v>
      </c>
      <c r="N51" s="113">
        <v>0.26</v>
      </c>
      <c r="O51" s="112">
        <v>0.26</v>
      </c>
      <c r="P51" s="112">
        <v>0.26</v>
      </c>
      <c r="Q51" s="112">
        <v>0.26</v>
      </c>
      <c r="R51" s="112">
        <v>0.26</v>
      </c>
    </row>
    <row r="52" spans="1:18">
      <c r="A52" s="138" t="s">
        <v>124</v>
      </c>
      <c r="B52" s="14"/>
      <c r="C52" s="37"/>
      <c r="D52" s="78"/>
      <c r="E52" s="261"/>
      <c r="F52" s="261"/>
      <c r="G52" s="104"/>
      <c r="H52" s="104"/>
      <c r="I52" s="104"/>
      <c r="J52" s="104"/>
      <c r="K52" s="104"/>
      <c r="L52" s="104"/>
      <c r="M52" s="104"/>
      <c r="N52" s="114"/>
      <c r="O52" s="105"/>
      <c r="P52" s="105"/>
      <c r="Q52" s="105"/>
      <c r="R52" s="105"/>
    </row>
    <row r="53" spans="1:18">
      <c r="A53" s="138"/>
      <c r="B53" s="12"/>
      <c r="C53" s="12"/>
      <c r="D53" s="21"/>
      <c r="E53" s="91"/>
      <c r="F53" s="92"/>
      <c r="G53" s="92"/>
      <c r="H53" s="92"/>
      <c r="I53" s="92"/>
      <c r="J53" s="92"/>
      <c r="K53" s="92"/>
      <c r="L53" s="92"/>
      <c r="M53" s="92"/>
      <c r="N53" s="92"/>
      <c r="O53" s="93"/>
      <c r="P53" s="93"/>
      <c r="Q53" s="93"/>
      <c r="R53" s="94"/>
    </row>
    <row r="54" spans="1:18" s="269" customFormat="1">
      <c r="A54" s="279"/>
      <c r="B54" s="272"/>
      <c r="C54" s="272"/>
      <c r="D54" s="273"/>
      <c r="E54" s="95"/>
      <c r="F54" s="96"/>
      <c r="G54" s="96"/>
      <c r="H54" s="96"/>
      <c r="I54" s="96"/>
      <c r="J54" s="96"/>
      <c r="K54" s="96"/>
      <c r="L54" s="96"/>
      <c r="M54" s="96"/>
      <c r="N54" s="96"/>
      <c r="O54" s="97"/>
      <c r="P54" s="97"/>
      <c r="Q54" s="97"/>
      <c r="R54" s="98"/>
    </row>
    <row r="55" spans="1:18" s="269" customFormat="1">
      <c r="A55" s="279"/>
      <c r="B55" s="272"/>
      <c r="C55" s="272"/>
      <c r="D55" s="273"/>
      <c r="E55" s="95"/>
      <c r="F55" s="96"/>
      <c r="G55" s="96"/>
      <c r="H55" s="96"/>
      <c r="I55" s="96"/>
      <c r="J55" s="96"/>
      <c r="K55" s="96"/>
      <c r="L55" s="96"/>
      <c r="M55" s="96"/>
      <c r="N55" s="96"/>
      <c r="O55" s="97"/>
      <c r="P55" s="97"/>
      <c r="Q55" s="97"/>
      <c r="R55" s="98"/>
    </row>
    <row r="56" spans="1:18">
      <c r="A56" s="138"/>
      <c r="B56" s="27" t="s">
        <v>199</v>
      </c>
      <c r="C56" s="12"/>
      <c r="D56" s="27"/>
      <c r="E56" s="95"/>
      <c r="F56" s="96"/>
      <c r="G56" s="96"/>
      <c r="H56" s="96"/>
      <c r="I56" s="96"/>
      <c r="J56" s="96"/>
      <c r="K56" s="96"/>
      <c r="L56" s="96"/>
      <c r="M56" s="96"/>
      <c r="N56" s="96"/>
      <c r="O56" s="97"/>
      <c r="P56" s="97"/>
      <c r="Q56" s="97"/>
      <c r="R56" s="98"/>
    </row>
    <row r="57" spans="1:18">
      <c r="A57" s="138"/>
      <c r="B57" s="21" t="s">
        <v>35</v>
      </c>
      <c r="C57" s="12"/>
      <c r="D57" s="77" t="s">
        <v>242</v>
      </c>
      <c r="E57" s="388">
        <v>2017</v>
      </c>
      <c r="F57" s="388">
        <v>2018</v>
      </c>
      <c r="G57" s="276">
        <v>2019</v>
      </c>
      <c r="H57" s="276" t="s">
        <v>2</v>
      </c>
      <c r="I57" s="276" t="s">
        <v>17</v>
      </c>
      <c r="J57" s="276" t="s">
        <v>18</v>
      </c>
      <c r="K57" s="276" t="s">
        <v>20</v>
      </c>
      <c r="L57" s="276" t="s">
        <v>21</v>
      </c>
      <c r="M57" s="276" t="s">
        <v>24</v>
      </c>
      <c r="N57" s="276" t="s">
        <v>25</v>
      </c>
      <c r="O57" s="276" t="s">
        <v>27</v>
      </c>
      <c r="P57" s="276" t="s">
        <v>28</v>
      </c>
      <c r="Q57" s="276" t="s">
        <v>29</v>
      </c>
      <c r="R57" s="276" t="s">
        <v>30</v>
      </c>
    </row>
    <row r="58" spans="1:18">
      <c r="A58" s="138" t="s">
        <v>125</v>
      </c>
      <c r="B58" s="43" t="s">
        <v>303</v>
      </c>
      <c r="C58" s="39"/>
      <c r="D58" s="319" t="s">
        <v>259</v>
      </c>
      <c r="E58" s="389">
        <v>5</v>
      </c>
      <c r="F58" s="389">
        <v>5</v>
      </c>
      <c r="G58" s="104">
        <v>5</v>
      </c>
      <c r="H58" s="104">
        <v>5</v>
      </c>
      <c r="I58" s="104">
        <v>5</v>
      </c>
      <c r="J58" s="104">
        <v>5</v>
      </c>
      <c r="K58" s="104">
        <v>5</v>
      </c>
      <c r="L58" s="104">
        <v>5</v>
      </c>
      <c r="M58" s="104">
        <v>5</v>
      </c>
      <c r="N58" s="114">
        <v>5</v>
      </c>
      <c r="O58" s="105">
        <v>5</v>
      </c>
      <c r="P58" s="105">
        <v>5</v>
      </c>
      <c r="Q58" s="105">
        <v>5</v>
      </c>
      <c r="R58" s="105">
        <v>5</v>
      </c>
    </row>
    <row r="59" spans="1:18">
      <c r="A59" s="138" t="s">
        <v>126</v>
      </c>
      <c r="B59" s="43" t="s">
        <v>304</v>
      </c>
      <c r="C59" s="39"/>
      <c r="D59" s="319" t="s">
        <v>259</v>
      </c>
      <c r="E59" s="390">
        <v>3</v>
      </c>
      <c r="F59" s="390">
        <v>3</v>
      </c>
      <c r="G59" s="104">
        <v>3</v>
      </c>
      <c r="H59" s="104">
        <v>3</v>
      </c>
      <c r="I59" s="104">
        <v>3</v>
      </c>
      <c r="J59" s="104">
        <v>3</v>
      </c>
      <c r="K59" s="104">
        <v>3</v>
      </c>
      <c r="L59" s="104">
        <v>3</v>
      </c>
      <c r="M59" s="104">
        <v>3</v>
      </c>
      <c r="N59" s="114">
        <v>3</v>
      </c>
      <c r="O59" s="105">
        <v>3</v>
      </c>
      <c r="P59" s="105">
        <v>3</v>
      </c>
      <c r="Q59" s="105">
        <v>3</v>
      </c>
      <c r="R59" s="105">
        <v>3</v>
      </c>
    </row>
    <row r="60" spans="1:18" s="269" customFormat="1">
      <c r="A60" s="279" t="s">
        <v>127</v>
      </c>
      <c r="B60" s="43" t="s">
        <v>305</v>
      </c>
      <c r="C60" s="313"/>
      <c r="D60" s="319" t="s">
        <v>249</v>
      </c>
      <c r="E60" s="387">
        <v>0.8</v>
      </c>
      <c r="F60" s="387">
        <v>0.8</v>
      </c>
      <c r="G60" s="314">
        <v>0.75</v>
      </c>
      <c r="H60" s="314">
        <v>0.75</v>
      </c>
      <c r="I60" s="314">
        <v>0.75</v>
      </c>
      <c r="J60" s="314">
        <v>0.75</v>
      </c>
      <c r="K60" s="314">
        <v>0.75</v>
      </c>
      <c r="L60" s="314">
        <v>0.75</v>
      </c>
      <c r="M60" s="314">
        <v>0.75</v>
      </c>
      <c r="N60" s="114">
        <v>0.75</v>
      </c>
      <c r="O60" s="315">
        <v>0.75</v>
      </c>
      <c r="P60" s="315">
        <v>0</v>
      </c>
      <c r="Q60" s="315">
        <v>0</v>
      </c>
      <c r="R60" s="315">
        <v>0</v>
      </c>
    </row>
    <row r="61" spans="1:18" s="269" customFormat="1">
      <c r="A61" s="279" t="s">
        <v>128</v>
      </c>
      <c r="B61" s="43" t="s">
        <v>306</v>
      </c>
      <c r="C61" s="313"/>
      <c r="D61" s="319" t="s">
        <v>256</v>
      </c>
      <c r="E61" s="387">
        <v>22.6</v>
      </c>
      <c r="F61" s="387">
        <v>22.6</v>
      </c>
      <c r="G61" s="314">
        <v>22.6</v>
      </c>
      <c r="H61" s="314">
        <v>22.6</v>
      </c>
      <c r="I61" s="314">
        <v>22.6</v>
      </c>
      <c r="J61" s="314">
        <v>22.6</v>
      </c>
      <c r="K61" s="314">
        <v>22.6</v>
      </c>
      <c r="L61" s="314">
        <v>22.6</v>
      </c>
      <c r="M61" s="314">
        <v>22.6</v>
      </c>
      <c r="N61" s="114">
        <v>22.6</v>
      </c>
      <c r="O61" s="315">
        <v>22.6</v>
      </c>
      <c r="P61" s="315">
        <v>22.6</v>
      </c>
      <c r="Q61" s="315">
        <v>22.6</v>
      </c>
      <c r="R61" s="315">
        <v>22.6</v>
      </c>
    </row>
    <row r="62" spans="1:18">
      <c r="A62" s="138" t="s">
        <v>129</v>
      </c>
      <c r="B62" s="43" t="s">
        <v>307</v>
      </c>
      <c r="C62" s="39"/>
      <c r="D62" s="319" t="s">
        <v>259</v>
      </c>
      <c r="E62" s="390">
        <v>21</v>
      </c>
      <c r="F62" s="390">
        <v>21</v>
      </c>
      <c r="G62" s="104">
        <v>21</v>
      </c>
      <c r="H62" s="104">
        <v>21</v>
      </c>
      <c r="I62" s="104">
        <v>21</v>
      </c>
      <c r="J62" s="104">
        <v>21</v>
      </c>
      <c r="K62" s="104">
        <v>21</v>
      </c>
      <c r="L62" s="104">
        <v>21</v>
      </c>
      <c r="M62" s="104">
        <v>21</v>
      </c>
      <c r="N62" s="114">
        <v>21</v>
      </c>
      <c r="O62" s="105">
        <v>21</v>
      </c>
      <c r="P62" s="105">
        <v>21</v>
      </c>
      <c r="Q62" s="105">
        <v>21</v>
      </c>
      <c r="R62" s="105">
        <v>0</v>
      </c>
    </row>
    <row r="63" spans="1:18">
      <c r="A63" s="138" t="s">
        <v>130</v>
      </c>
      <c r="B63" s="45" t="s">
        <v>308</v>
      </c>
      <c r="C63" s="42"/>
      <c r="D63" s="319" t="s">
        <v>256</v>
      </c>
      <c r="E63" s="391">
        <v>0</v>
      </c>
      <c r="F63" s="391">
        <v>0</v>
      </c>
      <c r="G63" s="109">
        <v>0</v>
      </c>
      <c r="H63" s="109">
        <v>0</v>
      </c>
      <c r="I63" s="109">
        <v>59.4</v>
      </c>
      <c r="J63" s="109">
        <v>59.4</v>
      </c>
      <c r="K63" s="109">
        <v>59.4</v>
      </c>
      <c r="L63" s="109">
        <v>59.4</v>
      </c>
      <c r="M63" s="109">
        <v>59.4</v>
      </c>
      <c r="N63" s="121">
        <v>59.4</v>
      </c>
      <c r="O63" s="110">
        <v>59.4</v>
      </c>
      <c r="P63" s="110">
        <v>59.4</v>
      </c>
      <c r="Q63" s="110">
        <v>59.4</v>
      </c>
      <c r="R63" s="110">
        <v>59.4</v>
      </c>
    </row>
    <row r="64" spans="1:18" s="269" customFormat="1">
      <c r="A64" s="279" t="s">
        <v>131</v>
      </c>
      <c r="B64" s="43" t="s">
        <v>309</v>
      </c>
      <c r="C64" s="274"/>
      <c r="D64" s="319" t="s">
        <v>259</v>
      </c>
      <c r="E64" s="392">
        <v>0</v>
      </c>
      <c r="F64" s="392">
        <v>0</v>
      </c>
      <c r="G64" s="104">
        <v>0</v>
      </c>
      <c r="H64" s="104">
        <v>0</v>
      </c>
      <c r="I64" s="104">
        <v>0</v>
      </c>
      <c r="J64" s="104">
        <v>0</v>
      </c>
      <c r="K64" s="104">
        <v>0</v>
      </c>
      <c r="L64" s="104">
        <v>0</v>
      </c>
      <c r="M64" s="104">
        <v>0</v>
      </c>
      <c r="N64" s="114">
        <v>0</v>
      </c>
      <c r="O64" s="105">
        <v>0</v>
      </c>
      <c r="P64" s="105">
        <v>0</v>
      </c>
      <c r="Q64" s="105">
        <v>0</v>
      </c>
      <c r="R64" s="105">
        <v>0</v>
      </c>
    </row>
    <row r="65" spans="1:18" s="269" customFormat="1">
      <c r="A65" s="279" t="s">
        <v>143</v>
      </c>
      <c r="B65" s="43" t="s">
        <v>310</v>
      </c>
      <c r="C65" s="274"/>
      <c r="D65" s="319" t="s">
        <v>249</v>
      </c>
      <c r="E65" s="390">
        <v>0</v>
      </c>
      <c r="F65" s="390">
        <v>1.5</v>
      </c>
      <c r="G65" s="104">
        <v>0.99399999999999999</v>
      </c>
      <c r="H65" s="104">
        <v>0.99399999999999999</v>
      </c>
      <c r="I65" s="104">
        <v>0.99399999999999999</v>
      </c>
      <c r="J65" s="104">
        <v>0.99399999999999999</v>
      </c>
      <c r="K65" s="104">
        <v>0</v>
      </c>
      <c r="L65" s="104">
        <v>0</v>
      </c>
      <c r="M65" s="104">
        <v>0</v>
      </c>
      <c r="N65" s="114">
        <v>0</v>
      </c>
      <c r="O65" s="105">
        <v>0</v>
      </c>
      <c r="P65" s="105">
        <v>0</v>
      </c>
      <c r="Q65" s="105">
        <v>0</v>
      </c>
      <c r="R65" s="105">
        <v>0</v>
      </c>
    </row>
    <row r="66" spans="1:18" s="269" customFormat="1">
      <c r="A66" s="279" t="s">
        <v>144</v>
      </c>
      <c r="B66" s="43" t="s">
        <v>311</v>
      </c>
      <c r="C66" s="313"/>
      <c r="D66" s="319" t="s">
        <v>256</v>
      </c>
      <c r="E66" s="387">
        <v>0</v>
      </c>
      <c r="F66" s="387">
        <v>0</v>
      </c>
      <c r="G66" s="314">
        <v>0</v>
      </c>
      <c r="H66" s="314">
        <v>47.6</v>
      </c>
      <c r="I66" s="314">
        <v>47.6</v>
      </c>
      <c r="J66" s="314">
        <v>47.6</v>
      </c>
      <c r="K66" s="314">
        <v>47.6</v>
      </c>
      <c r="L66" s="314">
        <v>47.6</v>
      </c>
      <c r="M66" s="314">
        <v>47.6</v>
      </c>
      <c r="N66" s="114">
        <v>47.6</v>
      </c>
      <c r="O66" s="315">
        <v>47.6</v>
      </c>
      <c r="P66" s="315">
        <v>47.6</v>
      </c>
      <c r="Q66" s="315">
        <v>47.6</v>
      </c>
      <c r="R66" s="315">
        <v>47.6</v>
      </c>
    </row>
    <row r="67" spans="1:18" s="269" customFormat="1">
      <c r="A67" s="279" t="s">
        <v>145</v>
      </c>
      <c r="B67" s="43" t="s">
        <v>312</v>
      </c>
      <c r="C67" s="313"/>
      <c r="D67" s="319" t="s">
        <v>255</v>
      </c>
      <c r="E67" s="387">
        <v>0</v>
      </c>
      <c r="F67" s="387">
        <v>0</v>
      </c>
      <c r="G67" s="314">
        <v>0</v>
      </c>
      <c r="H67" s="314">
        <v>0</v>
      </c>
      <c r="I67" s="314">
        <v>0</v>
      </c>
      <c r="J67" s="314">
        <v>0</v>
      </c>
      <c r="K67" s="314">
        <v>0</v>
      </c>
      <c r="L67" s="314">
        <v>0</v>
      </c>
      <c r="M67" s="314">
        <v>0</v>
      </c>
      <c r="N67" s="114">
        <v>0</v>
      </c>
      <c r="O67" s="315">
        <v>0</v>
      </c>
      <c r="P67" s="315">
        <v>0</v>
      </c>
      <c r="Q67" s="315">
        <v>0</v>
      </c>
      <c r="R67" s="315">
        <v>0</v>
      </c>
    </row>
    <row r="68" spans="1:18" s="269" customFormat="1">
      <c r="A68" s="279" t="s">
        <v>173</v>
      </c>
      <c r="B68" s="43" t="s">
        <v>313</v>
      </c>
      <c r="C68" s="274"/>
      <c r="D68" s="319" t="s">
        <v>249</v>
      </c>
      <c r="E68" s="390">
        <v>0</v>
      </c>
      <c r="F68" s="390">
        <v>0</v>
      </c>
      <c r="G68" s="104">
        <v>0.55500000000000005</v>
      </c>
      <c r="H68" s="104">
        <v>0.55500000000000005</v>
      </c>
      <c r="I68" s="104">
        <v>0.55500000000000005</v>
      </c>
      <c r="J68" s="104">
        <v>0.55500000000000005</v>
      </c>
      <c r="K68" s="104">
        <v>0.55500000000000005</v>
      </c>
      <c r="L68" s="104">
        <v>0</v>
      </c>
      <c r="M68" s="104">
        <v>0</v>
      </c>
      <c r="N68" s="114">
        <v>0</v>
      </c>
      <c r="O68" s="105">
        <v>0</v>
      </c>
      <c r="P68" s="105">
        <v>0</v>
      </c>
      <c r="Q68" s="105">
        <v>0</v>
      </c>
      <c r="R68" s="105">
        <v>0</v>
      </c>
    </row>
    <row r="69" spans="1:18" s="269" customFormat="1">
      <c r="A69" s="279" t="s">
        <v>174</v>
      </c>
      <c r="B69" s="45"/>
      <c r="C69" s="42"/>
      <c r="D69" s="319"/>
      <c r="E69" s="384"/>
      <c r="F69" s="172"/>
      <c r="G69" s="109"/>
      <c r="H69" s="109"/>
      <c r="I69" s="109"/>
      <c r="J69" s="109"/>
      <c r="K69" s="109"/>
      <c r="L69" s="109"/>
      <c r="M69" s="109"/>
      <c r="N69" s="121"/>
      <c r="O69" s="110"/>
      <c r="P69" s="110"/>
      <c r="Q69" s="110"/>
      <c r="R69" s="110"/>
    </row>
    <row r="70" spans="1:18">
      <c r="A70" s="138"/>
      <c r="B70" s="184"/>
      <c r="C70" s="185"/>
      <c r="D70" s="186"/>
      <c r="E70" s="186"/>
      <c r="F70" s="186"/>
      <c r="G70" s="187"/>
      <c r="H70" s="187"/>
      <c r="I70" s="187"/>
      <c r="J70" s="187"/>
      <c r="K70" s="187"/>
      <c r="L70" s="187"/>
      <c r="M70" s="187"/>
      <c r="N70" s="187"/>
      <c r="O70" s="188"/>
      <c r="P70" s="188"/>
      <c r="Q70" s="188"/>
      <c r="R70" s="189"/>
    </row>
    <row r="71" spans="1:18" ht="31.5">
      <c r="A71" s="138">
        <v>12</v>
      </c>
      <c r="B71" s="194" t="s">
        <v>315</v>
      </c>
      <c r="C71" s="195"/>
      <c r="D71" s="196"/>
      <c r="E71" s="350">
        <f t="shared" ref="E71:R71" si="2">SUM(E51:E52,E58:E69)</f>
        <v>52.400000000000006</v>
      </c>
      <c r="F71" s="350">
        <f t="shared" si="2"/>
        <v>53.900000000000006</v>
      </c>
      <c r="G71" s="197">
        <f t="shared" si="2"/>
        <v>54.158999999999999</v>
      </c>
      <c r="H71" s="197">
        <f t="shared" si="2"/>
        <v>101.75900000000001</v>
      </c>
      <c r="I71" s="197">
        <f t="shared" si="2"/>
        <v>161.15899999999999</v>
      </c>
      <c r="J71" s="197">
        <f t="shared" si="2"/>
        <v>161.15899999999999</v>
      </c>
      <c r="K71" s="197">
        <f t="shared" si="2"/>
        <v>160.16499999999999</v>
      </c>
      <c r="L71" s="197">
        <f t="shared" si="2"/>
        <v>159.60999999999999</v>
      </c>
      <c r="M71" s="197">
        <f t="shared" si="2"/>
        <v>159.60999999999999</v>
      </c>
      <c r="N71" s="197">
        <f t="shared" si="2"/>
        <v>159.60999999999999</v>
      </c>
      <c r="O71" s="197">
        <f t="shared" si="2"/>
        <v>159.60999999999999</v>
      </c>
      <c r="P71" s="197">
        <f t="shared" si="2"/>
        <v>158.85999999999999</v>
      </c>
      <c r="Q71" s="197">
        <f t="shared" si="2"/>
        <v>158.85999999999999</v>
      </c>
      <c r="R71" s="197">
        <f t="shared" si="2"/>
        <v>137.85999999999999</v>
      </c>
    </row>
    <row r="72" spans="1:18" s="2" customFormat="1">
      <c r="A72" s="140"/>
      <c r="B72" s="165"/>
      <c r="C72" s="162"/>
      <c r="D72" s="161"/>
      <c r="E72" s="100"/>
      <c r="F72" s="100"/>
      <c r="G72" s="100"/>
      <c r="H72" s="100"/>
      <c r="I72" s="100"/>
      <c r="J72" s="100"/>
      <c r="K72" s="100"/>
      <c r="L72" s="100"/>
      <c r="M72" s="100"/>
      <c r="N72" s="100"/>
      <c r="O72" s="100"/>
      <c r="P72" s="100"/>
      <c r="Q72" s="100"/>
      <c r="R72" s="166"/>
    </row>
    <row r="73" spans="1:18">
      <c r="A73" s="138">
        <v>13</v>
      </c>
      <c r="B73" s="49" t="s">
        <v>147</v>
      </c>
      <c r="C73" s="50"/>
      <c r="D73" s="83"/>
      <c r="E73" s="281">
        <f t="shared" ref="E73:Q73" si="3">E71+E47</f>
        <v>795.4</v>
      </c>
      <c r="F73" s="281">
        <f t="shared" si="3"/>
        <v>797.9</v>
      </c>
      <c r="G73" s="79">
        <f t="shared" si="3"/>
        <v>873.85900000000004</v>
      </c>
      <c r="H73" s="79">
        <f t="shared" si="3"/>
        <v>717.95900000000006</v>
      </c>
      <c r="I73" s="79">
        <f t="shared" si="3"/>
        <v>744.15899999999999</v>
      </c>
      <c r="J73" s="79">
        <f t="shared" si="3"/>
        <v>746.15899999999999</v>
      </c>
      <c r="K73" s="79">
        <f t="shared" si="3"/>
        <v>652.16499999999996</v>
      </c>
      <c r="L73" s="79">
        <f t="shared" si="3"/>
        <v>655.61</v>
      </c>
      <c r="M73" s="79">
        <f t="shared" si="3"/>
        <v>659.61</v>
      </c>
      <c r="N73" s="79">
        <f t="shared" si="3"/>
        <v>647.61</v>
      </c>
      <c r="O73" s="79">
        <f t="shared" si="3"/>
        <v>635.61</v>
      </c>
      <c r="P73" s="79">
        <f t="shared" si="3"/>
        <v>634.86</v>
      </c>
      <c r="Q73" s="79">
        <f t="shared" si="3"/>
        <v>634.86</v>
      </c>
      <c r="R73" s="79">
        <f>R71+R47</f>
        <v>613.86</v>
      </c>
    </row>
    <row r="74" spans="1:18">
      <c r="A74" s="138"/>
      <c r="B74" s="115"/>
      <c r="C74" s="116"/>
      <c r="D74" s="85"/>
      <c r="E74" s="85"/>
      <c r="F74" s="85"/>
      <c r="G74" s="75"/>
      <c r="H74" s="75"/>
      <c r="I74" s="75"/>
      <c r="J74" s="75"/>
      <c r="K74" s="75"/>
      <c r="L74" s="75"/>
      <c r="M74" s="75"/>
      <c r="N74" s="75"/>
      <c r="O74" s="75"/>
      <c r="P74" s="75"/>
      <c r="Q74" s="75"/>
      <c r="R74" s="75"/>
    </row>
    <row r="75" spans="1:18" s="47" customFormat="1" ht="18.75">
      <c r="A75" s="139"/>
      <c r="B75" s="285" t="s">
        <v>38</v>
      </c>
      <c r="C75" s="44"/>
      <c r="D75" s="85"/>
      <c r="E75" s="85"/>
      <c r="F75" s="85"/>
      <c r="G75" s="86"/>
      <c r="H75" s="86"/>
      <c r="I75" s="86"/>
      <c r="J75" s="86"/>
      <c r="K75" s="86"/>
      <c r="L75" s="86"/>
      <c r="M75" s="86"/>
      <c r="N75" s="86"/>
      <c r="O75" s="76"/>
      <c r="P75" s="76"/>
      <c r="Q75" s="76"/>
      <c r="R75" s="76"/>
    </row>
    <row r="76" spans="1:18">
      <c r="A76" s="138"/>
      <c r="B76" s="27" t="s">
        <v>200</v>
      </c>
      <c r="C76" s="33"/>
      <c r="D76" s="85"/>
      <c r="E76" s="85"/>
      <c r="F76" s="85"/>
      <c r="G76" s="86"/>
      <c r="H76" s="86"/>
      <c r="I76" s="86"/>
      <c r="J76" s="86"/>
      <c r="K76" s="86"/>
      <c r="L76" s="86"/>
      <c r="M76" s="86"/>
      <c r="N76" s="86"/>
      <c r="O76" s="76"/>
      <c r="P76" s="76"/>
      <c r="Q76" s="76"/>
      <c r="R76" s="76"/>
    </row>
    <row r="77" spans="1:18">
      <c r="A77" s="138"/>
      <c r="B77" s="21" t="s">
        <v>39</v>
      </c>
      <c r="C77" s="32"/>
      <c r="D77" s="77" t="s">
        <v>242</v>
      </c>
      <c r="E77" s="276">
        <v>2017</v>
      </c>
      <c r="F77" s="276">
        <v>2018</v>
      </c>
      <c r="G77" s="63" t="s">
        <v>1</v>
      </c>
      <c r="H77" s="63" t="s">
        <v>2</v>
      </c>
      <c r="I77" s="63" t="s">
        <v>17</v>
      </c>
      <c r="J77" s="63" t="s">
        <v>18</v>
      </c>
      <c r="K77" s="63" t="s">
        <v>20</v>
      </c>
      <c r="L77" s="63" t="s">
        <v>21</v>
      </c>
      <c r="M77" s="63" t="s">
        <v>24</v>
      </c>
      <c r="N77" s="63" t="s">
        <v>25</v>
      </c>
      <c r="O77" s="63" t="s">
        <v>27</v>
      </c>
      <c r="P77" s="63" t="s">
        <v>28</v>
      </c>
      <c r="Q77" s="63" t="s">
        <v>29</v>
      </c>
      <c r="R77" s="63" t="s">
        <v>30</v>
      </c>
    </row>
    <row r="78" spans="1:18" s="2" customFormat="1">
      <c r="A78" s="140" t="s">
        <v>69</v>
      </c>
      <c r="B78" s="354" t="s">
        <v>338</v>
      </c>
      <c r="C78" s="117"/>
      <c r="D78" s="90" t="s">
        <v>253</v>
      </c>
      <c r="E78" s="348">
        <v>0</v>
      </c>
      <c r="F78" s="348">
        <v>0</v>
      </c>
      <c r="G78" s="104">
        <v>0</v>
      </c>
      <c r="H78" s="104">
        <v>0</v>
      </c>
      <c r="I78" s="104">
        <v>24.1</v>
      </c>
      <c r="J78" s="104">
        <v>24.1</v>
      </c>
      <c r="K78" s="104">
        <v>24.1</v>
      </c>
      <c r="L78" s="104">
        <v>24.1</v>
      </c>
      <c r="M78" s="104">
        <v>24.1</v>
      </c>
      <c r="N78" s="114">
        <v>24.1</v>
      </c>
      <c r="O78" s="105">
        <v>24.1</v>
      </c>
      <c r="P78" s="105">
        <v>24.1</v>
      </c>
      <c r="Q78" s="105">
        <v>24.1</v>
      </c>
      <c r="R78" s="105">
        <v>24.1</v>
      </c>
    </row>
    <row r="79" spans="1:18" s="2" customFormat="1">
      <c r="A79" s="140" t="s">
        <v>70</v>
      </c>
      <c r="B79" s="52" t="s">
        <v>339</v>
      </c>
      <c r="C79" s="46"/>
      <c r="D79" s="90" t="s">
        <v>253</v>
      </c>
      <c r="E79" s="348">
        <v>0</v>
      </c>
      <c r="F79" s="348">
        <v>0</v>
      </c>
      <c r="G79" s="104">
        <v>0</v>
      </c>
      <c r="H79" s="104">
        <v>0</v>
      </c>
      <c r="I79" s="104">
        <v>24.1</v>
      </c>
      <c r="J79" s="104">
        <v>24.1</v>
      </c>
      <c r="K79" s="104">
        <v>24.1</v>
      </c>
      <c r="L79" s="104">
        <v>24.1</v>
      </c>
      <c r="M79" s="104">
        <v>24.1</v>
      </c>
      <c r="N79" s="114">
        <v>24.1</v>
      </c>
      <c r="O79" s="105">
        <v>24.1</v>
      </c>
      <c r="P79" s="105">
        <v>24.1</v>
      </c>
      <c r="Q79" s="105">
        <v>24.1</v>
      </c>
      <c r="R79" s="105">
        <v>24.1</v>
      </c>
    </row>
    <row r="80" spans="1:18" s="2" customFormat="1">
      <c r="A80" s="140" t="s">
        <v>71</v>
      </c>
      <c r="B80" s="52"/>
      <c r="C80" s="46"/>
      <c r="D80" s="90"/>
      <c r="E80" s="348"/>
      <c r="F80" s="348"/>
      <c r="G80" s="104"/>
      <c r="H80" s="104"/>
      <c r="I80" s="104"/>
      <c r="J80" s="104"/>
      <c r="K80" s="104"/>
      <c r="L80" s="104"/>
      <c r="M80" s="104"/>
      <c r="N80" s="104"/>
      <c r="O80" s="105"/>
      <c r="P80" s="105"/>
      <c r="Q80" s="105"/>
      <c r="R80" s="105"/>
    </row>
    <row r="81" spans="1:18" ht="31.5">
      <c r="A81" s="138">
        <v>14</v>
      </c>
      <c r="B81" s="51" t="s">
        <v>91</v>
      </c>
      <c r="C81" s="46"/>
      <c r="D81" s="156"/>
      <c r="E81" s="349">
        <f t="shared" ref="E81:R81" si="4">SUM(E78:E80)</f>
        <v>0</v>
      </c>
      <c r="F81" s="349">
        <v>0</v>
      </c>
      <c r="G81" s="66">
        <f t="shared" si="4"/>
        <v>0</v>
      </c>
      <c r="H81" s="66">
        <f t="shared" si="4"/>
        <v>0</v>
      </c>
      <c r="I81" s="66">
        <f t="shared" si="4"/>
        <v>48.2</v>
      </c>
      <c r="J81" s="66">
        <f t="shared" si="4"/>
        <v>48.2</v>
      </c>
      <c r="K81" s="66">
        <f t="shared" si="4"/>
        <v>48.2</v>
      </c>
      <c r="L81" s="66">
        <f t="shared" si="4"/>
        <v>48.2</v>
      </c>
      <c r="M81" s="66">
        <f t="shared" si="4"/>
        <v>48.2</v>
      </c>
      <c r="N81" s="66">
        <f t="shared" si="4"/>
        <v>48.2</v>
      </c>
      <c r="O81" s="66">
        <f t="shared" si="4"/>
        <v>48.2</v>
      </c>
      <c r="P81" s="66">
        <f t="shared" si="4"/>
        <v>48.2</v>
      </c>
      <c r="Q81" s="66">
        <f t="shared" si="4"/>
        <v>48.2</v>
      </c>
      <c r="R81" s="66">
        <f t="shared" si="4"/>
        <v>48.2</v>
      </c>
    </row>
    <row r="82" spans="1:18">
      <c r="A82" s="138"/>
      <c r="B82" s="12"/>
      <c r="C82" s="32"/>
      <c r="D82" s="153"/>
      <c r="E82" s="240"/>
      <c r="F82" s="239"/>
      <c r="G82" s="158"/>
      <c r="H82" s="158"/>
      <c r="I82" s="158"/>
      <c r="J82" s="158"/>
      <c r="K82" s="158"/>
      <c r="L82" s="158"/>
      <c r="M82" s="158"/>
      <c r="N82" s="158"/>
      <c r="O82" s="159"/>
      <c r="P82" s="159"/>
      <c r="Q82" s="159"/>
      <c r="R82" s="160"/>
    </row>
    <row r="83" spans="1:18">
      <c r="A83" s="138"/>
      <c r="B83" s="27" t="s">
        <v>201</v>
      </c>
      <c r="C83" s="12"/>
      <c r="D83" s="21"/>
      <c r="E83" s="99"/>
      <c r="F83" s="100"/>
      <c r="G83" s="100"/>
      <c r="H83" s="100"/>
      <c r="I83" s="100"/>
      <c r="J83" s="100"/>
      <c r="K83" s="100"/>
      <c r="L83" s="100"/>
      <c r="M83" s="100"/>
      <c r="N83" s="100"/>
      <c r="O83" s="97"/>
      <c r="P83" s="97"/>
      <c r="Q83" s="97"/>
      <c r="R83" s="98"/>
    </row>
    <row r="84" spans="1:18">
      <c r="A84" s="138"/>
      <c r="B84" s="21" t="s">
        <v>39</v>
      </c>
      <c r="D84" s="77" t="s">
        <v>242</v>
      </c>
      <c r="E84" s="276">
        <v>2017</v>
      </c>
      <c r="F84" s="276">
        <v>2018</v>
      </c>
      <c r="G84" s="276">
        <v>2019</v>
      </c>
      <c r="H84" s="276" t="s">
        <v>2</v>
      </c>
      <c r="I84" s="276" t="s">
        <v>17</v>
      </c>
      <c r="J84" s="276" t="s">
        <v>18</v>
      </c>
      <c r="K84" s="276" t="s">
        <v>20</v>
      </c>
      <c r="L84" s="276" t="s">
        <v>21</v>
      </c>
      <c r="M84" s="276" t="s">
        <v>24</v>
      </c>
      <c r="N84" s="276" t="s">
        <v>25</v>
      </c>
      <c r="O84" s="276" t="s">
        <v>27</v>
      </c>
      <c r="P84" s="276" t="s">
        <v>28</v>
      </c>
      <c r="Q84" s="276" t="s">
        <v>29</v>
      </c>
      <c r="R84" s="276" t="s">
        <v>30</v>
      </c>
    </row>
    <row r="85" spans="1:18">
      <c r="A85" s="280" t="s">
        <v>135</v>
      </c>
      <c r="B85" s="52" t="s">
        <v>335</v>
      </c>
      <c r="C85" s="39"/>
      <c r="D85" s="312" t="s">
        <v>256</v>
      </c>
      <c r="E85" s="393">
        <v>0</v>
      </c>
      <c r="F85" s="393">
        <v>0</v>
      </c>
      <c r="G85" s="103">
        <v>0</v>
      </c>
      <c r="H85" s="104">
        <v>0</v>
      </c>
      <c r="I85" s="104">
        <v>0</v>
      </c>
      <c r="J85" s="104">
        <v>0</v>
      </c>
      <c r="K85" s="104">
        <v>0</v>
      </c>
      <c r="L85" s="104">
        <v>0</v>
      </c>
      <c r="M85" s="104">
        <v>0</v>
      </c>
      <c r="N85" s="104">
        <v>92.9</v>
      </c>
      <c r="O85" s="105">
        <v>92.9</v>
      </c>
      <c r="P85" s="105">
        <v>92.9</v>
      </c>
      <c r="Q85" s="105">
        <v>92.9</v>
      </c>
      <c r="R85" s="105">
        <v>140.39999999999998</v>
      </c>
    </row>
    <row r="86" spans="1:18">
      <c r="A86" s="280" t="s">
        <v>136</v>
      </c>
      <c r="B86" s="52" t="s">
        <v>336</v>
      </c>
      <c r="C86" s="39"/>
      <c r="D86" s="312" t="s">
        <v>249</v>
      </c>
      <c r="E86" s="393">
        <v>0</v>
      </c>
      <c r="F86" s="393">
        <v>0</v>
      </c>
      <c r="G86" s="104">
        <v>0</v>
      </c>
      <c r="H86" s="104">
        <v>0</v>
      </c>
      <c r="I86" s="104">
        <v>0</v>
      </c>
      <c r="J86" s="104">
        <v>0</v>
      </c>
      <c r="K86" s="104">
        <v>0</v>
      </c>
      <c r="L86" s="104">
        <v>0</v>
      </c>
      <c r="M86" s="104">
        <v>0</v>
      </c>
      <c r="N86" s="104">
        <v>0</v>
      </c>
      <c r="O86" s="105">
        <v>0</v>
      </c>
      <c r="P86" s="105">
        <v>0</v>
      </c>
      <c r="Q86" s="105">
        <v>15</v>
      </c>
      <c r="R86" s="105">
        <v>15</v>
      </c>
    </row>
    <row r="87" spans="1:18">
      <c r="A87" s="280" t="s">
        <v>137</v>
      </c>
      <c r="B87" s="52" t="s">
        <v>337</v>
      </c>
      <c r="C87" s="39"/>
      <c r="D87" s="312" t="s">
        <v>259</v>
      </c>
      <c r="E87" s="394">
        <v>0</v>
      </c>
      <c r="F87" s="394">
        <v>0</v>
      </c>
      <c r="G87" s="104">
        <v>0</v>
      </c>
      <c r="H87" s="104">
        <v>0</v>
      </c>
      <c r="I87" s="104">
        <v>0</v>
      </c>
      <c r="J87" s="104">
        <v>0</v>
      </c>
      <c r="K87" s="104">
        <v>0</v>
      </c>
      <c r="L87" s="104">
        <v>0</v>
      </c>
      <c r="M87" s="104">
        <v>0</v>
      </c>
      <c r="N87" s="104">
        <v>0</v>
      </c>
      <c r="O87" s="105">
        <v>0</v>
      </c>
      <c r="P87" s="105">
        <v>0</v>
      </c>
      <c r="Q87" s="105">
        <v>0</v>
      </c>
      <c r="R87" s="105">
        <v>0</v>
      </c>
    </row>
    <row r="88" spans="1:18" s="269" customFormat="1">
      <c r="A88" s="279" t="s">
        <v>138</v>
      </c>
      <c r="B88" s="52"/>
      <c r="C88" s="274"/>
      <c r="D88" s="312"/>
      <c r="E88" s="385"/>
      <c r="F88" s="347"/>
      <c r="G88" s="104"/>
      <c r="H88" s="104"/>
      <c r="I88" s="104"/>
      <c r="J88" s="104"/>
      <c r="K88" s="104"/>
      <c r="L88" s="104"/>
      <c r="M88" s="104"/>
      <c r="N88" s="104"/>
      <c r="O88" s="105"/>
      <c r="P88" s="105"/>
      <c r="Q88" s="105"/>
      <c r="R88" s="105"/>
    </row>
    <row r="89" spans="1:18">
      <c r="A89" s="138">
        <v>15</v>
      </c>
      <c r="B89" s="48" t="s">
        <v>92</v>
      </c>
      <c r="C89" s="46"/>
      <c r="D89" s="323"/>
      <c r="E89" s="345"/>
      <c r="F89" s="345"/>
      <c r="G89" s="66">
        <f t="shared" ref="G89:R89" si="5">SUM(G85:G88)</f>
        <v>0</v>
      </c>
      <c r="H89" s="66">
        <f t="shared" si="5"/>
        <v>0</v>
      </c>
      <c r="I89" s="66">
        <f t="shared" si="5"/>
        <v>0</v>
      </c>
      <c r="J89" s="66">
        <f t="shared" si="5"/>
        <v>0</v>
      </c>
      <c r="K89" s="66">
        <f t="shared" si="5"/>
        <v>0</v>
      </c>
      <c r="L89" s="66">
        <f t="shared" si="5"/>
        <v>0</v>
      </c>
      <c r="M89" s="66">
        <f t="shared" si="5"/>
        <v>0</v>
      </c>
      <c r="N89" s="66">
        <f t="shared" si="5"/>
        <v>92.9</v>
      </c>
      <c r="O89" s="66">
        <f t="shared" si="5"/>
        <v>92.9</v>
      </c>
      <c r="P89" s="66">
        <f t="shared" si="5"/>
        <v>92.9</v>
      </c>
      <c r="Q89" s="66">
        <f t="shared" si="5"/>
        <v>107.9</v>
      </c>
      <c r="R89" s="66">
        <f t="shared" si="5"/>
        <v>155.39999999999998</v>
      </c>
    </row>
    <row r="90" spans="1:18">
      <c r="A90" s="138"/>
      <c r="B90" s="165"/>
      <c r="C90" s="163"/>
      <c r="D90" s="164"/>
      <c r="E90" s="100"/>
      <c r="F90" s="100"/>
      <c r="G90" s="100"/>
      <c r="H90" s="100"/>
      <c r="I90" s="100"/>
      <c r="J90" s="100"/>
      <c r="K90" s="100"/>
      <c r="L90" s="100"/>
      <c r="M90" s="100"/>
      <c r="N90" s="100"/>
      <c r="O90" s="100"/>
      <c r="P90" s="100"/>
      <c r="Q90" s="100"/>
      <c r="R90" s="166"/>
    </row>
    <row r="91" spans="1:18">
      <c r="A91" s="138">
        <v>16</v>
      </c>
      <c r="B91" s="49" t="s">
        <v>148</v>
      </c>
      <c r="C91" s="50"/>
      <c r="D91" s="83"/>
      <c r="E91" s="281"/>
      <c r="F91" s="281"/>
      <c r="G91" s="79">
        <f t="shared" ref="G91:R91" si="6">G89+G81</f>
        <v>0</v>
      </c>
      <c r="H91" s="79">
        <f t="shared" si="6"/>
        <v>0</v>
      </c>
      <c r="I91" s="79">
        <f t="shared" si="6"/>
        <v>48.2</v>
      </c>
      <c r="J91" s="79">
        <f t="shared" si="6"/>
        <v>48.2</v>
      </c>
      <c r="K91" s="79">
        <f t="shared" si="6"/>
        <v>48.2</v>
      </c>
      <c r="L91" s="79">
        <f t="shared" si="6"/>
        <v>48.2</v>
      </c>
      <c r="M91" s="79">
        <f t="shared" si="6"/>
        <v>48.2</v>
      </c>
      <c r="N91" s="79">
        <f t="shared" si="6"/>
        <v>141.10000000000002</v>
      </c>
      <c r="O91" s="79">
        <f t="shared" si="6"/>
        <v>141.10000000000002</v>
      </c>
      <c r="P91" s="79">
        <f t="shared" si="6"/>
        <v>141.10000000000002</v>
      </c>
      <c r="Q91" s="79">
        <f t="shared" si="6"/>
        <v>156.10000000000002</v>
      </c>
      <c r="R91" s="79">
        <f t="shared" si="6"/>
        <v>203.59999999999997</v>
      </c>
    </row>
    <row r="92" spans="1:18">
      <c r="A92" s="138"/>
      <c r="B92" s="27"/>
      <c r="C92" s="12"/>
      <c r="D92" s="21"/>
      <c r="E92" s="21"/>
      <c r="F92" s="21"/>
      <c r="G92" s="75"/>
      <c r="H92" s="75"/>
      <c r="I92" s="75"/>
      <c r="J92" s="75"/>
      <c r="K92" s="75"/>
      <c r="L92" s="75"/>
      <c r="M92" s="75"/>
      <c r="N92" s="75"/>
      <c r="O92" s="75"/>
      <c r="P92" s="75"/>
      <c r="Q92" s="75"/>
      <c r="R92" s="75"/>
    </row>
    <row r="93" spans="1:18" ht="18.75">
      <c r="A93" s="138"/>
      <c r="B93" s="287" t="s">
        <v>43</v>
      </c>
      <c r="C93" s="12"/>
      <c r="D93" s="21"/>
      <c r="E93" s="21"/>
      <c r="F93" s="21"/>
      <c r="G93" s="75"/>
      <c r="H93" s="75"/>
      <c r="I93" s="75"/>
      <c r="J93" s="75"/>
      <c r="K93" s="75"/>
      <c r="L93" s="75"/>
      <c r="M93" s="75"/>
      <c r="N93" s="75"/>
      <c r="O93" s="75"/>
      <c r="P93" s="75"/>
      <c r="Q93" s="75"/>
      <c r="R93" s="75"/>
    </row>
    <row r="94" spans="1:18">
      <c r="A94" s="138"/>
      <c r="B94" s="1"/>
      <c r="C94" s="12"/>
      <c r="D94" s="21"/>
      <c r="E94" s="63" t="s">
        <v>120</v>
      </c>
      <c r="F94" s="63" t="s">
        <v>77</v>
      </c>
      <c r="G94" s="63" t="s">
        <v>1</v>
      </c>
      <c r="H94" s="63" t="s">
        <v>2</v>
      </c>
      <c r="I94" s="63" t="s">
        <v>17</v>
      </c>
      <c r="J94" s="63" t="s">
        <v>18</v>
      </c>
      <c r="K94" s="63" t="s">
        <v>20</v>
      </c>
      <c r="L94" s="63" t="s">
        <v>21</v>
      </c>
      <c r="M94" s="63" t="s">
        <v>24</v>
      </c>
      <c r="N94" s="63" t="s">
        <v>25</v>
      </c>
      <c r="O94" s="63" t="s">
        <v>27</v>
      </c>
      <c r="P94" s="63" t="s">
        <v>28</v>
      </c>
      <c r="Q94" s="63" t="s">
        <v>29</v>
      </c>
      <c r="R94" s="63" t="s">
        <v>30</v>
      </c>
    </row>
    <row r="95" spans="1:18">
      <c r="A95" s="138">
        <v>17</v>
      </c>
      <c r="B95" s="51" t="s">
        <v>153</v>
      </c>
      <c r="C95" s="39"/>
      <c r="D95" s="87"/>
      <c r="E95" s="281">
        <f t="shared" ref="E95:R95" si="7">E21</f>
        <v>795.2</v>
      </c>
      <c r="F95" s="281">
        <f t="shared" si="7"/>
        <v>748.5</v>
      </c>
      <c r="G95" s="79">
        <f t="shared" si="7"/>
        <v>762.49223401650897</v>
      </c>
      <c r="H95" s="79">
        <f t="shared" si="7"/>
        <v>764.76957148349072</v>
      </c>
      <c r="I95" s="79">
        <f t="shared" si="7"/>
        <v>768.24095462439107</v>
      </c>
      <c r="J95" s="79">
        <f t="shared" si="7"/>
        <v>770.5562847811417</v>
      </c>
      <c r="K95" s="79">
        <f t="shared" si="7"/>
        <v>771.63252270213138</v>
      </c>
      <c r="L95" s="79">
        <f t="shared" si="7"/>
        <v>773.96887209311262</v>
      </c>
      <c r="M95" s="79">
        <f t="shared" si="7"/>
        <v>776.32474332778872</v>
      </c>
      <c r="N95" s="79">
        <f t="shared" si="7"/>
        <v>779.69555477696508</v>
      </c>
      <c r="O95" s="79">
        <f t="shared" si="7"/>
        <v>779.75905290867001</v>
      </c>
      <c r="P95" s="79">
        <f t="shared" si="7"/>
        <v>785.5075001292837</v>
      </c>
      <c r="Q95" s="79">
        <f t="shared" si="7"/>
        <v>788.9329098635676</v>
      </c>
      <c r="R95" s="79">
        <f t="shared" si="7"/>
        <v>792.36129732102802</v>
      </c>
    </row>
    <row r="96" spans="1:18" ht="31.5">
      <c r="A96" s="138">
        <v>18</v>
      </c>
      <c r="B96" s="51" t="s">
        <v>150</v>
      </c>
      <c r="C96" s="39"/>
      <c r="D96" s="87"/>
      <c r="E96" s="281">
        <f t="shared" ref="E96:R96" si="8">E73</f>
        <v>795.4</v>
      </c>
      <c r="F96" s="281">
        <f t="shared" si="8"/>
        <v>797.9</v>
      </c>
      <c r="G96" s="79">
        <f t="shared" si="8"/>
        <v>873.85900000000004</v>
      </c>
      <c r="H96" s="79">
        <f t="shared" si="8"/>
        <v>717.95900000000006</v>
      </c>
      <c r="I96" s="79">
        <f t="shared" si="8"/>
        <v>744.15899999999999</v>
      </c>
      <c r="J96" s="79">
        <f t="shared" si="8"/>
        <v>746.15899999999999</v>
      </c>
      <c r="K96" s="79">
        <f t="shared" si="8"/>
        <v>652.16499999999996</v>
      </c>
      <c r="L96" s="79">
        <f t="shared" si="8"/>
        <v>655.61</v>
      </c>
      <c r="M96" s="79">
        <f t="shared" si="8"/>
        <v>659.61</v>
      </c>
      <c r="N96" s="79">
        <f t="shared" si="8"/>
        <v>647.61</v>
      </c>
      <c r="O96" s="79">
        <f t="shared" si="8"/>
        <v>635.61</v>
      </c>
      <c r="P96" s="79">
        <f t="shared" si="8"/>
        <v>634.86</v>
      </c>
      <c r="Q96" s="79">
        <f t="shared" si="8"/>
        <v>634.86</v>
      </c>
      <c r="R96" s="79">
        <f t="shared" si="8"/>
        <v>613.86</v>
      </c>
    </row>
    <row r="97" spans="1:18">
      <c r="A97" s="138">
        <v>19</v>
      </c>
      <c r="B97" s="53" t="s">
        <v>187</v>
      </c>
      <c r="C97" s="39"/>
      <c r="D97" s="87"/>
      <c r="E97" s="281">
        <f>E96-E95</f>
        <v>0.19999999999993179</v>
      </c>
      <c r="F97" s="281">
        <f>F96-F95</f>
        <v>49.399999999999977</v>
      </c>
      <c r="G97" s="79">
        <f t="shared" ref="G97:R97" si="9">G96-G95</f>
        <v>111.36676598349106</v>
      </c>
      <c r="H97" s="79">
        <f t="shared" si="9"/>
        <v>-46.810571483490662</v>
      </c>
      <c r="I97" s="79">
        <f t="shared" si="9"/>
        <v>-24.081954624391074</v>
      </c>
      <c r="J97" s="79">
        <f t="shared" si="9"/>
        <v>-24.397284781141707</v>
      </c>
      <c r="K97" s="79">
        <f t="shared" si="9"/>
        <v>-119.46752270213142</v>
      </c>
      <c r="L97" s="79">
        <f t="shared" si="9"/>
        <v>-118.35887209311261</v>
      </c>
      <c r="M97" s="79">
        <f t="shared" si="9"/>
        <v>-116.71474332778871</v>
      </c>
      <c r="N97" s="79">
        <f t="shared" si="9"/>
        <v>-132.08555477696507</v>
      </c>
      <c r="O97" s="79">
        <f t="shared" si="9"/>
        <v>-144.14905290867</v>
      </c>
      <c r="P97" s="79">
        <f t="shared" si="9"/>
        <v>-150.64750012928369</v>
      </c>
      <c r="Q97" s="79">
        <f t="shared" si="9"/>
        <v>-154.07290986356759</v>
      </c>
      <c r="R97" s="79">
        <f t="shared" si="9"/>
        <v>-178.50129732102801</v>
      </c>
    </row>
    <row r="98" spans="1:18" ht="31.5">
      <c r="A98" s="138">
        <v>20</v>
      </c>
      <c r="B98" s="51" t="s">
        <v>149</v>
      </c>
      <c r="C98" s="39"/>
      <c r="D98" s="87"/>
      <c r="E98" s="281"/>
      <c r="F98" s="281"/>
      <c r="G98" s="79">
        <f t="shared" ref="G98:R98" si="10">G91</f>
        <v>0</v>
      </c>
      <c r="H98" s="79">
        <f t="shared" si="10"/>
        <v>0</v>
      </c>
      <c r="I98" s="79">
        <f t="shared" si="10"/>
        <v>48.2</v>
      </c>
      <c r="J98" s="79">
        <f t="shared" si="10"/>
        <v>48.2</v>
      </c>
      <c r="K98" s="79">
        <f t="shared" si="10"/>
        <v>48.2</v>
      </c>
      <c r="L98" s="79">
        <f t="shared" si="10"/>
        <v>48.2</v>
      </c>
      <c r="M98" s="79">
        <f t="shared" si="10"/>
        <v>48.2</v>
      </c>
      <c r="N98" s="79">
        <f t="shared" si="10"/>
        <v>141.10000000000002</v>
      </c>
      <c r="O98" s="79">
        <f t="shared" si="10"/>
        <v>141.10000000000002</v>
      </c>
      <c r="P98" s="79">
        <f t="shared" si="10"/>
        <v>141.10000000000002</v>
      </c>
      <c r="Q98" s="79">
        <f t="shared" si="10"/>
        <v>156.10000000000002</v>
      </c>
      <c r="R98" s="79">
        <f t="shared" si="10"/>
        <v>203.59999999999997</v>
      </c>
    </row>
    <row r="99" spans="1:18" s="2" customFormat="1" ht="31.5">
      <c r="A99" s="138">
        <v>21</v>
      </c>
      <c r="B99" s="51" t="s">
        <v>206</v>
      </c>
      <c r="C99" s="39"/>
      <c r="D99" s="37"/>
      <c r="E99" s="281">
        <f>E98+E97</f>
        <v>0.19999999999993179</v>
      </c>
      <c r="F99" s="281">
        <f>F98+F97</f>
        <v>49.399999999999977</v>
      </c>
      <c r="G99" s="79">
        <f>G98+G97</f>
        <v>111.36676598349106</v>
      </c>
      <c r="H99" s="277">
        <f>H98+H97</f>
        <v>-46.810571483490662</v>
      </c>
      <c r="I99" s="79">
        <f t="shared" ref="I99:R99" si="11">I98+I97</f>
        <v>24.118045375608929</v>
      </c>
      <c r="J99" s="79">
        <f t="shared" si="11"/>
        <v>23.802715218858296</v>
      </c>
      <c r="K99" s="277">
        <f t="shared" si="11"/>
        <v>-71.267522702131416</v>
      </c>
      <c r="L99" s="79">
        <f t="shared" si="11"/>
        <v>-70.158872093112606</v>
      </c>
      <c r="M99" s="79">
        <f t="shared" si="11"/>
        <v>-68.514743327788707</v>
      </c>
      <c r="N99" s="79">
        <f t="shared" si="11"/>
        <v>9.0144452230349543</v>
      </c>
      <c r="O99" s="79">
        <f t="shared" si="11"/>
        <v>-3.049052908669978</v>
      </c>
      <c r="P99" s="79">
        <f t="shared" si="11"/>
        <v>-9.5475001292836623</v>
      </c>
      <c r="Q99" s="79">
        <f t="shared" si="11"/>
        <v>2.0270901364324345</v>
      </c>
      <c r="R99" s="79">
        <f t="shared" si="11"/>
        <v>25.098702678971961</v>
      </c>
    </row>
  </sheetData>
  <dataConsolidate/>
  <customSheetViews>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1"/>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2"/>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3"/>
      <headerFooter alignWithMargins="0"/>
    </customSheetView>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4"/>
      <headerFooter alignWithMargins="0"/>
    </customSheetView>
  </customSheetViews>
  <phoneticPr fontId="4" type="noConversion"/>
  <printOptions horizontalCentered="1" verticalCentered="1"/>
  <pageMargins left="0.25" right="0.25" top="0.75" bottom="0.75" header="0.3" footer="0.3"/>
  <pageSetup scale="38" pageOrder="overThenDown" orientation="portrait" r:id="rId5"/>
  <headerFooter alignWithMargins="0"/>
  <drawing r:id="rId6"/>
  <extLst>
    <ext xmlns:x14="http://schemas.microsoft.com/office/spreadsheetml/2009/9/main" uri="{CCE6A557-97BC-4b89-ADB6-D9C93CAAB3DF}">
      <x14:dataValidations xmlns:xm="http://schemas.microsoft.com/office/excel/2006/main" count="6">
        <x14:dataValidation type="list" allowBlank="1" showInputMessage="1">
          <x14:formula1>
            <xm:f>Lists!$C$2:$C$7</xm:f>
          </x14:formula1>
          <xm:sqref>D51:D52</xm:sqref>
        </x14:dataValidation>
        <x14:dataValidation type="list" allowBlank="1" showInputMessage="1">
          <x14:formula1>
            <xm:f>Lists!$D$2:$D$7</xm:f>
          </x14:formula1>
          <xm:sqref>D58:D69</xm:sqref>
        </x14:dataValidation>
        <x14:dataValidation type="list" allowBlank="1" showInputMessage="1">
          <x14:formula1>
            <xm:f>Lists!$E$2:$E$10</xm:f>
          </x14:formula1>
          <xm:sqref>D78:D80</xm:sqref>
        </x14:dataValidation>
        <x14:dataValidation type="list" allowBlank="1">
          <x14:formula1>
            <xm:f>Lists!$A$2:$A$9</xm:f>
          </x14:formula1>
          <xm:sqref>D26:D36</xm:sqref>
        </x14:dataValidation>
        <x14:dataValidation type="list" allowBlank="1" showInputMessage="1">
          <x14:formula1>
            <xm:f>Lists!$B$2:$B$10</xm:f>
          </x14:formula1>
          <xm:sqref>D40:D45</xm:sqref>
        </x14:dataValidation>
        <x14:dataValidation type="list" allowBlank="1" showInputMessage="1">
          <x14:formula1>
            <xm:f>Lists!$F$2:$F$7</xm:f>
          </x14:formula1>
          <xm:sqref>D85:D88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Z125"/>
  <sheetViews>
    <sheetView showGridLines="0" tabSelected="1" view="pageBreakPreview" zoomScale="85" zoomScaleNormal="100" zoomScaleSheetLayoutView="85" workbookViewId="0">
      <pane xSplit="2" topLeftCell="D1" activePane="topRight" state="frozen"/>
      <selection pane="topRight" activeCell="E11" sqref="E11"/>
    </sheetView>
  </sheetViews>
  <sheetFormatPr defaultColWidth="9" defaultRowHeight="15.75"/>
  <cols>
    <col min="1" max="1" width="9" style="147"/>
    <col min="2" max="2" width="80" style="35" customWidth="1"/>
    <col min="3" max="3" width="16.875" style="35" customWidth="1"/>
    <col min="4" max="4" width="24.875" style="35" bestFit="1" customWidth="1"/>
    <col min="5" max="5" width="10.125" style="5" customWidth="1"/>
    <col min="6" max="6" width="13.75" style="5" bestFit="1" customWidth="1"/>
    <col min="7" max="15" width="10.125" style="5" customWidth="1"/>
    <col min="16" max="18" width="10.125" style="1" customWidth="1"/>
    <col min="19" max="131" width="7.125" style="1" customWidth="1"/>
    <col min="132" max="16384" width="9" style="1"/>
  </cols>
  <sheetData>
    <row r="1" spans="1:26" s="2" customFormat="1">
      <c r="A1" s="144"/>
      <c r="B1" s="21" t="s">
        <v>22</v>
      </c>
      <c r="C1" s="21"/>
      <c r="D1" s="12"/>
      <c r="E1" s="4"/>
      <c r="F1" s="4"/>
      <c r="G1" s="4"/>
      <c r="H1" s="4"/>
      <c r="I1" s="4"/>
      <c r="J1" s="4"/>
      <c r="K1" s="4"/>
      <c r="L1" s="4"/>
      <c r="M1" s="4"/>
      <c r="N1" s="4"/>
    </row>
    <row r="2" spans="1:26" s="2" customFormat="1">
      <c r="A2" s="144"/>
      <c r="B2" s="21" t="s">
        <v>23</v>
      </c>
      <c r="C2" s="21"/>
      <c r="D2" s="12"/>
      <c r="E2" s="4"/>
      <c r="F2" s="4"/>
      <c r="G2" s="4"/>
      <c r="H2" s="4"/>
      <c r="I2" s="4"/>
      <c r="J2" s="4"/>
      <c r="K2" s="4"/>
      <c r="L2" s="4"/>
      <c r="M2" s="4"/>
      <c r="N2" s="4"/>
    </row>
    <row r="3" spans="1:26" s="3" customFormat="1">
      <c r="A3" s="144"/>
      <c r="B3" s="127" t="s">
        <v>183</v>
      </c>
      <c r="C3" s="22"/>
      <c r="D3" s="17"/>
    </row>
    <row r="4" spans="1:26" s="3" customFormat="1">
      <c r="A4" s="144"/>
      <c r="B4" s="26" t="s">
        <v>160</v>
      </c>
      <c r="C4" s="22"/>
      <c r="D4" s="16"/>
    </row>
    <row r="5" spans="1:26" s="3" customFormat="1">
      <c r="A5" s="144"/>
      <c r="B5" s="282" t="s">
        <v>164</v>
      </c>
      <c r="C5" s="22"/>
      <c r="D5" s="16"/>
    </row>
    <row r="6" spans="1:26" s="3" customFormat="1">
      <c r="A6" s="144"/>
      <c r="B6" s="16"/>
      <c r="D6" s="16"/>
    </row>
    <row r="7" spans="1:26" s="3" customFormat="1">
      <c r="A7" s="144"/>
      <c r="B7" s="143" t="s">
        <v>97</v>
      </c>
      <c r="C7" s="12"/>
      <c r="D7" s="12"/>
      <c r="E7" s="122" t="s">
        <v>79</v>
      </c>
      <c r="F7" s="11"/>
      <c r="G7" s="11"/>
      <c r="I7" s="8"/>
      <c r="J7" s="6"/>
      <c r="K7" s="6"/>
      <c r="L7" s="6"/>
      <c r="M7" s="6"/>
      <c r="N7" s="6"/>
      <c r="O7" s="6"/>
    </row>
    <row r="8" spans="1:26" s="3" customFormat="1">
      <c r="A8" s="144"/>
      <c r="B8" s="21"/>
      <c r="C8" s="13"/>
      <c r="D8" s="21"/>
      <c r="E8" s="54"/>
      <c r="F8" s="54"/>
      <c r="G8" s="54"/>
      <c r="H8" s="54"/>
      <c r="I8" s="54"/>
      <c r="J8" s="55" t="s">
        <v>3</v>
      </c>
      <c r="K8" s="56"/>
      <c r="L8" s="56"/>
      <c r="M8" s="56"/>
      <c r="N8" s="56"/>
      <c r="O8" s="57"/>
      <c r="P8" s="58"/>
      <c r="Q8" s="58"/>
      <c r="R8" s="58"/>
    </row>
    <row r="9" spans="1:26" s="3" customFormat="1">
      <c r="A9" s="144"/>
      <c r="B9" s="13"/>
      <c r="C9" s="13"/>
      <c r="D9" s="21"/>
      <c r="E9" s="402" t="s">
        <v>211</v>
      </c>
      <c r="F9" s="403"/>
      <c r="G9" s="122"/>
      <c r="H9" s="60"/>
      <c r="I9" s="60"/>
      <c r="J9" s="61"/>
      <c r="K9" s="62"/>
      <c r="L9" s="62"/>
      <c r="M9" s="62"/>
      <c r="N9" s="62"/>
      <c r="O9" s="57"/>
      <c r="P9" s="58"/>
      <c r="Q9" s="58"/>
      <c r="R9" s="58"/>
    </row>
    <row r="10" spans="1:26" s="7" customFormat="1" ht="18.75">
      <c r="A10" s="145"/>
      <c r="B10" s="285" t="s">
        <v>45</v>
      </c>
      <c r="C10" s="23"/>
      <c r="D10" s="23"/>
      <c r="E10" s="63" t="s">
        <v>120</v>
      </c>
      <c r="F10" s="289" t="s">
        <v>77</v>
      </c>
      <c r="G10" s="180" t="s">
        <v>1</v>
      </c>
      <c r="H10" s="63" t="s">
        <v>2</v>
      </c>
      <c r="I10" s="63" t="s">
        <v>17</v>
      </c>
      <c r="J10" s="63" t="s">
        <v>18</v>
      </c>
      <c r="K10" s="63" t="s">
        <v>20</v>
      </c>
      <c r="L10" s="63" t="s">
        <v>21</v>
      </c>
      <c r="M10" s="63" t="s">
        <v>24</v>
      </c>
      <c r="N10" s="63" t="s">
        <v>25</v>
      </c>
      <c r="O10" s="63" t="s">
        <v>27</v>
      </c>
      <c r="P10" s="63" t="s">
        <v>28</v>
      </c>
      <c r="Q10" s="63" t="s">
        <v>29</v>
      </c>
      <c r="R10" s="63" t="s">
        <v>30</v>
      </c>
    </row>
    <row r="11" spans="1:26">
      <c r="A11" s="72">
        <v>1</v>
      </c>
      <c r="B11" s="21" t="s">
        <v>117</v>
      </c>
      <c r="C11" s="21"/>
      <c r="D11" s="64"/>
      <c r="E11" s="295">
        <v>2561656</v>
      </c>
      <c r="F11" s="344">
        <v>2485803</v>
      </c>
      <c r="G11" s="103">
        <v>2537926.81</v>
      </c>
      <c r="H11" s="104">
        <v>2687831.02</v>
      </c>
      <c r="I11" s="104">
        <v>2709730.14</v>
      </c>
      <c r="J11" s="104">
        <v>2731060</v>
      </c>
      <c r="K11" s="104">
        <v>2736917</v>
      </c>
      <c r="L11" s="104">
        <v>2756893</v>
      </c>
      <c r="M11" s="104">
        <v>2779578</v>
      </c>
      <c r="N11" s="104">
        <v>2801729</v>
      </c>
      <c r="O11" s="105">
        <v>2823727</v>
      </c>
      <c r="P11" s="105">
        <v>2846429</v>
      </c>
      <c r="Q11" s="105">
        <v>2867763</v>
      </c>
      <c r="R11" s="105">
        <v>2888734</v>
      </c>
    </row>
    <row r="12" spans="1:26">
      <c r="A12" s="72">
        <v>2</v>
      </c>
      <c r="B12" s="21" t="s">
        <v>116</v>
      </c>
      <c r="C12" s="21"/>
      <c r="D12" s="64"/>
      <c r="E12" s="295">
        <v>0</v>
      </c>
      <c r="F12" s="344">
        <v>0</v>
      </c>
      <c r="G12" s="103">
        <v>0</v>
      </c>
      <c r="H12" s="104">
        <v>0</v>
      </c>
      <c r="I12" s="104">
        <v>0</v>
      </c>
      <c r="J12" s="104">
        <v>0</v>
      </c>
      <c r="K12" s="104">
        <v>0</v>
      </c>
      <c r="L12" s="104">
        <v>0</v>
      </c>
      <c r="M12" s="104">
        <v>0</v>
      </c>
      <c r="N12" s="104">
        <v>0</v>
      </c>
      <c r="O12" s="105">
        <v>0</v>
      </c>
      <c r="P12" s="105">
        <v>0</v>
      </c>
      <c r="Q12" s="105">
        <v>0</v>
      </c>
      <c r="R12" s="105">
        <v>0</v>
      </c>
    </row>
    <row r="13" spans="1:26">
      <c r="A13" s="72">
        <v>3</v>
      </c>
      <c r="B13" s="21" t="s">
        <v>276</v>
      </c>
      <c r="C13" s="21"/>
      <c r="D13" s="64" t="s">
        <v>332</v>
      </c>
      <c r="E13" s="295">
        <v>2583192</v>
      </c>
      <c r="F13" s="344">
        <v>2493169</v>
      </c>
      <c r="G13" s="103">
        <v>2601374.98</v>
      </c>
      <c r="H13" s="103">
        <v>2751631.79</v>
      </c>
      <c r="I13" s="103">
        <v>2773935.89</v>
      </c>
      <c r="J13" s="103">
        <v>2795663.57</v>
      </c>
      <c r="K13" s="103">
        <v>2801537.23</v>
      </c>
      <c r="L13" s="103">
        <v>2821895.15</v>
      </c>
      <c r="M13" s="103">
        <v>2845035.12</v>
      </c>
      <c r="N13" s="103">
        <v>2867641.74</v>
      </c>
      <c r="O13" s="103">
        <v>2890117.58</v>
      </c>
      <c r="P13" s="103">
        <v>2913344.99</v>
      </c>
      <c r="Q13" s="103">
        <v>2935170.54</v>
      </c>
      <c r="R13" s="103">
        <v>2956622.68</v>
      </c>
      <c r="S13" s="269"/>
      <c r="T13" s="269"/>
      <c r="U13" s="269"/>
      <c r="V13" s="269"/>
      <c r="W13" s="269"/>
      <c r="X13" s="269"/>
      <c r="Y13" s="269"/>
      <c r="Z13" s="269"/>
    </row>
    <row r="14" spans="1:26">
      <c r="A14" s="22">
        <v>4</v>
      </c>
      <c r="B14" s="21" t="s">
        <v>275</v>
      </c>
      <c r="C14" s="21"/>
      <c r="D14" s="64"/>
      <c r="E14" s="167">
        <v>2561656</v>
      </c>
      <c r="F14" s="297">
        <v>2485803</v>
      </c>
      <c r="G14" s="295">
        <v>2537927</v>
      </c>
      <c r="H14" s="296">
        <v>2552031</v>
      </c>
      <c r="I14" s="296">
        <v>2568230</v>
      </c>
      <c r="J14" s="296">
        <v>2584160</v>
      </c>
      <c r="K14" s="296">
        <v>2584817</v>
      </c>
      <c r="L14" s="296">
        <v>2600093</v>
      </c>
      <c r="M14" s="296">
        <v>2618278</v>
      </c>
      <c r="N14" s="296">
        <v>2636529</v>
      </c>
      <c r="O14" s="296">
        <v>2655627</v>
      </c>
      <c r="P14" s="296">
        <v>2676648</v>
      </c>
      <c r="Q14" s="296">
        <v>2696285</v>
      </c>
      <c r="R14" s="296">
        <v>2715541</v>
      </c>
    </row>
    <row r="15" spans="1:26">
      <c r="A15" s="22">
        <v>5</v>
      </c>
      <c r="B15" s="21" t="s">
        <v>274</v>
      </c>
      <c r="C15" s="21"/>
      <c r="D15" s="64"/>
      <c r="E15" s="167">
        <v>2583192</v>
      </c>
      <c r="F15" s="290">
        <v>2493169</v>
      </c>
      <c r="G15" s="103">
        <v>2601375</v>
      </c>
      <c r="H15" s="103">
        <v>2615832</v>
      </c>
      <c r="I15" s="103">
        <v>2632436</v>
      </c>
      <c r="J15" s="103">
        <v>2648764</v>
      </c>
      <c r="K15" s="103">
        <v>2649437</v>
      </c>
      <c r="L15" s="103">
        <v>2665095</v>
      </c>
      <c r="M15" s="103">
        <v>2683735</v>
      </c>
      <c r="N15" s="103">
        <v>2702442</v>
      </c>
      <c r="O15" s="103">
        <v>2722018</v>
      </c>
      <c r="P15" s="103">
        <v>2743564</v>
      </c>
      <c r="Q15" s="103">
        <v>2763692</v>
      </c>
      <c r="R15" s="103">
        <v>2783429</v>
      </c>
    </row>
    <row r="16" spans="1:26">
      <c r="A16" s="22">
        <v>6</v>
      </c>
      <c r="B16" s="21" t="s">
        <v>41</v>
      </c>
      <c r="C16" s="24"/>
      <c r="D16" s="65"/>
      <c r="E16" s="167">
        <v>0</v>
      </c>
      <c r="F16" s="290">
        <v>0</v>
      </c>
      <c r="G16" s="103">
        <v>0</v>
      </c>
      <c r="H16" s="103">
        <v>0</v>
      </c>
      <c r="I16" s="103">
        <v>0</v>
      </c>
      <c r="J16" s="103">
        <v>0</v>
      </c>
      <c r="K16" s="103">
        <v>0</v>
      </c>
      <c r="L16" s="103">
        <v>0</v>
      </c>
      <c r="M16" s="103">
        <v>0</v>
      </c>
      <c r="N16" s="103">
        <v>0</v>
      </c>
      <c r="O16" s="103">
        <v>0</v>
      </c>
      <c r="P16" s="103">
        <v>0</v>
      </c>
      <c r="Q16" s="103">
        <v>0</v>
      </c>
      <c r="R16" s="103">
        <v>0</v>
      </c>
    </row>
    <row r="17" spans="1:18">
      <c r="A17" s="22">
        <v>7</v>
      </c>
      <c r="B17" s="27" t="s">
        <v>277</v>
      </c>
      <c r="C17" s="21"/>
      <c r="D17" s="64"/>
      <c r="E17" s="67">
        <f>E15+E16</f>
        <v>2583192</v>
      </c>
      <c r="F17" s="67">
        <f>F15+F16</f>
        <v>2493169</v>
      </c>
      <c r="G17" s="67">
        <f t="shared" ref="G17:R17" si="0">G15+G16</f>
        <v>2601375</v>
      </c>
      <c r="H17" s="67">
        <f t="shared" si="0"/>
        <v>2615832</v>
      </c>
      <c r="I17" s="67">
        <f t="shared" si="0"/>
        <v>2632436</v>
      </c>
      <c r="J17" s="67">
        <f t="shared" si="0"/>
        <v>2648764</v>
      </c>
      <c r="K17" s="67">
        <f t="shared" si="0"/>
        <v>2649437</v>
      </c>
      <c r="L17" s="67">
        <f t="shared" si="0"/>
        <v>2665095</v>
      </c>
      <c r="M17" s="67">
        <f t="shared" si="0"/>
        <v>2683735</v>
      </c>
      <c r="N17" s="67">
        <f t="shared" si="0"/>
        <v>2702442</v>
      </c>
      <c r="O17" s="67">
        <f t="shared" si="0"/>
        <v>2722018</v>
      </c>
      <c r="P17" s="67">
        <f t="shared" si="0"/>
        <v>2743564</v>
      </c>
      <c r="Q17" s="67">
        <f t="shared" si="0"/>
        <v>2763692</v>
      </c>
      <c r="R17" s="67">
        <f t="shared" si="0"/>
        <v>2783429</v>
      </c>
    </row>
    <row r="18" spans="1:18">
      <c r="A18" s="22"/>
      <c r="C18" s="21"/>
      <c r="D18" s="21"/>
      <c r="E18" s="212"/>
      <c r="F18" s="291"/>
      <c r="G18" s="213"/>
      <c r="H18" s="213"/>
      <c r="I18" s="213"/>
      <c r="J18" s="213"/>
      <c r="K18" s="213"/>
      <c r="L18" s="213"/>
      <c r="M18" s="213"/>
      <c r="N18" s="213"/>
      <c r="O18" s="188"/>
      <c r="P18" s="188"/>
      <c r="Q18" s="188"/>
      <c r="R18" s="189"/>
    </row>
    <row r="19" spans="1:18">
      <c r="A19" s="22">
        <v>8</v>
      </c>
      <c r="B19" s="21" t="s">
        <v>40</v>
      </c>
      <c r="C19" s="21"/>
      <c r="D19" s="64"/>
      <c r="E19" s="209">
        <v>73115</v>
      </c>
      <c r="F19" s="292">
        <v>78685.399999999994</v>
      </c>
      <c r="G19" s="210">
        <v>81833</v>
      </c>
      <c r="H19" s="210">
        <v>85106</v>
      </c>
      <c r="I19" s="210">
        <v>88510</v>
      </c>
      <c r="J19" s="210">
        <v>92051</v>
      </c>
      <c r="K19" s="210">
        <v>95733</v>
      </c>
      <c r="L19" s="210">
        <v>99562</v>
      </c>
      <c r="M19" s="210">
        <v>103544</v>
      </c>
      <c r="N19" s="210">
        <v>107686</v>
      </c>
      <c r="O19" s="211">
        <v>111994</v>
      </c>
      <c r="P19" s="211">
        <v>116474</v>
      </c>
      <c r="Q19" s="211">
        <v>121133</v>
      </c>
      <c r="R19" s="211">
        <v>125979</v>
      </c>
    </row>
    <row r="20" spans="1:18">
      <c r="A20" s="22">
        <v>9</v>
      </c>
      <c r="B20" s="21" t="s">
        <v>114</v>
      </c>
      <c r="C20" s="21"/>
      <c r="D20" s="64"/>
      <c r="E20" s="176">
        <v>1878</v>
      </c>
      <c r="F20" s="293">
        <v>2641.7</v>
      </c>
      <c r="G20" s="119">
        <v>3554</v>
      </c>
      <c r="H20" s="119">
        <v>4601</v>
      </c>
      <c r="I20" s="119">
        <v>5762</v>
      </c>
      <c r="J20" s="119">
        <v>7019</v>
      </c>
      <c r="K20" s="119">
        <v>8353</v>
      </c>
      <c r="L20" s="119">
        <v>9745</v>
      </c>
      <c r="M20" s="119">
        <v>11180</v>
      </c>
      <c r="N20" s="119">
        <v>12645</v>
      </c>
      <c r="O20" s="120">
        <v>14128</v>
      </c>
      <c r="P20" s="120">
        <v>15621</v>
      </c>
      <c r="Q20" s="120">
        <v>17119</v>
      </c>
      <c r="R20" s="120">
        <v>18617</v>
      </c>
    </row>
    <row r="21" spans="1:18">
      <c r="A21" s="22">
        <v>10</v>
      </c>
      <c r="B21" s="308" t="s">
        <v>236</v>
      </c>
      <c r="C21" s="21"/>
      <c r="D21" s="21"/>
      <c r="E21" s="238">
        <v>0</v>
      </c>
      <c r="F21" s="294">
        <v>0</v>
      </c>
      <c r="G21" s="106">
        <v>0</v>
      </c>
      <c r="H21" s="107">
        <v>0</v>
      </c>
      <c r="I21" s="107">
        <v>0</v>
      </c>
      <c r="J21" s="107">
        <v>0</v>
      </c>
      <c r="K21" s="107">
        <v>0</v>
      </c>
      <c r="L21" s="107">
        <v>0</v>
      </c>
      <c r="M21" s="107">
        <v>0</v>
      </c>
      <c r="N21" s="107">
        <v>0</v>
      </c>
      <c r="O21" s="105">
        <v>0</v>
      </c>
      <c r="P21" s="105">
        <v>0</v>
      </c>
      <c r="Q21" s="105">
        <v>0</v>
      </c>
      <c r="R21" s="105">
        <v>0</v>
      </c>
    </row>
    <row r="22" spans="1:18">
      <c r="A22" s="22">
        <v>11</v>
      </c>
      <c r="B22" s="308" t="s">
        <v>237</v>
      </c>
      <c r="C22" s="21"/>
      <c r="D22" s="21"/>
      <c r="E22" s="238">
        <v>0</v>
      </c>
      <c r="F22" s="294">
        <v>0</v>
      </c>
      <c r="G22" s="106">
        <v>0</v>
      </c>
      <c r="H22" s="107">
        <v>0</v>
      </c>
      <c r="I22" s="107">
        <v>0</v>
      </c>
      <c r="J22" s="107">
        <v>0</v>
      </c>
      <c r="K22" s="107">
        <v>0</v>
      </c>
      <c r="L22" s="107">
        <v>0</v>
      </c>
      <c r="M22" s="107">
        <v>0</v>
      </c>
      <c r="N22" s="107">
        <v>0</v>
      </c>
      <c r="O22" s="105">
        <v>0</v>
      </c>
      <c r="P22" s="105">
        <v>0</v>
      </c>
      <c r="Q22" s="105">
        <v>0</v>
      </c>
      <c r="R22" s="105">
        <v>0</v>
      </c>
    </row>
    <row r="23" spans="1:18">
      <c r="A23" s="146"/>
      <c r="B23" s="29"/>
      <c r="C23" s="29"/>
      <c r="D23" s="148"/>
      <c r="E23" s="149"/>
      <c r="F23" s="149"/>
      <c r="G23" s="149"/>
      <c r="H23" s="149"/>
      <c r="I23" s="149"/>
      <c r="J23" s="149"/>
      <c r="K23" s="149"/>
      <c r="L23" s="149"/>
      <c r="M23" s="149"/>
      <c r="N23" s="149"/>
      <c r="O23" s="150"/>
      <c r="P23" s="150"/>
      <c r="Q23" s="150"/>
      <c r="R23" s="151"/>
    </row>
    <row r="24" spans="1:18" ht="18.75">
      <c r="B24" s="285" t="s">
        <v>196</v>
      </c>
      <c r="C24" s="30"/>
      <c r="D24" s="72"/>
      <c r="E24" s="73"/>
      <c r="F24" s="73"/>
      <c r="G24" s="73"/>
      <c r="H24" s="73"/>
      <c r="I24" s="73"/>
      <c r="J24" s="73"/>
      <c r="K24" s="73"/>
      <c r="L24" s="73"/>
      <c r="M24" s="73"/>
      <c r="N24" s="73"/>
      <c r="O24" s="73"/>
      <c r="P24" s="73"/>
      <c r="Q24" s="73"/>
      <c r="R24" s="73"/>
    </row>
    <row r="25" spans="1:18">
      <c r="A25" s="138"/>
      <c r="B25" s="27" t="s">
        <v>195</v>
      </c>
      <c r="C25" s="32"/>
      <c r="D25" s="74"/>
      <c r="E25" s="75"/>
      <c r="F25" s="75"/>
      <c r="G25" s="75"/>
      <c r="H25" s="75"/>
      <c r="I25" s="75"/>
      <c r="J25" s="75"/>
      <c r="K25" s="75"/>
      <c r="L25" s="75"/>
      <c r="M25" s="75"/>
      <c r="N25" s="75"/>
      <c r="O25" s="76"/>
      <c r="P25" s="76"/>
      <c r="Q25" s="76"/>
      <c r="R25" s="76"/>
    </row>
    <row r="26" spans="1:18">
      <c r="A26" s="138"/>
      <c r="B26" s="21" t="s">
        <v>42</v>
      </c>
      <c r="C26" s="12"/>
      <c r="D26" s="77" t="s">
        <v>242</v>
      </c>
      <c r="E26" s="63" t="s">
        <v>120</v>
      </c>
      <c r="F26" s="63" t="s">
        <v>77</v>
      </c>
      <c r="G26" s="63" t="s">
        <v>1</v>
      </c>
      <c r="H26" s="63" t="s">
        <v>2</v>
      </c>
      <c r="I26" s="63" t="s">
        <v>17</v>
      </c>
      <c r="J26" s="63" t="s">
        <v>18</v>
      </c>
      <c r="K26" s="63" t="s">
        <v>20</v>
      </c>
      <c r="L26" s="63" t="s">
        <v>21</v>
      </c>
      <c r="M26" s="63" t="s">
        <v>24</v>
      </c>
      <c r="N26" s="63" t="s">
        <v>25</v>
      </c>
      <c r="O26" s="63" t="s">
        <v>27</v>
      </c>
      <c r="P26" s="63" t="s">
        <v>28</v>
      </c>
      <c r="Q26" s="63" t="s">
        <v>29</v>
      </c>
      <c r="R26" s="63" t="s">
        <v>30</v>
      </c>
    </row>
    <row r="27" spans="1:18">
      <c r="A27" s="138" t="s">
        <v>123</v>
      </c>
      <c r="B27" s="14" t="s">
        <v>286</v>
      </c>
      <c r="C27" s="39"/>
      <c r="D27" s="353" t="s">
        <v>244</v>
      </c>
      <c r="E27" s="399">
        <v>152889.1</v>
      </c>
      <c r="F27" s="399">
        <v>72744.600000000006</v>
      </c>
      <c r="G27" s="104">
        <v>34825.699999999997</v>
      </c>
      <c r="H27" s="104">
        <v>109498.59999999999</v>
      </c>
      <c r="I27" s="104">
        <v>49574.2</v>
      </c>
      <c r="J27" s="104">
        <v>20167.5</v>
      </c>
      <c r="K27" s="104">
        <v>109337.1</v>
      </c>
      <c r="L27" s="104">
        <v>51800</v>
      </c>
      <c r="M27" s="104">
        <v>42095.700000000004</v>
      </c>
      <c r="N27" s="104">
        <v>102377.79999999999</v>
      </c>
      <c r="O27" s="104">
        <v>78077</v>
      </c>
      <c r="P27" s="104">
        <v>92876.400000000009</v>
      </c>
      <c r="Q27" s="104">
        <v>98771.3</v>
      </c>
      <c r="R27" s="104">
        <v>114371.09999999999</v>
      </c>
    </row>
    <row r="28" spans="1:18">
      <c r="A28" s="138" t="s">
        <v>124</v>
      </c>
      <c r="B28" s="14" t="s">
        <v>287</v>
      </c>
      <c r="C28" s="39"/>
      <c r="D28" s="353" t="s">
        <v>244</v>
      </c>
      <c r="E28" s="399">
        <v>200433</v>
      </c>
      <c r="F28" s="399">
        <v>369909.3</v>
      </c>
      <c r="G28" s="104">
        <v>327554.59999999998</v>
      </c>
      <c r="H28" s="104">
        <v>279977.89999999997</v>
      </c>
      <c r="I28" s="104">
        <v>363106.4</v>
      </c>
      <c r="J28" s="104">
        <v>357826.5</v>
      </c>
      <c r="K28" s="104">
        <v>272504.8</v>
      </c>
      <c r="L28" s="104">
        <v>353970.3</v>
      </c>
      <c r="M28" s="104">
        <v>354874.6</v>
      </c>
      <c r="N28" s="104">
        <v>276317.60000000003</v>
      </c>
      <c r="O28" s="104">
        <v>323776.7</v>
      </c>
      <c r="P28" s="104">
        <v>308545.59999999998</v>
      </c>
      <c r="Q28" s="104">
        <v>246072.6</v>
      </c>
      <c r="R28" s="104">
        <v>296069.09999999998</v>
      </c>
    </row>
    <row r="29" spans="1:18">
      <c r="A29" s="138" t="s">
        <v>125</v>
      </c>
      <c r="B29" s="14" t="s">
        <v>288</v>
      </c>
      <c r="C29" s="39"/>
      <c r="D29" s="353" t="s">
        <v>244</v>
      </c>
      <c r="E29" s="399">
        <v>65320</v>
      </c>
      <c r="F29" s="399">
        <v>51229.1</v>
      </c>
      <c r="G29" s="104">
        <v>66302.3</v>
      </c>
      <c r="H29" s="104">
        <v>65787.3</v>
      </c>
      <c r="I29" s="104">
        <v>61523.200000000004</v>
      </c>
      <c r="J29" s="104">
        <v>81156.099999999991</v>
      </c>
      <c r="K29" s="104">
        <v>56280.700000000004</v>
      </c>
      <c r="L29" s="104">
        <v>42593.599999999999</v>
      </c>
      <c r="M29" s="104">
        <v>33498.5</v>
      </c>
      <c r="N29" s="104">
        <v>48102</v>
      </c>
      <c r="O29" s="104">
        <v>38193</v>
      </c>
      <c r="P29" s="104">
        <v>23872.3</v>
      </c>
      <c r="Q29" s="104">
        <v>22109.100000000002</v>
      </c>
      <c r="R29" s="104">
        <v>63701.3</v>
      </c>
    </row>
    <row r="30" spans="1:18">
      <c r="A30" s="138" t="s">
        <v>126</v>
      </c>
      <c r="B30" s="14" t="s">
        <v>289</v>
      </c>
      <c r="C30" s="313"/>
      <c r="D30" s="353" t="s">
        <v>244</v>
      </c>
      <c r="E30" s="400">
        <v>52727.199999999997</v>
      </c>
      <c r="F30" s="400">
        <v>20737.400000000001</v>
      </c>
      <c r="G30" s="104">
        <v>15579.599999999999</v>
      </c>
      <c r="H30" s="104">
        <v>12371.3</v>
      </c>
      <c r="I30" s="104">
        <v>13139</v>
      </c>
      <c r="J30" s="104">
        <v>10743.3</v>
      </c>
      <c r="K30" s="104">
        <v>7292.4</v>
      </c>
      <c r="L30" s="104">
        <v>11403.5</v>
      </c>
      <c r="M30" s="104">
        <v>6126</v>
      </c>
      <c r="N30" s="104">
        <v>10778.5</v>
      </c>
      <c r="O30" s="104">
        <v>12574.5</v>
      </c>
      <c r="P30" s="104">
        <v>23610.800000000003</v>
      </c>
      <c r="Q30" s="104">
        <v>48939.3</v>
      </c>
      <c r="R30" s="104">
        <v>33933.199999999997</v>
      </c>
    </row>
    <row r="31" spans="1:18" s="269" customFormat="1">
      <c r="A31" s="279" t="s">
        <v>127</v>
      </c>
      <c r="B31" s="14" t="s">
        <v>290</v>
      </c>
      <c r="C31" s="313"/>
      <c r="D31" s="353" t="s">
        <v>244</v>
      </c>
      <c r="E31" s="401">
        <v>36533.9</v>
      </c>
      <c r="F31" s="401">
        <v>6869.4</v>
      </c>
      <c r="G31" s="104">
        <v>6991</v>
      </c>
      <c r="H31" s="104">
        <v>4752.1000000000004</v>
      </c>
      <c r="I31" s="104">
        <v>5135.7</v>
      </c>
      <c r="J31" s="104">
        <v>5373.4000000000005</v>
      </c>
      <c r="K31" s="104">
        <v>2875.4</v>
      </c>
      <c r="L31" s="104">
        <v>3355.3</v>
      </c>
      <c r="M31" s="104">
        <v>3942</v>
      </c>
      <c r="N31" s="104">
        <v>5709.8</v>
      </c>
      <c r="O31" s="104">
        <v>7412.9</v>
      </c>
      <c r="P31" s="104">
        <v>7130.7</v>
      </c>
      <c r="Q31" s="104">
        <v>23397.9</v>
      </c>
      <c r="R31" s="104">
        <v>28051.600000000002</v>
      </c>
    </row>
    <row r="32" spans="1:18" s="269" customFormat="1">
      <c r="A32" s="279" t="s">
        <v>128</v>
      </c>
      <c r="B32" s="14" t="s">
        <v>291</v>
      </c>
      <c r="C32" s="313"/>
      <c r="D32" s="353" t="s">
        <v>244</v>
      </c>
      <c r="E32" s="401">
        <v>1945.3</v>
      </c>
      <c r="F32" s="401">
        <v>1880.5</v>
      </c>
      <c r="G32" s="104">
        <v>2500</v>
      </c>
      <c r="H32" s="104">
        <v>2500</v>
      </c>
      <c r="I32" s="104">
        <v>2500</v>
      </c>
      <c r="J32" s="104">
        <v>2500</v>
      </c>
      <c r="K32" s="104">
        <v>2500</v>
      </c>
      <c r="L32" s="104">
        <v>2500</v>
      </c>
      <c r="M32" s="104">
        <v>2500</v>
      </c>
      <c r="N32" s="104">
        <v>2500</v>
      </c>
      <c r="O32" s="104">
        <v>2500</v>
      </c>
      <c r="P32" s="104">
        <v>2500</v>
      </c>
      <c r="Q32" s="104">
        <v>2500</v>
      </c>
      <c r="R32" s="104">
        <v>2500</v>
      </c>
    </row>
    <row r="33" spans="1:18" s="269" customFormat="1">
      <c r="A33" s="279" t="s">
        <v>129</v>
      </c>
      <c r="B33" s="14" t="s">
        <v>292</v>
      </c>
      <c r="C33" s="154"/>
      <c r="D33" s="353" t="s">
        <v>244</v>
      </c>
      <c r="E33" s="401">
        <v>2771.2</v>
      </c>
      <c r="F33" s="401">
        <v>1871.6</v>
      </c>
      <c r="G33" s="104">
        <v>1826.7</v>
      </c>
      <c r="H33" s="104">
        <v>1826.7</v>
      </c>
      <c r="I33" s="104">
        <v>1826.7</v>
      </c>
      <c r="J33" s="104">
        <v>1803.3</v>
      </c>
      <c r="K33" s="104">
        <v>1826.7</v>
      </c>
      <c r="L33" s="104">
        <v>1826.7</v>
      </c>
      <c r="M33" s="104">
        <v>1826.7</v>
      </c>
      <c r="N33" s="104">
        <v>1826.7</v>
      </c>
      <c r="O33" s="104">
        <v>1826.7</v>
      </c>
      <c r="P33" s="104">
        <v>1826.7</v>
      </c>
      <c r="Q33" s="104">
        <v>1826.7</v>
      </c>
      <c r="R33" s="104">
        <v>1826.7</v>
      </c>
    </row>
    <row r="34" spans="1:18" s="269" customFormat="1">
      <c r="A34" s="279" t="s">
        <v>130</v>
      </c>
      <c r="B34" s="14" t="s">
        <v>293</v>
      </c>
      <c r="C34" s="274"/>
      <c r="D34" s="353" t="s">
        <v>247</v>
      </c>
      <c r="E34" s="399">
        <v>277065</v>
      </c>
      <c r="F34" s="399">
        <v>104372.9</v>
      </c>
      <c r="G34" s="104">
        <v>153809.30000000002</v>
      </c>
      <c r="H34" s="104">
        <v>153809.30000000002</v>
      </c>
      <c r="I34" s="104">
        <v>175000</v>
      </c>
      <c r="J34" s="104">
        <v>153809.30000000002</v>
      </c>
      <c r="K34" s="104">
        <v>153809.30000000002</v>
      </c>
      <c r="L34" s="104">
        <v>153809.30000000002</v>
      </c>
      <c r="M34" s="104">
        <v>153809.30000000002</v>
      </c>
      <c r="N34" s="104">
        <v>175000</v>
      </c>
      <c r="O34" s="104">
        <v>153809.30000000002</v>
      </c>
      <c r="P34" s="104">
        <v>175000</v>
      </c>
      <c r="Q34" s="104">
        <v>175000</v>
      </c>
      <c r="R34" s="104">
        <v>175000</v>
      </c>
    </row>
    <row r="35" spans="1:18" s="269" customFormat="1">
      <c r="A35" s="279" t="s">
        <v>131</v>
      </c>
      <c r="B35" s="14" t="s">
        <v>294</v>
      </c>
      <c r="C35" s="274"/>
      <c r="D35" s="353" t="s">
        <v>246</v>
      </c>
      <c r="E35" s="399">
        <v>502212</v>
      </c>
      <c r="F35" s="399">
        <v>0</v>
      </c>
      <c r="G35" s="104">
        <v>0</v>
      </c>
      <c r="H35" s="104">
        <v>0</v>
      </c>
      <c r="I35" s="104">
        <v>0</v>
      </c>
      <c r="J35" s="104">
        <v>0</v>
      </c>
      <c r="K35" s="104">
        <v>0</v>
      </c>
      <c r="L35" s="104">
        <v>0</v>
      </c>
      <c r="M35" s="104">
        <v>0</v>
      </c>
      <c r="N35" s="104">
        <v>0</v>
      </c>
      <c r="O35" s="104">
        <v>0</v>
      </c>
      <c r="P35" s="104">
        <v>0</v>
      </c>
      <c r="Q35" s="104">
        <v>0</v>
      </c>
      <c r="R35" s="104">
        <v>0</v>
      </c>
    </row>
    <row r="36" spans="1:18" s="269" customFormat="1">
      <c r="A36" s="279" t="s">
        <v>143</v>
      </c>
      <c r="B36" s="43" t="s">
        <v>295</v>
      </c>
      <c r="C36" s="274"/>
      <c r="D36" s="353" t="s">
        <v>244</v>
      </c>
      <c r="E36" s="399">
        <v>77843</v>
      </c>
      <c r="F36" s="399">
        <v>150700.4</v>
      </c>
      <c r="G36" s="104">
        <v>123453</v>
      </c>
      <c r="H36" s="104">
        <v>115293</v>
      </c>
      <c r="I36" s="104">
        <v>106348</v>
      </c>
      <c r="J36" s="104">
        <v>101481</v>
      </c>
      <c r="K36" s="104">
        <v>87425</v>
      </c>
      <c r="L36" s="104">
        <v>78749</v>
      </c>
      <c r="M36" s="104">
        <v>60697</v>
      </c>
      <c r="N36" s="104">
        <v>48060</v>
      </c>
      <c r="O36" s="104">
        <v>39760</v>
      </c>
      <c r="P36" s="104">
        <v>30796</v>
      </c>
      <c r="Q36" s="104">
        <v>14874</v>
      </c>
      <c r="R36" s="104">
        <v>8892</v>
      </c>
    </row>
    <row r="37" spans="1:18" s="269" customFormat="1">
      <c r="A37" s="279" t="s">
        <v>144</v>
      </c>
      <c r="B37" s="14"/>
      <c r="C37" s="274"/>
      <c r="D37" s="353"/>
      <c r="E37" s="167"/>
      <c r="F37" s="167"/>
      <c r="G37" s="104"/>
      <c r="H37" s="104"/>
      <c r="I37" s="104"/>
      <c r="J37" s="104"/>
      <c r="K37" s="104"/>
      <c r="L37" s="104"/>
      <c r="M37" s="104"/>
      <c r="N37" s="104"/>
      <c r="O37" s="105"/>
      <c r="P37" s="105"/>
      <c r="Q37" s="105"/>
      <c r="R37" s="105"/>
    </row>
    <row r="38" spans="1:18">
      <c r="A38" s="138"/>
      <c r="B38" s="12"/>
      <c r="C38" s="12"/>
      <c r="D38" s="21"/>
      <c r="E38" s="91"/>
      <c r="F38" s="92"/>
      <c r="G38" s="92"/>
      <c r="H38" s="92"/>
      <c r="I38" s="92"/>
      <c r="J38" s="92"/>
      <c r="K38" s="92"/>
      <c r="L38" s="92"/>
      <c r="M38" s="92"/>
      <c r="N38" s="92"/>
      <c r="O38" s="93"/>
      <c r="P38" s="93"/>
      <c r="Q38" s="93"/>
      <c r="R38" s="94"/>
    </row>
    <row r="39" spans="1:18">
      <c r="A39" s="138"/>
      <c r="B39" s="27" t="s">
        <v>193</v>
      </c>
      <c r="C39" s="33"/>
      <c r="D39" s="27"/>
      <c r="E39" s="99"/>
      <c r="F39" s="100"/>
      <c r="G39" s="100"/>
      <c r="H39" s="100"/>
      <c r="I39" s="100"/>
      <c r="J39" s="100"/>
      <c r="K39" s="100"/>
      <c r="L39" s="100"/>
      <c r="M39" s="100"/>
      <c r="N39" s="100"/>
      <c r="O39" s="97"/>
      <c r="P39" s="97"/>
      <c r="Q39" s="97"/>
      <c r="R39" s="98"/>
    </row>
    <row r="40" spans="1:18">
      <c r="A40" s="138"/>
      <c r="B40" s="21" t="s">
        <v>35</v>
      </c>
      <c r="C40" s="12"/>
      <c r="D40" s="77" t="s">
        <v>242</v>
      </c>
      <c r="E40" s="276" t="s">
        <v>120</v>
      </c>
      <c r="F40" s="276" t="s">
        <v>77</v>
      </c>
      <c r="G40" s="276" t="s">
        <v>1</v>
      </c>
      <c r="H40" s="276" t="s">
        <v>2</v>
      </c>
      <c r="I40" s="276" t="s">
        <v>17</v>
      </c>
      <c r="J40" s="276" t="s">
        <v>18</v>
      </c>
      <c r="K40" s="276" t="s">
        <v>20</v>
      </c>
      <c r="L40" s="276" t="s">
        <v>21</v>
      </c>
      <c r="M40" s="276" t="s">
        <v>24</v>
      </c>
      <c r="N40" s="276" t="s">
        <v>25</v>
      </c>
      <c r="O40" s="276" t="s">
        <v>27</v>
      </c>
      <c r="P40" s="276" t="s">
        <v>28</v>
      </c>
      <c r="Q40" s="276" t="s">
        <v>29</v>
      </c>
      <c r="R40" s="276" t="s">
        <v>30</v>
      </c>
    </row>
    <row r="41" spans="1:18">
      <c r="A41" s="279" t="s">
        <v>145</v>
      </c>
      <c r="B41" s="14" t="s">
        <v>296</v>
      </c>
      <c r="C41" s="274"/>
      <c r="D41" s="353" t="s">
        <v>247</v>
      </c>
      <c r="E41" s="167">
        <v>37151</v>
      </c>
      <c r="F41" s="167">
        <v>13410</v>
      </c>
      <c r="G41" s="104">
        <v>13400</v>
      </c>
      <c r="H41" s="104">
        <v>13400</v>
      </c>
      <c r="I41" s="104">
        <v>13400</v>
      </c>
      <c r="J41" s="104">
        <v>13400</v>
      </c>
      <c r="K41" s="104">
        <v>13400</v>
      </c>
      <c r="L41" s="104">
        <v>13400</v>
      </c>
      <c r="M41" s="104">
        <v>13400</v>
      </c>
      <c r="N41" s="104">
        <v>13400</v>
      </c>
      <c r="O41" s="104">
        <v>13400</v>
      </c>
      <c r="P41" s="104">
        <v>13400</v>
      </c>
      <c r="Q41" s="104">
        <v>13400</v>
      </c>
      <c r="R41" s="104">
        <v>13400</v>
      </c>
    </row>
    <row r="42" spans="1:18">
      <c r="A42" s="279" t="s">
        <v>173</v>
      </c>
      <c r="B42" s="14" t="s">
        <v>297</v>
      </c>
      <c r="C42" s="274"/>
      <c r="D42" s="353" t="s">
        <v>247</v>
      </c>
      <c r="E42" s="167">
        <v>106910</v>
      </c>
      <c r="F42" s="167">
        <v>0</v>
      </c>
      <c r="G42" s="104">
        <v>0</v>
      </c>
      <c r="H42" s="104">
        <v>0</v>
      </c>
      <c r="I42" s="104">
        <v>0</v>
      </c>
      <c r="J42" s="104">
        <v>0</v>
      </c>
      <c r="K42" s="104">
        <v>0</v>
      </c>
      <c r="L42" s="104">
        <v>0</v>
      </c>
      <c r="M42" s="104">
        <v>0</v>
      </c>
      <c r="N42" s="104">
        <v>0</v>
      </c>
      <c r="O42" s="104">
        <v>0</v>
      </c>
      <c r="P42" s="104">
        <v>0</v>
      </c>
      <c r="Q42" s="104">
        <v>0</v>
      </c>
      <c r="R42" s="104">
        <v>0</v>
      </c>
    </row>
    <row r="43" spans="1:18">
      <c r="A43" s="138" t="s">
        <v>174</v>
      </c>
      <c r="B43" s="14" t="s">
        <v>333</v>
      </c>
      <c r="C43" s="274"/>
      <c r="D43" s="353" t="s">
        <v>253</v>
      </c>
      <c r="E43" s="167">
        <v>0</v>
      </c>
      <c r="F43" s="167">
        <v>0</v>
      </c>
      <c r="G43" s="104">
        <v>219022.3</v>
      </c>
      <c r="H43" s="104">
        <v>0</v>
      </c>
      <c r="I43" s="104">
        <v>0</v>
      </c>
      <c r="J43" s="104">
        <v>0</v>
      </c>
      <c r="K43" s="104">
        <v>0</v>
      </c>
      <c r="L43" s="104">
        <v>0</v>
      </c>
      <c r="M43" s="104">
        <v>0</v>
      </c>
      <c r="N43" s="104">
        <v>0</v>
      </c>
      <c r="O43" s="104">
        <v>0</v>
      </c>
      <c r="P43" s="104">
        <v>0</v>
      </c>
      <c r="Q43" s="104">
        <v>0</v>
      </c>
      <c r="R43" s="104">
        <v>0</v>
      </c>
    </row>
    <row r="44" spans="1:18">
      <c r="A44" s="138" t="s">
        <v>175</v>
      </c>
      <c r="B44" s="14" t="s">
        <v>341</v>
      </c>
      <c r="C44" s="274"/>
      <c r="D44" s="353" t="s">
        <v>253</v>
      </c>
      <c r="E44" s="167">
        <v>0</v>
      </c>
      <c r="F44" s="167">
        <v>252788</v>
      </c>
      <c r="G44" s="104">
        <v>256800</v>
      </c>
      <c r="H44" s="104">
        <v>256800</v>
      </c>
      <c r="I44" s="104">
        <v>0</v>
      </c>
      <c r="J44" s="104">
        <v>0</v>
      </c>
      <c r="K44" s="104">
        <v>0</v>
      </c>
      <c r="L44" s="104">
        <v>0</v>
      </c>
      <c r="M44" s="104">
        <v>0</v>
      </c>
      <c r="N44" s="104">
        <v>0</v>
      </c>
      <c r="O44" s="104">
        <v>0</v>
      </c>
      <c r="P44" s="104">
        <v>0</v>
      </c>
      <c r="Q44" s="104">
        <v>0</v>
      </c>
      <c r="R44" s="104">
        <v>0</v>
      </c>
    </row>
    <row r="45" spans="1:18" s="269" customFormat="1">
      <c r="A45" s="279" t="s">
        <v>176</v>
      </c>
      <c r="B45" s="14"/>
      <c r="C45" s="274"/>
      <c r="D45" s="353"/>
      <c r="E45" s="167"/>
      <c r="F45" s="167"/>
      <c r="G45" s="104"/>
      <c r="H45" s="104"/>
      <c r="I45" s="104"/>
      <c r="J45" s="104"/>
      <c r="K45" s="104"/>
      <c r="L45" s="104"/>
      <c r="M45" s="104"/>
      <c r="N45" s="104"/>
      <c r="O45" s="105"/>
      <c r="P45" s="105"/>
      <c r="Q45" s="105"/>
      <c r="R45" s="105"/>
    </row>
    <row r="46" spans="1:18" ht="31.5">
      <c r="A46" s="138">
        <v>12</v>
      </c>
      <c r="B46" s="51" t="s">
        <v>340</v>
      </c>
      <c r="C46" s="41"/>
      <c r="D46" s="81"/>
      <c r="E46" s="89">
        <f t="shared" ref="E46:R46" si="1">SUM(E27:E37,E41:E45)</f>
        <v>1513800.7</v>
      </c>
      <c r="F46" s="89">
        <f t="shared" si="1"/>
        <v>1046513.2000000001</v>
      </c>
      <c r="G46" s="89">
        <f t="shared" si="1"/>
        <v>1222064.5</v>
      </c>
      <c r="H46" s="89">
        <f t="shared" si="1"/>
        <v>1016016.2</v>
      </c>
      <c r="I46" s="89">
        <f t="shared" si="1"/>
        <v>791553.20000000007</v>
      </c>
      <c r="J46" s="89">
        <f t="shared" si="1"/>
        <v>748260.4</v>
      </c>
      <c r="K46" s="89">
        <f t="shared" si="1"/>
        <v>707251.40000000014</v>
      </c>
      <c r="L46" s="89">
        <f t="shared" si="1"/>
        <v>713407.7</v>
      </c>
      <c r="M46" s="89">
        <f t="shared" si="1"/>
        <v>672769.8</v>
      </c>
      <c r="N46" s="89">
        <f t="shared" si="1"/>
        <v>684072.4</v>
      </c>
      <c r="O46" s="89">
        <f t="shared" si="1"/>
        <v>671330.10000000009</v>
      </c>
      <c r="P46" s="89">
        <f t="shared" si="1"/>
        <v>679558.5</v>
      </c>
      <c r="Q46" s="89">
        <f t="shared" si="1"/>
        <v>646890.9</v>
      </c>
      <c r="R46" s="89">
        <f t="shared" si="1"/>
        <v>737744.99999999988</v>
      </c>
    </row>
    <row r="47" spans="1:18">
      <c r="A47" s="138"/>
      <c r="B47" s="33"/>
      <c r="C47" s="33"/>
      <c r="D47" s="27"/>
      <c r="E47" s="101"/>
      <c r="F47" s="102"/>
      <c r="G47" s="102"/>
      <c r="H47" s="102"/>
      <c r="I47" s="102"/>
      <c r="J47" s="102"/>
      <c r="K47" s="102"/>
      <c r="L47" s="102"/>
      <c r="M47" s="102"/>
      <c r="N47" s="102"/>
      <c r="O47" s="102"/>
      <c r="P47" s="102"/>
      <c r="Q47" s="102"/>
      <c r="R47" s="118"/>
    </row>
    <row r="48" spans="1:18">
      <c r="A48" s="138"/>
      <c r="B48" s="27" t="s">
        <v>197</v>
      </c>
      <c r="C48" s="33"/>
      <c r="D48" s="21"/>
      <c r="E48" s="95"/>
      <c r="F48" s="96"/>
      <c r="G48" s="96"/>
      <c r="H48" s="96"/>
      <c r="I48" s="96"/>
      <c r="J48" s="96"/>
      <c r="K48" s="96"/>
      <c r="L48" s="96"/>
      <c r="M48" s="96"/>
      <c r="N48" s="96"/>
      <c r="O48" s="97"/>
      <c r="P48" s="97"/>
      <c r="Q48" s="97"/>
      <c r="R48" s="98"/>
    </row>
    <row r="49" spans="1:18">
      <c r="A49" s="138"/>
      <c r="B49" s="21" t="s">
        <v>34</v>
      </c>
      <c r="C49" s="12"/>
      <c r="D49" s="77" t="s">
        <v>242</v>
      </c>
      <c r="E49" s="276" t="s">
        <v>120</v>
      </c>
      <c r="F49" s="276" t="s">
        <v>77</v>
      </c>
      <c r="G49" s="276" t="s">
        <v>1</v>
      </c>
      <c r="H49" s="276" t="s">
        <v>2</v>
      </c>
      <c r="I49" s="276" t="s">
        <v>17</v>
      </c>
      <c r="J49" s="276" t="s">
        <v>18</v>
      </c>
      <c r="K49" s="276" t="s">
        <v>20</v>
      </c>
      <c r="L49" s="276" t="s">
        <v>21</v>
      </c>
      <c r="M49" s="276" t="s">
        <v>24</v>
      </c>
      <c r="N49" s="276" t="s">
        <v>25</v>
      </c>
      <c r="O49" s="276" t="s">
        <v>27</v>
      </c>
      <c r="P49" s="276" t="s">
        <v>28</v>
      </c>
      <c r="Q49" s="276" t="s">
        <v>29</v>
      </c>
      <c r="R49" s="276" t="s">
        <v>30</v>
      </c>
    </row>
    <row r="50" spans="1:18">
      <c r="A50" s="138" t="s">
        <v>60</v>
      </c>
      <c r="B50" s="14" t="s">
        <v>302</v>
      </c>
      <c r="C50" s="274"/>
      <c r="D50" s="353" t="s">
        <v>255</v>
      </c>
      <c r="E50" s="167">
        <v>455.7</v>
      </c>
      <c r="F50" s="167">
        <v>456.5</v>
      </c>
      <c r="G50" s="104">
        <v>700</v>
      </c>
      <c r="H50" s="104">
        <v>700</v>
      </c>
      <c r="I50" s="104">
        <v>700</v>
      </c>
      <c r="J50" s="104">
        <v>700</v>
      </c>
      <c r="K50" s="104">
        <v>700</v>
      </c>
      <c r="L50" s="104">
        <v>700</v>
      </c>
      <c r="M50" s="104">
        <v>700</v>
      </c>
      <c r="N50" s="104">
        <v>700</v>
      </c>
      <c r="O50" s="105">
        <v>700</v>
      </c>
      <c r="P50" s="105">
        <v>700</v>
      </c>
      <c r="Q50" s="105">
        <v>700</v>
      </c>
      <c r="R50" s="105">
        <v>700</v>
      </c>
    </row>
    <row r="51" spans="1:18">
      <c r="A51" s="138" t="s">
        <v>61</v>
      </c>
      <c r="B51" s="14"/>
      <c r="C51" s="274"/>
      <c r="D51" s="353">
        <f>CRAT!D52</f>
        <v>0</v>
      </c>
      <c r="E51" s="167"/>
      <c r="F51" s="167"/>
      <c r="G51" s="104"/>
      <c r="H51" s="104"/>
      <c r="I51" s="104"/>
      <c r="J51" s="104"/>
      <c r="K51" s="104"/>
      <c r="L51" s="104"/>
      <c r="M51" s="104"/>
      <c r="N51" s="104"/>
      <c r="O51" s="105"/>
      <c r="P51" s="105"/>
      <c r="Q51" s="105"/>
      <c r="R51" s="105"/>
    </row>
    <row r="52" spans="1:18" s="269" customFormat="1">
      <c r="A52" s="279"/>
      <c r="B52" s="325"/>
      <c r="C52" s="325"/>
      <c r="D52" s="331"/>
      <c r="E52" s="334"/>
      <c r="F52" s="326"/>
      <c r="G52" s="326"/>
      <c r="H52" s="326"/>
      <c r="I52" s="326"/>
      <c r="J52" s="326"/>
      <c r="K52" s="326"/>
      <c r="L52" s="326"/>
      <c r="M52" s="326"/>
      <c r="N52" s="326"/>
      <c r="O52" s="327"/>
      <c r="P52" s="327"/>
      <c r="Q52" s="327"/>
      <c r="R52" s="328"/>
    </row>
    <row r="53" spans="1:18" s="269" customFormat="1">
      <c r="A53" s="279"/>
      <c r="B53" s="324"/>
      <c r="C53" s="324"/>
      <c r="D53" s="332"/>
      <c r="E53" s="335"/>
      <c r="F53" s="329"/>
      <c r="G53" s="329"/>
      <c r="H53" s="329"/>
      <c r="I53" s="329"/>
      <c r="J53" s="329"/>
      <c r="K53" s="329"/>
      <c r="L53" s="329"/>
      <c r="M53" s="329"/>
      <c r="N53" s="329"/>
      <c r="O53" s="159"/>
      <c r="P53" s="159"/>
      <c r="Q53" s="159"/>
      <c r="R53" s="330"/>
    </row>
    <row r="54" spans="1:18">
      <c r="A54" s="140"/>
      <c r="B54" s="272"/>
      <c r="C54" s="272"/>
      <c r="D54" s="273"/>
      <c r="E54" s="95"/>
      <c r="F54" s="96"/>
      <c r="G54" s="96"/>
      <c r="H54" s="96"/>
      <c r="I54" s="96"/>
      <c r="J54" s="96"/>
      <c r="K54" s="96"/>
      <c r="L54" s="96"/>
      <c r="M54" s="96"/>
      <c r="N54" s="96"/>
      <c r="O54" s="97"/>
      <c r="P54" s="97"/>
      <c r="Q54" s="97"/>
      <c r="R54" s="98"/>
    </row>
    <row r="55" spans="1:18">
      <c r="A55" s="138"/>
      <c r="B55" s="27" t="s">
        <v>199</v>
      </c>
      <c r="C55" s="12"/>
      <c r="D55" s="27"/>
      <c r="E55" s="99"/>
      <c r="F55" s="100"/>
      <c r="G55" s="100"/>
      <c r="H55" s="100"/>
      <c r="I55" s="100"/>
      <c r="J55" s="100"/>
      <c r="K55" s="100"/>
      <c r="L55" s="100"/>
      <c r="M55" s="100"/>
      <c r="N55" s="100"/>
      <c r="O55" s="97"/>
      <c r="P55" s="97"/>
      <c r="Q55" s="97"/>
      <c r="R55" s="98"/>
    </row>
    <row r="56" spans="1:18">
      <c r="A56" s="138"/>
      <c r="B56" s="21" t="s">
        <v>35</v>
      </c>
      <c r="C56" s="12"/>
      <c r="D56" s="333" t="s">
        <v>242</v>
      </c>
      <c r="E56" s="276" t="s">
        <v>120</v>
      </c>
      <c r="F56" s="276" t="s">
        <v>77</v>
      </c>
      <c r="G56" s="276" t="s">
        <v>1</v>
      </c>
      <c r="H56" s="276" t="s">
        <v>2</v>
      </c>
      <c r="I56" s="276" t="s">
        <v>17</v>
      </c>
      <c r="J56" s="276" t="s">
        <v>18</v>
      </c>
      <c r="K56" s="276" t="s">
        <v>20</v>
      </c>
      <c r="L56" s="276" t="s">
        <v>21</v>
      </c>
      <c r="M56" s="276" t="s">
        <v>24</v>
      </c>
      <c r="N56" s="276" t="s">
        <v>25</v>
      </c>
      <c r="O56" s="276" t="s">
        <v>27</v>
      </c>
      <c r="P56" s="276" t="s">
        <v>28</v>
      </c>
      <c r="Q56" s="276" t="s">
        <v>29</v>
      </c>
      <c r="R56" s="276" t="s">
        <v>30</v>
      </c>
    </row>
    <row r="57" spans="1:18">
      <c r="A57" s="138" t="s">
        <v>62</v>
      </c>
      <c r="B57" s="14" t="s">
        <v>303</v>
      </c>
      <c r="C57" s="274"/>
      <c r="D57" s="353" t="s">
        <v>259</v>
      </c>
      <c r="E57" s="167">
        <v>58599</v>
      </c>
      <c r="F57" s="167">
        <v>64091</v>
      </c>
      <c r="G57" s="104">
        <v>63960.4</v>
      </c>
      <c r="H57" s="104">
        <v>63960.5</v>
      </c>
      <c r="I57" s="104">
        <v>63960.299999999996</v>
      </c>
      <c r="J57" s="104">
        <v>63960.5</v>
      </c>
      <c r="K57" s="104">
        <v>63960.5</v>
      </c>
      <c r="L57" s="104">
        <v>63960.5</v>
      </c>
      <c r="M57" s="104">
        <v>63960.6</v>
      </c>
      <c r="N57" s="104">
        <v>63960.6</v>
      </c>
      <c r="O57" s="104">
        <v>63960.6</v>
      </c>
      <c r="P57" s="104">
        <v>63960.5</v>
      </c>
      <c r="Q57" s="104">
        <v>63960.5</v>
      </c>
      <c r="R57" s="104">
        <v>63960.4</v>
      </c>
    </row>
    <row r="58" spans="1:18">
      <c r="A58" s="138" t="s">
        <v>63</v>
      </c>
      <c r="B58" s="14" t="s">
        <v>304</v>
      </c>
      <c r="C58" s="274"/>
      <c r="D58" s="353" t="s">
        <v>259</v>
      </c>
      <c r="E58" s="167">
        <v>73367</v>
      </c>
      <c r="F58" s="167">
        <v>77129</v>
      </c>
      <c r="G58" s="104">
        <v>81688.100000000006</v>
      </c>
      <c r="H58" s="104">
        <v>81312</v>
      </c>
      <c r="I58" s="104">
        <v>81521.100000000006</v>
      </c>
      <c r="J58" s="104">
        <v>81356.5</v>
      </c>
      <c r="K58" s="104">
        <v>81698.3</v>
      </c>
      <c r="L58" s="104">
        <v>81383.5</v>
      </c>
      <c r="M58" s="104">
        <v>81575.600000000006</v>
      </c>
      <c r="N58" s="104">
        <v>81281.600000000006</v>
      </c>
      <c r="O58" s="104">
        <v>81561.5</v>
      </c>
      <c r="P58" s="104">
        <v>81549.5</v>
      </c>
      <c r="Q58" s="104">
        <v>81711.600000000006</v>
      </c>
      <c r="R58" s="104">
        <v>81250.399999999994</v>
      </c>
    </row>
    <row r="59" spans="1:18">
      <c r="A59" s="279" t="s">
        <v>64</v>
      </c>
      <c r="B59" s="14" t="s">
        <v>305</v>
      </c>
      <c r="C59" s="274"/>
      <c r="D59" s="353" t="s">
        <v>249</v>
      </c>
      <c r="E59" s="167">
        <v>876.70799999999997</v>
      </c>
      <c r="F59" s="167">
        <v>2961</v>
      </c>
      <c r="G59" s="104">
        <v>2400</v>
      </c>
      <c r="H59" s="104">
        <v>2400</v>
      </c>
      <c r="I59" s="104">
        <v>2400</v>
      </c>
      <c r="J59" s="104">
        <v>2391.7000000000003</v>
      </c>
      <c r="K59" s="104">
        <v>2400</v>
      </c>
      <c r="L59" s="104">
        <v>2400</v>
      </c>
      <c r="M59" s="104">
        <v>2400</v>
      </c>
      <c r="N59" s="104">
        <v>2400</v>
      </c>
      <c r="O59" s="104">
        <v>2400</v>
      </c>
      <c r="P59" s="104">
        <v>0</v>
      </c>
      <c r="Q59" s="104">
        <v>0</v>
      </c>
      <c r="R59" s="104">
        <v>0</v>
      </c>
    </row>
    <row r="60" spans="1:18">
      <c r="A60" s="279" t="s">
        <v>65</v>
      </c>
      <c r="B60" s="14" t="s">
        <v>306</v>
      </c>
      <c r="C60" s="274"/>
      <c r="D60" s="353" t="s">
        <v>256</v>
      </c>
      <c r="E60" s="167">
        <v>62357</v>
      </c>
      <c r="F60" s="167">
        <v>63929.3</v>
      </c>
      <c r="G60" s="104">
        <v>64746.3</v>
      </c>
      <c r="H60" s="104">
        <v>64746.399999999994</v>
      </c>
      <c r="I60" s="104">
        <v>64746.3</v>
      </c>
      <c r="J60" s="104">
        <v>64746.399999999994</v>
      </c>
      <c r="K60" s="104">
        <v>64746.3</v>
      </c>
      <c r="L60" s="104">
        <v>64746.399999999994</v>
      </c>
      <c r="M60" s="104">
        <v>64746.399999999994</v>
      </c>
      <c r="N60" s="104">
        <v>64746.399999999994</v>
      </c>
      <c r="O60" s="104">
        <v>64746.399999999994</v>
      </c>
      <c r="P60" s="104">
        <v>64746.399999999994</v>
      </c>
      <c r="Q60" s="104">
        <v>64746.399999999994</v>
      </c>
      <c r="R60" s="104">
        <v>64746.3</v>
      </c>
    </row>
    <row r="61" spans="1:18" s="269" customFormat="1">
      <c r="A61" s="279" t="s">
        <v>66</v>
      </c>
      <c r="B61" s="14" t="s">
        <v>307</v>
      </c>
      <c r="C61" s="274"/>
      <c r="D61" s="353" t="s">
        <v>259</v>
      </c>
      <c r="E61" s="167">
        <v>200491</v>
      </c>
      <c r="F61" s="167">
        <v>229513</v>
      </c>
      <c r="G61" s="104">
        <v>238313.2</v>
      </c>
      <c r="H61" s="104">
        <v>237662.4</v>
      </c>
      <c r="I61" s="104">
        <v>237813.8</v>
      </c>
      <c r="J61" s="104">
        <v>237141.6</v>
      </c>
      <c r="K61" s="104">
        <v>237481</v>
      </c>
      <c r="L61" s="104">
        <v>238834.09999999998</v>
      </c>
      <c r="M61" s="104">
        <v>238806.8</v>
      </c>
      <c r="N61" s="104">
        <v>238211.6</v>
      </c>
      <c r="O61" s="104">
        <v>238416.6</v>
      </c>
      <c r="P61" s="104">
        <v>237217.3</v>
      </c>
      <c r="Q61" s="104">
        <v>237786.4</v>
      </c>
      <c r="R61" s="104">
        <v>90599</v>
      </c>
    </row>
    <row r="62" spans="1:18" s="269" customFormat="1">
      <c r="A62" s="279" t="s">
        <v>67</v>
      </c>
      <c r="B62" s="14" t="s">
        <v>308</v>
      </c>
      <c r="C62" s="274"/>
      <c r="D62" s="353" t="s">
        <v>256</v>
      </c>
      <c r="E62" s="167">
        <v>0</v>
      </c>
      <c r="F62" s="167">
        <v>0</v>
      </c>
      <c r="G62" s="104">
        <v>0</v>
      </c>
      <c r="H62" s="104">
        <v>6618</v>
      </c>
      <c r="I62" s="104">
        <v>183499.69999999998</v>
      </c>
      <c r="J62" s="104">
        <v>183499.69999999998</v>
      </c>
      <c r="K62" s="104">
        <v>183499.69999999998</v>
      </c>
      <c r="L62" s="104">
        <v>183499.69999999998</v>
      </c>
      <c r="M62" s="104">
        <v>183499.69999999998</v>
      </c>
      <c r="N62" s="104">
        <v>183499.69999999998</v>
      </c>
      <c r="O62" s="104">
        <v>183499.69999999998</v>
      </c>
      <c r="P62" s="104">
        <v>183499.69999999998</v>
      </c>
      <c r="Q62" s="104">
        <v>183499.69999999998</v>
      </c>
      <c r="R62" s="104">
        <v>183499.69999999998</v>
      </c>
    </row>
    <row r="63" spans="1:18" s="269" customFormat="1">
      <c r="A63" s="279" t="s">
        <v>68</v>
      </c>
      <c r="B63" s="14" t="s">
        <v>309</v>
      </c>
      <c r="C63" s="274"/>
      <c r="D63" s="353" t="s">
        <v>259</v>
      </c>
      <c r="E63" s="167">
        <v>95192</v>
      </c>
      <c r="F63" s="167">
        <v>106588.4</v>
      </c>
      <c r="G63" s="104">
        <v>109026</v>
      </c>
      <c r="H63" s="104">
        <v>109026</v>
      </c>
      <c r="I63" s="104">
        <v>109026</v>
      </c>
      <c r="J63" s="104">
        <v>109026</v>
      </c>
      <c r="K63" s="104">
        <v>109026</v>
      </c>
      <c r="L63" s="104">
        <v>109026</v>
      </c>
      <c r="M63" s="104">
        <v>109026</v>
      </c>
      <c r="N63" s="104">
        <v>109026</v>
      </c>
      <c r="O63" s="104">
        <v>109026</v>
      </c>
      <c r="P63" s="104">
        <v>49403</v>
      </c>
      <c r="Q63" s="104">
        <v>0</v>
      </c>
      <c r="R63" s="104">
        <v>0</v>
      </c>
    </row>
    <row r="64" spans="1:18" s="269" customFormat="1">
      <c r="A64" s="279" t="s">
        <v>132</v>
      </c>
      <c r="B64" s="14" t="s">
        <v>310</v>
      </c>
      <c r="C64" s="274"/>
      <c r="D64" s="353" t="s">
        <v>249</v>
      </c>
      <c r="E64" s="167">
        <v>0</v>
      </c>
      <c r="F64" s="167">
        <v>2484.1999999999998</v>
      </c>
      <c r="G64" s="104">
        <v>6970</v>
      </c>
      <c r="H64" s="104">
        <v>6970</v>
      </c>
      <c r="I64" s="104">
        <v>6970</v>
      </c>
      <c r="J64" s="104">
        <v>6970</v>
      </c>
      <c r="K64" s="104">
        <v>2291</v>
      </c>
      <c r="L64" s="104">
        <v>0</v>
      </c>
      <c r="M64" s="104">
        <v>0</v>
      </c>
      <c r="N64" s="104">
        <v>0</v>
      </c>
      <c r="O64" s="104">
        <v>0</v>
      </c>
      <c r="P64" s="104">
        <v>0</v>
      </c>
      <c r="Q64" s="104">
        <v>0</v>
      </c>
      <c r="R64" s="104">
        <v>0</v>
      </c>
    </row>
    <row r="65" spans="1:18" s="269" customFormat="1">
      <c r="A65" s="279" t="s">
        <v>133</v>
      </c>
      <c r="B65" s="14" t="s">
        <v>311</v>
      </c>
      <c r="C65" s="274"/>
      <c r="D65" s="353" t="s">
        <v>256</v>
      </c>
      <c r="E65" s="167">
        <v>0</v>
      </c>
      <c r="F65" s="167">
        <v>0</v>
      </c>
      <c r="G65" s="104">
        <v>0</v>
      </c>
      <c r="H65" s="104">
        <v>72700.5</v>
      </c>
      <c r="I65" s="104">
        <v>146775.20000000001</v>
      </c>
      <c r="J65" s="104">
        <v>146775.20000000001</v>
      </c>
      <c r="K65" s="104">
        <v>146775.20000000001</v>
      </c>
      <c r="L65" s="104">
        <v>146775.20000000001</v>
      </c>
      <c r="M65" s="104">
        <v>146775.20000000001</v>
      </c>
      <c r="N65" s="104">
        <v>146775.20000000001</v>
      </c>
      <c r="O65" s="104">
        <v>146775.20000000001</v>
      </c>
      <c r="P65" s="104">
        <v>146775.20000000001</v>
      </c>
      <c r="Q65" s="104">
        <v>146775.20000000001</v>
      </c>
      <c r="R65" s="104">
        <v>146775.20000000001</v>
      </c>
    </row>
    <row r="66" spans="1:18" s="269" customFormat="1">
      <c r="A66" s="279" t="s">
        <v>134</v>
      </c>
      <c r="B66" s="14" t="s">
        <v>312</v>
      </c>
      <c r="C66" s="274"/>
      <c r="D66" s="353" t="s">
        <v>255</v>
      </c>
      <c r="E66" s="167">
        <v>11883</v>
      </c>
      <c r="F66" s="167">
        <v>6849</v>
      </c>
      <c r="G66" s="104">
        <v>9674.3000000000011</v>
      </c>
      <c r="H66" s="104">
        <v>9674.3000000000011</v>
      </c>
      <c r="I66" s="104">
        <v>9674.3000000000011</v>
      </c>
      <c r="J66" s="104">
        <v>9674.3000000000011</v>
      </c>
      <c r="K66" s="104">
        <v>9674.3000000000011</v>
      </c>
      <c r="L66" s="104">
        <v>9674.3000000000011</v>
      </c>
      <c r="M66" s="104">
        <v>9674.3000000000011</v>
      </c>
      <c r="N66" s="104">
        <v>9674.3000000000011</v>
      </c>
      <c r="O66" s="104">
        <v>9674.3000000000011</v>
      </c>
      <c r="P66" s="104">
        <v>9674.3000000000011</v>
      </c>
      <c r="Q66" s="104">
        <v>9674.3000000000011</v>
      </c>
      <c r="R66" s="104">
        <v>9674.3000000000011</v>
      </c>
    </row>
    <row r="67" spans="1:18" s="269" customFormat="1">
      <c r="A67" s="279" t="s">
        <v>177</v>
      </c>
      <c r="B67" s="14" t="s">
        <v>313</v>
      </c>
      <c r="C67" s="274"/>
      <c r="D67" s="353" t="s">
        <v>249</v>
      </c>
      <c r="E67" s="167">
        <v>0</v>
      </c>
      <c r="F67" s="167">
        <v>0</v>
      </c>
      <c r="G67" s="104">
        <v>3878</v>
      </c>
      <c r="H67" s="104">
        <v>3878</v>
      </c>
      <c r="I67" s="104">
        <v>3878</v>
      </c>
      <c r="J67" s="104">
        <v>3878</v>
      </c>
      <c r="K67" s="104">
        <v>3878</v>
      </c>
      <c r="L67" s="104">
        <v>0</v>
      </c>
      <c r="M67" s="104">
        <v>0</v>
      </c>
      <c r="N67" s="104">
        <v>0</v>
      </c>
      <c r="O67" s="104">
        <v>0</v>
      </c>
      <c r="P67" s="104">
        <v>0</v>
      </c>
      <c r="Q67" s="104">
        <v>0</v>
      </c>
      <c r="R67" s="104">
        <v>0</v>
      </c>
    </row>
    <row r="68" spans="1:18" s="269" customFormat="1" ht="16.5" thickBot="1">
      <c r="A68" s="279" t="s">
        <v>178</v>
      </c>
      <c r="B68" s="14"/>
      <c r="C68" s="274"/>
      <c r="D68" s="353">
        <v>0</v>
      </c>
      <c r="E68" s="167"/>
      <c r="F68" s="167"/>
      <c r="G68" s="104"/>
      <c r="H68" s="104"/>
      <c r="I68" s="104"/>
      <c r="J68" s="104"/>
      <c r="K68" s="104"/>
      <c r="L68" s="104"/>
      <c r="M68" s="104"/>
      <c r="N68" s="104"/>
      <c r="O68" s="105"/>
      <c r="P68" s="105"/>
      <c r="Q68" s="105"/>
      <c r="R68" s="105"/>
    </row>
    <row r="69" spans="1:18" ht="16.5" thickBot="1">
      <c r="A69" s="138">
        <v>13</v>
      </c>
      <c r="B69" s="301" t="s">
        <v>316</v>
      </c>
      <c r="C69" s="395"/>
      <c r="D69" s="396"/>
      <c r="E69" s="66">
        <f>SUM(E50:E51,E57:E68)</f>
        <v>503221.40800000005</v>
      </c>
      <c r="F69" s="66">
        <f>SUM(F50:F51,F57:F68)</f>
        <v>554001.39999999991</v>
      </c>
      <c r="G69" s="66">
        <f>SUM(G50:G51,G57:G68)</f>
        <v>581356.30000000005</v>
      </c>
      <c r="H69" s="66">
        <f t="shared" ref="H69:R69" si="2">SUM(H50:H51,H57:H68)</f>
        <v>659648.10000000009</v>
      </c>
      <c r="I69" s="66">
        <f t="shared" si="2"/>
        <v>910964.7</v>
      </c>
      <c r="J69" s="66">
        <f t="shared" si="2"/>
        <v>910119.90000000014</v>
      </c>
      <c r="K69" s="66">
        <f t="shared" si="2"/>
        <v>906130.3</v>
      </c>
      <c r="L69" s="66">
        <f t="shared" si="2"/>
        <v>900999.7</v>
      </c>
      <c r="M69" s="66">
        <f t="shared" si="2"/>
        <v>901164.60000000009</v>
      </c>
      <c r="N69" s="66">
        <f t="shared" si="2"/>
        <v>900275.40000000014</v>
      </c>
      <c r="O69" s="66">
        <f t="shared" si="2"/>
        <v>900760.3</v>
      </c>
      <c r="P69" s="66">
        <f t="shared" si="2"/>
        <v>837525.89999999991</v>
      </c>
      <c r="Q69" s="66">
        <f t="shared" si="2"/>
        <v>788854.10000000009</v>
      </c>
      <c r="R69" s="66">
        <f t="shared" si="2"/>
        <v>641205.30000000005</v>
      </c>
    </row>
    <row r="70" spans="1:18" s="269" customFormat="1" ht="16.5" thickBot="1">
      <c r="A70" s="279"/>
      <c r="B70" s="201"/>
      <c r="C70" s="32"/>
      <c r="D70" s="74"/>
      <c r="E70" s="75"/>
      <c r="F70" s="75"/>
      <c r="G70" s="75"/>
      <c r="H70" s="75"/>
      <c r="I70" s="75"/>
      <c r="J70" s="75"/>
      <c r="K70" s="75"/>
      <c r="L70" s="75"/>
      <c r="M70" s="75"/>
      <c r="N70" s="75"/>
      <c r="O70" s="75"/>
      <c r="P70" s="75"/>
      <c r="Q70" s="75"/>
      <c r="R70" s="202"/>
    </row>
    <row r="71" spans="1:18" s="269" customFormat="1" ht="16.5" thickBot="1">
      <c r="A71" s="279" t="s">
        <v>263</v>
      </c>
      <c r="B71" s="301" t="s">
        <v>214</v>
      </c>
      <c r="C71" s="303"/>
      <c r="D71" s="302"/>
      <c r="E71" s="345">
        <v>107075</v>
      </c>
      <c r="F71" s="281">
        <v>115921.60000000001</v>
      </c>
      <c r="G71" s="277">
        <v>129548</v>
      </c>
      <c r="H71" s="277">
        <v>208867</v>
      </c>
      <c r="I71" s="277">
        <v>459823</v>
      </c>
      <c r="J71" s="277">
        <v>459823</v>
      </c>
      <c r="K71" s="277">
        <v>455144</v>
      </c>
      <c r="L71" s="277">
        <v>448975</v>
      </c>
      <c r="M71" s="277">
        <v>448975</v>
      </c>
      <c r="N71" s="277">
        <v>595750</v>
      </c>
      <c r="O71" s="277">
        <v>595750</v>
      </c>
      <c r="P71" s="277">
        <v>666974</v>
      </c>
      <c r="Q71" s="277">
        <v>748611</v>
      </c>
      <c r="R71" s="277">
        <v>895387</v>
      </c>
    </row>
    <row r="72" spans="1:18" s="269" customFormat="1">
      <c r="A72" s="279"/>
      <c r="B72" s="201"/>
      <c r="C72" s="32"/>
      <c r="D72" s="74"/>
      <c r="E72" s="75"/>
      <c r="F72" s="75"/>
      <c r="G72" s="75"/>
      <c r="H72" s="75"/>
      <c r="I72" s="75"/>
      <c r="J72" s="75"/>
      <c r="K72" s="75"/>
      <c r="L72" s="75"/>
      <c r="M72" s="75"/>
      <c r="N72" s="75"/>
      <c r="O72" s="75"/>
      <c r="P72" s="75"/>
      <c r="Q72" s="75"/>
      <c r="R72" s="202"/>
    </row>
    <row r="73" spans="1:18">
      <c r="A73" s="138"/>
      <c r="B73" s="198"/>
      <c r="C73" s="199"/>
      <c r="D73" s="207"/>
      <c r="E73" s="208"/>
      <c r="F73" s="208"/>
      <c r="G73" s="208"/>
      <c r="H73" s="208"/>
      <c r="I73" s="208"/>
      <c r="J73" s="208"/>
      <c r="K73" s="208"/>
      <c r="L73" s="208"/>
      <c r="M73" s="208"/>
      <c r="N73" s="208"/>
      <c r="O73" s="208"/>
      <c r="P73" s="208"/>
      <c r="Q73" s="208"/>
      <c r="R73" s="200"/>
    </row>
    <row r="74" spans="1:18">
      <c r="A74" s="138">
        <v>14</v>
      </c>
      <c r="B74" s="203" t="s">
        <v>179</v>
      </c>
      <c r="C74" s="204"/>
      <c r="D74" s="205"/>
      <c r="E74" s="346">
        <f>E69+E46</f>
        <v>2017022.108</v>
      </c>
      <c r="F74" s="346">
        <f>F69+F46</f>
        <v>1600514.6</v>
      </c>
      <c r="G74" s="206">
        <f>G69+G46</f>
        <v>1803420.8</v>
      </c>
      <c r="H74" s="206">
        <f t="shared" ref="H74:R74" si="3">H69+H46</f>
        <v>1675664.3</v>
      </c>
      <c r="I74" s="206">
        <f t="shared" si="3"/>
        <v>1702517.9</v>
      </c>
      <c r="J74" s="206">
        <f t="shared" si="3"/>
        <v>1658380.3000000003</v>
      </c>
      <c r="K74" s="206">
        <f t="shared" si="3"/>
        <v>1613381.7000000002</v>
      </c>
      <c r="L74" s="206">
        <f t="shared" si="3"/>
        <v>1614407.4</v>
      </c>
      <c r="M74" s="206">
        <f t="shared" si="3"/>
        <v>1573934.4000000001</v>
      </c>
      <c r="N74" s="206">
        <f t="shared" si="3"/>
        <v>1584347.8000000003</v>
      </c>
      <c r="O74" s="206">
        <f t="shared" si="3"/>
        <v>1572090.4000000001</v>
      </c>
      <c r="P74" s="206">
        <f t="shared" si="3"/>
        <v>1517084.4</v>
      </c>
      <c r="Q74" s="206">
        <f t="shared" si="3"/>
        <v>1435745</v>
      </c>
      <c r="R74" s="206">
        <f t="shared" si="3"/>
        <v>1378950.2999999998</v>
      </c>
    </row>
    <row r="75" spans="1:18">
      <c r="A75" s="138"/>
      <c r="B75" s="115"/>
      <c r="C75" s="116"/>
      <c r="D75" s="85"/>
      <c r="E75" s="75"/>
      <c r="F75" s="75"/>
      <c r="G75" s="75"/>
      <c r="H75" s="75"/>
      <c r="I75" s="75"/>
      <c r="J75" s="75"/>
      <c r="K75" s="75"/>
      <c r="L75" s="75"/>
      <c r="M75" s="75"/>
      <c r="N75" s="75"/>
      <c r="O75" s="75"/>
      <c r="P75" s="75"/>
      <c r="Q75" s="75"/>
      <c r="R75" s="75"/>
    </row>
    <row r="76" spans="1:18">
      <c r="A76" s="138"/>
      <c r="B76" s="21"/>
      <c r="C76" s="12"/>
      <c r="D76" s="21"/>
      <c r="E76" s="75"/>
      <c r="F76" s="75"/>
      <c r="G76" s="75"/>
      <c r="H76" s="75"/>
      <c r="I76" s="75"/>
      <c r="J76" s="75"/>
      <c r="K76" s="75"/>
      <c r="L76" s="75"/>
      <c r="M76" s="75"/>
      <c r="N76" s="75"/>
      <c r="O76" s="76"/>
      <c r="P76" s="76"/>
      <c r="Q76" s="76"/>
      <c r="R76" s="76"/>
    </row>
    <row r="77" spans="1:18">
      <c r="A77" s="138"/>
      <c r="B77" s="115"/>
      <c r="C77" s="116"/>
      <c r="D77" s="85"/>
      <c r="E77" s="75"/>
      <c r="F77" s="75"/>
      <c r="G77" s="75"/>
      <c r="H77" s="75"/>
      <c r="I77" s="75"/>
      <c r="J77" s="75"/>
      <c r="K77" s="75"/>
      <c r="L77" s="75"/>
      <c r="M77" s="75"/>
      <c r="N77" s="75"/>
      <c r="O77" s="75"/>
      <c r="P77" s="75"/>
      <c r="Q77" s="75"/>
      <c r="R77" s="75"/>
    </row>
    <row r="78" spans="1:18" s="269" customFormat="1">
      <c r="A78" s="279"/>
      <c r="B78" s="115"/>
      <c r="C78" s="116"/>
      <c r="D78" s="85"/>
      <c r="E78" s="75"/>
      <c r="F78" s="75"/>
      <c r="G78" s="75"/>
      <c r="H78" s="75"/>
      <c r="I78" s="75"/>
      <c r="J78" s="75"/>
      <c r="K78" s="75"/>
      <c r="L78" s="75"/>
      <c r="M78" s="75"/>
      <c r="N78" s="75"/>
      <c r="O78" s="75"/>
      <c r="P78" s="75"/>
      <c r="Q78" s="75"/>
      <c r="R78" s="75"/>
    </row>
    <row r="79" spans="1:18" s="269" customFormat="1">
      <c r="A79" s="279"/>
      <c r="B79" s="115"/>
      <c r="C79" s="116"/>
      <c r="D79" s="85"/>
      <c r="E79" s="75"/>
      <c r="F79" s="75"/>
      <c r="G79" s="75"/>
      <c r="H79" s="75"/>
      <c r="I79" s="75"/>
      <c r="J79" s="75"/>
      <c r="K79" s="75"/>
      <c r="L79" s="75"/>
      <c r="M79" s="75"/>
      <c r="N79" s="75"/>
      <c r="O79" s="75"/>
      <c r="P79" s="75"/>
      <c r="Q79" s="75"/>
      <c r="R79" s="75"/>
    </row>
    <row r="80" spans="1:18" s="269" customFormat="1">
      <c r="A80" s="279"/>
      <c r="B80" s="115"/>
      <c r="C80" s="116"/>
      <c r="D80" s="85"/>
      <c r="E80" s="75"/>
      <c r="F80" s="75"/>
      <c r="G80" s="75"/>
      <c r="H80" s="75"/>
      <c r="I80" s="75"/>
      <c r="J80" s="75"/>
      <c r="K80" s="75"/>
      <c r="L80" s="75"/>
      <c r="M80" s="75"/>
      <c r="N80" s="75"/>
      <c r="O80" s="75"/>
      <c r="P80" s="75"/>
      <c r="Q80" s="75"/>
      <c r="R80" s="75"/>
    </row>
    <row r="81" spans="1:18" s="47" customFormat="1" ht="18.75">
      <c r="A81" s="139"/>
      <c r="B81" s="285" t="s">
        <v>38</v>
      </c>
      <c r="C81" s="44"/>
      <c r="D81" s="85"/>
      <c r="E81" s="85"/>
      <c r="F81" s="85"/>
      <c r="G81" s="86"/>
      <c r="H81" s="86"/>
      <c r="I81" s="86"/>
      <c r="J81" s="86"/>
      <c r="K81" s="86"/>
      <c r="L81" s="86"/>
      <c r="M81" s="86"/>
      <c r="N81" s="86"/>
      <c r="O81" s="76"/>
      <c r="P81" s="76"/>
      <c r="Q81" s="76"/>
      <c r="R81" s="76"/>
    </row>
    <row r="82" spans="1:18">
      <c r="A82" s="138"/>
      <c r="B82" s="27" t="s">
        <v>200</v>
      </c>
      <c r="C82" s="33"/>
      <c r="D82" s="85"/>
      <c r="E82" s="85"/>
      <c r="F82" s="85"/>
      <c r="G82" s="86"/>
      <c r="H82" s="86"/>
      <c r="I82" s="86"/>
      <c r="J82" s="86"/>
      <c r="K82" s="86"/>
      <c r="L82" s="86"/>
      <c r="M82" s="86"/>
      <c r="N82" s="86"/>
      <c r="O82" s="76"/>
      <c r="P82" s="76"/>
      <c r="Q82" s="76"/>
      <c r="R82" s="76"/>
    </row>
    <row r="83" spans="1:18">
      <c r="A83" s="138"/>
      <c r="B83" s="21" t="s">
        <v>39</v>
      </c>
      <c r="C83" s="32"/>
      <c r="D83" s="77" t="s">
        <v>242</v>
      </c>
      <c r="E83" s="276" t="s">
        <v>120</v>
      </c>
      <c r="F83" s="276" t="s">
        <v>77</v>
      </c>
      <c r="G83" s="276" t="s">
        <v>1</v>
      </c>
      <c r="H83" s="276" t="s">
        <v>2</v>
      </c>
      <c r="I83" s="276" t="s">
        <v>17</v>
      </c>
      <c r="J83" s="276" t="s">
        <v>18</v>
      </c>
      <c r="K83" s="276" t="s">
        <v>20</v>
      </c>
      <c r="L83" s="276" t="s">
        <v>21</v>
      </c>
      <c r="M83" s="276" t="s">
        <v>24</v>
      </c>
      <c r="N83" s="276" t="s">
        <v>25</v>
      </c>
      <c r="O83" s="276" t="s">
        <v>27</v>
      </c>
      <c r="P83" s="276" t="s">
        <v>28</v>
      </c>
      <c r="Q83" s="276" t="s">
        <v>29</v>
      </c>
      <c r="R83" s="276" t="s">
        <v>30</v>
      </c>
    </row>
    <row r="84" spans="1:18" s="2" customFormat="1">
      <c r="A84" s="280" t="s">
        <v>135</v>
      </c>
      <c r="B84" s="14" t="s">
        <v>338</v>
      </c>
      <c r="C84" s="274"/>
      <c r="D84" s="353" t="s">
        <v>253</v>
      </c>
      <c r="E84" s="167">
        <v>0</v>
      </c>
      <c r="F84" s="167">
        <v>0</v>
      </c>
      <c r="G84" s="104">
        <v>0</v>
      </c>
      <c r="H84" s="104">
        <v>90622.8</v>
      </c>
      <c r="I84" s="104">
        <v>219021.9</v>
      </c>
      <c r="J84" s="104">
        <v>219022.8</v>
      </c>
      <c r="K84" s="104">
        <v>219022.5</v>
      </c>
      <c r="L84" s="104">
        <v>219022.8</v>
      </c>
      <c r="M84" s="104">
        <v>219023.1</v>
      </c>
      <c r="N84" s="104">
        <v>219022.9</v>
      </c>
      <c r="O84" s="104">
        <v>219023</v>
      </c>
      <c r="P84" s="104">
        <v>219022.8</v>
      </c>
      <c r="Q84" s="104">
        <v>219022.8</v>
      </c>
      <c r="R84" s="104">
        <v>219022.3</v>
      </c>
    </row>
    <row r="85" spans="1:18" s="2" customFormat="1">
      <c r="A85" s="280" t="s">
        <v>136</v>
      </c>
      <c r="B85" s="14" t="s">
        <v>339</v>
      </c>
      <c r="C85" s="274"/>
      <c r="D85" s="353" t="s">
        <v>253</v>
      </c>
      <c r="E85" s="167">
        <v>0</v>
      </c>
      <c r="F85" s="167">
        <v>0</v>
      </c>
      <c r="G85" s="104">
        <v>0</v>
      </c>
      <c r="H85" s="104">
        <v>90622.8</v>
      </c>
      <c r="I85" s="104">
        <v>219021.9</v>
      </c>
      <c r="J85" s="104">
        <v>219022.8</v>
      </c>
      <c r="K85" s="104">
        <v>219022.5</v>
      </c>
      <c r="L85" s="104">
        <v>219022.8</v>
      </c>
      <c r="M85" s="104">
        <v>219023.1</v>
      </c>
      <c r="N85" s="104">
        <v>219022.9</v>
      </c>
      <c r="O85" s="104">
        <v>219023</v>
      </c>
      <c r="P85" s="104">
        <v>219022.8</v>
      </c>
      <c r="Q85" s="104">
        <v>219022.8</v>
      </c>
      <c r="R85" s="104">
        <v>219022.3</v>
      </c>
    </row>
    <row r="86" spans="1:18" s="2" customFormat="1">
      <c r="A86" s="280" t="s">
        <v>137</v>
      </c>
      <c r="B86" s="14"/>
      <c r="C86" s="274"/>
      <c r="D86" s="353">
        <f>CRAT!D80</f>
        <v>0</v>
      </c>
      <c r="E86" s="167"/>
      <c r="F86" s="167"/>
      <c r="G86" s="104"/>
      <c r="H86" s="104"/>
      <c r="I86" s="104"/>
      <c r="J86" s="104"/>
      <c r="K86" s="104"/>
      <c r="L86" s="104"/>
      <c r="M86" s="104"/>
      <c r="N86" s="104"/>
      <c r="O86" s="104"/>
      <c r="P86" s="104"/>
      <c r="Q86" s="104"/>
      <c r="R86" s="104"/>
    </row>
    <row r="87" spans="1:18">
      <c r="A87" s="138">
        <v>15</v>
      </c>
      <c r="B87" s="51" t="s">
        <v>100</v>
      </c>
      <c r="C87" s="46"/>
      <c r="D87" s="179"/>
      <c r="E87" s="311">
        <f t="shared" ref="E87:R87" si="4">SUM(E84:E86)</f>
        <v>0</v>
      </c>
      <c r="F87" s="311">
        <f t="shared" si="4"/>
        <v>0</v>
      </c>
      <c r="G87" s="66">
        <f t="shared" si="4"/>
        <v>0</v>
      </c>
      <c r="H87" s="66">
        <f t="shared" si="4"/>
        <v>181245.6</v>
      </c>
      <c r="I87" s="66">
        <f t="shared" si="4"/>
        <v>438043.8</v>
      </c>
      <c r="J87" s="66">
        <f t="shared" si="4"/>
        <v>438045.6</v>
      </c>
      <c r="K87" s="66">
        <f t="shared" si="4"/>
        <v>438045</v>
      </c>
      <c r="L87" s="66">
        <f t="shared" si="4"/>
        <v>438045.6</v>
      </c>
      <c r="M87" s="66">
        <f t="shared" si="4"/>
        <v>438046.2</v>
      </c>
      <c r="N87" s="66">
        <f t="shared" si="4"/>
        <v>438045.8</v>
      </c>
      <c r="O87" s="66">
        <f t="shared" si="4"/>
        <v>438046</v>
      </c>
      <c r="P87" s="66">
        <f t="shared" si="4"/>
        <v>438045.6</v>
      </c>
      <c r="Q87" s="66">
        <f t="shared" si="4"/>
        <v>438045.6</v>
      </c>
      <c r="R87" s="66">
        <f t="shared" si="4"/>
        <v>438044.6</v>
      </c>
    </row>
    <row r="88" spans="1:18">
      <c r="A88" s="138"/>
      <c r="B88" s="12"/>
      <c r="C88" s="32"/>
      <c r="D88" s="153"/>
      <c r="E88" s="157"/>
      <c r="F88" s="239"/>
      <c r="G88" s="158"/>
      <c r="H88" s="158"/>
      <c r="I88" s="158"/>
      <c r="J88" s="158"/>
      <c r="K88" s="158"/>
      <c r="L88" s="158"/>
      <c r="M88" s="158"/>
      <c r="N88" s="158"/>
      <c r="O88" s="159"/>
      <c r="P88" s="159"/>
      <c r="Q88" s="159"/>
      <c r="R88" s="160"/>
    </row>
    <row r="89" spans="1:18">
      <c r="A89" s="138"/>
      <c r="B89" s="27" t="s">
        <v>201</v>
      </c>
      <c r="C89" s="12"/>
      <c r="D89" s="21"/>
      <c r="E89" s="99"/>
      <c r="F89" s="100"/>
      <c r="G89" s="100"/>
      <c r="H89" s="100"/>
      <c r="I89" s="100"/>
      <c r="J89" s="100"/>
      <c r="K89" s="100"/>
      <c r="L89" s="100"/>
      <c r="M89" s="100"/>
      <c r="N89" s="100"/>
      <c r="O89" s="97"/>
      <c r="P89" s="97"/>
      <c r="Q89" s="97"/>
      <c r="R89" s="98"/>
    </row>
    <row r="90" spans="1:18">
      <c r="A90" s="138"/>
      <c r="B90" s="21" t="s">
        <v>39</v>
      </c>
      <c r="C90" s="123"/>
      <c r="D90" s="77" t="s">
        <v>242</v>
      </c>
      <c r="E90" s="276" t="s">
        <v>120</v>
      </c>
      <c r="F90" s="276" t="s">
        <v>77</v>
      </c>
      <c r="G90" s="276" t="s">
        <v>1</v>
      </c>
      <c r="H90" s="276" t="s">
        <v>2</v>
      </c>
      <c r="I90" s="276" t="s">
        <v>17</v>
      </c>
      <c r="J90" s="276" t="s">
        <v>18</v>
      </c>
      <c r="K90" s="276" t="s">
        <v>20</v>
      </c>
      <c r="L90" s="276" t="s">
        <v>21</v>
      </c>
      <c r="M90" s="276" t="s">
        <v>24</v>
      </c>
      <c r="N90" s="276" t="s">
        <v>25</v>
      </c>
      <c r="O90" s="276" t="s">
        <v>27</v>
      </c>
      <c r="P90" s="276" t="s">
        <v>28</v>
      </c>
      <c r="Q90" s="276" t="s">
        <v>29</v>
      </c>
      <c r="R90" s="276" t="s">
        <v>30</v>
      </c>
    </row>
    <row r="91" spans="1:18">
      <c r="A91" s="280" t="s">
        <v>72</v>
      </c>
      <c r="B91" s="52" t="s">
        <v>335</v>
      </c>
      <c r="C91" s="39"/>
      <c r="D91" s="353" t="s">
        <v>256</v>
      </c>
      <c r="E91" s="170">
        <v>0</v>
      </c>
      <c r="F91" s="170">
        <v>0</v>
      </c>
      <c r="G91" s="104">
        <v>0</v>
      </c>
      <c r="H91" s="104">
        <v>0</v>
      </c>
      <c r="I91" s="104">
        <v>0</v>
      </c>
      <c r="J91" s="104">
        <v>0</v>
      </c>
      <c r="K91" s="104">
        <v>0</v>
      </c>
      <c r="L91" s="104">
        <v>0</v>
      </c>
      <c r="M91" s="104">
        <v>0</v>
      </c>
      <c r="N91" s="104">
        <v>276268</v>
      </c>
      <c r="O91" s="104">
        <v>276268</v>
      </c>
      <c r="P91" s="104">
        <v>276268</v>
      </c>
      <c r="Q91" s="104">
        <v>276267.90000000002</v>
      </c>
      <c r="R91" s="104">
        <v>423043</v>
      </c>
    </row>
    <row r="92" spans="1:18">
      <c r="A92" s="280" t="s">
        <v>73</v>
      </c>
      <c r="B92" s="52" t="s">
        <v>336</v>
      </c>
      <c r="C92" s="39"/>
      <c r="D92" s="353" t="s">
        <v>249</v>
      </c>
      <c r="E92" s="169">
        <v>0</v>
      </c>
      <c r="F92" s="169">
        <v>0</v>
      </c>
      <c r="G92" s="104">
        <v>0</v>
      </c>
      <c r="H92" s="104">
        <v>0</v>
      </c>
      <c r="I92" s="104">
        <v>0</v>
      </c>
      <c r="J92" s="104">
        <v>0</v>
      </c>
      <c r="K92" s="104">
        <v>0</v>
      </c>
      <c r="L92" s="104">
        <v>0</v>
      </c>
      <c r="M92" s="104">
        <v>0</v>
      </c>
      <c r="N92" s="104">
        <v>0</v>
      </c>
      <c r="O92" s="104">
        <v>0</v>
      </c>
      <c r="P92" s="104">
        <v>0</v>
      </c>
      <c r="Q92" s="104">
        <v>131039.99999999999</v>
      </c>
      <c r="R92" s="104">
        <v>131039.99999999999</v>
      </c>
    </row>
    <row r="93" spans="1:18">
      <c r="A93" s="280" t="s">
        <v>74</v>
      </c>
      <c r="B93" s="52" t="s">
        <v>337</v>
      </c>
      <c r="C93" s="39"/>
      <c r="D93" s="353" t="s">
        <v>259</v>
      </c>
      <c r="E93" s="177">
        <v>0</v>
      </c>
      <c r="F93" s="177">
        <v>0</v>
      </c>
      <c r="G93" s="104">
        <v>0</v>
      </c>
      <c r="H93" s="104">
        <v>0</v>
      </c>
      <c r="I93" s="104">
        <v>0</v>
      </c>
      <c r="J93" s="104">
        <v>0</v>
      </c>
      <c r="K93" s="104">
        <v>0</v>
      </c>
      <c r="L93" s="104">
        <v>0</v>
      </c>
      <c r="M93" s="104">
        <v>0</v>
      </c>
      <c r="N93" s="104">
        <v>0</v>
      </c>
      <c r="O93" s="104">
        <v>0</v>
      </c>
      <c r="P93" s="104">
        <v>130847.00000000001</v>
      </c>
      <c r="Q93" s="104">
        <v>130847.00000000001</v>
      </c>
      <c r="R93" s="104">
        <v>130847.00000000001</v>
      </c>
    </row>
    <row r="94" spans="1:18">
      <c r="A94" s="279" t="s">
        <v>75</v>
      </c>
      <c r="B94" s="52"/>
      <c r="C94" s="39"/>
      <c r="D94" s="353"/>
      <c r="E94" s="311"/>
      <c r="F94" s="311"/>
      <c r="G94" s="104"/>
      <c r="H94" s="104"/>
      <c r="I94" s="104"/>
      <c r="J94" s="104"/>
      <c r="K94" s="104"/>
      <c r="L94" s="104"/>
      <c r="M94" s="104"/>
      <c r="N94" s="104"/>
      <c r="O94" s="104"/>
      <c r="P94" s="104"/>
      <c r="Q94" s="104"/>
      <c r="R94" s="104"/>
    </row>
    <row r="95" spans="1:18">
      <c r="A95" s="138">
        <v>16</v>
      </c>
      <c r="B95" s="48" t="s">
        <v>101</v>
      </c>
      <c r="C95" s="46"/>
      <c r="D95" s="84"/>
      <c r="E95" s="311">
        <f t="shared" ref="E95:F95" si="5">SUM(E91:E94)</f>
        <v>0</v>
      </c>
      <c r="F95" s="311">
        <f t="shared" si="5"/>
        <v>0</v>
      </c>
      <c r="G95" s="66">
        <f t="shared" ref="G95:R95" si="6">SUM(G91:G94)</f>
        <v>0</v>
      </c>
      <c r="H95" s="66">
        <f t="shared" si="6"/>
        <v>0</v>
      </c>
      <c r="I95" s="66">
        <f t="shared" si="6"/>
        <v>0</v>
      </c>
      <c r="J95" s="66">
        <f t="shared" si="6"/>
        <v>0</v>
      </c>
      <c r="K95" s="66">
        <f t="shared" si="6"/>
        <v>0</v>
      </c>
      <c r="L95" s="66">
        <f t="shared" si="6"/>
        <v>0</v>
      </c>
      <c r="M95" s="66">
        <f t="shared" si="6"/>
        <v>0</v>
      </c>
      <c r="N95" s="66">
        <f t="shared" si="6"/>
        <v>276268</v>
      </c>
      <c r="O95" s="66">
        <f t="shared" si="6"/>
        <v>276268</v>
      </c>
      <c r="P95" s="66">
        <f t="shared" si="6"/>
        <v>407115</v>
      </c>
      <c r="Q95" s="66">
        <f t="shared" si="6"/>
        <v>538154.9</v>
      </c>
      <c r="R95" s="66">
        <f t="shared" si="6"/>
        <v>684930</v>
      </c>
    </row>
    <row r="96" spans="1:18">
      <c r="A96" s="138"/>
      <c r="B96" s="165"/>
      <c r="C96" s="163"/>
      <c r="D96" s="164"/>
      <c r="E96" s="100"/>
      <c r="F96" s="100"/>
      <c r="G96" s="100"/>
      <c r="H96" s="100"/>
      <c r="I96" s="100"/>
      <c r="J96" s="100"/>
      <c r="K96" s="100"/>
      <c r="L96" s="100"/>
      <c r="M96" s="100"/>
      <c r="N96" s="100"/>
      <c r="O96" s="100"/>
      <c r="P96" s="100"/>
      <c r="Q96" s="100"/>
      <c r="R96" s="166"/>
    </row>
    <row r="97" spans="1:18">
      <c r="A97" s="138">
        <v>17</v>
      </c>
      <c r="B97" s="49" t="s">
        <v>151</v>
      </c>
      <c r="C97" s="50"/>
      <c r="D97" s="83"/>
      <c r="E97" s="311">
        <f t="shared" ref="E97:R97" si="7">E95+E87</f>
        <v>0</v>
      </c>
      <c r="F97" s="311">
        <f t="shared" si="7"/>
        <v>0</v>
      </c>
      <c r="G97" s="79">
        <f t="shared" si="7"/>
        <v>0</v>
      </c>
      <c r="H97" s="79">
        <f t="shared" si="7"/>
        <v>181245.6</v>
      </c>
      <c r="I97" s="79">
        <f t="shared" si="7"/>
        <v>438043.8</v>
      </c>
      <c r="J97" s="79">
        <f t="shared" si="7"/>
        <v>438045.6</v>
      </c>
      <c r="K97" s="79">
        <f t="shared" si="7"/>
        <v>438045</v>
      </c>
      <c r="L97" s="79">
        <f t="shared" si="7"/>
        <v>438045.6</v>
      </c>
      <c r="M97" s="79">
        <f t="shared" si="7"/>
        <v>438046.2</v>
      </c>
      <c r="N97" s="79">
        <f t="shared" si="7"/>
        <v>714313.8</v>
      </c>
      <c r="O97" s="79">
        <f t="shared" si="7"/>
        <v>714314</v>
      </c>
      <c r="P97" s="79">
        <f t="shared" si="7"/>
        <v>845160.6</v>
      </c>
      <c r="Q97" s="79">
        <f t="shared" si="7"/>
        <v>976200.5</v>
      </c>
      <c r="R97" s="79">
        <f t="shared" si="7"/>
        <v>1122974.6000000001</v>
      </c>
    </row>
    <row r="98" spans="1:18" s="269" customFormat="1">
      <c r="A98" s="279"/>
      <c r="B98" s="115"/>
      <c r="C98" s="116"/>
      <c r="D98" s="85"/>
      <c r="E98" s="342"/>
      <c r="F98" s="342"/>
      <c r="G98" s="75"/>
      <c r="H98" s="75"/>
      <c r="I98" s="75"/>
      <c r="J98" s="75"/>
      <c r="K98" s="75"/>
      <c r="L98" s="75"/>
      <c r="M98" s="75"/>
      <c r="N98" s="75"/>
      <c r="O98" s="75"/>
      <c r="P98" s="75"/>
      <c r="Q98" s="75"/>
      <c r="R98" s="75"/>
    </row>
    <row r="99" spans="1:18" s="269" customFormat="1">
      <c r="A99" s="279" t="s">
        <v>228</v>
      </c>
      <c r="B99" s="48" t="s">
        <v>234</v>
      </c>
      <c r="C99" s="305"/>
      <c r="D99" s="306"/>
      <c r="E99" s="311"/>
      <c r="F99" s="311"/>
      <c r="G99" s="307"/>
      <c r="H99" s="307"/>
      <c r="I99" s="307"/>
      <c r="J99" s="307"/>
      <c r="K99" s="307"/>
      <c r="L99" s="307"/>
      <c r="M99" s="307"/>
      <c r="N99" s="307"/>
      <c r="O99" s="307"/>
      <c r="P99" s="307"/>
      <c r="Q99" s="307"/>
      <c r="R99" s="307"/>
    </row>
    <row r="100" spans="1:18">
      <c r="A100" s="138"/>
      <c r="B100" s="174"/>
      <c r="C100" s="116"/>
      <c r="D100" s="85"/>
      <c r="E100" s="75"/>
      <c r="F100" s="75"/>
      <c r="G100" s="75"/>
      <c r="H100" s="75"/>
      <c r="I100" s="75"/>
      <c r="J100" s="75"/>
      <c r="K100" s="75"/>
      <c r="L100" s="75"/>
      <c r="M100" s="75"/>
      <c r="N100" s="75"/>
      <c r="O100" s="75"/>
      <c r="P100" s="75"/>
      <c r="Q100" s="75"/>
      <c r="R100" s="75"/>
    </row>
    <row r="101" spans="1:18" ht="18.75">
      <c r="A101" s="138"/>
      <c r="B101" s="285" t="s">
        <v>202</v>
      </c>
      <c r="C101" s="44"/>
      <c r="D101" s="85"/>
      <c r="E101" s="86"/>
      <c r="F101" s="86"/>
      <c r="G101" s="86"/>
      <c r="H101" s="86"/>
      <c r="I101" s="86"/>
      <c r="J101" s="86"/>
      <c r="K101" s="86"/>
      <c r="L101" s="86"/>
      <c r="M101" s="86"/>
      <c r="N101" s="86"/>
      <c r="O101" s="76"/>
      <c r="P101" s="76"/>
      <c r="Q101" s="76"/>
      <c r="R101" s="76"/>
    </row>
    <row r="102" spans="1:18">
      <c r="A102" s="138"/>
      <c r="B102" s="27"/>
      <c r="C102" s="33"/>
      <c r="D102" s="27"/>
    </row>
    <row r="103" spans="1:18">
      <c r="A103" s="138"/>
      <c r="B103" s="21"/>
      <c r="C103" s="72"/>
      <c r="D103" s="182"/>
      <c r="E103" s="180" t="s">
        <v>120</v>
      </c>
      <c r="F103" s="180" t="s">
        <v>77</v>
      </c>
      <c r="G103" s="63" t="s">
        <v>1</v>
      </c>
      <c r="H103" s="63" t="s">
        <v>2</v>
      </c>
      <c r="I103" s="63" t="s">
        <v>17</v>
      </c>
      <c r="J103" s="63" t="s">
        <v>18</v>
      </c>
      <c r="K103" s="63" t="s">
        <v>20</v>
      </c>
      <c r="L103" s="63" t="s">
        <v>21</v>
      </c>
      <c r="M103" s="63" t="s">
        <v>24</v>
      </c>
      <c r="N103" s="63" t="s">
        <v>25</v>
      </c>
      <c r="O103" s="63" t="s">
        <v>27</v>
      </c>
      <c r="P103" s="63" t="s">
        <v>28</v>
      </c>
      <c r="Q103" s="63" t="s">
        <v>29</v>
      </c>
      <c r="R103" s="63" t="s">
        <v>30</v>
      </c>
    </row>
    <row r="104" spans="1:18">
      <c r="A104" s="138">
        <v>18</v>
      </c>
      <c r="B104" s="49" t="s">
        <v>203</v>
      </c>
      <c r="C104" s="87"/>
      <c r="D104" s="181"/>
      <c r="E104" s="169">
        <v>1563922</v>
      </c>
      <c r="F104" s="169">
        <v>1795749</v>
      </c>
      <c r="G104" s="104">
        <v>1244019</v>
      </c>
      <c r="H104" s="104">
        <v>1246802</v>
      </c>
      <c r="I104" s="104">
        <v>1196679</v>
      </c>
      <c r="J104" s="104">
        <v>1240335</v>
      </c>
      <c r="K104" s="104">
        <v>1264581</v>
      </c>
      <c r="L104" s="104">
        <v>1258202</v>
      </c>
      <c r="M104" s="104">
        <v>1289010</v>
      </c>
      <c r="N104" s="114">
        <v>1150999</v>
      </c>
      <c r="O104" s="355">
        <v>1175914</v>
      </c>
      <c r="P104" s="355">
        <v>1180952</v>
      </c>
      <c r="Q104" s="355">
        <v>1217699</v>
      </c>
      <c r="R104" s="355">
        <v>1282544</v>
      </c>
    </row>
    <row r="105" spans="1:18">
      <c r="A105" s="138" t="s">
        <v>282</v>
      </c>
      <c r="B105" s="49" t="s">
        <v>283</v>
      </c>
      <c r="C105" s="305"/>
      <c r="D105" s="306"/>
      <c r="E105" s="169">
        <v>767707</v>
      </c>
      <c r="F105" s="169">
        <v>716231.6</v>
      </c>
      <c r="G105" s="314">
        <v>268445</v>
      </c>
      <c r="H105" s="314">
        <v>230596</v>
      </c>
      <c r="I105" s="314">
        <v>203379</v>
      </c>
      <c r="J105" s="314">
        <v>184945</v>
      </c>
      <c r="K105" s="314">
        <v>168716</v>
      </c>
      <c r="L105" s="314">
        <v>152942</v>
      </c>
      <c r="M105" s="314">
        <v>126963</v>
      </c>
      <c r="N105" s="314">
        <v>112799</v>
      </c>
      <c r="O105" s="314">
        <v>104331</v>
      </c>
      <c r="P105" s="314">
        <v>94585</v>
      </c>
      <c r="Q105" s="314">
        <v>78580</v>
      </c>
      <c r="R105" s="314">
        <v>72167</v>
      </c>
    </row>
    <row r="106" spans="1:18">
      <c r="A106" s="138"/>
      <c r="C106" s="116"/>
      <c r="D106" s="85"/>
      <c r="E106" s="75"/>
      <c r="F106" s="75"/>
      <c r="G106" s="75"/>
      <c r="H106" s="75"/>
      <c r="I106" s="75"/>
      <c r="J106" s="75"/>
      <c r="K106" s="75"/>
      <c r="L106" s="75"/>
      <c r="M106" s="75"/>
      <c r="N106" s="75"/>
      <c r="O106" s="75"/>
      <c r="P106" s="75"/>
      <c r="Q106" s="75"/>
      <c r="R106" s="75"/>
    </row>
    <row r="107" spans="1:18" ht="18.75">
      <c r="A107" s="138"/>
      <c r="B107" s="287" t="s">
        <v>15</v>
      </c>
      <c r="C107" s="12"/>
      <c r="D107" s="21"/>
      <c r="E107" s="75"/>
      <c r="F107" s="75"/>
      <c r="G107" s="75"/>
      <c r="H107" s="75"/>
      <c r="I107" s="75"/>
      <c r="J107" s="75"/>
      <c r="K107" s="75"/>
      <c r="L107" s="75"/>
      <c r="M107" s="75"/>
      <c r="N107" s="75"/>
      <c r="O107" s="75"/>
      <c r="P107" s="75"/>
      <c r="Q107" s="75"/>
      <c r="R107" s="75"/>
    </row>
    <row r="108" spans="1:18">
      <c r="A108" s="138"/>
      <c r="B108" s="21"/>
      <c r="C108" s="12"/>
      <c r="D108" s="21"/>
      <c r="E108" s="63" t="s">
        <v>120</v>
      </c>
      <c r="F108" s="63" t="s">
        <v>77</v>
      </c>
      <c r="G108" s="63" t="s">
        <v>1</v>
      </c>
      <c r="H108" s="63" t="s">
        <v>2</v>
      </c>
      <c r="I108" s="63" t="s">
        <v>17</v>
      </c>
      <c r="J108" s="63" t="s">
        <v>18</v>
      </c>
      <c r="K108" s="63" t="s">
        <v>20</v>
      </c>
      <c r="L108" s="63" t="s">
        <v>21</v>
      </c>
      <c r="M108" s="63" t="s">
        <v>24</v>
      </c>
      <c r="N108" s="63" t="s">
        <v>25</v>
      </c>
      <c r="O108" s="63" t="s">
        <v>27</v>
      </c>
      <c r="P108" s="63" t="s">
        <v>28</v>
      </c>
      <c r="Q108" s="63" t="s">
        <v>29</v>
      </c>
      <c r="R108" s="63" t="s">
        <v>30</v>
      </c>
    </row>
    <row r="109" spans="1:18">
      <c r="A109" s="138">
        <v>19</v>
      </c>
      <c r="B109" s="51" t="s">
        <v>229</v>
      </c>
      <c r="C109" s="39"/>
      <c r="D109" s="87"/>
      <c r="E109" s="152">
        <f t="shared" ref="E109:R109" si="8">E74+E97+E99</f>
        <v>2017022.108</v>
      </c>
      <c r="F109" s="281">
        <f t="shared" si="8"/>
        <v>1600514.6</v>
      </c>
      <c r="G109" s="304">
        <f t="shared" si="8"/>
        <v>1803420.8</v>
      </c>
      <c r="H109" s="304">
        <f t="shared" si="8"/>
        <v>1856909.9000000001</v>
      </c>
      <c r="I109" s="304">
        <f t="shared" si="8"/>
        <v>2140561.6999999997</v>
      </c>
      <c r="J109" s="304">
        <f t="shared" si="8"/>
        <v>2096425.9000000004</v>
      </c>
      <c r="K109" s="304">
        <f t="shared" si="8"/>
        <v>2051426.7000000002</v>
      </c>
      <c r="L109" s="304">
        <f t="shared" si="8"/>
        <v>2052453</v>
      </c>
      <c r="M109" s="304">
        <f t="shared" si="8"/>
        <v>2011980.6</v>
      </c>
      <c r="N109" s="304">
        <f t="shared" si="8"/>
        <v>2298661.6000000006</v>
      </c>
      <c r="O109" s="304">
        <f t="shared" si="8"/>
        <v>2286404.4000000004</v>
      </c>
      <c r="P109" s="304">
        <f t="shared" si="8"/>
        <v>2362245</v>
      </c>
      <c r="Q109" s="304">
        <f t="shared" si="8"/>
        <v>2411945.5</v>
      </c>
      <c r="R109" s="304">
        <f t="shared" si="8"/>
        <v>2501924.9</v>
      </c>
    </row>
    <row r="110" spans="1:18" s="269" customFormat="1">
      <c r="A110" s="279" t="s">
        <v>215</v>
      </c>
      <c r="B110" s="201" t="s">
        <v>233</v>
      </c>
      <c r="C110" s="274"/>
      <c r="D110" s="278"/>
      <c r="E110" s="281">
        <f t="shared" ref="E110:R110" si="9">E71</f>
        <v>107075</v>
      </c>
      <c r="F110" s="281">
        <f t="shared" si="9"/>
        <v>115921.60000000001</v>
      </c>
      <c r="G110" s="304">
        <f t="shared" si="9"/>
        <v>129548</v>
      </c>
      <c r="H110" s="304">
        <f t="shared" si="9"/>
        <v>208867</v>
      </c>
      <c r="I110" s="304">
        <f t="shared" si="9"/>
        <v>459823</v>
      </c>
      <c r="J110" s="304">
        <f t="shared" si="9"/>
        <v>459823</v>
      </c>
      <c r="K110" s="304">
        <f t="shared" si="9"/>
        <v>455144</v>
      </c>
      <c r="L110" s="304">
        <f t="shared" si="9"/>
        <v>448975</v>
      </c>
      <c r="M110" s="304">
        <f t="shared" si="9"/>
        <v>448975</v>
      </c>
      <c r="N110" s="304">
        <f t="shared" si="9"/>
        <v>595750</v>
      </c>
      <c r="O110" s="304">
        <f t="shared" si="9"/>
        <v>595750</v>
      </c>
      <c r="P110" s="304">
        <f t="shared" si="9"/>
        <v>666974</v>
      </c>
      <c r="Q110" s="304">
        <f t="shared" si="9"/>
        <v>748611</v>
      </c>
      <c r="R110" s="304">
        <f t="shared" si="9"/>
        <v>895387</v>
      </c>
    </row>
    <row r="111" spans="1:18" s="269" customFormat="1">
      <c r="A111" s="138">
        <v>20</v>
      </c>
      <c r="B111" s="275" t="s">
        <v>284</v>
      </c>
      <c r="C111" s="274"/>
      <c r="D111" s="278"/>
      <c r="E111" s="281">
        <f>E104-E105</f>
        <v>796215</v>
      </c>
      <c r="F111" s="281">
        <f>F104-F105</f>
        <v>1079517.3999999999</v>
      </c>
      <c r="G111" s="304">
        <f t="shared" ref="G111:R111" si="10">G104-G105</f>
        <v>975574</v>
      </c>
      <c r="H111" s="304">
        <f t="shared" si="10"/>
        <v>1016206</v>
      </c>
      <c r="I111" s="304">
        <f t="shared" si="10"/>
        <v>993300</v>
      </c>
      <c r="J111" s="304">
        <f t="shared" si="10"/>
        <v>1055390</v>
      </c>
      <c r="K111" s="304">
        <f t="shared" si="10"/>
        <v>1095865</v>
      </c>
      <c r="L111" s="304">
        <f t="shared" si="10"/>
        <v>1105260</v>
      </c>
      <c r="M111" s="304">
        <f t="shared" si="10"/>
        <v>1162047</v>
      </c>
      <c r="N111" s="304">
        <f t="shared" si="10"/>
        <v>1038200</v>
      </c>
      <c r="O111" s="304">
        <f t="shared" si="10"/>
        <v>1071583</v>
      </c>
      <c r="P111" s="304">
        <f t="shared" si="10"/>
        <v>1086367</v>
      </c>
      <c r="Q111" s="304">
        <f t="shared" si="10"/>
        <v>1139119</v>
      </c>
      <c r="R111" s="304">
        <f t="shared" si="10"/>
        <v>1210377</v>
      </c>
    </row>
    <row r="112" spans="1:18">
      <c r="A112" s="298">
        <v>21</v>
      </c>
      <c r="B112" s="275" t="s">
        <v>216</v>
      </c>
      <c r="C112" s="39"/>
      <c r="D112" s="78"/>
      <c r="E112" s="152">
        <f t="shared" ref="E112:R112" si="11">E109-E110+E111</f>
        <v>2706162.108</v>
      </c>
      <c r="F112" s="281">
        <f t="shared" ref="F112" si="12">F109-F110+F111</f>
        <v>2564110.4</v>
      </c>
      <c r="G112" s="304">
        <f t="shared" si="11"/>
        <v>2649446.7999999998</v>
      </c>
      <c r="H112" s="304">
        <f t="shared" si="11"/>
        <v>2664248.9000000004</v>
      </c>
      <c r="I112" s="304">
        <f t="shared" si="11"/>
        <v>2674038.6999999997</v>
      </c>
      <c r="J112" s="304">
        <f t="shared" si="11"/>
        <v>2691992.9000000004</v>
      </c>
      <c r="K112" s="304">
        <f t="shared" si="11"/>
        <v>2692147.7</v>
      </c>
      <c r="L112" s="304">
        <f t="shared" si="11"/>
        <v>2708738</v>
      </c>
      <c r="M112" s="304">
        <f t="shared" si="11"/>
        <v>2725052.6</v>
      </c>
      <c r="N112" s="304">
        <f t="shared" si="11"/>
        <v>2741111.6000000006</v>
      </c>
      <c r="O112" s="304">
        <f t="shared" si="11"/>
        <v>2762237.4000000004</v>
      </c>
      <c r="P112" s="304">
        <f t="shared" si="11"/>
        <v>2781638</v>
      </c>
      <c r="Q112" s="304">
        <f t="shared" si="11"/>
        <v>2802453.5</v>
      </c>
      <c r="R112" s="304">
        <f t="shared" si="11"/>
        <v>2816914.9</v>
      </c>
    </row>
    <row r="113" spans="1:18">
      <c r="A113" s="138">
        <v>22</v>
      </c>
      <c r="B113" s="51" t="s">
        <v>93</v>
      </c>
      <c r="C113" s="39"/>
      <c r="D113" s="78"/>
      <c r="E113" s="152">
        <f t="shared" ref="E113:R113" si="13">E17</f>
        <v>2583192</v>
      </c>
      <c r="F113" s="281">
        <f t="shared" si="13"/>
        <v>2493169</v>
      </c>
      <c r="G113" s="79">
        <f t="shared" si="13"/>
        <v>2601375</v>
      </c>
      <c r="H113" s="277">
        <f t="shared" si="13"/>
        <v>2615832</v>
      </c>
      <c r="I113" s="277">
        <f t="shared" si="13"/>
        <v>2632436</v>
      </c>
      <c r="J113" s="277">
        <f t="shared" si="13"/>
        <v>2648764</v>
      </c>
      <c r="K113" s="277">
        <f t="shared" si="13"/>
        <v>2649437</v>
      </c>
      <c r="L113" s="277">
        <f t="shared" si="13"/>
        <v>2665095</v>
      </c>
      <c r="M113" s="277">
        <f t="shared" si="13"/>
        <v>2683735</v>
      </c>
      <c r="N113" s="277">
        <f t="shared" si="13"/>
        <v>2702442</v>
      </c>
      <c r="O113" s="277">
        <f t="shared" si="13"/>
        <v>2722018</v>
      </c>
      <c r="P113" s="277">
        <f t="shared" si="13"/>
        <v>2743564</v>
      </c>
      <c r="Q113" s="277">
        <f t="shared" si="13"/>
        <v>2763692</v>
      </c>
      <c r="R113" s="277">
        <f t="shared" si="13"/>
        <v>2783429</v>
      </c>
    </row>
    <row r="114" spans="1:18">
      <c r="A114" s="138">
        <v>23</v>
      </c>
      <c r="B114" s="51" t="s">
        <v>217</v>
      </c>
      <c r="C114" s="39"/>
      <c r="D114" s="87"/>
      <c r="E114" s="152">
        <f>E112-E113</f>
        <v>122970.10800000001</v>
      </c>
      <c r="F114" s="281">
        <f>F112-F113</f>
        <v>70941.399999999907</v>
      </c>
      <c r="G114" s="277">
        <f t="shared" ref="G114:R114" si="14">G112-G113</f>
        <v>48071.799999999814</v>
      </c>
      <c r="H114" s="277">
        <f t="shared" si="14"/>
        <v>48416.900000000373</v>
      </c>
      <c r="I114" s="277">
        <f t="shared" si="14"/>
        <v>41602.699999999721</v>
      </c>
      <c r="J114" s="277">
        <f t="shared" si="14"/>
        <v>43228.900000000373</v>
      </c>
      <c r="K114" s="277">
        <f t="shared" si="14"/>
        <v>42710.700000000186</v>
      </c>
      <c r="L114" s="277">
        <f t="shared" si="14"/>
        <v>43643</v>
      </c>
      <c r="M114" s="277">
        <f t="shared" si="14"/>
        <v>41317.600000000093</v>
      </c>
      <c r="N114" s="277">
        <f t="shared" si="14"/>
        <v>38669.600000000559</v>
      </c>
      <c r="O114" s="277">
        <f t="shared" si="14"/>
        <v>40219.400000000373</v>
      </c>
      <c r="P114" s="277">
        <f t="shared" si="14"/>
        <v>38074</v>
      </c>
      <c r="Q114" s="277">
        <f t="shared" si="14"/>
        <v>38761.5</v>
      </c>
      <c r="R114" s="277">
        <f t="shared" si="14"/>
        <v>33485.899999999907</v>
      </c>
    </row>
    <row r="115" spans="1:18" s="2" customFormat="1">
      <c r="A115" s="140"/>
      <c r="B115" s="35"/>
      <c r="C115" s="35"/>
      <c r="D115" s="35"/>
      <c r="E115" s="5"/>
      <c r="F115" s="5"/>
      <c r="G115" s="5"/>
      <c r="H115" s="5"/>
      <c r="I115" s="5"/>
      <c r="J115" s="5"/>
      <c r="K115" s="5"/>
      <c r="L115" s="5"/>
      <c r="M115" s="5"/>
      <c r="N115" s="5"/>
      <c r="O115" s="5"/>
      <c r="P115" s="1"/>
      <c r="Q115" s="1"/>
      <c r="R115" s="1"/>
    </row>
    <row r="116" spans="1:18">
      <c r="A116" s="138"/>
    </row>
    <row r="117" spans="1:18">
      <c r="A117" s="138"/>
    </row>
    <row r="118" spans="1:18">
      <c r="A118" s="138"/>
    </row>
    <row r="119" spans="1:18">
      <c r="A119" s="138"/>
    </row>
    <row r="120" spans="1:18">
      <c r="A120" s="138"/>
    </row>
    <row r="121" spans="1:18">
      <c r="A121" s="138"/>
    </row>
    <row r="122" spans="1:18">
      <c r="A122" s="138"/>
    </row>
    <row r="123" spans="1:18">
      <c r="A123" s="138"/>
    </row>
    <row r="124" spans="1:18">
      <c r="A124" s="138"/>
    </row>
    <row r="125" spans="1:18">
      <c r="A125" s="138"/>
    </row>
  </sheetData>
  <dataConsolidate/>
  <mergeCells count="1">
    <mergeCell ref="E9:F9"/>
  </mergeCells>
  <printOptions horizontalCentered="1"/>
  <pageMargins left="0.25" right="0.25" top="0.75" bottom="0.75" header="0.3" footer="0.3"/>
  <pageSetup scale="34"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R121"/>
  <sheetViews>
    <sheetView showGridLines="0" view="pageBreakPreview" topLeftCell="A21" zoomScale="70" zoomScaleNormal="55" zoomScaleSheetLayoutView="70" workbookViewId="0">
      <selection activeCell="F17" sqref="F17"/>
    </sheetView>
  </sheetViews>
  <sheetFormatPr defaultColWidth="9" defaultRowHeight="15.75"/>
  <cols>
    <col min="1" max="1" width="9" style="147"/>
    <col min="2" max="2" width="67.25" style="35" customWidth="1"/>
    <col min="3" max="3" width="15" style="35" customWidth="1"/>
    <col min="4" max="4" width="19.12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44"/>
      <c r="B1" s="21" t="s">
        <v>22</v>
      </c>
      <c r="C1" s="21"/>
      <c r="D1" s="12"/>
      <c r="E1" s="4"/>
      <c r="F1" s="4"/>
      <c r="G1" s="4"/>
      <c r="H1" s="4"/>
      <c r="I1" s="4"/>
      <c r="J1" s="4"/>
      <c r="K1" s="4"/>
      <c r="L1" s="4"/>
      <c r="M1" s="4"/>
      <c r="N1" s="4"/>
    </row>
    <row r="2" spans="1:18" s="2" customFormat="1">
      <c r="A2" s="144"/>
      <c r="B2" s="21" t="s">
        <v>23</v>
      </c>
      <c r="C2" s="21"/>
      <c r="D2" s="12"/>
      <c r="E2" s="4"/>
      <c r="F2" s="4"/>
      <c r="G2" s="4"/>
      <c r="H2" s="4"/>
      <c r="I2" s="4"/>
      <c r="J2" s="4"/>
      <c r="K2" s="4"/>
      <c r="L2" s="4"/>
      <c r="M2" s="4"/>
      <c r="N2" s="4"/>
    </row>
    <row r="3" spans="1:18" s="3" customFormat="1">
      <c r="A3" s="144"/>
      <c r="B3" s="127" t="s">
        <v>183</v>
      </c>
      <c r="C3" s="22"/>
      <c r="D3" s="17"/>
    </row>
    <row r="4" spans="1:18" s="3" customFormat="1">
      <c r="A4" s="144"/>
      <c r="B4" s="26" t="s">
        <v>159</v>
      </c>
      <c r="C4" s="22"/>
      <c r="D4" s="16"/>
    </row>
    <row r="5" spans="1:18" s="3" customFormat="1">
      <c r="A5" s="144"/>
      <c r="B5" s="282" t="s">
        <v>165</v>
      </c>
      <c r="C5" s="22"/>
      <c r="D5" s="16"/>
    </row>
    <row r="6" spans="1:18" s="3" customFormat="1">
      <c r="A6" s="144"/>
      <c r="B6" s="16"/>
      <c r="D6" s="16"/>
    </row>
    <row r="7" spans="1:18" s="3" customFormat="1" ht="15.75" customHeight="1">
      <c r="A7" s="144"/>
      <c r="B7" s="143" t="s">
        <v>97</v>
      </c>
      <c r="C7" s="12"/>
      <c r="D7" s="12"/>
      <c r="E7" s="11"/>
      <c r="F7" s="11"/>
      <c r="G7" s="11"/>
      <c r="I7" s="8"/>
      <c r="J7" s="6"/>
      <c r="K7" s="6"/>
      <c r="L7" s="6"/>
      <c r="M7" s="6"/>
      <c r="N7" s="6"/>
      <c r="O7" s="6"/>
    </row>
    <row r="8" spans="1:18" s="3" customFormat="1">
      <c r="A8" s="144"/>
      <c r="B8" s="21"/>
      <c r="C8" s="13"/>
      <c r="D8" s="21"/>
      <c r="E8" s="54"/>
      <c r="F8" s="54"/>
      <c r="G8" s="54"/>
      <c r="H8" s="54"/>
      <c r="I8" s="54"/>
      <c r="J8" s="55" t="s">
        <v>3</v>
      </c>
      <c r="K8" s="56"/>
      <c r="L8" s="56"/>
      <c r="M8" s="56"/>
      <c r="N8" s="56"/>
      <c r="O8" s="57"/>
      <c r="P8" s="58"/>
      <c r="Q8" s="58"/>
      <c r="R8" s="58"/>
    </row>
    <row r="9" spans="1:18" s="3" customFormat="1">
      <c r="A9" s="144"/>
      <c r="B9" s="13"/>
      <c r="C9" s="13"/>
      <c r="D9" s="21"/>
      <c r="E9" s="75" t="s">
        <v>78</v>
      </c>
      <c r="F9" s="75"/>
      <c r="G9" s="59"/>
      <c r="H9" s="60"/>
      <c r="I9" s="60"/>
      <c r="J9" s="61"/>
      <c r="K9" s="62"/>
      <c r="L9" s="62"/>
      <c r="M9" s="62"/>
      <c r="N9" s="62"/>
      <c r="O9" s="57"/>
      <c r="P9" s="58"/>
      <c r="Q9" s="58"/>
      <c r="R9" s="58"/>
    </row>
    <row r="10" spans="1:18" ht="15.75" customHeight="1">
      <c r="B10" s="285" t="s">
        <v>204</v>
      </c>
      <c r="C10" s="30"/>
      <c r="D10" s="72"/>
      <c r="E10" s="75" t="s">
        <v>205</v>
      </c>
      <c r="F10" s="75"/>
      <c r="G10" s="73"/>
      <c r="H10" s="73"/>
      <c r="I10" s="73"/>
      <c r="J10" s="73"/>
      <c r="K10" s="73"/>
      <c r="L10" s="73"/>
      <c r="M10" s="73"/>
      <c r="N10" s="73"/>
      <c r="O10" s="73"/>
      <c r="P10" s="73"/>
      <c r="Q10" s="73"/>
      <c r="R10" s="73"/>
    </row>
    <row r="11" spans="1:18" ht="15.75" customHeight="1">
      <c r="B11" s="27" t="s">
        <v>194</v>
      </c>
      <c r="C11" s="32"/>
      <c r="D11" s="74"/>
      <c r="G11" s="75"/>
      <c r="H11" s="75"/>
      <c r="I11" s="75"/>
      <c r="J11" s="75"/>
      <c r="K11" s="75"/>
      <c r="L11" s="75"/>
      <c r="M11" s="75"/>
      <c r="N11" s="75"/>
      <c r="O11" s="76"/>
      <c r="P11" s="76"/>
      <c r="Q11" s="76"/>
      <c r="R11" s="76"/>
    </row>
    <row r="12" spans="1:18">
      <c r="A12" s="138"/>
      <c r="B12" s="34" t="s">
        <v>42</v>
      </c>
      <c r="C12" s="72"/>
      <c r="D12" s="77" t="s">
        <v>94</v>
      </c>
      <c r="E12" s="63" t="s">
        <v>120</v>
      </c>
      <c r="F12" s="63" t="s">
        <v>77</v>
      </c>
      <c r="G12" s="63" t="s">
        <v>1</v>
      </c>
      <c r="H12" s="63" t="s">
        <v>2</v>
      </c>
      <c r="I12" s="63" t="s">
        <v>17</v>
      </c>
      <c r="J12" s="63" t="s">
        <v>18</v>
      </c>
      <c r="K12" s="63" t="s">
        <v>20</v>
      </c>
      <c r="L12" s="63" t="s">
        <v>21</v>
      </c>
      <c r="M12" s="63" t="s">
        <v>24</v>
      </c>
      <c r="N12" s="63" t="s">
        <v>25</v>
      </c>
      <c r="O12" s="63" t="s">
        <v>27</v>
      </c>
      <c r="P12" s="63" t="s">
        <v>28</v>
      </c>
      <c r="Q12" s="63" t="s">
        <v>29</v>
      </c>
      <c r="R12" s="63" t="s">
        <v>30</v>
      </c>
    </row>
    <row r="13" spans="1:18">
      <c r="A13" s="138" t="s">
        <v>80</v>
      </c>
      <c r="B13" s="14" t="s">
        <v>286</v>
      </c>
      <c r="C13" s="183"/>
      <c r="D13" s="175">
        <v>0.48799999999999999</v>
      </c>
      <c r="E13" s="365">
        <f>$D13*EBT!$E27/1000000</f>
        <v>7.46098808E-2</v>
      </c>
      <c r="F13" s="365">
        <f>$D13*EBT!$E27/1000000</f>
        <v>7.46098808E-2</v>
      </c>
      <c r="G13" s="360">
        <f>$D13*EBT!G27/1000000</f>
        <v>1.6994941599999997E-2</v>
      </c>
      <c r="H13" s="360">
        <f>$D13*EBT!H27/1000000</f>
        <v>5.3435316799999993E-2</v>
      </c>
      <c r="I13" s="360">
        <f>$D13*EBT!I27/1000000</f>
        <v>2.4192209599999997E-2</v>
      </c>
      <c r="J13" s="360">
        <f>$D13*EBT!J27/1000000</f>
        <v>9.8417399999999999E-3</v>
      </c>
      <c r="K13" s="360">
        <f>$D13*EBT!K27/1000000</f>
        <v>5.3356504800000003E-2</v>
      </c>
      <c r="L13" s="360">
        <f>$D13*EBT!L27/1000000</f>
        <v>2.5278399999999999E-2</v>
      </c>
      <c r="M13" s="360">
        <f>$D13*EBT!M27/1000000</f>
        <v>2.0542701600000001E-2</v>
      </c>
      <c r="N13" s="360">
        <f>$D13*EBT!N27/1000000</f>
        <v>4.9960366399999991E-2</v>
      </c>
      <c r="O13" s="360">
        <f>$D13*EBT!O27/1000000</f>
        <v>3.8101575999999998E-2</v>
      </c>
      <c r="P13" s="360">
        <f>$D13*EBT!P27/1000000</f>
        <v>4.5323683200000006E-2</v>
      </c>
      <c r="Q13" s="360">
        <f>$D13*EBT!Q27/1000000</f>
        <v>4.8200394399999999E-2</v>
      </c>
      <c r="R13" s="360">
        <f>$D13*EBT!R27/1000000</f>
        <v>5.5813096799999989E-2</v>
      </c>
    </row>
    <row r="14" spans="1:18">
      <c r="A14" s="138" t="s">
        <v>81</v>
      </c>
      <c r="B14" s="14" t="s">
        <v>287</v>
      </c>
      <c r="C14" s="183"/>
      <c r="D14" s="175">
        <v>0.45700000000000002</v>
      </c>
      <c r="E14" s="365">
        <f>$D14*EBT!E28/1000000</f>
        <v>9.1597881000000006E-2</v>
      </c>
      <c r="F14" s="365">
        <f>$D14*EBT!F28/1000000</f>
        <v>0.1690485501</v>
      </c>
      <c r="G14" s="360">
        <f>$D14*EBT!G28/1000000</f>
        <v>0.14969245219999999</v>
      </c>
      <c r="H14" s="360">
        <f>$D14*EBT!H28/1000000</f>
        <v>0.1279499003</v>
      </c>
      <c r="I14" s="360">
        <f>$D14*EBT!I28/1000000</f>
        <v>0.16593962480000002</v>
      </c>
      <c r="J14" s="360">
        <f>$D14*EBT!J28/1000000</f>
        <v>0.16352671050000001</v>
      </c>
      <c r="K14" s="360">
        <f>$D14*EBT!K28/1000000</f>
        <v>0.1245346936</v>
      </c>
      <c r="L14" s="360">
        <f>$D14*EBT!L28/1000000</f>
        <v>0.1617644271</v>
      </c>
      <c r="M14" s="360">
        <f>$D14*EBT!M28/1000000</f>
        <v>0.1621776922</v>
      </c>
      <c r="N14" s="360">
        <f>$D14*EBT!N28/1000000</f>
        <v>0.12627714320000002</v>
      </c>
      <c r="O14" s="360">
        <f>$D14*EBT!O28/1000000</f>
        <v>0.1479659519</v>
      </c>
      <c r="P14" s="360">
        <f>$D14*EBT!P28/1000000</f>
        <v>0.1410053392</v>
      </c>
      <c r="Q14" s="360">
        <f>$D14*EBT!Q28/1000000</f>
        <v>0.11245517820000001</v>
      </c>
      <c r="R14" s="360">
        <f>$D14*EBT!R28/1000000</f>
        <v>0.13530357869999998</v>
      </c>
    </row>
    <row r="15" spans="1:18">
      <c r="A15" s="138" t="s">
        <v>82</v>
      </c>
      <c r="B15" s="14" t="s">
        <v>288</v>
      </c>
      <c r="C15" s="183"/>
      <c r="D15" s="175">
        <v>0.44500000000000001</v>
      </c>
      <c r="E15" s="365">
        <f>$D15*EBT!E29/1000000</f>
        <v>2.90674E-2</v>
      </c>
      <c r="F15" s="365">
        <f>$D15*EBT!F29/1000000</f>
        <v>2.27969495E-2</v>
      </c>
      <c r="G15" s="360">
        <f>$D15*EBT!G29/1000000</f>
        <v>2.9504523500000004E-2</v>
      </c>
      <c r="H15" s="360">
        <f>$D15*EBT!H29/1000000</f>
        <v>2.9275348499999999E-2</v>
      </c>
      <c r="I15" s="360">
        <f>$D15*EBT!I29/1000000</f>
        <v>2.7377824000000005E-2</v>
      </c>
      <c r="J15" s="360">
        <f>$D15*EBT!J29/1000000</f>
        <v>3.6114464499999992E-2</v>
      </c>
      <c r="K15" s="360">
        <f>$D15*EBT!K29/1000000</f>
        <v>2.5044911500000003E-2</v>
      </c>
      <c r="L15" s="360">
        <f>$D15*EBT!L29/1000000</f>
        <v>1.8954151999999998E-2</v>
      </c>
      <c r="M15" s="360">
        <f>$D15*EBT!M29/1000000</f>
        <v>1.49068325E-2</v>
      </c>
      <c r="N15" s="360">
        <f>$D15*EBT!N29/1000000</f>
        <v>2.140539E-2</v>
      </c>
      <c r="O15" s="360">
        <f>$D15*EBT!O29/1000000</f>
        <v>1.6995885000000002E-2</v>
      </c>
      <c r="P15" s="360">
        <f>$D15*EBT!P29/1000000</f>
        <v>1.0623173499999999E-2</v>
      </c>
      <c r="Q15" s="360">
        <f>$D15*EBT!Q29/1000000</f>
        <v>9.8385495000000017E-3</v>
      </c>
      <c r="R15" s="360">
        <f>$D15*EBT!R29/1000000</f>
        <v>2.8347078500000004E-2</v>
      </c>
    </row>
    <row r="16" spans="1:18">
      <c r="A16" s="138" t="s">
        <v>83</v>
      </c>
      <c r="B16" s="14" t="s">
        <v>289</v>
      </c>
      <c r="C16" s="183"/>
      <c r="D16" s="175">
        <v>0.56200000000000006</v>
      </c>
      <c r="E16" s="365">
        <f>$D16*EBT!E30/1000000</f>
        <v>2.9632686400000004E-2</v>
      </c>
      <c r="F16" s="365">
        <f>$D16*EBT!F30/1000000</f>
        <v>1.1654418800000002E-2</v>
      </c>
      <c r="G16" s="360">
        <f>$D16*EBT!G30/1000000</f>
        <v>8.7557351999999998E-3</v>
      </c>
      <c r="H16" s="360">
        <f>$D16*EBT!H30/1000000</f>
        <v>6.9526706000000004E-3</v>
      </c>
      <c r="I16" s="360">
        <f>$D16*EBT!I30/1000000</f>
        <v>7.3841180000000003E-3</v>
      </c>
      <c r="J16" s="360">
        <f>$D16*EBT!J30/1000000</f>
        <v>6.0377345999999997E-3</v>
      </c>
      <c r="K16" s="360">
        <f>$D16*EBT!K30/1000000</f>
        <v>4.0983288000000003E-3</v>
      </c>
      <c r="L16" s="360">
        <f>$D16*EBT!L30/1000000</f>
        <v>6.408767000000001E-3</v>
      </c>
      <c r="M16" s="360">
        <f>$D16*EBT!M30/1000000</f>
        <v>3.4428120000000004E-3</v>
      </c>
      <c r="N16" s="360">
        <f>$D16*EBT!N30/1000000</f>
        <v>6.057517000000001E-3</v>
      </c>
      <c r="O16" s="360">
        <f>$D16*EBT!O30/1000000</f>
        <v>7.0668690000000008E-3</v>
      </c>
      <c r="P16" s="360">
        <f>$D16*EBT!P30/1000000</f>
        <v>1.3269269600000003E-2</v>
      </c>
      <c r="Q16" s="360">
        <f>$D16*EBT!Q30/1000000</f>
        <v>2.7503886600000006E-2</v>
      </c>
      <c r="R16" s="360">
        <f>$D16*EBT!R30/1000000</f>
        <v>1.90704584E-2</v>
      </c>
    </row>
    <row r="17" spans="1:18" s="269" customFormat="1">
      <c r="A17" s="279" t="s">
        <v>84</v>
      </c>
      <c r="B17" s="14" t="s">
        <v>290</v>
      </c>
      <c r="C17" s="183"/>
      <c r="D17" s="175">
        <v>0.56200000000000006</v>
      </c>
      <c r="E17" s="365">
        <f>$D17*EBT!E31/1000000</f>
        <v>2.0532051800000003E-2</v>
      </c>
      <c r="F17" s="365">
        <f>$D17*EBT!F31/1000000</f>
        <v>3.8606028000000001E-3</v>
      </c>
      <c r="G17" s="360">
        <f>$D17*EBT!G31/1000000</f>
        <v>3.9289420000000004E-3</v>
      </c>
      <c r="H17" s="360">
        <f>$D17*EBT!H31/1000000</f>
        <v>2.6706802000000004E-3</v>
      </c>
      <c r="I17" s="360">
        <f>$D17*EBT!I31/1000000</f>
        <v>2.8862634000000002E-3</v>
      </c>
      <c r="J17" s="360">
        <f>$D17*EBT!J31/1000000</f>
        <v>3.0198508000000004E-3</v>
      </c>
      <c r="K17" s="360">
        <f>$D17*EBT!K31/1000000</f>
        <v>1.6159748000000001E-3</v>
      </c>
      <c r="L17" s="360">
        <f>$D17*EBT!L31/1000000</f>
        <v>1.8856786000000002E-3</v>
      </c>
      <c r="M17" s="360">
        <f>$D17*EBT!M31/1000000</f>
        <v>2.2154039999999998E-3</v>
      </c>
      <c r="N17" s="360">
        <f>$D17*EBT!N31/1000000</f>
        <v>3.2089076000000006E-3</v>
      </c>
      <c r="O17" s="360">
        <f>$D17*EBT!O31/1000000</f>
        <v>4.1660498000000001E-3</v>
      </c>
      <c r="P17" s="360">
        <f>$D17*EBT!P31/1000000</f>
        <v>4.0074534000000004E-3</v>
      </c>
      <c r="Q17" s="360">
        <f>$D17*EBT!Q31/1000000</f>
        <v>1.3149619800000002E-2</v>
      </c>
      <c r="R17" s="360">
        <f>$D17*EBT!R31/1000000</f>
        <v>1.5764999200000001E-2</v>
      </c>
    </row>
    <row r="18" spans="1:18" s="269" customFormat="1">
      <c r="A18" s="279" t="s">
        <v>85</v>
      </c>
      <c r="B18" s="14" t="s">
        <v>291</v>
      </c>
      <c r="C18" s="183"/>
      <c r="D18" s="175">
        <v>1.103</v>
      </c>
      <c r="E18" s="365">
        <f>$D18*EBT!E32/1000000</f>
        <v>2.1456659E-3</v>
      </c>
      <c r="F18" s="365">
        <f>$D18*EBT!F32/1000000</f>
        <v>2.0741914999999997E-3</v>
      </c>
      <c r="G18" s="360">
        <f>$D18*EBT!G32/1000000</f>
        <v>2.7575E-3</v>
      </c>
      <c r="H18" s="360">
        <f>$D18*EBT!H32/1000000</f>
        <v>2.7575E-3</v>
      </c>
      <c r="I18" s="360">
        <f>$D18*EBT!I32/1000000</f>
        <v>2.7575E-3</v>
      </c>
      <c r="J18" s="360">
        <f>$D18*EBT!J32/1000000</f>
        <v>2.7575E-3</v>
      </c>
      <c r="K18" s="360">
        <f>$D18*EBT!K32/1000000</f>
        <v>2.7575E-3</v>
      </c>
      <c r="L18" s="360">
        <f>$D18*EBT!L32/1000000</f>
        <v>2.7575E-3</v>
      </c>
      <c r="M18" s="360">
        <f>$D18*EBT!M32/1000000</f>
        <v>2.7575E-3</v>
      </c>
      <c r="N18" s="360">
        <f>$D18*EBT!N32/1000000</f>
        <v>2.7575E-3</v>
      </c>
      <c r="O18" s="360">
        <f>$D18*EBT!O32/1000000</f>
        <v>2.7575E-3</v>
      </c>
      <c r="P18" s="360">
        <f>$D18*EBT!P32/1000000</f>
        <v>2.7575E-3</v>
      </c>
      <c r="Q18" s="360">
        <f>$D18*EBT!Q32/1000000</f>
        <v>2.7575E-3</v>
      </c>
      <c r="R18" s="360">
        <f>$D18*EBT!R32/1000000</f>
        <v>2.7575E-3</v>
      </c>
    </row>
    <row r="19" spans="1:18" s="269" customFormat="1">
      <c r="A19" s="279" t="s">
        <v>86</v>
      </c>
      <c r="B19" s="14" t="s">
        <v>292</v>
      </c>
      <c r="C19" s="183"/>
      <c r="D19" s="175">
        <v>0.80400000000000005</v>
      </c>
      <c r="E19" s="365">
        <f>$D19*EBT!E33/1000000</f>
        <v>2.2280448E-3</v>
      </c>
      <c r="F19" s="365">
        <f>$D19*EBT!F33/1000000</f>
        <v>1.5047664E-3</v>
      </c>
      <c r="G19" s="360">
        <f>$D19*EBT!G33/1000000</f>
        <v>1.4686668000000003E-3</v>
      </c>
      <c r="H19" s="360">
        <f>$D19*EBT!H33/1000000</f>
        <v>1.4686668000000003E-3</v>
      </c>
      <c r="I19" s="360">
        <f>$D19*EBT!I33/1000000</f>
        <v>1.4686668000000003E-3</v>
      </c>
      <c r="J19" s="360">
        <f>$D19*EBT!J33/1000000</f>
        <v>1.4498531999999999E-3</v>
      </c>
      <c r="K19" s="360">
        <f>$D19*EBT!K33/1000000</f>
        <v>1.4686668000000003E-3</v>
      </c>
      <c r="L19" s="360">
        <f>$D19*EBT!L33/1000000</f>
        <v>1.4686668000000003E-3</v>
      </c>
      <c r="M19" s="360">
        <f>$D19*EBT!M33/1000000</f>
        <v>1.4686668000000003E-3</v>
      </c>
      <c r="N19" s="360">
        <f>$D19*EBT!N33/1000000</f>
        <v>1.4686668000000003E-3</v>
      </c>
      <c r="O19" s="360">
        <f>$D19*EBT!O33/1000000</f>
        <v>1.4686668000000003E-3</v>
      </c>
      <c r="P19" s="360">
        <f>$D19*EBT!P33/1000000</f>
        <v>1.4686668000000003E-3</v>
      </c>
      <c r="Q19" s="360">
        <f>$D19*EBT!Q33/1000000</f>
        <v>1.4686668000000003E-3</v>
      </c>
      <c r="R19" s="360">
        <f>$D19*EBT!R33/1000000</f>
        <v>1.4686668000000003E-3</v>
      </c>
    </row>
    <row r="20" spans="1:18" s="269" customFormat="1">
      <c r="A20" s="279" t="s">
        <v>87</v>
      </c>
      <c r="B20" s="14" t="s">
        <v>294</v>
      </c>
      <c r="C20" s="183"/>
      <c r="D20" s="175">
        <v>1.0833999999999999</v>
      </c>
      <c r="E20" s="365">
        <f>$D20*EBT!E35/1000000</f>
        <v>0.54409648079999995</v>
      </c>
      <c r="F20" s="365">
        <f>$D20*EBT!F35/1000000</f>
        <v>0</v>
      </c>
      <c r="G20" s="360">
        <f>$D20*EBT!G35/1000000</f>
        <v>0</v>
      </c>
      <c r="H20" s="360">
        <f>$D20*EBT!H35/1000000</f>
        <v>0</v>
      </c>
      <c r="I20" s="360">
        <f>$D20*EBT!I35/1000000</f>
        <v>0</v>
      </c>
      <c r="J20" s="360">
        <f>$D20*EBT!J35/1000000</f>
        <v>0</v>
      </c>
      <c r="K20" s="360">
        <f>$D20*EBT!K35/1000000</f>
        <v>0</v>
      </c>
      <c r="L20" s="360">
        <f>$D20*EBT!L35/1000000</f>
        <v>0</v>
      </c>
      <c r="M20" s="360">
        <f>$D20*EBT!M35/1000000</f>
        <v>0</v>
      </c>
      <c r="N20" s="360">
        <f>$D20*EBT!N35/1000000</f>
        <v>0</v>
      </c>
      <c r="O20" s="360">
        <f>$D20*EBT!O35/1000000</f>
        <v>0</v>
      </c>
      <c r="P20" s="360">
        <f>$D20*EBT!P35/1000000</f>
        <v>0</v>
      </c>
      <c r="Q20" s="360">
        <f>$D20*EBT!Q35/1000000</f>
        <v>0</v>
      </c>
      <c r="R20" s="360">
        <f>$D20*EBT!R35/1000000</f>
        <v>0</v>
      </c>
    </row>
    <row r="21" spans="1:18" s="269" customFormat="1">
      <c r="A21" s="279" t="s">
        <v>76</v>
      </c>
      <c r="B21" s="356" t="s">
        <v>295</v>
      </c>
      <c r="C21" s="357"/>
      <c r="D21" s="358">
        <v>0.39</v>
      </c>
      <c r="E21" s="366">
        <f>$D21*EBT!E36/1000000</f>
        <v>3.035877E-2</v>
      </c>
      <c r="F21" s="366">
        <f>$D21*EBT!F36/1000000</f>
        <v>5.8773156E-2</v>
      </c>
      <c r="G21" s="360">
        <f>$D21*EBT!G36/1000000</f>
        <v>4.8146669999999996E-2</v>
      </c>
      <c r="H21" s="360">
        <f>$D21*EBT!H36/1000000</f>
        <v>4.4964270000000001E-2</v>
      </c>
      <c r="I21" s="360">
        <f>$D21*EBT!I36/1000000</f>
        <v>4.1475720000000001E-2</v>
      </c>
      <c r="J21" s="360">
        <f>$D21*EBT!J36/1000000</f>
        <v>3.9577590000000003E-2</v>
      </c>
      <c r="K21" s="360">
        <f>$D21*EBT!K36/1000000</f>
        <v>3.4095750000000001E-2</v>
      </c>
      <c r="L21" s="360">
        <f>$D21*EBT!L36/1000000</f>
        <v>3.0712110000000001E-2</v>
      </c>
      <c r="M21" s="360">
        <f>$D21*EBT!M36/1000000</f>
        <v>2.3671830000000001E-2</v>
      </c>
      <c r="N21" s="360">
        <f>$D21*EBT!N36/1000000</f>
        <v>1.87434E-2</v>
      </c>
      <c r="O21" s="360">
        <f>$D21*EBT!O36/1000000</f>
        <v>1.55064E-2</v>
      </c>
      <c r="P21" s="360">
        <f>$D21*EBT!P36/1000000</f>
        <v>1.2010440000000001E-2</v>
      </c>
      <c r="Q21" s="360">
        <f>$D21*EBT!Q36/1000000</f>
        <v>5.8008600000000006E-3</v>
      </c>
      <c r="R21" s="360">
        <f>$D21*EBT!R36/1000000</f>
        <v>3.46788E-3</v>
      </c>
    </row>
    <row r="22" spans="1:18">
      <c r="A22" s="138"/>
      <c r="B22" s="272"/>
      <c r="C22" s="12"/>
      <c r="D22" s="21"/>
      <c r="E22" s="91"/>
      <c r="F22" s="92"/>
      <c r="G22" s="92"/>
      <c r="H22" s="92"/>
      <c r="I22" s="92"/>
      <c r="J22" s="92"/>
      <c r="K22" s="92"/>
      <c r="L22" s="92"/>
      <c r="M22" s="92"/>
      <c r="N22" s="92"/>
      <c r="O22" s="93"/>
      <c r="P22" s="93"/>
      <c r="Q22" s="93"/>
      <c r="R22" s="94"/>
    </row>
    <row r="23" spans="1:18">
      <c r="A23" s="138"/>
      <c r="B23" s="27" t="s">
        <v>193</v>
      </c>
      <c r="C23" s="33"/>
      <c r="D23" s="27"/>
      <c r="E23" s="99"/>
      <c r="F23" s="100"/>
      <c r="G23" s="100"/>
      <c r="H23" s="100"/>
      <c r="I23" s="100"/>
      <c r="J23" s="100"/>
      <c r="K23" s="100"/>
      <c r="L23" s="100"/>
      <c r="M23" s="100"/>
      <c r="N23" s="100"/>
      <c r="O23" s="97"/>
      <c r="P23" s="97"/>
      <c r="Q23" s="97"/>
      <c r="R23" s="98"/>
    </row>
    <row r="24" spans="1:18">
      <c r="A24" s="138"/>
      <c r="B24" s="34" t="s">
        <v>35</v>
      </c>
      <c r="C24" s="72"/>
      <c r="D24" s="77" t="s">
        <v>95</v>
      </c>
      <c r="E24" s="276" t="s">
        <v>120</v>
      </c>
      <c r="F24" s="276" t="s">
        <v>77</v>
      </c>
      <c r="G24" s="276" t="s">
        <v>1</v>
      </c>
      <c r="H24" s="276" t="s">
        <v>2</v>
      </c>
      <c r="I24" s="276" t="s">
        <v>17</v>
      </c>
      <c r="J24" s="276" t="s">
        <v>18</v>
      </c>
      <c r="K24" s="276" t="s">
        <v>20</v>
      </c>
      <c r="L24" s="276" t="s">
        <v>21</v>
      </c>
      <c r="M24" s="276" t="s">
        <v>24</v>
      </c>
      <c r="N24" s="276" t="s">
        <v>25</v>
      </c>
      <c r="O24" s="276" t="s">
        <v>27</v>
      </c>
      <c r="P24" s="276" t="s">
        <v>28</v>
      </c>
      <c r="Q24" s="276" t="s">
        <v>29</v>
      </c>
      <c r="R24" s="276" t="s">
        <v>30</v>
      </c>
    </row>
    <row r="25" spans="1:18">
      <c r="A25" s="279" t="s">
        <v>88</v>
      </c>
      <c r="B25" s="14" t="s">
        <v>333</v>
      </c>
      <c r="C25" s="183"/>
      <c r="D25" s="175">
        <v>1.2E-2</v>
      </c>
      <c r="E25" s="367">
        <f>$D25*EBT!E43/1000000</f>
        <v>0</v>
      </c>
      <c r="F25" s="367">
        <f>$D25*EBT!F43/1000000</f>
        <v>0</v>
      </c>
      <c r="G25" s="361">
        <f>$D25*EBT!G43/1000000</f>
        <v>2.6282676000000003E-3</v>
      </c>
      <c r="H25" s="361">
        <f>$D25*EBT!H43/1000000</f>
        <v>0</v>
      </c>
      <c r="I25" s="361">
        <f>$D25*EBT!I43/1000000</f>
        <v>0</v>
      </c>
      <c r="J25" s="361">
        <f>$D25*EBT!J43/1000000</f>
        <v>0</v>
      </c>
      <c r="K25" s="361">
        <f>$D25*EBT!K43/1000000</f>
        <v>0</v>
      </c>
      <c r="L25" s="361">
        <f>$D25*EBT!L43/1000000</f>
        <v>0</v>
      </c>
      <c r="M25" s="361">
        <f>$D25*EBT!M43/1000000</f>
        <v>0</v>
      </c>
      <c r="N25" s="361">
        <f>$D25*EBT!N43/1000000</f>
        <v>0</v>
      </c>
      <c r="O25" s="361">
        <f>$D25*EBT!O43/1000000</f>
        <v>0</v>
      </c>
      <c r="P25" s="361">
        <f>$D25*EBT!P43/1000000</f>
        <v>0</v>
      </c>
      <c r="Q25" s="361">
        <f>$D25*EBT!Q43/1000000</f>
        <v>0</v>
      </c>
      <c r="R25" s="361">
        <f>$D25*EBT!R43/1000000</f>
        <v>0</v>
      </c>
    </row>
    <row r="26" spans="1:18" s="269" customFormat="1">
      <c r="B26" s="184"/>
      <c r="C26" s="336"/>
      <c r="D26" s="316"/>
      <c r="E26" s="317"/>
      <c r="F26" s="317"/>
      <c r="G26" s="317"/>
      <c r="H26" s="317"/>
      <c r="I26" s="317"/>
      <c r="J26" s="317"/>
      <c r="K26" s="317"/>
      <c r="L26" s="317"/>
      <c r="M26" s="317"/>
      <c r="N26" s="317"/>
      <c r="O26" s="318"/>
      <c r="P26" s="318"/>
      <c r="Q26" s="318"/>
      <c r="R26" s="318"/>
    </row>
    <row r="27" spans="1:18" ht="31.5">
      <c r="A27" s="138">
        <v>1</v>
      </c>
      <c r="B27" s="214" t="s">
        <v>314</v>
      </c>
      <c r="C27" s="309"/>
      <c r="D27" s="310"/>
      <c r="E27" s="373">
        <f>SUM(E13:E21,E25:E26)</f>
        <v>0.82426886149999989</v>
      </c>
      <c r="F27" s="373">
        <f>SUM(F13:F21,F25:F26)</f>
        <v>0.34432251590000001</v>
      </c>
      <c r="G27" s="374">
        <f t="shared" ref="G27:R27" si="0">SUM(G13:G19,G25:G26)</f>
        <v>0.21573102890000001</v>
      </c>
      <c r="H27" s="373">
        <f t="shared" si="0"/>
        <v>0.22451008319999996</v>
      </c>
      <c r="I27" s="373">
        <f t="shared" si="0"/>
        <v>0.23200620659999999</v>
      </c>
      <c r="J27" s="373">
        <f t="shared" si="0"/>
        <v>0.22274785359999999</v>
      </c>
      <c r="K27" s="373">
        <f t="shared" si="0"/>
        <v>0.21287658029999998</v>
      </c>
      <c r="L27" s="373">
        <f t="shared" si="0"/>
        <v>0.2185175915</v>
      </c>
      <c r="M27" s="373">
        <f t="shared" si="0"/>
        <v>0.20751160909999997</v>
      </c>
      <c r="N27" s="373">
        <f t="shared" si="0"/>
        <v>0.21113549100000001</v>
      </c>
      <c r="O27" s="373">
        <f t="shared" si="0"/>
        <v>0.2185224985</v>
      </c>
      <c r="P27" s="373">
        <f t="shared" si="0"/>
        <v>0.21845508569999997</v>
      </c>
      <c r="Q27" s="373">
        <f t="shared" si="0"/>
        <v>0.21537379530000003</v>
      </c>
      <c r="R27" s="373">
        <f t="shared" si="0"/>
        <v>0.25852537840000001</v>
      </c>
    </row>
    <row r="28" spans="1:18">
      <c r="A28" s="138"/>
      <c r="B28" s="33"/>
      <c r="C28" s="33"/>
      <c r="D28" s="27"/>
      <c r="E28" s="101"/>
      <c r="F28" s="102"/>
      <c r="G28" s="102"/>
      <c r="H28" s="102"/>
      <c r="I28" s="102"/>
      <c r="J28" s="102"/>
      <c r="K28" s="102"/>
      <c r="L28" s="102"/>
      <c r="M28" s="102"/>
      <c r="N28" s="102"/>
      <c r="O28" s="102"/>
      <c r="P28" s="102"/>
      <c r="Q28" s="102"/>
      <c r="R28" s="118"/>
    </row>
    <row r="29" spans="1:18">
      <c r="A29" s="138"/>
      <c r="B29" s="27" t="s">
        <v>197</v>
      </c>
      <c r="C29" s="33"/>
      <c r="D29" s="21"/>
      <c r="E29" s="95"/>
      <c r="F29" s="96"/>
      <c r="G29" s="96"/>
      <c r="H29" s="96"/>
      <c r="I29" s="96"/>
      <c r="J29" s="96"/>
      <c r="K29" s="96"/>
      <c r="L29" s="96"/>
      <c r="M29" s="96"/>
      <c r="N29" s="96"/>
      <c r="O29" s="97"/>
      <c r="P29" s="97"/>
      <c r="Q29" s="97"/>
      <c r="R29" s="98"/>
    </row>
    <row r="30" spans="1:18">
      <c r="A30" s="138"/>
      <c r="B30" s="21" t="s">
        <v>34</v>
      </c>
      <c r="C30" s="12"/>
      <c r="D30" s="77" t="s">
        <v>95</v>
      </c>
      <c r="E30" s="276" t="s">
        <v>120</v>
      </c>
      <c r="F30" s="276" t="s">
        <v>77</v>
      </c>
      <c r="G30" s="276" t="s">
        <v>1</v>
      </c>
      <c r="H30" s="276" t="s">
        <v>2</v>
      </c>
      <c r="I30" s="276" t="s">
        <v>17</v>
      </c>
      <c r="J30" s="276" t="s">
        <v>18</v>
      </c>
      <c r="K30" s="276" t="s">
        <v>20</v>
      </c>
      <c r="L30" s="276" t="s">
        <v>21</v>
      </c>
      <c r="M30" s="276" t="s">
        <v>24</v>
      </c>
      <c r="N30" s="276" t="s">
        <v>25</v>
      </c>
      <c r="O30" s="276" t="s">
        <v>27</v>
      </c>
      <c r="P30" s="276" t="s">
        <v>28</v>
      </c>
      <c r="Q30" s="276" t="s">
        <v>29</v>
      </c>
      <c r="R30" s="276" t="s">
        <v>30</v>
      </c>
    </row>
    <row r="31" spans="1:18">
      <c r="A31" s="279" t="s">
        <v>102</v>
      </c>
      <c r="B31" s="14"/>
      <c r="C31" s="39"/>
      <c r="D31" s="90"/>
      <c r="E31" s="170"/>
      <c r="F31" s="170"/>
      <c r="G31" s="111"/>
      <c r="H31" s="111"/>
      <c r="I31" s="111"/>
      <c r="J31" s="111"/>
      <c r="K31" s="111"/>
      <c r="L31" s="111"/>
      <c r="M31" s="111"/>
      <c r="N31" s="113"/>
      <c r="O31" s="112"/>
      <c r="P31" s="112"/>
      <c r="Q31" s="112"/>
      <c r="R31" s="112"/>
    </row>
    <row r="32" spans="1:18">
      <c r="A32" s="337"/>
      <c r="B32" s="42"/>
      <c r="C32" s="42"/>
      <c r="D32" s="82"/>
      <c r="E32" s="91"/>
      <c r="F32" s="92"/>
      <c r="G32" s="92"/>
      <c r="H32" s="92"/>
      <c r="I32" s="92"/>
      <c r="J32" s="92"/>
      <c r="K32" s="92"/>
      <c r="L32" s="92"/>
      <c r="M32" s="92"/>
      <c r="N32" s="92"/>
      <c r="O32" s="93"/>
      <c r="P32" s="93"/>
      <c r="Q32" s="93"/>
      <c r="R32" s="94"/>
    </row>
    <row r="33" spans="1:18">
      <c r="A33" s="138"/>
      <c r="B33" s="27" t="s">
        <v>199</v>
      </c>
      <c r="C33" s="12"/>
      <c r="D33" s="27"/>
      <c r="E33" s="99"/>
      <c r="F33" s="100"/>
      <c r="G33" s="100"/>
      <c r="H33" s="100"/>
      <c r="I33" s="100"/>
      <c r="J33" s="100"/>
      <c r="K33" s="100"/>
      <c r="L33" s="100"/>
      <c r="M33" s="100"/>
      <c r="N33" s="100"/>
      <c r="O33" s="97"/>
      <c r="P33" s="97"/>
      <c r="Q33" s="97"/>
      <c r="R33" s="98"/>
    </row>
    <row r="34" spans="1:18">
      <c r="A34" s="138"/>
      <c r="B34" s="21" t="s">
        <v>35</v>
      </c>
      <c r="C34" s="12"/>
      <c r="D34" s="77" t="s">
        <v>95</v>
      </c>
      <c r="E34" s="276" t="s">
        <v>120</v>
      </c>
      <c r="F34" s="276" t="s">
        <v>77</v>
      </c>
      <c r="G34" s="276" t="s">
        <v>1</v>
      </c>
      <c r="H34" s="276" t="s">
        <v>2</v>
      </c>
      <c r="I34" s="276" t="s">
        <v>17</v>
      </c>
      <c r="J34" s="276" t="s">
        <v>18</v>
      </c>
      <c r="K34" s="276" t="s">
        <v>20</v>
      </c>
      <c r="L34" s="276" t="s">
        <v>21</v>
      </c>
      <c r="M34" s="276" t="s">
        <v>24</v>
      </c>
      <c r="N34" s="276" t="s">
        <v>25</v>
      </c>
      <c r="O34" s="276" t="s">
        <v>27</v>
      </c>
      <c r="P34" s="276" t="s">
        <v>28</v>
      </c>
      <c r="Q34" s="276" t="s">
        <v>29</v>
      </c>
      <c r="R34" s="276" t="s">
        <v>30</v>
      </c>
    </row>
    <row r="35" spans="1:18">
      <c r="A35" s="279" t="s">
        <v>103</v>
      </c>
      <c r="B35" s="43"/>
      <c r="C35" s="39"/>
      <c r="D35" s="218"/>
      <c r="E35" s="170"/>
      <c r="F35" s="170"/>
      <c r="G35" s="111"/>
      <c r="H35" s="111"/>
      <c r="I35" s="111"/>
      <c r="J35" s="111"/>
      <c r="K35" s="111"/>
      <c r="L35" s="111"/>
      <c r="M35" s="111"/>
      <c r="N35" s="113"/>
      <c r="O35" s="112"/>
      <c r="P35" s="112"/>
      <c r="Q35" s="112"/>
      <c r="R35" s="112"/>
    </row>
    <row r="36" spans="1:18">
      <c r="A36" s="138"/>
      <c r="B36" s="190"/>
      <c r="C36" s="191"/>
      <c r="D36" s="192"/>
      <c r="E36" s="193"/>
      <c r="F36" s="193"/>
      <c r="G36" s="193"/>
      <c r="H36" s="193"/>
      <c r="I36" s="193"/>
      <c r="J36" s="193"/>
      <c r="K36" s="193"/>
      <c r="L36" s="193"/>
      <c r="M36" s="193"/>
      <c r="N36" s="187"/>
      <c r="O36" s="189"/>
      <c r="P36" s="189"/>
      <c r="Q36" s="189"/>
      <c r="R36" s="189"/>
    </row>
    <row r="37" spans="1:18">
      <c r="A37" s="138">
        <v>2</v>
      </c>
      <c r="B37" s="215" t="s">
        <v>264</v>
      </c>
      <c r="C37" s="216"/>
      <c r="D37" s="217"/>
      <c r="E37" s="375">
        <f t="shared" ref="E37:R37" si="1">SUM(E31:E31,E35:E35)</f>
        <v>0</v>
      </c>
      <c r="F37" s="375">
        <f t="shared" si="1"/>
        <v>0</v>
      </c>
      <c r="G37" s="376">
        <f t="shared" si="1"/>
        <v>0</v>
      </c>
      <c r="H37" s="376">
        <f t="shared" si="1"/>
        <v>0</v>
      </c>
      <c r="I37" s="376">
        <f t="shared" si="1"/>
        <v>0</v>
      </c>
      <c r="J37" s="376">
        <f t="shared" si="1"/>
        <v>0</v>
      </c>
      <c r="K37" s="376">
        <f t="shared" si="1"/>
        <v>0</v>
      </c>
      <c r="L37" s="376">
        <f t="shared" si="1"/>
        <v>0</v>
      </c>
      <c r="M37" s="376">
        <f t="shared" si="1"/>
        <v>0</v>
      </c>
      <c r="N37" s="376">
        <f t="shared" si="1"/>
        <v>0</v>
      </c>
      <c r="O37" s="376">
        <f t="shared" si="1"/>
        <v>0</v>
      </c>
      <c r="P37" s="376">
        <f t="shared" si="1"/>
        <v>0</v>
      </c>
      <c r="Q37" s="376">
        <f t="shared" si="1"/>
        <v>0</v>
      </c>
      <c r="R37" s="376">
        <f t="shared" si="1"/>
        <v>0</v>
      </c>
    </row>
    <row r="38" spans="1:18">
      <c r="A38" s="138"/>
      <c r="B38" s="198"/>
      <c r="C38" s="199"/>
      <c r="D38" s="207"/>
      <c r="E38" s="377"/>
      <c r="F38" s="377"/>
      <c r="G38" s="377"/>
      <c r="H38" s="377"/>
      <c r="I38" s="377"/>
      <c r="J38" s="377"/>
      <c r="K38" s="377"/>
      <c r="L38" s="377"/>
      <c r="M38" s="377"/>
      <c r="N38" s="377"/>
      <c r="O38" s="377"/>
      <c r="P38" s="377"/>
      <c r="Q38" s="377"/>
      <c r="R38" s="378"/>
    </row>
    <row r="39" spans="1:18" ht="15" customHeight="1">
      <c r="A39" s="138">
        <v>3</v>
      </c>
      <c r="B39" s="203" t="s">
        <v>106</v>
      </c>
      <c r="C39" s="204"/>
      <c r="D39" s="205"/>
      <c r="E39" s="379">
        <f>E27+E37</f>
        <v>0.82426886149999989</v>
      </c>
      <c r="F39" s="379">
        <f t="shared" ref="F39:R39" si="2">F27+F37</f>
        <v>0.34432251590000001</v>
      </c>
      <c r="G39" s="380">
        <f t="shared" si="2"/>
        <v>0.21573102890000001</v>
      </c>
      <c r="H39" s="380">
        <f t="shared" si="2"/>
        <v>0.22451008319999996</v>
      </c>
      <c r="I39" s="380">
        <f t="shared" si="2"/>
        <v>0.23200620659999999</v>
      </c>
      <c r="J39" s="380">
        <f t="shared" si="2"/>
        <v>0.22274785359999999</v>
      </c>
      <c r="K39" s="380">
        <f t="shared" si="2"/>
        <v>0.21287658029999998</v>
      </c>
      <c r="L39" s="380">
        <f t="shared" si="2"/>
        <v>0.2185175915</v>
      </c>
      <c r="M39" s="380">
        <f t="shared" si="2"/>
        <v>0.20751160909999997</v>
      </c>
      <c r="N39" s="380">
        <f t="shared" si="2"/>
        <v>0.21113549100000001</v>
      </c>
      <c r="O39" s="380">
        <f t="shared" si="2"/>
        <v>0.2185224985</v>
      </c>
      <c r="P39" s="380">
        <f t="shared" si="2"/>
        <v>0.21845508569999997</v>
      </c>
      <c r="Q39" s="380">
        <f t="shared" si="2"/>
        <v>0.21537379530000003</v>
      </c>
      <c r="R39" s="380">
        <f t="shared" si="2"/>
        <v>0.25852537840000001</v>
      </c>
    </row>
    <row r="40" spans="1:18">
      <c r="A40" s="138"/>
      <c r="B40" s="27"/>
      <c r="C40" s="33"/>
      <c r="D40" s="27"/>
      <c r="E40" s="75"/>
      <c r="F40" s="75"/>
      <c r="G40" s="75"/>
      <c r="H40" s="75"/>
      <c r="I40" s="75"/>
      <c r="J40" s="75"/>
      <c r="K40" s="75"/>
      <c r="L40" s="75"/>
      <c r="M40" s="75"/>
      <c r="N40" s="75"/>
      <c r="O40" s="75"/>
      <c r="P40" s="75"/>
      <c r="Q40" s="75"/>
      <c r="R40" s="75"/>
    </row>
    <row r="41" spans="1:18" ht="15" customHeight="1">
      <c r="A41" s="138"/>
      <c r="B41" s="115"/>
      <c r="C41" s="116"/>
      <c r="D41" s="85"/>
      <c r="E41" s="75"/>
      <c r="F41" s="75"/>
      <c r="G41" s="75"/>
      <c r="H41" s="75"/>
      <c r="I41" s="75"/>
      <c r="J41" s="75"/>
      <c r="K41" s="75"/>
      <c r="L41" s="75"/>
      <c r="M41" s="75"/>
      <c r="N41" s="75"/>
      <c r="O41" s="75"/>
      <c r="P41" s="75"/>
      <c r="Q41" s="75"/>
      <c r="R41" s="75"/>
    </row>
    <row r="42" spans="1:18" s="47" customFormat="1" ht="15" customHeight="1">
      <c r="A42" s="139"/>
      <c r="B42" s="285" t="s">
        <v>115</v>
      </c>
      <c r="C42" s="44"/>
      <c r="D42" s="85"/>
      <c r="E42" s="85"/>
      <c r="F42" s="85"/>
      <c r="G42" s="86"/>
      <c r="H42" s="86"/>
      <c r="I42" s="86"/>
      <c r="J42" s="86"/>
      <c r="K42" s="86"/>
      <c r="L42" s="86"/>
      <c r="M42" s="86"/>
      <c r="N42" s="86"/>
      <c r="O42" s="76"/>
      <c r="P42" s="76"/>
      <c r="Q42" s="76"/>
      <c r="R42" s="76"/>
    </row>
    <row r="43" spans="1:18" ht="15" customHeight="1">
      <c r="A43" s="138"/>
      <c r="B43" s="27" t="s">
        <v>200</v>
      </c>
      <c r="C43" s="33"/>
      <c r="D43" s="85"/>
      <c r="E43" s="85"/>
      <c r="F43" s="85"/>
      <c r="G43" s="86"/>
      <c r="H43" s="86"/>
      <c r="I43" s="86"/>
      <c r="J43" s="86"/>
      <c r="K43" s="86"/>
      <c r="L43" s="86"/>
      <c r="M43" s="86"/>
      <c r="N43" s="86"/>
      <c r="O43" s="76"/>
      <c r="P43" s="76"/>
      <c r="Q43" s="76"/>
      <c r="R43" s="76"/>
    </row>
    <row r="44" spans="1:18">
      <c r="A44" s="138"/>
      <c r="B44" s="21" t="s">
        <v>39</v>
      </c>
      <c r="C44" s="32"/>
      <c r="D44" s="77" t="s">
        <v>95</v>
      </c>
      <c r="E44" s="276" t="s">
        <v>120</v>
      </c>
      <c r="F44" s="276" t="s">
        <v>77</v>
      </c>
      <c r="G44" s="63" t="s">
        <v>1</v>
      </c>
      <c r="H44" s="63" t="s">
        <v>2</v>
      </c>
      <c r="I44" s="63" t="s">
        <v>17</v>
      </c>
      <c r="J44" s="63" t="s">
        <v>18</v>
      </c>
      <c r="K44" s="63" t="s">
        <v>20</v>
      </c>
      <c r="L44" s="63" t="s">
        <v>21</v>
      </c>
      <c r="M44" s="63" t="s">
        <v>24</v>
      </c>
      <c r="N44" s="63" t="s">
        <v>25</v>
      </c>
      <c r="O44" s="63" t="s">
        <v>27</v>
      </c>
      <c r="P44" s="63" t="s">
        <v>28</v>
      </c>
      <c r="Q44" s="63" t="s">
        <v>29</v>
      </c>
      <c r="R44" s="63" t="s">
        <v>30</v>
      </c>
    </row>
    <row r="45" spans="1:18" s="2" customFormat="1">
      <c r="A45" s="280" t="s">
        <v>107</v>
      </c>
      <c r="B45" s="354" t="s">
        <v>338</v>
      </c>
      <c r="C45" s="178"/>
      <c r="D45" s="359">
        <v>1.2E-2</v>
      </c>
      <c r="E45" s="167">
        <f>$D45*EBT!E84/1000000</f>
        <v>0</v>
      </c>
      <c r="F45" s="167">
        <f>$D45*EBT!F84/1000000</f>
        <v>0</v>
      </c>
      <c r="G45" s="360">
        <f>$D45*EBT!G84/1000000</f>
        <v>0</v>
      </c>
      <c r="H45" s="360">
        <f>$D45*EBT!H84/1000000</f>
        <v>1.0874736E-3</v>
      </c>
      <c r="I45" s="360">
        <f>$D45*EBT!I84/1000000</f>
        <v>2.6282628E-3</v>
      </c>
      <c r="J45" s="360">
        <f>$D45*EBT!J84/1000000</f>
        <v>2.6282736000000002E-3</v>
      </c>
      <c r="K45" s="360">
        <f>$D45*EBT!K84/1000000</f>
        <v>2.6282699999999998E-3</v>
      </c>
      <c r="L45" s="360">
        <f>$D45*EBT!L84/1000000</f>
        <v>2.6282736000000002E-3</v>
      </c>
      <c r="M45" s="360">
        <f>$D45*EBT!M84/1000000</f>
        <v>2.6282772000000001E-3</v>
      </c>
      <c r="N45" s="360">
        <f>$D45*EBT!N84/1000000</f>
        <v>2.6282748000000002E-3</v>
      </c>
      <c r="O45" s="360">
        <f>$D45*EBT!O84/1000000</f>
        <v>2.6282759999999997E-3</v>
      </c>
      <c r="P45" s="360">
        <f>$D45*EBT!P84/1000000</f>
        <v>2.6282736000000002E-3</v>
      </c>
      <c r="Q45" s="360">
        <f>$D45*EBT!Q84/1000000</f>
        <v>2.6282736000000002E-3</v>
      </c>
      <c r="R45" s="360">
        <f>$D45*EBT!R84/1000000</f>
        <v>2.6282676000000003E-3</v>
      </c>
    </row>
    <row r="46" spans="1:18" s="2" customFormat="1">
      <c r="A46" s="280" t="s">
        <v>108</v>
      </c>
      <c r="B46" s="52" t="s">
        <v>339</v>
      </c>
      <c r="C46" s="178"/>
      <c r="D46" s="359">
        <v>0.42799999999999999</v>
      </c>
      <c r="E46" s="167">
        <f>$D46*EBT!E85/1000000</f>
        <v>0</v>
      </c>
      <c r="F46" s="167">
        <f>$D46*EBT!F85/1000000</f>
        <v>0</v>
      </c>
      <c r="G46" s="360">
        <f>$D46*EBT!G85/1000000</f>
        <v>0</v>
      </c>
      <c r="H46" s="360">
        <f>$D46*EBT!H85/1000000</f>
        <v>3.8786558400000004E-2</v>
      </c>
      <c r="I46" s="360">
        <f>$D46*EBT!I85/1000000</f>
        <v>9.3741373200000006E-2</v>
      </c>
      <c r="J46" s="360">
        <f>$D46*EBT!J85/1000000</f>
        <v>9.3741758399999986E-2</v>
      </c>
      <c r="K46" s="360">
        <f>$D46*EBT!K85/1000000</f>
        <v>9.3741630000000006E-2</v>
      </c>
      <c r="L46" s="360">
        <f>$D46*EBT!L85/1000000</f>
        <v>9.3741758399999986E-2</v>
      </c>
      <c r="M46" s="360">
        <f>$D46*EBT!M85/1000000</f>
        <v>9.3741886800000007E-2</v>
      </c>
      <c r="N46" s="360">
        <f>$D46*EBT!N85/1000000</f>
        <v>9.3741801200000002E-2</v>
      </c>
      <c r="O46" s="360">
        <f>$D46*EBT!O85/1000000</f>
        <v>9.3741843999999991E-2</v>
      </c>
      <c r="P46" s="360">
        <f>$D46*EBT!P85/1000000</f>
        <v>9.3741758399999986E-2</v>
      </c>
      <c r="Q46" s="360">
        <f>$D46*EBT!Q85/1000000</f>
        <v>9.3741758399999986E-2</v>
      </c>
      <c r="R46" s="360">
        <f>$D46*EBT!R85/1000000</f>
        <v>9.3741544400000001E-2</v>
      </c>
    </row>
    <row r="47" spans="1:18">
      <c r="A47" s="138">
        <v>4</v>
      </c>
      <c r="B47" s="51" t="s">
        <v>104</v>
      </c>
      <c r="C47" s="46"/>
      <c r="D47" s="179"/>
      <c r="E47" s="371">
        <f t="shared" ref="E47:R47" si="3">SUM(E45:E46)</f>
        <v>0</v>
      </c>
      <c r="F47" s="371">
        <f t="shared" si="3"/>
        <v>0</v>
      </c>
      <c r="G47" s="372">
        <f t="shared" si="3"/>
        <v>0</v>
      </c>
      <c r="H47" s="372">
        <f t="shared" si="3"/>
        <v>3.9874032000000004E-2</v>
      </c>
      <c r="I47" s="372">
        <f t="shared" si="3"/>
        <v>9.6369636000000009E-2</v>
      </c>
      <c r="J47" s="372">
        <f t="shared" si="3"/>
        <v>9.637003199999998E-2</v>
      </c>
      <c r="K47" s="372">
        <f t="shared" si="3"/>
        <v>9.6369900000000008E-2</v>
      </c>
      <c r="L47" s="372">
        <f t="shared" si="3"/>
        <v>9.637003199999998E-2</v>
      </c>
      <c r="M47" s="372">
        <f t="shared" si="3"/>
        <v>9.6370164000000008E-2</v>
      </c>
      <c r="N47" s="372">
        <f t="shared" si="3"/>
        <v>9.6370075999999999E-2</v>
      </c>
      <c r="O47" s="372">
        <f t="shared" si="3"/>
        <v>9.637011999999999E-2</v>
      </c>
      <c r="P47" s="372">
        <f t="shared" si="3"/>
        <v>9.637003199999998E-2</v>
      </c>
      <c r="Q47" s="372">
        <f t="shared" si="3"/>
        <v>9.637003199999998E-2</v>
      </c>
      <c r="R47" s="372">
        <f t="shared" si="3"/>
        <v>9.6369811999999999E-2</v>
      </c>
    </row>
    <row r="48" spans="1:18">
      <c r="A48" s="138"/>
      <c r="B48" s="12"/>
      <c r="C48" s="32"/>
      <c r="D48" s="153"/>
      <c r="E48" s="157"/>
      <c r="F48" s="239"/>
      <c r="G48" s="158"/>
      <c r="H48" s="158"/>
      <c r="I48" s="158"/>
      <c r="J48" s="158"/>
      <c r="K48" s="158"/>
      <c r="L48" s="158"/>
      <c r="M48" s="158"/>
      <c r="N48" s="158"/>
      <c r="O48" s="159"/>
      <c r="P48" s="159"/>
      <c r="Q48" s="159"/>
      <c r="R48" s="160"/>
    </row>
    <row r="49" spans="1:18">
      <c r="A49" s="138"/>
      <c r="B49" s="27" t="s">
        <v>201</v>
      </c>
      <c r="C49" s="12"/>
      <c r="D49" s="21"/>
      <c r="E49" s="99"/>
      <c r="F49" s="100"/>
      <c r="G49" s="100"/>
      <c r="H49" s="100"/>
      <c r="I49" s="100"/>
      <c r="J49" s="100"/>
      <c r="K49" s="100"/>
      <c r="L49" s="100"/>
      <c r="M49" s="100"/>
      <c r="N49" s="100"/>
      <c r="O49" s="97"/>
      <c r="P49" s="97"/>
      <c r="Q49" s="97"/>
      <c r="R49" s="98"/>
    </row>
    <row r="50" spans="1:18">
      <c r="A50" s="138"/>
      <c r="B50" s="21" t="s">
        <v>39</v>
      </c>
      <c r="C50" s="123"/>
      <c r="D50" s="77" t="s">
        <v>95</v>
      </c>
      <c r="E50" s="276" t="s">
        <v>120</v>
      </c>
      <c r="F50" s="276" t="s">
        <v>77</v>
      </c>
      <c r="G50" s="276" t="s">
        <v>1</v>
      </c>
      <c r="H50" s="276" t="s">
        <v>2</v>
      </c>
      <c r="I50" s="276" t="s">
        <v>17</v>
      </c>
      <c r="J50" s="276" t="s">
        <v>18</v>
      </c>
      <c r="K50" s="276" t="s">
        <v>20</v>
      </c>
      <c r="L50" s="276" t="s">
        <v>21</v>
      </c>
      <c r="M50" s="276" t="s">
        <v>24</v>
      </c>
      <c r="N50" s="276" t="s">
        <v>25</v>
      </c>
      <c r="O50" s="276" t="s">
        <v>27</v>
      </c>
      <c r="P50" s="276" t="s">
        <v>28</v>
      </c>
      <c r="Q50" s="276" t="s">
        <v>29</v>
      </c>
      <c r="R50" s="276" t="s">
        <v>30</v>
      </c>
    </row>
    <row r="51" spans="1:18">
      <c r="A51" s="280" t="s">
        <v>109</v>
      </c>
      <c r="B51" s="52"/>
      <c r="C51" s="39"/>
      <c r="D51" s="90"/>
      <c r="E51" s="347"/>
      <c r="F51" s="173"/>
      <c r="G51" s="103"/>
      <c r="H51" s="104"/>
      <c r="I51" s="104"/>
      <c r="J51" s="104"/>
      <c r="K51" s="104"/>
      <c r="L51" s="104"/>
      <c r="M51" s="104"/>
      <c r="N51" s="104"/>
      <c r="O51" s="105"/>
      <c r="P51" s="105"/>
      <c r="Q51" s="105"/>
      <c r="R51" s="105"/>
    </row>
    <row r="52" spans="1:18">
      <c r="A52" s="138">
        <v>5</v>
      </c>
      <c r="B52" s="48" t="s">
        <v>105</v>
      </c>
      <c r="C52" s="46"/>
      <c r="D52" s="219"/>
      <c r="E52" s="371">
        <f t="shared" ref="E52:R52" si="4">SUM(E51:E51)</f>
        <v>0</v>
      </c>
      <c r="F52" s="371">
        <f t="shared" si="4"/>
        <v>0</v>
      </c>
      <c r="G52" s="372">
        <f t="shared" si="4"/>
        <v>0</v>
      </c>
      <c r="H52" s="372">
        <f t="shared" si="4"/>
        <v>0</v>
      </c>
      <c r="I52" s="372">
        <f t="shared" si="4"/>
        <v>0</v>
      </c>
      <c r="J52" s="372">
        <f t="shared" si="4"/>
        <v>0</v>
      </c>
      <c r="K52" s="372">
        <f t="shared" si="4"/>
        <v>0</v>
      </c>
      <c r="L52" s="372">
        <f t="shared" si="4"/>
        <v>0</v>
      </c>
      <c r="M52" s="372">
        <f t="shared" si="4"/>
        <v>0</v>
      </c>
      <c r="N52" s="372">
        <f t="shared" si="4"/>
        <v>0</v>
      </c>
      <c r="O52" s="372">
        <f t="shared" si="4"/>
        <v>0</v>
      </c>
      <c r="P52" s="372">
        <f t="shared" si="4"/>
        <v>0</v>
      </c>
      <c r="Q52" s="372">
        <f t="shared" si="4"/>
        <v>0</v>
      </c>
      <c r="R52" s="372">
        <f t="shared" si="4"/>
        <v>0</v>
      </c>
    </row>
    <row r="53" spans="1:18">
      <c r="A53" s="138"/>
      <c r="B53" s="165"/>
      <c r="C53" s="163"/>
      <c r="D53" s="164"/>
      <c r="E53" s="381"/>
      <c r="F53" s="381"/>
      <c r="G53" s="381"/>
      <c r="H53" s="381"/>
      <c r="I53" s="381"/>
      <c r="J53" s="381"/>
      <c r="K53" s="381"/>
      <c r="L53" s="381"/>
      <c r="M53" s="381"/>
      <c r="N53" s="381"/>
      <c r="O53" s="381"/>
      <c r="P53" s="381"/>
      <c r="Q53" s="381"/>
      <c r="R53" s="382"/>
    </row>
    <row r="54" spans="1:18" ht="15" customHeight="1">
      <c r="A54" s="138">
        <v>6</v>
      </c>
      <c r="B54" s="49" t="s">
        <v>152</v>
      </c>
      <c r="C54" s="50"/>
      <c r="D54" s="83"/>
      <c r="E54" s="368">
        <f t="shared" ref="E54:R54" si="5">E52+E47</f>
        <v>0</v>
      </c>
      <c r="F54" s="368">
        <f t="shared" si="5"/>
        <v>0</v>
      </c>
      <c r="G54" s="363">
        <f t="shared" si="5"/>
        <v>0</v>
      </c>
      <c r="H54" s="363">
        <f t="shared" si="5"/>
        <v>3.9874032000000004E-2</v>
      </c>
      <c r="I54" s="363">
        <f t="shared" si="5"/>
        <v>9.6369636000000009E-2</v>
      </c>
      <c r="J54" s="363">
        <f t="shared" si="5"/>
        <v>9.637003199999998E-2</v>
      </c>
      <c r="K54" s="363">
        <f t="shared" si="5"/>
        <v>9.6369900000000008E-2</v>
      </c>
      <c r="L54" s="363">
        <f t="shared" si="5"/>
        <v>9.637003199999998E-2</v>
      </c>
      <c r="M54" s="363">
        <f t="shared" si="5"/>
        <v>9.6370164000000008E-2</v>
      </c>
      <c r="N54" s="363">
        <f t="shared" si="5"/>
        <v>9.6370075999999999E-2</v>
      </c>
      <c r="O54" s="363">
        <f t="shared" si="5"/>
        <v>9.637011999999999E-2</v>
      </c>
      <c r="P54" s="363">
        <f t="shared" si="5"/>
        <v>9.637003199999998E-2</v>
      </c>
      <c r="Q54" s="363">
        <f t="shared" si="5"/>
        <v>9.637003199999998E-2</v>
      </c>
      <c r="R54" s="363">
        <f t="shared" si="5"/>
        <v>9.6369811999999999E-2</v>
      </c>
    </row>
    <row r="55" spans="1:18">
      <c r="A55" s="138"/>
      <c r="B55" s="33"/>
      <c r="C55" s="33"/>
      <c r="D55" s="27"/>
      <c r="E55" s="75"/>
      <c r="F55" s="75"/>
      <c r="G55" s="75"/>
      <c r="H55" s="75"/>
      <c r="I55" s="75"/>
      <c r="J55" s="75"/>
      <c r="K55" s="75"/>
      <c r="L55" s="75"/>
      <c r="M55" s="75"/>
      <c r="N55" s="75"/>
      <c r="O55" s="75"/>
      <c r="P55" s="75"/>
      <c r="Q55" s="75"/>
      <c r="R55" s="75"/>
    </row>
    <row r="56" spans="1:18" ht="18.75">
      <c r="A56" s="138"/>
      <c r="B56" s="285" t="s">
        <v>44</v>
      </c>
      <c r="C56" s="44"/>
      <c r="D56" s="85"/>
      <c r="E56" s="86"/>
      <c r="F56" s="86"/>
      <c r="G56" s="86"/>
      <c r="H56" s="86"/>
      <c r="I56" s="86"/>
      <c r="J56" s="86"/>
      <c r="K56" s="86"/>
      <c r="L56" s="86"/>
      <c r="M56" s="86"/>
      <c r="N56" s="86"/>
      <c r="O56" s="76"/>
      <c r="P56" s="76"/>
      <c r="Q56" s="76"/>
      <c r="R56" s="76"/>
    </row>
    <row r="57" spans="1:18">
      <c r="A57" s="138"/>
      <c r="B57" s="27"/>
      <c r="C57" s="33"/>
      <c r="D57" s="27"/>
    </row>
    <row r="58" spans="1:18">
      <c r="A58" s="138"/>
      <c r="B58" s="34"/>
      <c r="C58" s="72"/>
      <c r="D58" s="77" t="s">
        <v>94</v>
      </c>
      <c r="E58" s="63" t="s">
        <v>120</v>
      </c>
      <c r="F58" s="63" t="s">
        <v>77</v>
      </c>
      <c r="G58" s="63" t="s">
        <v>1</v>
      </c>
      <c r="H58" s="63" t="s">
        <v>2</v>
      </c>
      <c r="I58" s="63" t="s">
        <v>17</v>
      </c>
      <c r="J58" s="63" t="s">
        <v>18</v>
      </c>
      <c r="K58" s="63" t="s">
        <v>20</v>
      </c>
      <c r="L58" s="63" t="s">
        <v>21</v>
      </c>
      <c r="M58" s="63" t="s">
        <v>24</v>
      </c>
      <c r="N58" s="63" t="s">
        <v>25</v>
      </c>
      <c r="O58" s="63" t="s">
        <v>27</v>
      </c>
      <c r="P58" s="63" t="s">
        <v>28</v>
      </c>
      <c r="Q58" s="63" t="s">
        <v>29</v>
      </c>
      <c r="R58" s="63" t="s">
        <v>30</v>
      </c>
    </row>
    <row r="59" spans="1:18">
      <c r="A59" s="138">
        <v>7</v>
      </c>
      <c r="B59" s="51" t="s">
        <v>285</v>
      </c>
      <c r="C59" s="268"/>
      <c r="D59" s="175">
        <v>0.42799999999999999</v>
      </c>
      <c r="E59" s="368">
        <f>EBT!E111*$D$59/1000000</f>
        <v>0.34078002000000002</v>
      </c>
      <c r="F59" s="368">
        <f>EBT!F111*$D$59/1000000</f>
        <v>0.46203344719999995</v>
      </c>
      <c r="G59" s="362">
        <f>EBT!G111*$D$59/1000000</f>
        <v>0.41754567200000003</v>
      </c>
      <c r="H59" s="362">
        <f>EBT!H111*$D$59/1000000</f>
        <v>0.43493616800000001</v>
      </c>
      <c r="I59" s="362">
        <f>EBT!I111*$D$59/1000000</f>
        <v>0.42513239999999997</v>
      </c>
      <c r="J59" s="362">
        <f>EBT!J111*$D$59/1000000</f>
        <v>0.45170691999999996</v>
      </c>
      <c r="K59" s="362">
        <f>EBT!K111*$D$59/1000000</f>
        <v>0.46903022</v>
      </c>
      <c r="L59" s="362">
        <f>EBT!L111*$D$59/1000000</f>
        <v>0.47305127999999996</v>
      </c>
      <c r="M59" s="362">
        <f>EBT!M111*$D$59/1000000</f>
        <v>0.49735611599999996</v>
      </c>
      <c r="N59" s="362">
        <f>EBT!N111*$D$59/1000000</f>
        <v>0.44434959999999996</v>
      </c>
      <c r="O59" s="362">
        <f>EBT!O111*$D$59/1000000</f>
        <v>0.45863752399999996</v>
      </c>
      <c r="P59" s="362">
        <f>EBT!P111*$D$59/1000000</f>
        <v>0.46496507599999998</v>
      </c>
      <c r="Q59" s="362">
        <f>EBT!Q111*$D$59/1000000</f>
        <v>0.48754293199999998</v>
      </c>
      <c r="R59" s="362">
        <f>EBT!R111*$D$59/1000000</f>
        <v>0.51804135600000001</v>
      </c>
    </row>
    <row r="60" spans="1:18" ht="18.75">
      <c r="A60" s="138"/>
      <c r="B60" s="285" t="s">
        <v>96</v>
      </c>
      <c r="C60" s="12"/>
      <c r="D60" s="21"/>
      <c r="E60" s="75"/>
      <c r="F60" s="75"/>
      <c r="G60" s="75"/>
      <c r="H60" s="75"/>
      <c r="I60" s="75"/>
      <c r="J60" s="75"/>
      <c r="K60" s="75"/>
      <c r="L60" s="75"/>
      <c r="M60" s="75"/>
      <c r="N60" s="75"/>
      <c r="O60" s="80"/>
      <c r="P60" s="80"/>
      <c r="Q60" s="80"/>
      <c r="R60" s="80"/>
    </row>
    <row r="61" spans="1:18" s="2" customFormat="1">
      <c r="A61" s="140"/>
      <c r="B61" s="21"/>
      <c r="C61" s="12"/>
      <c r="D61" s="21"/>
      <c r="E61" s="63" t="s">
        <v>120</v>
      </c>
      <c r="F61" s="63" t="s">
        <v>77</v>
      </c>
      <c r="G61" s="63" t="s">
        <v>1</v>
      </c>
      <c r="H61" s="63" t="s">
        <v>2</v>
      </c>
      <c r="I61" s="63" t="s">
        <v>17</v>
      </c>
      <c r="J61" s="63" t="s">
        <v>18</v>
      </c>
      <c r="K61" s="63" t="s">
        <v>20</v>
      </c>
      <c r="L61" s="63" t="s">
        <v>21</v>
      </c>
      <c r="M61" s="63" t="s">
        <v>24</v>
      </c>
      <c r="N61" s="63" t="s">
        <v>25</v>
      </c>
      <c r="O61" s="63" t="s">
        <v>27</v>
      </c>
      <c r="P61" s="63" t="s">
        <v>28</v>
      </c>
      <c r="Q61" s="63" t="s">
        <v>29</v>
      </c>
      <c r="R61" s="63" t="s">
        <v>30</v>
      </c>
    </row>
    <row r="62" spans="1:18">
      <c r="A62" s="138">
        <v>8</v>
      </c>
      <c r="B62" s="51" t="s">
        <v>235</v>
      </c>
      <c r="C62" s="39"/>
      <c r="D62" s="87"/>
      <c r="E62" s="368">
        <f t="shared" ref="E62:R62" si="6">E39+E59+E54</f>
        <v>1.1650488815</v>
      </c>
      <c r="F62" s="368">
        <f t="shared" si="6"/>
        <v>0.80635596309999991</v>
      </c>
      <c r="G62" s="363">
        <f t="shared" si="6"/>
        <v>0.63327670089999999</v>
      </c>
      <c r="H62" s="363">
        <f t="shared" si="6"/>
        <v>0.69932028320000006</v>
      </c>
      <c r="I62" s="363">
        <f t="shared" si="6"/>
        <v>0.75350824260000004</v>
      </c>
      <c r="J62" s="363">
        <f t="shared" si="6"/>
        <v>0.77082480559999988</v>
      </c>
      <c r="K62" s="363">
        <f t="shared" si="6"/>
        <v>0.77827670029999996</v>
      </c>
      <c r="L62" s="363">
        <f t="shared" si="6"/>
        <v>0.78793890349999984</v>
      </c>
      <c r="M62" s="363">
        <f t="shared" si="6"/>
        <v>0.80123788909999993</v>
      </c>
      <c r="N62" s="363">
        <f t="shared" si="6"/>
        <v>0.75185516699999999</v>
      </c>
      <c r="O62" s="363">
        <f t="shared" si="6"/>
        <v>0.77353014249999996</v>
      </c>
      <c r="P62" s="363">
        <f t="shared" si="6"/>
        <v>0.77979019369999991</v>
      </c>
      <c r="Q62" s="363">
        <f t="shared" si="6"/>
        <v>0.79928675929999993</v>
      </c>
      <c r="R62" s="363">
        <f t="shared" si="6"/>
        <v>0.87293654640000007</v>
      </c>
    </row>
    <row r="63" spans="1:18" ht="15" customHeight="1">
      <c r="A63" s="138"/>
      <c r="B63" s="12"/>
      <c r="C63" s="12"/>
      <c r="D63" s="12"/>
      <c r="E63" s="9"/>
      <c r="F63" s="9"/>
      <c r="G63" s="9"/>
      <c r="H63" s="9"/>
      <c r="I63" s="9"/>
      <c r="J63" s="9"/>
      <c r="K63" s="9"/>
      <c r="L63" s="9"/>
      <c r="M63" s="9"/>
      <c r="N63" s="2"/>
      <c r="O63" s="2"/>
      <c r="P63" s="2"/>
      <c r="Q63" s="2"/>
      <c r="R63" s="2"/>
    </row>
    <row r="64" spans="1:18" ht="18.75">
      <c r="A64" s="138"/>
      <c r="B64" s="285" t="s">
        <v>230</v>
      </c>
    </row>
    <row r="65" spans="1:18" s="269" customFormat="1">
      <c r="A65" s="279"/>
      <c r="B65" s="271"/>
      <c r="C65" s="271"/>
      <c r="D65" s="271"/>
      <c r="E65" s="270"/>
      <c r="F65" s="270"/>
      <c r="G65" s="270"/>
      <c r="H65" s="270"/>
      <c r="I65" s="270"/>
      <c r="J65" s="270"/>
      <c r="K65" s="270"/>
      <c r="L65" s="270"/>
      <c r="M65" s="270"/>
      <c r="N65" s="270"/>
      <c r="O65" s="270"/>
    </row>
    <row r="66" spans="1:18" s="269" customFormat="1">
      <c r="A66" s="279" t="s">
        <v>219</v>
      </c>
      <c r="B66" s="299" t="s">
        <v>240</v>
      </c>
      <c r="C66" s="271"/>
      <c r="D66" s="271"/>
      <c r="E66" s="351">
        <f>EBT!E71</f>
        <v>107075</v>
      </c>
      <c r="F66" s="351">
        <f>EBT!F71</f>
        <v>115921.60000000001</v>
      </c>
      <c r="G66" s="300">
        <f>EBT!G71</f>
        <v>129548</v>
      </c>
      <c r="H66" s="300">
        <f>EBT!H71</f>
        <v>208867</v>
      </c>
      <c r="I66" s="300">
        <f>EBT!I71</f>
        <v>459823</v>
      </c>
      <c r="J66" s="300">
        <f>EBT!J71</f>
        <v>459823</v>
      </c>
      <c r="K66" s="300">
        <f>EBT!K71</f>
        <v>455144</v>
      </c>
      <c r="L66" s="300">
        <f>EBT!L71</f>
        <v>448975</v>
      </c>
      <c r="M66" s="300">
        <f>EBT!M71</f>
        <v>448975</v>
      </c>
      <c r="N66" s="300">
        <f>EBT!N71</f>
        <v>595750</v>
      </c>
      <c r="O66" s="300">
        <f>EBT!O71</f>
        <v>595750</v>
      </c>
      <c r="P66" s="300">
        <f>EBT!P71</f>
        <v>666974</v>
      </c>
      <c r="Q66" s="300">
        <f>EBT!Q71</f>
        <v>748611</v>
      </c>
      <c r="R66" s="300">
        <f>EBT!R71</f>
        <v>895387</v>
      </c>
    </row>
    <row r="67" spans="1:18" s="269" customFormat="1">
      <c r="A67" s="279" t="s">
        <v>220</v>
      </c>
      <c r="B67" s="299" t="s">
        <v>224</v>
      </c>
      <c r="C67" s="271"/>
      <c r="D67" s="271"/>
      <c r="E67" s="351">
        <f>EBT!E16</f>
        <v>0</v>
      </c>
      <c r="F67" s="351">
        <f>EBT!F16</f>
        <v>0</v>
      </c>
      <c r="G67" s="300">
        <f>EBT!G16</f>
        <v>0</v>
      </c>
      <c r="H67" s="300">
        <f>EBT!H16</f>
        <v>0</v>
      </c>
      <c r="I67" s="300">
        <f>EBT!I16</f>
        <v>0</v>
      </c>
      <c r="J67" s="300">
        <f>EBT!J16</f>
        <v>0</v>
      </c>
      <c r="K67" s="300">
        <f>EBT!K16</f>
        <v>0</v>
      </c>
      <c r="L67" s="300">
        <f>EBT!L16</f>
        <v>0</v>
      </c>
      <c r="M67" s="300">
        <f>EBT!M16</f>
        <v>0</v>
      </c>
      <c r="N67" s="300">
        <f>EBT!N16</f>
        <v>0</v>
      </c>
      <c r="O67" s="300">
        <f>EBT!O16</f>
        <v>0</v>
      </c>
      <c r="P67" s="300">
        <f>EBT!P16</f>
        <v>0</v>
      </c>
      <c r="Q67" s="300">
        <f>EBT!Q16</f>
        <v>0</v>
      </c>
      <c r="R67" s="300">
        <f>EBT!R16</f>
        <v>0</v>
      </c>
    </row>
    <row r="68" spans="1:18" s="269" customFormat="1">
      <c r="A68" s="279" t="s">
        <v>221</v>
      </c>
      <c r="B68" s="299" t="s">
        <v>231</v>
      </c>
      <c r="C68" s="271"/>
      <c r="D68" s="271"/>
      <c r="E68" s="351">
        <f>E66+E67</f>
        <v>107075</v>
      </c>
      <c r="F68" s="351">
        <f>F66+F67</f>
        <v>115921.60000000001</v>
      </c>
      <c r="G68" s="300">
        <f>G66+G67</f>
        <v>129548</v>
      </c>
      <c r="H68" s="300">
        <f t="shared" ref="H68:R68" si="7">H66+H67</f>
        <v>208867</v>
      </c>
      <c r="I68" s="300">
        <f t="shared" si="7"/>
        <v>459823</v>
      </c>
      <c r="J68" s="300">
        <f t="shared" si="7"/>
        <v>459823</v>
      </c>
      <c r="K68" s="300">
        <f t="shared" si="7"/>
        <v>455144</v>
      </c>
      <c r="L68" s="300">
        <f t="shared" si="7"/>
        <v>448975</v>
      </c>
      <c r="M68" s="300">
        <f t="shared" si="7"/>
        <v>448975</v>
      </c>
      <c r="N68" s="300">
        <f t="shared" si="7"/>
        <v>595750</v>
      </c>
      <c r="O68" s="300">
        <f t="shared" si="7"/>
        <v>595750</v>
      </c>
      <c r="P68" s="300">
        <f t="shared" si="7"/>
        <v>666974</v>
      </c>
      <c r="Q68" s="300">
        <f t="shared" si="7"/>
        <v>748611</v>
      </c>
      <c r="R68" s="300">
        <f t="shared" si="7"/>
        <v>895387</v>
      </c>
    </row>
    <row r="69" spans="1:18" s="269" customFormat="1">
      <c r="A69" s="283" t="s">
        <v>222</v>
      </c>
      <c r="B69" s="299" t="s">
        <v>218</v>
      </c>
      <c r="C69" s="271"/>
      <c r="D69" s="271"/>
      <c r="E69" s="369">
        <f>(SUM(E13:E21,E59)*1000000)/SUM(EBT!E27:E33,EBT!E35:E37,EBT!E111)</f>
        <v>0.61679031946650986</v>
      </c>
      <c r="F69" s="369">
        <f>(SUM(F13:F21,F59)*1000000)/SUM(EBT!F27:F33,EBT!F35:F37,EBT!F111)</f>
        <v>0.45934176848377661</v>
      </c>
      <c r="G69" s="364">
        <f>(SUM(G13:G21,G59)*1000000)/SUM(EBT!G27:G33,EBT!G35:G37,EBT!G111)</f>
        <v>0.43663456228066411</v>
      </c>
      <c r="H69" s="364">
        <f>(SUM(H13:H21,H59)*1000000)/SUM(EBT!H27:H33,EBT!H35:H37,EBT!H111)</f>
        <v>0.43800825201688165</v>
      </c>
      <c r="I69" s="364">
        <f>(SUM(I13:I21,I59)*1000000)/SUM(EBT!I27:I33,EBT!I35:I37,EBT!I111)</f>
        <v>0.43760401282041961</v>
      </c>
      <c r="J69" s="364">
        <f>(SUM(J13:J21,J59)*1000000)/SUM(EBT!J27:J33,EBT!J35:J37,EBT!J111)</f>
        <v>0.4363324555952548</v>
      </c>
      <c r="K69" s="364">
        <f>(SUM(K13:K21,K59)*1000000)/SUM(EBT!K27:K33,EBT!K35:K37,EBT!K111)</f>
        <v>0.43767922414420718</v>
      </c>
      <c r="L69" s="364">
        <f>(SUM(L13:L21,L59)*1000000)/SUM(EBT!L27:L33,EBT!L35:L37,EBT!L111)</f>
        <v>0.43735947662986852</v>
      </c>
      <c r="M69" s="364">
        <f>(SUM(M13:M21,M59)*1000000)/SUM(EBT!M27:M33,EBT!M35:M37,EBT!M111)</f>
        <v>0.43687711592805856</v>
      </c>
      <c r="N69" s="364">
        <f>(SUM(N13:N21,N59)*1000000)/SUM(EBT!N27:N33,EBT!N35:N37,EBT!N111)</f>
        <v>0.4395596993596077</v>
      </c>
      <c r="O69" s="364">
        <f>(SUM(O13:O21,O59)*1000000)/SUM(EBT!O27:O33,EBT!O35:O37,EBT!O111)</f>
        <v>0.43959177003952138</v>
      </c>
      <c r="P69" s="364">
        <f>(SUM(P13:P21,P59)*1000000)/SUM(EBT!P27:P33,EBT!P35:P37,EBT!P111)</f>
        <v>0.44083636156753087</v>
      </c>
      <c r="Q69" s="364">
        <f>(SUM(Q13:Q21,Q59)*1000000)/SUM(EBT!Q27:Q33,EBT!Q35:Q37,EBT!Q111)</f>
        <v>0.44361116396436956</v>
      </c>
      <c r="R69" s="364">
        <f>(SUM(R13:R21,R59)*1000000)/SUM(EBT!R27:R33,EBT!R35:R37,EBT!R111)</f>
        <v>0.44327150220318889</v>
      </c>
    </row>
    <row r="70" spans="1:18" s="269" customFormat="1">
      <c r="A70" s="279" t="s">
        <v>225</v>
      </c>
      <c r="B70" s="299" t="s">
        <v>226</v>
      </c>
      <c r="C70" s="271"/>
      <c r="D70" s="271"/>
      <c r="E70" s="369">
        <f>E68*E69/1000000</f>
        <v>6.6042823456876551E-2</v>
      </c>
      <c r="F70" s="369">
        <f>F68*F69/1000000</f>
        <v>5.3247632749468962E-2</v>
      </c>
      <c r="G70" s="364">
        <f>G68*G69/1000000</f>
        <v>5.6565134274335474E-2</v>
      </c>
      <c r="H70" s="364">
        <f t="shared" ref="H70:R70" si="8">H68*H69/1000000</f>
        <v>9.148546957401002E-2</v>
      </c>
      <c r="I70" s="364">
        <f t="shared" si="8"/>
        <v>0.2012203899871238</v>
      </c>
      <c r="J70" s="364">
        <f t="shared" si="8"/>
        <v>0.20063569872917686</v>
      </c>
      <c r="K70" s="364">
        <f t="shared" si="8"/>
        <v>0.19920707279389105</v>
      </c>
      <c r="L70" s="364">
        <f t="shared" si="8"/>
        <v>0.19636347101989524</v>
      </c>
      <c r="M70" s="364">
        <f t="shared" si="8"/>
        <v>0.19614690312380009</v>
      </c>
      <c r="N70" s="364">
        <f t="shared" si="8"/>
        <v>0.26186769089348627</v>
      </c>
      <c r="O70" s="364">
        <f t="shared" si="8"/>
        <v>0.26188679700104484</v>
      </c>
      <c r="P70" s="364">
        <f t="shared" si="8"/>
        <v>0.29402639142014231</v>
      </c>
      <c r="Q70" s="364">
        <f t="shared" si="8"/>
        <v>0.33209219706653065</v>
      </c>
      <c r="R70" s="364">
        <f t="shared" si="8"/>
        <v>0.3968995405432067</v>
      </c>
    </row>
    <row r="71" spans="1:18" s="269" customFormat="1">
      <c r="A71" s="279"/>
      <c r="B71" s="271"/>
      <c r="C71" s="271"/>
      <c r="D71" s="271"/>
      <c r="E71" s="270"/>
      <c r="F71" s="270"/>
      <c r="G71" s="270"/>
      <c r="H71" s="270"/>
      <c r="I71" s="270"/>
      <c r="J71" s="270"/>
      <c r="K71" s="270"/>
      <c r="L71" s="270"/>
      <c r="M71" s="270"/>
      <c r="N71" s="270"/>
      <c r="O71" s="270"/>
    </row>
    <row r="72" spans="1:18" s="269" customFormat="1" ht="18.75">
      <c r="A72" s="279"/>
      <c r="B72" s="285" t="s">
        <v>223</v>
      </c>
      <c r="C72" s="271"/>
      <c r="D72" s="271"/>
      <c r="E72" s="270"/>
      <c r="F72" s="270"/>
      <c r="G72" s="270"/>
      <c r="H72" s="270"/>
      <c r="I72" s="270"/>
      <c r="J72" s="270"/>
      <c r="K72" s="270"/>
      <c r="L72" s="270"/>
      <c r="M72" s="270"/>
      <c r="N72" s="270"/>
      <c r="O72" s="270"/>
    </row>
    <row r="73" spans="1:18" s="269" customFormat="1">
      <c r="A73" s="279"/>
      <c r="B73" s="271"/>
      <c r="C73" s="271"/>
      <c r="D73" s="271"/>
      <c r="E73" s="270"/>
      <c r="F73" s="270"/>
      <c r="G73" s="270"/>
      <c r="H73" s="270"/>
      <c r="I73" s="270"/>
      <c r="J73" s="270"/>
      <c r="K73" s="270"/>
      <c r="L73" s="270"/>
      <c r="M73" s="270"/>
      <c r="N73" s="270"/>
      <c r="O73" s="270"/>
    </row>
    <row r="74" spans="1:18" s="269" customFormat="1">
      <c r="A74" s="279" t="s">
        <v>227</v>
      </c>
      <c r="B74" s="299" t="s">
        <v>266</v>
      </c>
      <c r="C74" s="271"/>
      <c r="D74" s="271"/>
      <c r="E74" s="369">
        <f>E62-E70</f>
        <v>1.0990060580431233</v>
      </c>
      <c r="F74" s="369">
        <f>F62-F70</f>
        <v>0.75310833035053093</v>
      </c>
      <c r="G74" s="364">
        <f t="shared" ref="G74:R74" si="9">G62-G70</f>
        <v>0.57671156662566447</v>
      </c>
      <c r="H74" s="364">
        <f t="shared" si="9"/>
        <v>0.60783481362599001</v>
      </c>
      <c r="I74" s="364">
        <f t="shared" si="9"/>
        <v>0.55228785261287627</v>
      </c>
      <c r="J74" s="364">
        <f t="shared" si="9"/>
        <v>0.57018910687082303</v>
      </c>
      <c r="K74" s="364">
        <f t="shared" si="9"/>
        <v>0.57906962750610891</v>
      </c>
      <c r="L74" s="364">
        <f t="shared" si="9"/>
        <v>0.59157543248010458</v>
      </c>
      <c r="M74" s="364">
        <f t="shared" si="9"/>
        <v>0.60509098597619981</v>
      </c>
      <c r="N74" s="364">
        <f t="shared" si="9"/>
        <v>0.48998747610651372</v>
      </c>
      <c r="O74" s="364">
        <f t="shared" si="9"/>
        <v>0.51164334549895507</v>
      </c>
      <c r="P74" s="364">
        <f t="shared" si="9"/>
        <v>0.4857638022798576</v>
      </c>
      <c r="Q74" s="364">
        <f t="shared" si="9"/>
        <v>0.46719456223346928</v>
      </c>
      <c r="R74" s="364">
        <f t="shared" si="9"/>
        <v>0.47603700585679337</v>
      </c>
    </row>
    <row r="75" spans="1:18" s="269" customFormat="1">
      <c r="A75" s="279"/>
      <c r="B75" s="271"/>
      <c r="C75" s="271"/>
      <c r="D75" s="271"/>
      <c r="E75" s="270"/>
      <c r="F75" s="270"/>
      <c r="G75" s="270"/>
      <c r="H75" s="270"/>
      <c r="I75" s="270"/>
      <c r="J75" s="270"/>
      <c r="K75" s="270"/>
      <c r="L75" s="270"/>
      <c r="M75" s="270"/>
      <c r="N75" s="270"/>
      <c r="O75" s="270"/>
    </row>
    <row r="76" spans="1:18" s="2" customFormat="1" ht="37.5">
      <c r="A76" s="280"/>
      <c r="B76" s="285" t="s">
        <v>157</v>
      </c>
      <c r="C76" s="271"/>
      <c r="D76" s="271"/>
      <c r="E76" s="270"/>
      <c r="F76" s="270"/>
      <c r="G76" s="270"/>
      <c r="H76" s="270"/>
      <c r="I76" s="270"/>
      <c r="J76" s="270"/>
      <c r="K76" s="270"/>
      <c r="L76" s="270"/>
      <c r="M76" s="270"/>
      <c r="N76" s="270"/>
      <c r="O76" s="270"/>
      <c r="P76" s="269"/>
      <c r="Q76" s="269"/>
      <c r="R76" s="269"/>
    </row>
    <row r="77" spans="1:18" s="2" customFormat="1">
      <c r="A77" s="280"/>
      <c r="B77" s="271"/>
      <c r="C77" s="271"/>
      <c r="D77" s="271"/>
      <c r="E77" s="270"/>
      <c r="F77" s="270"/>
      <c r="G77" s="270"/>
      <c r="H77" s="270"/>
      <c r="I77" s="270"/>
      <c r="J77" s="270"/>
      <c r="K77" s="270"/>
      <c r="L77" s="270"/>
      <c r="M77" s="270"/>
      <c r="N77" s="270"/>
      <c r="O77" s="270"/>
      <c r="P77" s="269"/>
      <c r="Q77" s="269"/>
      <c r="R77" s="269"/>
    </row>
    <row r="78" spans="1:18" s="2" customFormat="1">
      <c r="A78" s="280"/>
      <c r="B78" s="273"/>
      <c r="C78" s="272"/>
      <c r="D78" s="273"/>
      <c r="E78" s="276" t="s">
        <v>120</v>
      </c>
      <c r="F78" s="276" t="s">
        <v>77</v>
      </c>
      <c r="G78" s="276" t="s">
        <v>1</v>
      </c>
      <c r="H78" s="276" t="s">
        <v>2</v>
      </c>
      <c r="I78" s="276" t="s">
        <v>17</v>
      </c>
      <c r="J78" s="276" t="s">
        <v>18</v>
      </c>
      <c r="K78" s="276" t="s">
        <v>20</v>
      </c>
      <c r="L78" s="276" t="s">
        <v>21</v>
      </c>
      <c r="M78" s="276" t="s">
        <v>24</v>
      </c>
      <c r="N78" s="276" t="s">
        <v>25</v>
      </c>
      <c r="O78" s="276" t="s">
        <v>27</v>
      </c>
      <c r="P78" s="276" t="s">
        <v>28</v>
      </c>
      <c r="Q78" s="276" t="s">
        <v>29</v>
      </c>
      <c r="R78" s="276" t="s">
        <v>30</v>
      </c>
    </row>
    <row r="79" spans="1:18" s="2" customFormat="1">
      <c r="A79" s="280">
        <v>9</v>
      </c>
      <c r="B79" s="275" t="s">
        <v>190</v>
      </c>
      <c r="C79" s="274"/>
      <c r="D79" s="278"/>
      <c r="E79" s="368">
        <v>1.6453131025584631E-3</v>
      </c>
      <c r="F79" s="368">
        <v>2.2617597712187142E-3</v>
      </c>
      <c r="G79" s="363">
        <v>2.9926211284873388E-3</v>
      </c>
      <c r="H79" s="363">
        <v>3.8272145014890007E-3</v>
      </c>
      <c r="I79" s="363">
        <v>4.7453492184567113E-3</v>
      </c>
      <c r="J79" s="363">
        <v>5.7326255405178595E-3</v>
      </c>
      <c r="K79" s="363">
        <v>6.7731923580327882E-3</v>
      </c>
      <c r="L79" s="363">
        <v>7.8502727606206101E-3</v>
      </c>
      <c r="M79" s="363">
        <v>8.9521032279521913E-3</v>
      </c>
      <c r="N79" s="363">
        <v>1.0065604449615304E-2</v>
      </c>
      <c r="O79" s="363">
        <v>1.1182612781898121E-2</v>
      </c>
      <c r="P79" s="363">
        <v>1.2295434729938465E-2</v>
      </c>
      <c r="Q79" s="363">
        <v>1.3399538181429364E-2</v>
      </c>
      <c r="R79" s="363">
        <v>1.4491662280287263E-2</v>
      </c>
    </row>
    <row r="80" spans="1:18">
      <c r="A80" s="279">
        <v>10</v>
      </c>
      <c r="B80" s="275" t="s">
        <v>191</v>
      </c>
      <c r="C80" s="274"/>
      <c r="D80" s="278"/>
      <c r="E80" s="368">
        <v>8.0366498644161247E-4</v>
      </c>
      <c r="F80" s="368">
        <v>1.130661540010228E-3</v>
      </c>
      <c r="G80" s="363">
        <v>1.5210181336728439E-3</v>
      </c>
      <c r="H80" s="363">
        <v>1.9691140496730731E-3</v>
      </c>
      <c r="I80" s="363">
        <v>2.4660152047308857E-3</v>
      </c>
      <c r="J80" s="363">
        <v>3.004058547833656E-3</v>
      </c>
      <c r="K80" s="363">
        <v>3.5749605986655072E-3</v>
      </c>
      <c r="L80" s="363">
        <v>4.1706508207228349E-3</v>
      </c>
      <c r="M80" s="363">
        <v>4.7851314638506573E-3</v>
      </c>
      <c r="N80" s="363">
        <v>5.4118811932755504E-3</v>
      </c>
      <c r="O80" s="363">
        <v>6.0467822758109727E-3</v>
      </c>
      <c r="P80" s="363">
        <v>6.685853127451776E-3</v>
      </c>
      <c r="Q80" s="363">
        <v>7.3268849996482883E-3</v>
      </c>
      <c r="R80" s="363">
        <v>7.9681797516483154E-3</v>
      </c>
    </row>
    <row r="81" spans="1:18">
      <c r="A81" s="279"/>
      <c r="B81" s="338"/>
      <c r="C81" s="338"/>
      <c r="D81" s="338"/>
      <c r="E81" s="338"/>
      <c r="F81" s="338"/>
      <c r="G81" s="338"/>
      <c r="H81" s="338"/>
      <c r="I81" s="338"/>
      <c r="J81" s="338"/>
      <c r="K81" s="338"/>
      <c r="L81" s="338"/>
      <c r="M81" s="338"/>
      <c r="N81" s="338"/>
      <c r="O81" s="338"/>
      <c r="P81" s="338"/>
      <c r="Q81" s="338"/>
      <c r="R81" s="338"/>
    </row>
    <row r="82" spans="1:18">
      <c r="A82" s="279">
        <v>11</v>
      </c>
      <c r="B82" s="404" t="s">
        <v>238</v>
      </c>
      <c r="C82" s="405"/>
      <c r="D82" s="406"/>
      <c r="E82" s="281"/>
      <c r="F82" s="281"/>
      <c r="G82" s="277"/>
      <c r="H82" s="277"/>
      <c r="I82" s="277"/>
      <c r="J82" s="277"/>
      <c r="K82" s="277"/>
      <c r="L82" s="277"/>
      <c r="M82" s="277"/>
      <c r="N82" s="277"/>
      <c r="O82" s="277"/>
      <c r="P82" s="277"/>
      <c r="Q82" s="277"/>
      <c r="R82" s="277"/>
    </row>
    <row r="83" spans="1:18">
      <c r="A83" s="279">
        <v>12</v>
      </c>
      <c r="B83" s="404" t="s">
        <v>239</v>
      </c>
      <c r="C83" s="405"/>
      <c r="D83" s="406"/>
      <c r="E83" s="281"/>
      <c r="F83" s="281"/>
      <c r="G83" s="277"/>
      <c r="H83" s="277"/>
      <c r="I83" s="277"/>
      <c r="J83" s="277"/>
      <c r="K83" s="277"/>
      <c r="L83" s="277"/>
      <c r="M83" s="277"/>
      <c r="N83" s="277"/>
      <c r="O83" s="277"/>
      <c r="P83" s="277"/>
      <c r="Q83" s="277"/>
      <c r="R83" s="277"/>
    </row>
    <row r="84" spans="1:18">
      <c r="A84" s="138"/>
    </row>
    <row r="85" spans="1:18">
      <c r="A85" s="138"/>
    </row>
    <row r="86" spans="1:18">
      <c r="A86" s="138"/>
    </row>
    <row r="87" spans="1:18">
      <c r="A87" s="138"/>
    </row>
    <row r="88" spans="1:18">
      <c r="A88" s="138"/>
    </row>
    <row r="89" spans="1:18">
      <c r="A89" s="138"/>
    </row>
    <row r="90" spans="1:18">
      <c r="A90" s="138"/>
    </row>
    <row r="91" spans="1:18">
      <c r="A91" s="138"/>
    </row>
    <row r="92" spans="1:18">
      <c r="A92" s="138"/>
    </row>
    <row r="93" spans="1:18">
      <c r="A93" s="138"/>
    </row>
    <row r="94" spans="1:18" s="2" customFormat="1">
      <c r="A94" s="140"/>
      <c r="B94" s="35"/>
      <c r="C94" s="35"/>
      <c r="D94" s="35"/>
      <c r="E94" s="5"/>
      <c r="F94" s="5"/>
      <c r="G94" s="5"/>
      <c r="H94" s="5"/>
      <c r="I94" s="5"/>
      <c r="J94" s="5"/>
      <c r="K94" s="5"/>
      <c r="L94" s="5"/>
      <c r="M94" s="5"/>
      <c r="N94" s="5"/>
      <c r="O94" s="5"/>
      <c r="P94" s="1"/>
      <c r="Q94" s="1"/>
      <c r="R94" s="1"/>
    </row>
    <row r="95" spans="1:18">
      <c r="A95" s="138"/>
    </row>
    <row r="96" spans="1:18">
      <c r="A96" s="138"/>
    </row>
    <row r="97" spans="1:1">
      <c r="A97" s="138"/>
    </row>
    <row r="98" spans="1:1">
      <c r="A98" s="138"/>
    </row>
    <row r="99" spans="1:1">
      <c r="A99" s="138"/>
    </row>
    <row r="100" spans="1:1">
      <c r="A100" s="138"/>
    </row>
    <row r="101" spans="1:1">
      <c r="A101" s="138"/>
    </row>
    <row r="102" spans="1:1">
      <c r="A102" s="138"/>
    </row>
    <row r="103" spans="1:1">
      <c r="A103" s="138"/>
    </row>
    <row r="104" spans="1:1">
      <c r="A104" s="138"/>
    </row>
    <row r="105" spans="1:1">
      <c r="A105" s="138"/>
    </row>
    <row r="106" spans="1:1">
      <c r="A106" s="138"/>
    </row>
    <row r="107" spans="1:1">
      <c r="A107" s="138"/>
    </row>
    <row r="108" spans="1:1">
      <c r="A108" s="138"/>
    </row>
    <row r="109" spans="1:1">
      <c r="A109" s="138"/>
    </row>
    <row r="110" spans="1:1">
      <c r="A110" s="138"/>
    </row>
    <row r="111" spans="1:1">
      <c r="A111" s="138"/>
    </row>
    <row r="112" spans="1:1">
      <c r="A112" s="138"/>
    </row>
    <row r="113" spans="1:1">
      <c r="A113" s="138"/>
    </row>
    <row r="114" spans="1:1">
      <c r="A114" s="138"/>
    </row>
    <row r="115" spans="1:1">
      <c r="A115" s="138"/>
    </row>
    <row r="116" spans="1:1">
      <c r="A116" s="138"/>
    </row>
    <row r="117" spans="1:1">
      <c r="A117" s="138"/>
    </row>
    <row r="118" spans="1:1">
      <c r="A118" s="138"/>
    </row>
    <row r="119" spans="1:1">
      <c r="A119" s="138"/>
    </row>
    <row r="120" spans="1:1">
      <c r="A120" s="138"/>
    </row>
    <row r="121" spans="1:1">
      <c r="A121" s="138"/>
    </row>
  </sheetData>
  <dataConsolidate/>
  <mergeCells count="2">
    <mergeCell ref="B82:D82"/>
    <mergeCell ref="B83:D83"/>
  </mergeCells>
  <printOptions horizontalCentered="1"/>
  <pageMargins left="0.25" right="0.25" top="0.75" bottom="0.75" header="0.3" footer="0.3"/>
  <pageSetup scale="38"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U36"/>
  <sheetViews>
    <sheetView showGridLines="0" view="pageBreakPreview" topLeftCell="D1" zoomScaleNormal="55" zoomScaleSheetLayoutView="100" workbookViewId="0">
      <selection activeCell="D33" sqref="D33"/>
    </sheetView>
  </sheetViews>
  <sheetFormatPr defaultColWidth="9" defaultRowHeight="15.75"/>
  <cols>
    <col min="1" max="1" width="9" style="147"/>
    <col min="2" max="2" width="80.5" style="123" customWidth="1"/>
    <col min="3" max="3" width="19.125" style="123" customWidth="1"/>
    <col min="4" max="4" width="13.625" style="123" bestFit="1" customWidth="1"/>
    <col min="5" max="5" width="10.875" style="123" bestFit="1" customWidth="1"/>
    <col min="6" max="7" width="10.875" style="5" bestFit="1" customWidth="1"/>
    <col min="8" max="8" width="9.5" style="5" bestFit="1" customWidth="1"/>
    <col min="9" max="12" width="10.875" style="5" bestFit="1" customWidth="1"/>
    <col min="13" max="13" width="9.5" style="5" bestFit="1" customWidth="1"/>
    <col min="14" max="16" width="10.875" style="5" bestFit="1" customWidth="1"/>
    <col min="17" max="17" width="9.5" style="5" bestFit="1" customWidth="1"/>
    <col min="18" max="20" width="10.875" style="1" bestFit="1" customWidth="1"/>
    <col min="21" max="21" width="10.5" style="1" bestFit="1" customWidth="1"/>
    <col min="22" max="133" width="7.125" style="1" customWidth="1"/>
    <col min="134" max="16384" width="9" style="1"/>
  </cols>
  <sheetData>
    <row r="1" spans="1:20" s="2" customFormat="1">
      <c r="A1" s="144"/>
      <c r="B1" s="21" t="s">
        <v>22</v>
      </c>
      <c r="C1" s="12"/>
      <c r="D1" s="12"/>
      <c r="E1" s="12"/>
      <c r="F1" s="4"/>
      <c r="G1" s="4"/>
      <c r="H1" s="4"/>
      <c r="I1" s="4"/>
      <c r="J1" s="4"/>
      <c r="K1" s="4"/>
      <c r="L1" s="4"/>
      <c r="M1" s="4"/>
      <c r="N1" s="4"/>
      <c r="O1" s="4"/>
    </row>
    <row r="2" spans="1:20" s="2" customFormat="1">
      <c r="A2" s="144"/>
      <c r="B2" s="21" t="s">
        <v>23</v>
      </c>
      <c r="C2" s="12"/>
      <c r="D2" s="12"/>
      <c r="E2" s="12"/>
      <c r="F2" s="4"/>
      <c r="G2" s="4"/>
      <c r="H2" s="4"/>
      <c r="I2" s="4"/>
      <c r="J2" s="4"/>
      <c r="K2" s="4"/>
      <c r="L2" s="4"/>
      <c r="M2" s="4"/>
      <c r="N2" s="4"/>
      <c r="O2" s="4"/>
    </row>
    <row r="3" spans="1:20" s="3" customFormat="1">
      <c r="A3" s="144"/>
      <c r="B3" s="127" t="s">
        <v>183</v>
      </c>
      <c r="C3" s="17"/>
      <c r="D3" s="17"/>
      <c r="E3" s="17"/>
    </row>
    <row r="4" spans="1:20" s="3" customFormat="1">
      <c r="A4" s="144"/>
      <c r="B4" s="26" t="s">
        <v>167</v>
      </c>
      <c r="C4" s="16"/>
      <c r="D4" s="16"/>
      <c r="E4" s="16"/>
    </row>
    <row r="5" spans="1:20" s="3" customFormat="1">
      <c r="A5" s="144"/>
      <c r="B5" s="282" t="s">
        <v>166</v>
      </c>
      <c r="C5" s="16"/>
      <c r="D5" s="16"/>
      <c r="E5" s="16"/>
    </row>
    <row r="6" spans="1:20" s="3" customFormat="1">
      <c r="A6" s="144"/>
      <c r="B6" s="16"/>
      <c r="C6" s="16"/>
      <c r="D6" s="16"/>
      <c r="E6" s="16"/>
    </row>
    <row r="7" spans="1:20" s="3" customFormat="1" ht="15.75" customHeight="1">
      <c r="A7" s="144"/>
      <c r="B7" s="143" t="s">
        <v>97</v>
      </c>
      <c r="C7" s="12"/>
      <c r="D7" s="12"/>
      <c r="E7" s="12"/>
      <c r="F7" s="11"/>
      <c r="I7" s="8"/>
      <c r="J7" s="6"/>
      <c r="K7" s="6"/>
      <c r="L7" s="6"/>
      <c r="M7" s="6"/>
      <c r="N7" s="6"/>
      <c r="O7" s="6"/>
      <c r="P7" s="6"/>
      <c r="Q7" s="6"/>
    </row>
    <row r="8" spans="1:20" s="3" customFormat="1">
      <c r="A8" s="144"/>
      <c r="B8" s="21"/>
      <c r="C8" s="27" t="s">
        <v>118</v>
      </c>
      <c r="D8" s="127" t="s">
        <v>79</v>
      </c>
      <c r="E8" s="21"/>
      <c r="F8" s="54"/>
      <c r="G8" s="54"/>
      <c r="H8" s="54"/>
      <c r="I8" s="54"/>
      <c r="J8" s="220"/>
      <c r="K8" s="62"/>
      <c r="L8" s="62"/>
      <c r="M8" s="62"/>
      <c r="N8" s="62"/>
      <c r="O8" s="62"/>
      <c r="P8" s="57"/>
      <c r="Q8" s="57"/>
      <c r="R8" s="58"/>
      <c r="S8" s="58"/>
      <c r="T8" s="58"/>
    </row>
    <row r="9" spans="1:20" s="3" customFormat="1">
      <c r="A9" s="144"/>
      <c r="B9" s="13"/>
      <c r="C9" s="27" t="s">
        <v>119</v>
      </c>
      <c r="D9" s="411" t="s">
        <v>110</v>
      </c>
      <c r="E9" s="411"/>
      <c r="F9" s="412"/>
      <c r="G9" s="412"/>
      <c r="H9" s="22"/>
      <c r="I9" s="413" t="s">
        <v>111</v>
      </c>
      <c r="J9" s="413"/>
      <c r="K9" s="413"/>
      <c r="L9" s="413"/>
      <c r="M9" s="221"/>
      <c r="N9" s="414" t="s">
        <v>112</v>
      </c>
      <c r="O9" s="415"/>
      <c r="P9" s="415"/>
      <c r="Q9" s="57"/>
      <c r="R9" s="402" t="s">
        <v>113</v>
      </c>
      <c r="S9" s="416"/>
      <c r="T9" s="416"/>
    </row>
    <row r="10" spans="1:20" s="7" customFormat="1" ht="18.75">
      <c r="A10" s="145"/>
      <c r="B10" s="285" t="s">
        <v>89</v>
      </c>
      <c r="C10" s="23"/>
      <c r="D10" s="63" t="s">
        <v>120</v>
      </c>
      <c r="E10" s="63" t="s">
        <v>77</v>
      </c>
      <c r="F10" s="63">
        <v>2019</v>
      </c>
      <c r="G10" s="222" t="s">
        <v>2</v>
      </c>
      <c r="H10" s="223"/>
      <c r="I10" s="180" t="s">
        <v>17</v>
      </c>
      <c r="J10" s="63" t="s">
        <v>18</v>
      </c>
      <c r="K10" s="63" t="s">
        <v>20</v>
      </c>
      <c r="L10" s="222" t="s">
        <v>21</v>
      </c>
      <c r="M10" s="223"/>
      <c r="N10" s="180" t="s">
        <v>24</v>
      </c>
      <c r="O10" s="63" t="s">
        <v>25</v>
      </c>
      <c r="P10" s="222" t="s">
        <v>27</v>
      </c>
      <c r="Q10" s="223"/>
      <c r="R10" s="180" t="s">
        <v>28</v>
      </c>
      <c r="S10" s="63" t="s">
        <v>29</v>
      </c>
      <c r="T10" s="63" t="s">
        <v>30</v>
      </c>
    </row>
    <row r="11" spans="1:20" ht="15" customHeight="1">
      <c r="A11" s="22">
        <v>1</v>
      </c>
      <c r="B11" s="21" t="s">
        <v>278</v>
      </c>
      <c r="C11" s="27"/>
      <c r="D11" s="237">
        <f>EBT!E14</f>
        <v>2561656</v>
      </c>
      <c r="E11" s="237">
        <f>EBT!F14</f>
        <v>2485803</v>
      </c>
      <c r="F11" s="237">
        <f>EBT!G14</f>
        <v>2537927</v>
      </c>
      <c r="G11" s="237">
        <f>EBT!H14</f>
        <v>2552031</v>
      </c>
      <c r="H11" s="225"/>
      <c r="I11" s="237">
        <f>EBT!I14</f>
        <v>2568230</v>
      </c>
      <c r="J11" s="237">
        <f>EBT!J14</f>
        <v>2584160</v>
      </c>
      <c r="K11" s="237">
        <f>EBT!K14</f>
        <v>2584817</v>
      </c>
      <c r="L11" s="237">
        <f>EBT!L14</f>
        <v>2600093</v>
      </c>
      <c r="M11" s="225"/>
      <c r="N11" s="251">
        <f>EBT!M14</f>
        <v>2618278</v>
      </c>
      <c r="O11" s="251">
        <f>EBT!N14</f>
        <v>2636529</v>
      </c>
      <c r="P11" s="251">
        <f>EBT!O14</f>
        <v>2655627</v>
      </c>
      <c r="Q11" s="253"/>
      <c r="R11" s="251">
        <f>EBT!P14</f>
        <v>2676648</v>
      </c>
      <c r="S11" s="251">
        <f>EBT!Q14</f>
        <v>2696285</v>
      </c>
      <c r="T11" s="251">
        <f>EBT!R14</f>
        <v>2715541</v>
      </c>
    </row>
    <row r="12" spans="1:20" ht="15" customHeight="1">
      <c r="A12" s="22">
        <v>2</v>
      </c>
      <c r="B12" s="21" t="s">
        <v>279</v>
      </c>
      <c r="C12" s="21"/>
      <c r="D12" s="104">
        <v>40086.911</v>
      </c>
      <c r="E12" s="104">
        <v>36044.000999999997</v>
      </c>
      <c r="F12" s="104">
        <v>40086.911</v>
      </c>
      <c r="G12" s="104">
        <v>40086.911</v>
      </c>
      <c r="H12" s="225"/>
      <c r="I12" s="104">
        <v>40086.911</v>
      </c>
      <c r="J12" s="104">
        <v>40086.911</v>
      </c>
      <c r="K12" s="104">
        <v>40086.911</v>
      </c>
      <c r="L12" s="104">
        <v>40086.911</v>
      </c>
      <c r="M12" s="225"/>
      <c r="N12" s="104">
        <v>40086.911</v>
      </c>
      <c r="O12" s="104">
        <v>40086.911</v>
      </c>
      <c r="P12" s="104">
        <v>40086.911</v>
      </c>
      <c r="Q12" s="253"/>
      <c r="R12" s="104">
        <v>40086.911</v>
      </c>
      <c r="S12" s="104">
        <v>40086.911</v>
      </c>
      <c r="T12" s="104">
        <v>40086.911</v>
      </c>
    </row>
    <row r="13" spans="1:20">
      <c r="A13" s="22">
        <v>3</v>
      </c>
      <c r="B13" s="21" t="s">
        <v>121</v>
      </c>
      <c r="C13" s="21"/>
      <c r="D13" s="254">
        <v>0.27</v>
      </c>
      <c r="E13" s="254">
        <v>0.28999999999999998</v>
      </c>
      <c r="F13" s="255">
        <v>0.31</v>
      </c>
      <c r="G13" s="256">
        <v>0.33</v>
      </c>
      <c r="H13" s="224"/>
      <c r="I13" s="258">
        <v>0.34749999999999998</v>
      </c>
      <c r="J13" s="255">
        <v>0.36499999999999999</v>
      </c>
      <c r="K13" s="255">
        <v>0.38250000000000001</v>
      </c>
      <c r="L13" s="256">
        <v>0.4</v>
      </c>
      <c r="M13" s="224"/>
      <c r="N13" s="258">
        <v>0.41670000000000001</v>
      </c>
      <c r="O13" s="255">
        <v>0.43330000000000002</v>
      </c>
      <c r="P13" s="256">
        <v>0.45</v>
      </c>
      <c r="Q13" s="224"/>
      <c r="R13" s="258">
        <v>0.4667</v>
      </c>
      <c r="S13" s="255">
        <v>0.48330000000000001</v>
      </c>
      <c r="T13" s="255">
        <v>0.5</v>
      </c>
    </row>
    <row r="14" spans="1:20">
      <c r="A14" s="22">
        <v>4</v>
      </c>
      <c r="B14" s="21" t="s">
        <v>122</v>
      </c>
      <c r="C14" s="21"/>
      <c r="D14" s="417">
        <f>((D11-D12)*D13)+((E11-E12)*E13)+((F11-F12)*F13)+((G11-G12)*G13)</f>
        <v>2994525.7407</v>
      </c>
      <c r="E14" s="418"/>
      <c r="F14" s="418"/>
      <c r="G14" s="418"/>
      <c r="H14" s="226"/>
      <c r="I14" s="417">
        <f>((I11-I12)*I13)+((J11-J12)*J13)+((K11-K12)*K13)+((L11-L12)*L13)</f>
        <v>3804478.095555</v>
      </c>
      <c r="J14" s="418"/>
      <c r="K14" s="418"/>
      <c r="L14" s="418"/>
      <c r="M14" s="226"/>
      <c r="N14" s="421">
        <f>(((N11-N12)*N13)+((O11-O12)*O13)+((P11-P12)*P13))</f>
        <v>3376363.6239999998</v>
      </c>
      <c r="O14" s="422"/>
      <c r="P14" s="422"/>
      <c r="Q14" s="226"/>
      <c r="R14" s="422">
        <f>(((R11-R12)*R13)+((S11-S12)*S13)+((T11-T12)*T13))</f>
        <v>3851950.6411500005</v>
      </c>
      <c r="S14" s="422"/>
      <c r="T14" s="423"/>
    </row>
    <row r="15" spans="1:20">
      <c r="A15" s="22"/>
      <c r="B15" s="21"/>
      <c r="C15" s="21"/>
      <c r="D15" s="227"/>
      <c r="E15" s="228"/>
      <c r="F15" s="69"/>
      <c r="G15" s="69"/>
      <c r="H15" s="232"/>
      <c r="I15" s="69"/>
      <c r="J15" s="69"/>
      <c r="K15" s="69"/>
      <c r="L15" s="69"/>
      <c r="M15" s="232"/>
      <c r="N15" s="69"/>
      <c r="O15" s="69"/>
      <c r="P15" s="69"/>
      <c r="Q15" s="232"/>
      <c r="R15" s="69"/>
      <c r="S15" s="69"/>
      <c r="T15" s="246"/>
    </row>
    <row r="16" spans="1:20" ht="16.5" thickBot="1">
      <c r="A16" s="22"/>
      <c r="B16" s="286" t="s">
        <v>267</v>
      </c>
      <c r="C16" s="21"/>
      <c r="D16" s="230"/>
      <c r="E16" s="231"/>
      <c r="F16" s="232"/>
      <c r="G16" s="232"/>
      <c r="H16" s="235"/>
      <c r="I16" s="232"/>
      <c r="J16" s="232"/>
      <c r="K16" s="232"/>
      <c r="L16" s="232"/>
      <c r="M16" s="232"/>
      <c r="N16" s="232"/>
      <c r="O16" s="232"/>
      <c r="P16" s="232"/>
      <c r="Q16" s="232"/>
      <c r="R16" s="232"/>
      <c r="S16" s="232"/>
      <c r="T16" s="229"/>
    </row>
    <row r="17" spans="1:21" ht="32.25" customHeight="1" thickBot="1">
      <c r="A17" s="22">
        <v>5</v>
      </c>
      <c r="B17" s="21" t="s">
        <v>270</v>
      </c>
      <c r="C17" s="383">
        <v>1045046</v>
      </c>
      <c r="D17" s="234"/>
      <c r="E17" s="234"/>
      <c r="F17" s="235"/>
      <c r="G17" s="233"/>
      <c r="H17" s="257">
        <f>C17+SUM(D22:G22)</f>
        <v>348747.4672999999</v>
      </c>
      <c r="I17" s="250"/>
      <c r="J17" s="235"/>
      <c r="K17" s="235"/>
      <c r="L17" s="235"/>
      <c r="M17" s="257">
        <f>H17+SUM(I22:L22)</f>
        <v>172483.97174499987</v>
      </c>
      <c r="N17" s="235"/>
      <c r="O17" s="235"/>
      <c r="P17" s="235"/>
      <c r="Q17" s="257">
        <f>M17+SUM(N22:P22)</f>
        <v>50856.647744999849</v>
      </c>
      <c r="R17" s="235"/>
      <c r="S17" s="235"/>
      <c r="T17" s="233"/>
      <c r="U17" s="257">
        <f>Q17+SUM(R22:T22)</f>
        <v>96691.20659499953</v>
      </c>
    </row>
    <row r="18" spans="1:21">
      <c r="A18" s="22">
        <v>6</v>
      </c>
      <c r="B18" s="21" t="s">
        <v>210</v>
      </c>
      <c r="C18" s="21"/>
      <c r="D18" s="236">
        <f>EBT!E69+EBT!E95+EBT!E99</f>
        <v>503221.40800000005</v>
      </c>
      <c r="E18" s="236">
        <f>EBT!F69+EBT!F95+EBT!F99</f>
        <v>554001.39999999991</v>
      </c>
      <c r="F18" s="236">
        <f>EBT!G69+EBT!G95+EBT!G99</f>
        <v>581356.30000000005</v>
      </c>
      <c r="G18" s="236">
        <f>EBT!H69+EBT!H95+EBT!H99</f>
        <v>659648.10000000009</v>
      </c>
      <c r="H18" s="247"/>
      <c r="I18" s="245">
        <f>EBT!I69+EBT!I95+EBT!I99</f>
        <v>910964.7</v>
      </c>
      <c r="J18" s="245">
        <f>EBT!J69+EBT!J95+EBT!J99</f>
        <v>910119.90000000014</v>
      </c>
      <c r="K18" s="245">
        <f>EBT!K69+EBT!K95+EBT!K99</f>
        <v>906130.3</v>
      </c>
      <c r="L18" s="245">
        <f>EBT!L69+EBT!L95+EBT!L99</f>
        <v>900999.7</v>
      </c>
      <c r="M18" s="226"/>
      <c r="N18" s="343">
        <f>EBT!M69+EBT!M95+EBT!M99</f>
        <v>901164.60000000009</v>
      </c>
      <c r="O18" s="343">
        <f>EBT!N69+EBT!N95+EBT!N99</f>
        <v>1176543.4000000001</v>
      </c>
      <c r="P18" s="343">
        <f>EBT!O69+EBT!O95+EBT!O99</f>
        <v>1177028.3</v>
      </c>
      <c r="Q18" s="226"/>
      <c r="R18" s="343">
        <f>EBT!P69+EBT!P95+EBT!P99</f>
        <v>1244640.8999999999</v>
      </c>
      <c r="S18" s="343">
        <f>EBT!Q69+EBT!Q95+EBT!Q99</f>
        <v>1327009</v>
      </c>
      <c r="T18" s="343">
        <f>EBT!R69+EBT!R95+EBT!R99</f>
        <v>1326135.3</v>
      </c>
    </row>
    <row r="19" spans="1:21" s="269" customFormat="1">
      <c r="A19" s="22" t="s">
        <v>207</v>
      </c>
      <c r="B19" s="273" t="s">
        <v>212</v>
      </c>
      <c r="C19" s="273"/>
      <c r="D19" s="104">
        <v>0</v>
      </c>
      <c r="E19" s="104">
        <v>0</v>
      </c>
      <c r="F19" s="104">
        <v>0</v>
      </c>
      <c r="G19" s="104">
        <v>0</v>
      </c>
      <c r="H19" s="226"/>
      <c r="I19" s="104">
        <v>0</v>
      </c>
      <c r="J19" s="104">
        <v>0</v>
      </c>
      <c r="K19" s="104">
        <v>0</v>
      </c>
      <c r="L19" s="104">
        <v>0</v>
      </c>
      <c r="M19" s="226"/>
      <c r="N19" s="104">
        <v>0</v>
      </c>
      <c r="O19" s="104">
        <v>0</v>
      </c>
      <c r="P19" s="104">
        <v>0</v>
      </c>
      <c r="Q19" s="226"/>
      <c r="R19" s="104">
        <v>0</v>
      </c>
      <c r="S19" s="104">
        <v>0</v>
      </c>
      <c r="T19" s="104">
        <v>0</v>
      </c>
    </row>
    <row r="20" spans="1:21" s="269" customFormat="1">
      <c r="A20" s="22">
        <v>7</v>
      </c>
      <c r="B20" s="273" t="s">
        <v>209</v>
      </c>
      <c r="C20" s="273"/>
      <c r="D20" s="104">
        <v>0</v>
      </c>
      <c r="E20" s="104">
        <v>0</v>
      </c>
      <c r="F20" s="104">
        <v>0</v>
      </c>
      <c r="G20" s="104">
        <v>0</v>
      </c>
      <c r="H20" s="226"/>
      <c r="I20" s="104">
        <v>0</v>
      </c>
      <c r="J20" s="104">
        <v>0</v>
      </c>
      <c r="K20" s="104">
        <v>0</v>
      </c>
      <c r="L20" s="104">
        <v>0</v>
      </c>
      <c r="M20" s="226"/>
      <c r="N20" s="104">
        <v>0</v>
      </c>
      <c r="O20" s="104">
        <v>0</v>
      </c>
      <c r="P20" s="104">
        <v>0</v>
      </c>
      <c r="Q20" s="226"/>
      <c r="R20" s="104">
        <v>0</v>
      </c>
      <c r="S20" s="104">
        <v>0</v>
      </c>
      <c r="T20" s="104">
        <v>0</v>
      </c>
    </row>
    <row r="21" spans="1:21" s="269" customFormat="1">
      <c r="A21" s="22" t="s">
        <v>213</v>
      </c>
      <c r="B21" s="273" t="s">
        <v>281</v>
      </c>
      <c r="C21" s="273"/>
      <c r="D21" s="288">
        <f>(D11-D12)*D13</f>
        <v>680823.65403000009</v>
      </c>
      <c r="E21" s="288">
        <f>(E11-E12)*E13</f>
        <v>710430.10970999987</v>
      </c>
      <c r="F21" s="288">
        <f t="shared" ref="F21:G21" si="0">(F11-F12)*F13</f>
        <v>774330.42759000009</v>
      </c>
      <c r="G21" s="288">
        <f t="shared" si="0"/>
        <v>828941.54937000014</v>
      </c>
      <c r="H21" s="226"/>
      <c r="I21" s="288">
        <f>(I11-I12)*I13</f>
        <v>878529.72342749999</v>
      </c>
      <c r="J21" s="288">
        <f t="shared" ref="J21:L21" si="1">(J11-J12)*J13</f>
        <v>928586.67748499999</v>
      </c>
      <c r="K21" s="288">
        <f t="shared" si="1"/>
        <v>973359.25904250005</v>
      </c>
      <c r="L21" s="288">
        <f t="shared" si="1"/>
        <v>1024002.4356000001</v>
      </c>
      <c r="M21" s="226"/>
      <c r="N21" s="288">
        <f>(N11-N12)*N13</f>
        <v>1074332.2267863001</v>
      </c>
      <c r="O21" s="288">
        <f t="shared" ref="O21:P21" si="2">(O11-O12)*O13</f>
        <v>1125038.3571637</v>
      </c>
      <c r="P21" s="288">
        <f t="shared" si="2"/>
        <v>1176993.0400500002</v>
      </c>
      <c r="Q21" s="226"/>
      <c r="R21" s="288">
        <f>(R11-R12)*R13</f>
        <v>1230483.0602363001</v>
      </c>
      <c r="S21" s="288">
        <f t="shared" ref="S21:T21" si="3">(S11-S12)*S13</f>
        <v>1283740.5364137001</v>
      </c>
      <c r="T21" s="288">
        <f t="shared" si="3"/>
        <v>1337727.0445000001</v>
      </c>
    </row>
    <row r="22" spans="1:21">
      <c r="A22" s="22">
        <v>8</v>
      </c>
      <c r="B22" s="21" t="s">
        <v>280</v>
      </c>
      <c r="C22" s="21"/>
      <c r="D22" s="245">
        <f>D20-D21+D18-D19</f>
        <v>-177602.24603000004</v>
      </c>
      <c r="E22" s="245">
        <f t="shared" ref="E22:I22" si="4">E20-E21+E18-E19</f>
        <v>-156428.70970999997</v>
      </c>
      <c r="F22" s="245">
        <f t="shared" si="4"/>
        <v>-192974.12759000005</v>
      </c>
      <c r="G22" s="245">
        <f t="shared" si="4"/>
        <v>-169293.44937000005</v>
      </c>
      <c r="H22" s="226"/>
      <c r="I22" s="245">
        <f t="shared" si="4"/>
        <v>32434.97657249996</v>
      </c>
      <c r="J22" s="245">
        <f t="shared" ref="J22" si="5">J20-J21+J18-J19</f>
        <v>-18466.777484999853</v>
      </c>
      <c r="K22" s="245">
        <f t="shared" ref="K22" si="6">K20-K21+K18-K19</f>
        <v>-67228.959042500006</v>
      </c>
      <c r="L22" s="245">
        <f t="shared" ref="L22:N22" si="7">L20-L21+L18-L19</f>
        <v>-123002.73560000013</v>
      </c>
      <c r="M22" s="226"/>
      <c r="N22" s="245">
        <f t="shared" si="7"/>
        <v>-173167.62678629998</v>
      </c>
      <c r="O22" s="245">
        <f t="shared" ref="O22" si="8">O20-O21+O18-O19</f>
        <v>51505.042836300097</v>
      </c>
      <c r="P22" s="245">
        <f t="shared" ref="P22:R22" si="9">P20-P21+P18-P19</f>
        <v>35.259949999861419</v>
      </c>
      <c r="Q22" s="226"/>
      <c r="R22" s="245">
        <f t="shared" si="9"/>
        <v>14157.839763699798</v>
      </c>
      <c r="S22" s="245">
        <f t="shared" ref="S22" si="10">S20-S21+S18-S19</f>
        <v>43268.463586299913</v>
      </c>
      <c r="T22" s="245">
        <f t="shared" ref="T22" si="11">T20-T21+T18-T19</f>
        <v>-11591.74450000003</v>
      </c>
    </row>
    <row r="23" spans="1:21">
      <c r="A23" s="22"/>
      <c r="B23" s="21"/>
      <c r="C23" s="21"/>
      <c r="D23" s="227"/>
      <c r="E23" s="228"/>
      <c r="F23" s="69"/>
      <c r="G23" s="69"/>
      <c r="H23" s="232"/>
      <c r="I23" s="69"/>
      <c r="J23" s="69"/>
      <c r="K23" s="69"/>
      <c r="L23" s="69"/>
      <c r="M23" s="232"/>
      <c r="N23" s="69"/>
      <c r="O23" s="69"/>
      <c r="P23" s="69"/>
      <c r="Q23" s="232"/>
      <c r="R23" s="69"/>
      <c r="S23" s="69"/>
      <c r="T23" s="246"/>
    </row>
    <row r="24" spans="1:21" ht="16.5" thickBot="1">
      <c r="A24" s="22"/>
      <c r="B24" s="286" t="s">
        <v>268</v>
      </c>
      <c r="C24" s="21"/>
      <c r="D24" s="230"/>
      <c r="E24" s="231"/>
      <c r="F24" s="232"/>
      <c r="G24" s="232"/>
      <c r="H24" s="235"/>
      <c r="I24" s="232"/>
      <c r="J24" s="232"/>
      <c r="K24" s="232"/>
      <c r="L24" s="232"/>
      <c r="M24" s="232"/>
      <c r="N24" s="232"/>
      <c r="O24" s="232"/>
      <c r="P24" s="232"/>
      <c r="Q24" s="232"/>
      <c r="R24" s="232"/>
      <c r="S24" s="232"/>
      <c r="T24" s="229"/>
    </row>
    <row r="25" spans="1:21" ht="16.5" thickBot="1">
      <c r="A25" s="22">
        <v>9</v>
      </c>
      <c r="B25" s="21" t="s">
        <v>270</v>
      </c>
      <c r="C25" s="383">
        <v>13156</v>
      </c>
      <c r="D25" s="234"/>
      <c r="E25" s="234"/>
      <c r="F25" s="235"/>
      <c r="G25" s="233"/>
      <c r="H25" s="257">
        <f>C25+SUM(D28:G28)</f>
        <v>15921</v>
      </c>
      <c r="I25" s="250"/>
      <c r="J25" s="235"/>
      <c r="K25" s="235"/>
      <c r="L25" s="235"/>
      <c r="M25" s="257">
        <f>H25+SUM(I28:L28)</f>
        <v>15921</v>
      </c>
      <c r="N25" s="235"/>
      <c r="O25" s="235"/>
      <c r="P25" s="235"/>
      <c r="Q25" s="257">
        <f>M25+SUM(N28:P28)</f>
        <v>15921</v>
      </c>
      <c r="R25" s="235"/>
      <c r="S25" s="235"/>
      <c r="T25" s="233"/>
      <c r="U25" s="257">
        <f>Q25+SUM(R28:T28)</f>
        <v>15921</v>
      </c>
    </row>
    <row r="26" spans="1:21">
      <c r="A26" s="22">
        <v>10</v>
      </c>
      <c r="B26" s="21" t="s">
        <v>208</v>
      </c>
      <c r="C26" s="21"/>
      <c r="D26" s="243">
        <v>2765</v>
      </c>
      <c r="E26" s="243">
        <v>0</v>
      </c>
      <c r="F26" s="259">
        <v>0</v>
      </c>
      <c r="G26" s="260">
        <v>0</v>
      </c>
      <c r="H26" s="247"/>
      <c r="I26" s="260">
        <v>0</v>
      </c>
      <c r="J26" s="260">
        <v>0</v>
      </c>
      <c r="K26" s="260">
        <v>0</v>
      </c>
      <c r="L26" s="260">
        <v>0</v>
      </c>
      <c r="M26" s="226"/>
      <c r="N26" s="260">
        <v>0</v>
      </c>
      <c r="O26" s="260">
        <v>0</v>
      </c>
      <c r="P26" s="260">
        <v>0</v>
      </c>
      <c r="Q26" s="226"/>
      <c r="R26" s="260">
        <v>0</v>
      </c>
      <c r="S26" s="260">
        <v>0</v>
      </c>
      <c r="T26" s="260">
        <v>0</v>
      </c>
    </row>
    <row r="27" spans="1:21">
      <c r="A27" s="22">
        <v>11</v>
      </c>
      <c r="B27" s="21" t="s">
        <v>271</v>
      </c>
      <c r="C27" s="21"/>
      <c r="D27" s="243">
        <v>0</v>
      </c>
      <c r="E27" s="243">
        <v>0</v>
      </c>
      <c r="F27" s="259">
        <v>0</v>
      </c>
      <c r="G27" s="260">
        <v>0</v>
      </c>
      <c r="H27" s="226"/>
      <c r="I27" s="260">
        <v>0</v>
      </c>
      <c r="J27" s="260">
        <v>0</v>
      </c>
      <c r="K27" s="260">
        <v>0</v>
      </c>
      <c r="L27" s="260">
        <v>0</v>
      </c>
      <c r="M27" s="226"/>
      <c r="N27" s="260">
        <v>0</v>
      </c>
      <c r="O27" s="260">
        <v>0</v>
      </c>
      <c r="P27" s="260">
        <v>0</v>
      </c>
      <c r="Q27" s="226"/>
      <c r="R27" s="260">
        <v>0</v>
      </c>
      <c r="S27" s="260">
        <v>0</v>
      </c>
      <c r="T27" s="260">
        <v>0</v>
      </c>
    </row>
    <row r="28" spans="1:21" s="269" customFormat="1">
      <c r="A28" s="22">
        <v>12</v>
      </c>
      <c r="B28" s="273" t="s">
        <v>272</v>
      </c>
      <c r="C28" s="273"/>
      <c r="D28" s="245">
        <f>D26-D27</f>
        <v>2765</v>
      </c>
      <c r="E28" s="245">
        <f t="shared" ref="E28:I28" si="12">E26-E27</f>
        <v>0</v>
      </c>
      <c r="F28" s="245">
        <f t="shared" si="12"/>
        <v>0</v>
      </c>
      <c r="G28" s="245">
        <f t="shared" si="12"/>
        <v>0</v>
      </c>
      <c r="H28" s="232"/>
      <c r="I28" s="245">
        <f t="shared" si="12"/>
        <v>0</v>
      </c>
      <c r="J28" s="245">
        <f t="shared" ref="J28" si="13">J26-J27</f>
        <v>0</v>
      </c>
      <c r="K28" s="245">
        <f t="shared" ref="K28" si="14">K26-K27</f>
        <v>0</v>
      </c>
      <c r="L28" s="245">
        <f t="shared" ref="L28:N28" si="15">L26-L27</f>
        <v>0</v>
      </c>
      <c r="M28" s="232"/>
      <c r="N28" s="245">
        <f t="shared" si="15"/>
        <v>0</v>
      </c>
      <c r="O28" s="245">
        <f t="shared" ref="O28" si="16">O26-O27</f>
        <v>0</v>
      </c>
      <c r="P28" s="245">
        <f t="shared" ref="P28" si="17">P26-P27</f>
        <v>0</v>
      </c>
      <c r="Q28" s="232"/>
      <c r="R28" s="245">
        <f t="shared" ref="R28" si="18">R26-R27</f>
        <v>0</v>
      </c>
      <c r="S28" s="245">
        <f t="shared" ref="S28" si="19">S26-S27</f>
        <v>0</v>
      </c>
      <c r="T28" s="245">
        <f t="shared" ref="T28" si="20">T26-T27</f>
        <v>0</v>
      </c>
    </row>
    <row r="29" spans="1:21">
      <c r="A29" s="22"/>
      <c r="B29" s="21"/>
      <c r="C29" s="21"/>
      <c r="D29" s="249"/>
      <c r="E29" s="248"/>
      <c r="F29" s="149"/>
      <c r="G29" s="149"/>
      <c r="H29" s="232"/>
      <c r="I29" s="149"/>
      <c r="J29" s="149"/>
      <c r="K29" s="149"/>
      <c r="L29" s="149"/>
      <c r="M29" s="232"/>
      <c r="N29" s="149"/>
      <c r="O29" s="149"/>
      <c r="P29" s="149"/>
      <c r="Q29" s="232"/>
      <c r="R29" s="149"/>
      <c r="S29" s="149"/>
      <c r="T29" s="244"/>
    </row>
    <row r="30" spans="1:21" ht="31.5">
      <c r="A30" s="22">
        <v>13</v>
      </c>
      <c r="B30" s="21" t="s">
        <v>232</v>
      </c>
      <c r="C30" s="21"/>
      <c r="D30" s="419">
        <f>SUM(D19:G19)+SUM(D21:G21)+SUM(D27:G27)</f>
        <v>2994525.7407</v>
      </c>
      <c r="E30" s="420"/>
      <c r="F30" s="420"/>
      <c r="G30" s="420"/>
      <c r="H30" s="226"/>
      <c r="I30" s="419">
        <f>SUM(I19:L19)+SUM(I21:L21)+SUM(I27:L27)</f>
        <v>3804478.095555</v>
      </c>
      <c r="J30" s="420"/>
      <c r="K30" s="420"/>
      <c r="L30" s="420"/>
      <c r="M30" s="226"/>
      <c r="N30" s="407">
        <f>SUM(N19:P19)+SUM(N21:P21)+SUM(N27:P27)</f>
        <v>3376363.6239999998</v>
      </c>
      <c r="O30" s="407"/>
      <c r="P30" s="407"/>
      <c r="Q30" s="226"/>
      <c r="R30" s="407">
        <f>SUM(R19:T19)+SUM(R21:T21)+SUM(R27:T27)</f>
        <v>3851950.6411500005</v>
      </c>
      <c r="S30" s="407"/>
      <c r="T30" s="407"/>
    </row>
    <row r="31" spans="1:21">
      <c r="A31" s="22"/>
      <c r="B31" s="21"/>
      <c r="C31" s="21"/>
      <c r="D31" s="249"/>
      <c r="E31" s="248"/>
      <c r="F31" s="149"/>
      <c r="G31" s="149"/>
      <c r="H31" s="232"/>
      <c r="I31" s="149"/>
      <c r="J31" s="149"/>
      <c r="K31" s="149"/>
      <c r="L31" s="149"/>
      <c r="M31" s="232"/>
      <c r="N31" s="149"/>
      <c r="O31" s="149"/>
      <c r="P31" s="149"/>
      <c r="Q31" s="232"/>
      <c r="R31" s="149"/>
      <c r="S31" s="149"/>
      <c r="T31" s="244"/>
    </row>
    <row r="32" spans="1:21">
      <c r="A32" s="22">
        <v>14</v>
      </c>
      <c r="B32" s="21" t="s">
        <v>269</v>
      </c>
      <c r="C32" s="21"/>
      <c r="D32" s="424">
        <f>D30-D14</f>
        <v>0</v>
      </c>
      <c r="E32" s="425"/>
      <c r="F32" s="425"/>
      <c r="G32" s="425"/>
      <c r="H32" s="226"/>
      <c r="I32" s="426">
        <f>I30-I14</f>
        <v>0</v>
      </c>
      <c r="J32" s="425"/>
      <c r="K32" s="425"/>
      <c r="L32" s="425"/>
      <c r="M32" s="226"/>
      <c r="N32" s="427">
        <f>N30-N14</f>
        <v>0</v>
      </c>
      <c r="O32" s="427"/>
      <c r="P32" s="427"/>
      <c r="Q32" s="226"/>
      <c r="R32" s="408">
        <f>R30-R14</f>
        <v>0</v>
      </c>
      <c r="S32" s="409"/>
      <c r="T32" s="410"/>
    </row>
    <row r="33" spans="1:20">
      <c r="A33" s="146"/>
      <c r="B33" s="29"/>
      <c r="C33" s="148"/>
      <c r="D33" s="148"/>
      <c r="E33" s="148"/>
      <c r="F33" s="149"/>
      <c r="G33" s="149"/>
      <c r="H33" s="235"/>
      <c r="I33" s="149"/>
      <c r="J33" s="149"/>
      <c r="K33" s="149"/>
      <c r="L33" s="149"/>
      <c r="M33" s="235"/>
      <c r="N33" s="149"/>
      <c r="O33" s="149"/>
      <c r="P33" s="150"/>
      <c r="Q33" s="252"/>
      <c r="R33" s="150"/>
      <c r="S33" s="150"/>
      <c r="T33" s="151"/>
    </row>
    <row r="34" spans="1:20" s="123" customFormat="1">
      <c r="A34" s="138"/>
      <c r="F34" s="5"/>
      <c r="G34" s="5"/>
      <c r="H34" s="5"/>
      <c r="I34" s="5"/>
      <c r="J34" s="5"/>
      <c r="K34" s="5"/>
      <c r="L34" s="5"/>
      <c r="M34" s="5"/>
      <c r="N34" s="5"/>
      <c r="O34" s="5"/>
      <c r="P34" s="5"/>
      <c r="Q34" s="5"/>
      <c r="R34" s="1"/>
      <c r="S34" s="1"/>
      <c r="T34" s="1"/>
    </row>
    <row r="35" spans="1:20" s="123" customFormat="1">
      <c r="A35" s="138"/>
      <c r="F35" s="5"/>
      <c r="G35" s="5"/>
      <c r="H35" s="5"/>
      <c r="I35" s="5"/>
      <c r="J35" s="5"/>
      <c r="K35" s="5"/>
      <c r="L35" s="5"/>
      <c r="M35" s="5"/>
      <c r="N35" s="5"/>
      <c r="O35" s="5"/>
      <c r="P35" s="5"/>
      <c r="Q35" s="5"/>
      <c r="R35" s="1"/>
      <c r="S35" s="1"/>
      <c r="T35" s="1"/>
    </row>
    <row r="36" spans="1:20" s="123" customFormat="1">
      <c r="A36" s="138"/>
      <c r="F36" s="5"/>
      <c r="G36" s="5"/>
      <c r="H36" s="5"/>
      <c r="I36" s="5"/>
      <c r="J36" s="5"/>
      <c r="K36" s="5"/>
      <c r="L36" s="5"/>
      <c r="M36" s="5"/>
      <c r="N36" s="5"/>
      <c r="O36" s="5"/>
      <c r="P36" s="5"/>
      <c r="Q36" s="5"/>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0"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320" t="s">
        <v>243</v>
      </c>
      <c r="B1" s="320" t="s">
        <v>252</v>
      </c>
      <c r="C1" s="320" t="s">
        <v>254</v>
      </c>
      <c r="D1" s="320" t="s">
        <v>260</v>
      </c>
      <c r="E1" s="320" t="s">
        <v>261</v>
      </c>
      <c r="F1" s="320" t="s">
        <v>262</v>
      </c>
    </row>
    <row r="2" spans="1:6">
      <c r="A2" s="321" t="s">
        <v>251</v>
      </c>
      <c r="B2" s="321" t="s">
        <v>251</v>
      </c>
      <c r="C2" s="321" t="s">
        <v>255</v>
      </c>
      <c r="D2" s="321" t="s">
        <v>255</v>
      </c>
      <c r="E2" s="321" t="s">
        <v>251</v>
      </c>
      <c r="F2" s="321" t="s">
        <v>255</v>
      </c>
    </row>
    <row r="3" spans="1:6">
      <c r="A3" s="321" t="s">
        <v>249</v>
      </c>
      <c r="B3" s="321" t="s">
        <v>249</v>
      </c>
      <c r="C3" s="321" t="s">
        <v>256</v>
      </c>
      <c r="D3" s="321" t="s">
        <v>256</v>
      </c>
      <c r="E3" s="321" t="s">
        <v>249</v>
      </c>
      <c r="F3" s="321" t="s">
        <v>256</v>
      </c>
    </row>
    <row r="4" spans="1:6">
      <c r="A4" s="321" t="s">
        <v>246</v>
      </c>
      <c r="B4" s="321" t="s">
        <v>246</v>
      </c>
      <c r="C4" s="321" t="s">
        <v>257</v>
      </c>
      <c r="D4" s="321" t="s">
        <v>257</v>
      </c>
      <c r="E4" s="321" t="s">
        <v>246</v>
      </c>
      <c r="F4" s="321" t="s">
        <v>257</v>
      </c>
    </row>
    <row r="5" spans="1:6">
      <c r="A5" s="321" t="s">
        <v>247</v>
      </c>
      <c r="B5" s="321" t="s">
        <v>247</v>
      </c>
      <c r="C5" s="321" t="s">
        <v>249</v>
      </c>
      <c r="D5" s="321" t="s">
        <v>249</v>
      </c>
      <c r="E5" s="321" t="s">
        <v>247</v>
      </c>
      <c r="F5" s="321" t="s">
        <v>249</v>
      </c>
    </row>
    <row r="6" spans="1:6">
      <c r="A6" s="321" t="s">
        <v>244</v>
      </c>
      <c r="B6" s="321" t="s">
        <v>244</v>
      </c>
      <c r="C6" s="321" t="s">
        <v>258</v>
      </c>
      <c r="D6" s="321" t="s">
        <v>258</v>
      </c>
      <c r="E6" s="321" t="s">
        <v>244</v>
      </c>
      <c r="F6" s="321" t="s">
        <v>258</v>
      </c>
    </row>
    <row r="7" spans="1:6">
      <c r="A7" s="321" t="s">
        <v>248</v>
      </c>
      <c r="B7" s="321" t="s">
        <v>248</v>
      </c>
      <c r="C7" s="321" t="s">
        <v>259</v>
      </c>
      <c r="D7" s="321" t="s">
        <v>259</v>
      </c>
      <c r="E7" s="321" t="s">
        <v>248</v>
      </c>
      <c r="F7" s="321" t="s">
        <v>259</v>
      </c>
    </row>
    <row r="8" spans="1:6">
      <c r="A8" s="321" t="s">
        <v>245</v>
      </c>
      <c r="B8" s="321" t="s">
        <v>245</v>
      </c>
      <c r="D8" s="321"/>
      <c r="E8" s="321" t="s">
        <v>245</v>
      </c>
      <c r="F8" s="321"/>
    </row>
    <row r="9" spans="1:6">
      <c r="A9" s="321" t="s">
        <v>250</v>
      </c>
      <c r="B9" s="321" t="s">
        <v>250</v>
      </c>
      <c r="D9" s="321"/>
      <c r="E9" s="321" t="s">
        <v>250</v>
      </c>
      <c r="F9" s="321"/>
    </row>
    <row r="10" spans="1:6">
      <c r="B10" s="321" t="s">
        <v>253</v>
      </c>
      <c r="D10" s="321"/>
      <c r="E10" s="321" t="s">
        <v>253</v>
      </c>
      <c r="F10" s="321"/>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2c120f-bfe3-433e-b3f3-204d9f76b86d"/>
    <DMClientName xmlns="092c120f-bfe3-433e-b3f3-204d9f76b86d" xsi:nil="true"/>
    <DMProject xmlns="092c120f-bfe3-433e-b3f3-204d9f76b86d" xsi:nil="true"/>
    <DMMapIndxNum xmlns="092c120f-bfe3-433e-b3f3-204d9f76b86d" xsi:nil="true"/>
    <DMVaultNumber xmlns="092c120f-bfe3-433e-b3f3-204d9f76b86d" xsi:nil="true"/>
    <Confidentiality xmlns="092c120f-bfe3-433e-b3f3-204d9f76b86d" xsi:nil="true"/>
    <DMParties xmlns="092c120f-bfe3-433e-b3f3-204d9f76b86d" xsi:nil="true"/>
    <DMFacility xmlns="092c120f-bfe3-433e-b3f3-204d9f76b86d" xsi:nil="true"/>
    <DMTownship xmlns="092c120f-bfe3-433e-b3f3-204d9f76b86d" xsi:nil="true"/>
    <DMMIDAPN xmlns="092c120f-bfe3-433e-b3f3-204d9f76b86d" xsi:nil="true"/>
    <DMFilingDate xmlns="092c120f-bfe3-433e-b3f3-204d9f76b86d" xsi:nil="true"/>
    <DMProjectNum xmlns="092c120f-bfe3-433e-b3f3-204d9f76b86d" xsi:nil="true"/>
    <DMLateral xmlns="092c120f-bfe3-433e-b3f3-204d9f76b86d" xsi:nil="true"/>
    <DMSubmatterID xmlns="092c120f-bfe3-433e-b3f3-204d9f76b86d" xsi:nil="true"/>
    <DMRange xmlns="092c120f-bfe3-433e-b3f3-204d9f76b86d" xsi:nil="true"/>
    <DMResolutionNum xmlns="092c120f-bfe3-433e-b3f3-204d9f76b86d" xsi:nil="true"/>
    <DMSection xmlns="092c120f-bfe3-433e-b3f3-204d9f76b86d" xsi:nil="true"/>
    <DMMatterName xmlns="092c120f-bfe3-433e-b3f3-204d9f76b86d" xsi:nil="true"/>
    <DMMapGridSeq xmlns="092c120f-bfe3-433e-b3f3-204d9f76b86d" xsi:nil="true"/>
    <c8cd0bfcce1d409fa672870e386223aa xmlns="092c120f-bfe3-433e-b3f3-204d9f76b86d">
      <Terms xmlns="http://schemas.microsoft.com/office/infopath/2007/PartnerControls"/>
    </c8cd0bfcce1d409fa672870e386223a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istrict Document" ma:contentTypeID="0x010100287F280369E11847BC4CC07AC3B890C602001C301FF52CF42343980C403688CF27D7" ma:contentTypeVersion="80" ma:contentTypeDescription="General MID Content Type" ma:contentTypeScope="" ma:versionID="d092a75bf1b1d2c56014e919e0ca1f22">
  <xsd:schema xmlns:xsd="http://www.w3.org/2001/XMLSchema" xmlns:xs="http://www.w3.org/2001/XMLSchema" xmlns:p="http://schemas.microsoft.com/office/2006/metadata/properties" xmlns:ns3="092c120f-bfe3-433e-b3f3-204d9f76b86d" targetNamespace="http://schemas.microsoft.com/office/2006/metadata/properties" ma:root="true" ma:fieldsID="1751232065d4200c508660058d182d7a" ns3:_="">
    <xsd:import namespace="092c120f-bfe3-433e-b3f3-204d9f76b86d"/>
    <xsd:element name="properties">
      <xsd:complexType>
        <xsd:sequence>
          <xsd:element name="documentManagement">
            <xsd:complexType>
              <xsd:all>
                <xsd:element ref="ns3:Confidentiality" minOccurs="0"/>
                <xsd:element ref="ns3:DMProject" minOccurs="0"/>
                <xsd:element ref="ns3:DMProjectNum" minOccurs="0"/>
                <xsd:element ref="ns3:DMFacility" minOccurs="0"/>
                <xsd:element ref="ns3:DMSection" minOccurs="0"/>
                <xsd:element ref="ns3:DMTownship" minOccurs="0"/>
                <xsd:element ref="ns3:DMRange" minOccurs="0"/>
                <xsd:element ref="ns3:DMMapIndxNum" minOccurs="0"/>
                <xsd:element ref="ns3:DMLateral" minOccurs="0"/>
                <xsd:element ref="ns3:DMMapGridSeq" minOccurs="0"/>
                <xsd:element ref="ns3:DMMIDAPN" minOccurs="0"/>
                <xsd:element ref="ns3:DMVaultNumber" minOccurs="0"/>
                <xsd:element ref="ns3:DMResolutionNum" minOccurs="0"/>
                <xsd:element ref="ns3:DMFilingDate" minOccurs="0"/>
                <xsd:element ref="ns3:DMParties" minOccurs="0"/>
                <xsd:element ref="ns3:DMClientName" minOccurs="0"/>
                <xsd:element ref="ns3:DMMatterName" minOccurs="0"/>
                <xsd:element ref="ns3:DMSubmatterID" minOccurs="0"/>
                <xsd:element ref="ns3:TaxCatchAllLabel" minOccurs="0"/>
                <xsd:element ref="ns3:c8cd0bfcce1d409fa672870e386223aa"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c120f-bfe3-433e-b3f3-204d9f76b86d" elementFormDefault="qualified">
    <xsd:import namespace="http://schemas.microsoft.com/office/2006/documentManagement/types"/>
    <xsd:import namespace="http://schemas.microsoft.com/office/infopath/2007/PartnerControls"/>
    <xsd:element name="Confidentiality" ma:index="4" nillable="true" ma:displayName="Confidentiality" ma:format="Dropdown" ma:internalName="Confidentiality">
      <xsd:simpleType>
        <xsd:restriction base="dms:Choice">
          <xsd:enumeration value="Public"/>
          <xsd:enumeration value="MID Internal"/>
          <xsd:enumeration value="CIP Confidential"/>
        </xsd:restriction>
      </xsd:simpleType>
    </xsd:element>
    <xsd:element name="DMProject" ma:index="5" nillable="true" ma:displayName="Project Name" ma:default="" ma:description="Project Name" ma:internalName="DMProject" ma:readOnly="false">
      <xsd:simpleType>
        <xsd:restriction base="dms:Text"/>
      </xsd:simpleType>
    </xsd:element>
    <xsd:element name="DMProjectNum" ma:index="6" nillable="true" ma:displayName="Project Number" ma:internalName="DMProjectNum">
      <xsd:simpleType>
        <xsd:restriction base="dms:Text">
          <xsd:maxLength value="255"/>
        </xsd:restriction>
      </xsd:simpleType>
    </xsd:element>
    <xsd:element name="DMFacility" ma:index="7" nillable="true" ma:displayName="Facility" ma:default="" ma:description="MID Facility" ma:internalName="DMFacility" ma:readOnly="false">
      <xsd:simpleType>
        <xsd:restriction base="dms:Text"/>
      </xsd:simpleType>
    </xsd:element>
    <xsd:element name="DMSection" ma:index="8" nillable="true" ma:displayName="Section" ma:default="" ma:description="Location - Section" ma:internalName="DMSection" ma:readOnly="false">
      <xsd:simpleType>
        <xsd:restriction base="dms:Text"/>
      </xsd:simpleType>
    </xsd:element>
    <xsd:element name="DMTownship" ma:index="9" nillable="true" ma:displayName="Township" ma:default="" ma:description="Location - Township" ma:internalName="DMTownship" ma:readOnly="false">
      <xsd:simpleType>
        <xsd:restriction base="dms:Text"/>
      </xsd:simpleType>
    </xsd:element>
    <xsd:element name="DMRange" ma:index="10" nillable="true" ma:displayName="Range" ma:default="" ma:description="Location - Range" ma:internalName="DMRange" ma:readOnly="false">
      <xsd:simpleType>
        <xsd:restriction base="dms:Text"/>
      </xsd:simpleType>
    </xsd:element>
    <xsd:element name="DMMapIndxNum" ma:index="11" nillable="true" ma:displayName="Map Index Number" ma:default="" ma:description="Location - Map Index Number" ma:internalName="DMMapIndxNum" ma:readOnly="false">
      <xsd:simpleType>
        <xsd:restriction base="dms:Text"/>
      </xsd:simpleType>
    </xsd:element>
    <xsd:element name="DMLateral" ma:index="12" nillable="true" ma:displayName="Lateral" ma:default="" ma:description="Location - Lateral" ma:internalName="DMLateral" ma:readOnly="false">
      <xsd:simpleType>
        <xsd:restriction base="dms:Text"/>
      </xsd:simpleType>
    </xsd:element>
    <xsd:element name="DMMapGridSeq" ma:index="13" nillable="true" ma:displayName="Map Grid Sequence" ma:default="" ma:description="Location - Map Grid Sequence" ma:internalName="DMMapGridSeq" ma:readOnly="false">
      <xsd:simpleType>
        <xsd:restriction base="dms:Text"/>
      </xsd:simpleType>
    </xsd:element>
    <xsd:element name="DMMIDAPN" ma:index="14" nillable="true" ma:displayName="APN" ma:default="" ma:description="Location - APN" ma:internalName="DMMIDAPN" ma:readOnly="false">
      <xsd:simpleType>
        <xsd:restriction base="dms:Text"/>
      </xsd:simpleType>
    </xsd:element>
    <xsd:element name="DMVaultNumber" ma:index="15" nillable="true" ma:displayName="Vault Number" ma:default="" ma:internalName="DMVaultNumber" ma:readOnly="false">
      <xsd:simpleType>
        <xsd:restriction base="dms:Text"/>
      </xsd:simpleType>
    </xsd:element>
    <xsd:element name="DMResolutionNum" ma:index="16" nillable="true" ma:displayName="Resolution Num" ma:default="" ma:description="Board Resolution Number" ma:internalName="DMResolutionNum" ma:readOnly="false">
      <xsd:simpleType>
        <xsd:restriction base="dms:Text"/>
      </xsd:simpleType>
    </xsd:element>
    <xsd:element name="DMFilingDate" ma:index="17" nillable="true" ma:displayName="Filing Date" ma:default="" ma:description="Board Filing Date" ma:internalName="DMFilingDate" ma:readOnly="false">
      <xsd:simpleType>
        <xsd:restriction base="dms:DateTime"/>
      </xsd:simpleType>
    </xsd:element>
    <xsd:element name="DMParties" ma:index="18" nillable="true" ma:displayName="Parties" ma:default="" ma:description="Board - Parties" ma:internalName="DMParties" ma:readOnly="false">
      <xsd:simpleType>
        <xsd:restriction base="dms:Text"/>
      </xsd:simpleType>
    </xsd:element>
    <xsd:element name="DMClientName" ma:index="19" nillable="true" ma:displayName="Client Name" ma:default="" ma:description="Legal - Client Name" ma:internalName="DMClientName" ma:readOnly="false">
      <xsd:simpleType>
        <xsd:restriction base="dms:Text"/>
      </xsd:simpleType>
    </xsd:element>
    <xsd:element name="DMMatterName" ma:index="20" nillable="true" ma:displayName="Matter Name" ma:default="" ma:description="Legal - Matter" ma:internalName="DMMatterName" ma:readOnly="false">
      <xsd:simpleType>
        <xsd:restriction base="dms:Text"/>
      </xsd:simpleType>
    </xsd:element>
    <xsd:element name="DMSubmatterID" ma:index="21" nillable="true" ma:displayName="Submatter ID" ma:description="Legal - Submatter" ma:internalName="DMSubmatterID">
      <xsd:simpleType>
        <xsd:restriction base="dms:Text">
          <xsd:maxLength value="255"/>
        </xsd:restriction>
      </xsd:simpleType>
    </xsd:element>
    <xsd:element name="TaxCatchAllLabel" ma:index="25" nillable="true" ma:displayName="Taxonomy Catch All Column1" ma:hidden="true" ma:list="{5ed930fa-c50e-46c7-ae04-29772e38333a}" ma:internalName="TaxCatchAllLabel" ma:readOnly="true" ma:showField="CatchAllDataLabel" ma:web="b1d04f89-1eba-4387-b404-48bd2b3db0ad">
      <xsd:complexType>
        <xsd:complexContent>
          <xsd:extension base="dms:MultiChoiceLookup">
            <xsd:sequence>
              <xsd:element name="Value" type="dms:Lookup" maxOccurs="unbounded" minOccurs="0" nillable="true"/>
            </xsd:sequence>
          </xsd:extension>
        </xsd:complexContent>
      </xsd:complexType>
    </xsd:element>
    <xsd:element name="c8cd0bfcce1d409fa672870e386223aa" ma:index="28" nillable="true" ma:taxonomy="true" ma:internalName="c8cd0bfcce1d409fa672870e386223aa" ma:taxonomyFieldName="MIDDepartmentID" ma:displayName="Department ID" ma:default="" ma:fieldId="{c8cd0bfc-ce1d-409f-a672-870e386223aa}" ma:sspId="8b27fa2a-3032-4656-bf94-66d3a5cc9811" ma:termSetId="27471459-a1bb-46b4-a72c-f55ba8052805" ma:anchorId="00000000-0000-0000-0000-000000000000" ma:open="false" ma:isKeyword="false">
      <xsd:complexType>
        <xsd:sequence>
          <xsd:element ref="pc:Terms" minOccurs="0" maxOccurs="1"/>
        </xsd:sequence>
      </xsd:complexType>
    </xsd:element>
    <xsd:element name="TaxCatchAll" ma:index="30" nillable="true" ma:displayName="Taxonomy Catch All Column" ma:hidden="true" ma:list="{5ed930fa-c50e-46c7-ae04-29772e38333a}" ma:internalName="TaxCatchAll" ma:showField="CatchAllData" ma:web="b1d04f89-1eba-4387-b404-48bd2b3db0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ma:index="2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SharedContentType xmlns="Microsoft.SharePoint.Taxonomy.ContentTypeSync" SourceId="8b27fa2a-3032-4656-bf94-66d3a5cc9811" ContentTypeId="0x010100287F280369E11847BC4CC07AC3B890C602" PreviousValue="false"/>
</file>

<file path=customXml/itemProps1.xml><?xml version="1.0" encoding="utf-8"?>
<ds:datastoreItem xmlns:ds="http://schemas.openxmlformats.org/officeDocument/2006/customXml" ds:itemID="{5CC46F0A-D228-46DD-BAB0-21CF8307FB81}">
  <ds:schemaRefs>
    <ds:schemaRef ds:uri="http://www.w3.org/XML/1998/namespace"/>
    <ds:schemaRef ds:uri="http://purl.org/dc/dcmitype/"/>
    <ds:schemaRef ds:uri="http://purl.org/dc/elements/1.1/"/>
    <ds:schemaRef ds:uri="http://schemas.microsoft.com/office/2006/documentManagement/types"/>
    <ds:schemaRef ds:uri="092c120f-bfe3-433e-b3f3-204d9f76b86d"/>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E30A2DF7-11D6-4BF1-892A-B8A6B00ED4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c120f-bfe3-433e-b3f3-204d9f76b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205DF9B-A176-4321-B179-4CEC95D0CD05}">
  <ds:schemaRefs>
    <ds:schemaRef ds:uri="http://schemas.microsoft.com/office/2006/metadata/customXsn"/>
  </ds:schemaRefs>
</ds:datastoreItem>
</file>

<file path=customXml/itemProps5.xml><?xml version="1.0" encoding="utf-8"?>
<ds:datastoreItem xmlns:ds="http://schemas.openxmlformats.org/officeDocument/2006/customXml" ds:itemID="{FE53A2FD-A5BF-468B-9217-113E324E4AC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Jack Rodgers</cp:lastModifiedBy>
  <cp:lastPrinted>2019-03-05T21:53:53Z</cp:lastPrinted>
  <dcterms:created xsi:type="dcterms:W3CDTF">2004-11-07T17:37:25Z</dcterms:created>
  <dcterms:modified xsi:type="dcterms:W3CDTF">2019-03-05T22:01:48Z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0x010100287F280369E11847BC4CC07AC3B890C602001C301FF52CF42343980C403688CF27D7</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A44787D4-0540-4523-9961-78E4036D8C6D}">
    <vt:lpwstr>{69F94187-72B7-47D5-96C3-F2934274C0E3}</vt:lpwstr>
  </property>
  <property fmtid="{D5CDD505-2E9C-101B-9397-08002B2CF9AE}" pid="14" name="MIDDepartmentID">
    <vt:lpwstr/>
  </property>
</Properties>
</file>