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G:\Resource Planning\CEC\Biennial IEPR\2019\"/>
    </mc:Choice>
  </mc:AlternateContent>
  <bookViews>
    <workbookView xWindow="0" yWindow="0" windowWidth="23040" windowHeight="9210" tabRatio="838"/>
  </bookViews>
  <sheets>
    <sheet name="cover" sheetId="1" r:id="rId1"/>
    <sheet name="FormsList&amp;FilerInfo" sheetId="2" r:id="rId2"/>
    <sheet name="Form 1.1b" sheetId="47" r:id="rId3"/>
    <sheet name="Form 1.2" sheetId="5" r:id="rId4"/>
    <sheet name="Form 1.5" sheetId="8" r:id="rId5"/>
    <sheet name="Form 1.8" sheetId="48" r:id="rId6"/>
  </sheets>
  <externalReferences>
    <externalReference r:id="rId7"/>
    <externalReference r:id="rId8"/>
    <externalReference r:id="rId9"/>
    <externalReference r:id="rId10"/>
  </externalReferences>
  <definedNames>
    <definedName name="_Order1" hidden="1">255</definedName>
    <definedName name="_Order2" hidden="1">255</definedName>
    <definedName name="ComName" localSheetId="2">'[1]FormList&amp;FilerInfo'!$B$2</definedName>
    <definedName name="ComName" localSheetId="3">'[1]FormList&amp;FilerInfo'!$B$2</definedName>
    <definedName name="ComName">'[1]FormList&amp;FilerInfo'!$B$2</definedName>
    <definedName name="CoName" localSheetId="2">'[2]FormList&amp;FilerInfo'!$B$2</definedName>
    <definedName name="CoName" localSheetId="3">'[2]FormList&amp;FilerInfo'!$B$2</definedName>
    <definedName name="CoName">'FormsList&amp;FilerInfo'!$B$2</definedName>
    <definedName name="Data3.4">#REF!</definedName>
    <definedName name="filedate">'FormsList&amp;FilerInfo'!$B$3</definedName>
    <definedName name="_xlnm.Print_Area" localSheetId="0">cover!$A$1:$B$25</definedName>
    <definedName name="_xlnm.Print_Area" localSheetId="2">'Form 1.1b'!$B$1:$M$36</definedName>
    <definedName name="_xlnm.Print_Area" localSheetId="3">'Form 1.2'!$B$1:$K$36</definedName>
    <definedName name="_xlnm.Print_Area" localSheetId="4">'Form 1.5'!$B$1:$F$36</definedName>
    <definedName name="_xlnm.Print_Area" localSheetId="1">'FormsList&amp;FilerInfo'!$A$1:$C$26</definedName>
    <definedName name="Z_2C54E754_4594_47E3_AFE9_B28C28B63E5C_.wvu.PrintArea" localSheetId="0" hidden="1">cover!$A$1:$B$25</definedName>
    <definedName name="Z_2C54E754_4594_47E3_AFE9_B28C28B63E5C_.wvu.PrintArea" localSheetId="2" hidden="1">'Form 1.1b'!$B$1:$M$36</definedName>
    <definedName name="Z_2C54E754_4594_47E3_AFE9_B28C28B63E5C_.wvu.PrintArea" localSheetId="3" hidden="1">'Form 1.2'!$B$1:$K$36</definedName>
    <definedName name="Z_2C54E754_4594_47E3_AFE9_B28C28B63E5C_.wvu.PrintArea" localSheetId="4" hidden="1">'Form 1.5'!$B$1:$F$36</definedName>
    <definedName name="Z_2C54E754_4594_47E3_AFE9_B28C28B63E5C_.wvu.PrintArea" localSheetId="5" hidden="1">'Form 1.8'!$A$1:$N$19</definedName>
    <definedName name="Z_2C54E754_4594_47E3_AFE9_B28C28B63E5C_.wvu.PrintArea" localSheetId="1" hidden="1">'FormsList&amp;FilerInfo'!$A$1:$C$26</definedName>
    <definedName name="Z_64245E33_E577_4C25_9B98_21C112E84FF6_.wvu.PrintArea" localSheetId="0" hidden="1">cover!$A$1:$B$25</definedName>
    <definedName name="Z_64245E33_E577_4C25_9B98_21C112E84FF6_.wvu.PrintArea" localSheetId="2" hidden="1">'Form 1.1b'!$B$1:$M$36</definedName>
    <definedName name="Z_64245E33_E577_4C25_9B98_21C112E84FF6_.wvu.PrintArea" localSheetId="3" hidden="1">'Form 1.2'!$B$1:$K$36</definedName>
    <definedName name="Z_64245E33_E577_4C25_9B98_21C112E84FF6_.wvu.PrintArea" localSheetId="4" hidden="1">'Form 1.5'!$B$1:$F$36</definedName>
    <definedName name="Z_64245E33_E577_4C25_9B98_21C112E84FF6_.wvu.PrintArea" localSheetId="5" hidden="1">'Form 1.8'!$A$1:$N$19</definedName>
    <definedName name="Z_64245E33_E577_4C25_9B98_21C112E84FF6_.wvu.PrintArea" localSheetId="1" hidden="1">'FormsList&amp;FilerInfo'!$A$1:$C$26</definedName>
    <definedName name="Z_C3E70234_FA18_40E7_B25F_218A5F7D2EA2_.wvu.PrintArea" localSheetId="0" hidden="1">cover!$A$1:$B$25</definedName>
    <definedName name="Z_C3E70234_FA18_40E7_B25F_218A5F7D2EA2_.wvu.PrintArea" localSheetId="2" hidden="1">'Form 1.1b'!$A$1:$M$36</definedName>
    <definedName name="Z_C3E70234_FA18_40E7_B25F_218A5F7D2EA2_.wvu.PrintArea" localSheetId="3" hidden="1">'Form 1.2'!$A$1:$K$37</definedName>
    <definedName name="Z_C3E70234_FA18_40E7_B25F_218A5F7D2EA2_.wvu.PrintArea" localSheetId="4" hidden="1">'Form 1.5'!$A$1:$F$37</definedName>
    <definedName name="Z_C3E70234_FA18_40E7_B25F_218A5F7D2EA2_.wvu.PrintArea" localSheetId="1" hidden="1">'FormsList&amp;FilerInfo'!$A$1:$C$26</definedName>
    <definedName name="Z_DC437496_B10F_474B_8F6E_F19B4DA7C026_.wvu.PrintArea" localSheetId="0" hidden="1">cover!$A$1:$B$25</definedName>
    <definedName name="Z_DC437496_B10F_474B_8F6E_F19B4DA7C026_.wvu.PrintArea" localSheetId="2" hidden="1">'Form 1.1b'!$A$1:$M$36</definedName>
    <definedName name="Z_DC437496_B10F_474B_8F6E_F19B4DA7C026_.wvu.PrintArea" localSheetId="3" hidden="1">'Form 1.2'!$A$1:$K$37</definedName>
    <definedName name="Z_DC437496_B10F_474B_8F6E_F19B4DA7C026_.wvu.PrintArea" localSheetId="4" hidden="1">'Form 1.5'!$A$1:$F$37</definedName>
    <definedName name="Z_DC437496_B10F_474B_8F6E_F19B4DA7C026_.wvu.PrintArea" localSheetId="1" hidden="1">'FormsList&amp;FilerInfo'!$A$1:$C$26</definedName>
  </definedNames>
  <calcPr calcId="162913"/>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workbook>
</file>

<file path=xl/calcChain.xml><?xml version="1.0" encoding="utf-8"?>
<calcChain xmlns="http://schemas.openxmlformats.org/spreadsheetml/2006/main">
  <c r="A2" i="48" l="1"/>
  <c r="E13" i="48"/>
  <c r="F13" i="48"/>
  <c r="E22" i="48"/>
  <c r="F22" i="48"/>
  <c r="E24" i="48"/>
  <c r="F24" i="48"/>
  <c r="E25" i="48"/>
  <c r="F25" i="48"/>
  <c r="E26" i="48"/>
  <c r="F26" i="48"/>
  <c r="E27" i="48"/>
  <c r="F27" i="48"/>
  <c r="E28" i="48"/>
  <c r="F28" i="48"/>
  <c r="E29" i="48"/>
  <c r="F29" i="48"/>
  <c r="E30" i="48"/>
  <c r="F30" i="48"/>
  <c r="K29" i="47" l="1"/>
  <c r="K30" i="47"/>
  <c r="K31" i="47"/>
  <c r="K32" i="47"/>
  <c r="K33" i="47"/>
  <c r="K34" i="47"/>
  <c r="K35" i="47"/>
  <c r="K36" i="47"/>
  <c r="K37" i="47"/>
  <c r="K38" i="47"/>
  <c r="K28" i="47"/>
  <c r="G37" i="5" l="1"/>
  <c r="G38" i="5"/>
  <c r="C31" i="5"/>
  <c r="C32" i="5"/>
  <c r="C35" i="5"/>
  <c r="C36" i="5"/>
  <c r="C10" i="5"/>
  <c r="B2" i="47"/>
  <c r="D10" i="47"/>
  <c r="K10" i="47"/>
  <c r="K11" i="47"/>
  <c r="C11" i="5" s="1"/>
  <c r="K12" i="47"/>
  <c r="C12" i="5" s="1"/>
  <c r="K13" i="47"/>
  <c r="C13" i="5" s="1"/>
  <c r="K14" i="47"/>
  <c r="C14" i="5" s="1"/>
  <c r="K15" i="47"/>
  <c r="C15" i="5" s="1"/>
  <c r="K16" i="47"/>
  <c r="C16" i="5" s="1"/>
  <c r="K17" i="47"/>
  <c r="C17" i="5" s="1"/>
  <c r="K18" i="47"/>
  <c r="C18" i="5" s="1"/>
  <c r="K19" i="47"/>
  <c r="C19" i="5" s="1"/>
  <c r="K20" i="47"/>
  <c r="C20" i="5" s="1"/>
  <c r="K21" i="47"/>
  <c r="C21" i="5" s="1"/>
  <c r="K22" i="47"/>
  <c r="C22" i="5" s="1"/>
  <c r="K23" i="47"/>
  <c r="C23" i="5" s="1"/>
  <c r="K24" i="47"/>
  <c r="C24" i="5" s="1"/>
  <c r="K25" i="47"/>
  <c r="C25" i="5" s="1"/>
  <c r="K26" i="47"/>
  <c r="C26" i="5" s="1"/>
  <c r="D27" i="47"/>
  <c r="K27" i="47" s="1"/>
  <c r="C27" i="5" s="1"/>
  <c r="C28" i="5"/>
  <c r="C29" i="5"/>
  <c r="C30" i="5"/>
  <c r="C33" i="5"/>
  <c r="C34" i="5"/>
  <c r="B2" i="8" l="1"/>
  <c r="B2" i="5"/>
  <c r="K10" i="5" l="1"/>
  <c r="E11" i="5"/>
  <c r="E12" i="5"/>
  <c r="E13" i="5"/>
  <c r="E14" i="5"/>
  <c r="E15" i="5"/>
  <c r="E16" i="5"/>
  <c r="E17" i="5"/>
  <c r="K17" i="5"/>
  <c r="E18" i="5"/>
  <c r="E19" i="5"/>
  <c r="E20" i="5"/>
  <c r="E21" i="5"/>
  <c r="E22" i="5"/>
  <c r="E23" i="5"/>
  <c r="E24" i="5"/>
  <c r="E25" i="5"/>
  <c r="G25" i="5" s="1"/>
  <c r="E26" i="5"/>
  <c r="G26" i="5" s="1"/>
  <c r="E27" i="5"/>
  <c r="E28" i="5"/>
  <c r="E29" i="5"/>
  <c r="E30" i="5"/>
  <c r="E31" i="5"/>
  <c r="E32" i="5"/>
  <c r="E33" i="5"/>
  <c r="E34" i="5"/>
  <c r="E35" i="5"/>
  <c r="E36" i="5"/>
  <c r="E37" i="5"/>
  <c r="K37" i="5" s="1"/>
  <c r="E38" i="5"/>
  <c r="K38" i="5" s="1"/>
  <c r="E10" i="5"/>
  <c r="K27" i="5" l="1"/>
  <c r="G27" i="5"/>
  <c r="K36" i="5"/>
  <c r="G36" i="5"/>
  <c r="K32" i="5"/>
  <c r="G32" i="5"/>
  <c r="K35" i="5"/>
  <c r="G35" i="5"/>
  <c r="K31" i="5"/>
  <c r="G31" i="5"/>
  <c r="K34" i="5"/>
  <c r="G34" i="5"/>
  <c r="K30" i="5"/>
  <c r="G30" i="5"/>
  <c r="K33" i="5"/>
  <c r="G33" i="5"/>
  <c r="K29" i="5"/>
  <c r="G29" i="5"/>
  <c r="K28" i="5"/>
  <c r="G28" i="5"/>
  <c r="K13" i="5"/>
  <c r="G13" i="5"/>
  <c r="F13" i="5"/>
  <c r="K24" i="5"/>
  <c r="F24" i="5"/>
  <c r="G24" i="5"/>
  <c r="K23" i="5"/>
  <c r="F23" i="5"/>
  <c r="G23" i="5"/>
  <c r="K19" i="5"/>
  <c r="F19" i="5"/>
  <c r="G19" i="5"/>
  <c r="K16" i="5"/>
  <c r="G16" i="5"/>
  <c r="F16" i="5"/>
  <c r="K12" i="5"/>
  <c r="F12" i="5"/>
  <c r="G12" i="5"/>
  <c r="G17" i="5"/>
  <c r="F17" i="5"/>
  <c r="K22" i="5"/>
  <c r="F22" i="5"/>
  <c r="G22" i="5"/>
  <c r="K18" i="5"/>
  <c r="G18" i="5"/>
  <c r="F18" i="5"/>
  <c r="K15" i="5"/>
  <c r="F15" i="5"/>
  <c r="G15" i="5"/>
  <c r="K11" i="5"/>
  <c r="G11" i="5"/>
  <c r="F11" i="5"/>
  <c r="K20" i="5"/>
  <c r="F20" i="5"/>
  <c r="G20" i="5"/>
  <c r="K25" i="5"/>
  <c r="F25" i="5"/>
  <c r="K21" i="5"/>
  <c r="G21" i="5"/>
  <c r="F21" i="5"/>
  <c r="K14" i="5"/>
  <c r="F14" i="5"/>
  <c r="G14" i="5"/>
  <c r="F26" i="5"/>
  <c r="K26" i="5"/>
</calcChain>
</file>

<file path=xl/sharedStrings.xml><?xml version="1.0" encoding="utf-8"?>
<sst xmlns="http://schemas.openxmlformats.org/spreadsheetml/2006/main" count="182" uniqueCount="106">
  <si>
    <t>Form 1.2</t>
  </si>
  <si>
    <t>Form 1.3</t>
  </si>
  <si>
    <t>Form 1.5</t>
  </si>
  <si>
    <t>Form 2.2</t>
  </si>
  <si>
    <t>Form 2.3</t>
  </si>
  <si>
    <t>Form 3.4</t>
  </si>
  <si>
    <t>Please Enter the Following Information:</t>
  </si>
  <si>
    <t>UTILITY SYSTEM ENERGY REQUIREMENTS</t>
  </si>
  <si>
    <t>INDUSTRIAL</t>
  </si>
  <si>
    <t>RESIDENTIAL</t>
  </si>
  <si>
    <t>COMMERCIAL</t>
  </si>
  <si>
    <t>TCU</t>
  </si>
  <si>
    <t>AGRICULTURAL</t>
  </si>
  <si>
    <t>LOSSES</t>
  </si>
  <si>
    <t>1-in-2 Temperatures</t>
  </si>
  <si>
    <t>1-in-5 Temperatures</t>
  </si>
  <si>
    <t>1-in-10 Temperatures</t>
  </si>
  <si>
    <t>1-in-20 Temperatures</t>
  </si>
  <si>
    <t>TOTAL SALES</t>
  </si>
  <si>
    <t>FORM 1.2</t>
  </si>
  <si>
    <t>FORM 1.5</t>
  </si>
  <si>
    <t>CUSTOMER COUNT &amp; OTHER FORECASTING INPUTS</t>
  </si>
  <si>
    <t>Date Submitted:</t>
  </si>
  <si>
    <t>ELECTRICITY RATE FORECAST</t>
  </si>
  <si>
    <t>Contact Information:</t>
  </si>
  <si>
    <t>WATER PUMPING</t>
  </si>
  <si>
    <t>California Energy Commission</t>
  </si>
  <si>
    <t>Electricity Demand Forecast Forms</t>
  </si>
  <si>
    <t>(Report all available cases)</t>
  </si>
  <si>
    <t>(Modify the categories below as needed to be consistent with forecast method)</t>
  </si>
  <si>
    <t>LSE COINCIDENT PEAK DEMAND BY SECTOR (Bundled Customers)</t>
  </si>
  <si>
    <t>PEAK DEMAND WEATHER SCENARIOS</t>
  </si>
  <si>
    <t>ELECTRIC  VEHICLES</t>
  </si>
  <si>
    <t>Form 8.1b (Bundled)</t>
  </si>
  <si>
    <t>Form 1.6a</t>
  </si>
  <si>
    <t>BUDGET APPROPRIATIONS OR ACTUAL COSTS AND COST PROJECTIONS BY MAJOR EXPENSE CATEGORY</t>
  </si>
  <si>
    <t>REVENUE REQUIREMENTS BY BUNDLED CUSTOMER CLASS</t>
  </si>
  <si>
    <t>POU</t>
  </si>
  <si>
    <t>X</t>
  </si>
  <si>
    <t>Form 2.1</t>
  </si>
  <si>
    <t>Due Dates:</t>
  </si>
  <si>
    <t>PLANNING AREA ECONOMIC AND DEMOGRAPHIC ASSUMPTIONS</t>
  </si>
  <si>
    <t>TCU*</t>
  </si>
  <si>
    <t>Month</t>
  </si>
  <si>
    <t>*Transportation, Communication &amp; Utilities</t>
  </si>
  <si>
    <t>FORM 1.8</t>
  </si>
  <si>
    <t>DEMAND RESPONSE - CUMULATIVE INCREMENTAL IMPACTS</t>
  </si>
  <si>
    <t>Total Capacity (kW)</t>
  </si>
  <si>
    <t># of Systems Interconnected</t>
  </si>
  <si>
    <t>Form 1.8</t>
  </si>
  <si>
    <t>PHOTOVOLTAIC INTERCONNECTION DATA</t>
  </si>
  <si>
    <t>Submittal Format:</t>
  </si>
  <si>
    <t xml:space="preserve">Parties are requested to submit an electronic file containing data for Forms 1, 2, 3, 7 and 8 using this template, and reports on Forms 4 and 6 in .doc or .pdf. </t>
  </si>
  <si>
    <t xml:space="preserve">Who must file: </t>
  </si>
  <si>
    <t>Confidentiality:</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</si>
  <si>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</si>
  <si>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 through 7 (all parts) and Form 8.2:</t>
  </si>
  <si>
    <t>Form 8.1a and 8.1b:</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</si>
  <si>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</si>
  <si>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t>Questions relating to the electricity demand forecast forms should be directed to Kelvin.Ke@energy.ca.gov or (916) 654-4502</t>
  </si>
  <si>
    <t>RETAIL SALES OF ELECTRICITY BY CLASS OR SECTOR (GWh) Bundled</t>
  </si>
  <si>
    <t>SALES TO BUNDLED CUSTOMERS
(from 1.1a)</t>
  </si>
  <si>
    <t>LOSS FACTOR</t>
  </si>
  <si>
    <t>OTHER 1
(Define and add additional columns as needed)</t>
  </si>
  <si>
    <t>Form 8.1a</t>
  </si>
  <si>
    <t>Publicly Owned Utility Name:</t>
  </si>
  <si>
    <t>TOTAL ENERGY TO SERVE LOAD</t>
  </si>
  <si>
    <t>TOTAL ENERGY TO SERVE LOAD (GWh)</t>
  </si>
  <si>
    <t>Total Uncommitted Impacts from Energy Efficiency</t>
  </si>
  <si>
    <t>Forecast Net of Uncommitted Impacts of Energy Efficiency</t>
  </si>
  <si>
    <t>FORM 1.1b</t>
  </si>
  <si>
    <t>Form 1.1b</t>
  </si>
  <si>
    <t>Form 4</t>
  </si>
  <si>
    <t>Form 6</t>
  </si>
  <si>
    <t>DEMAND FORCAST METHODS AND MODELS</t>
  </si>
  <si>
    <t>INCREMENTAL DEMAND-SIDE PROGRAM METHODOLOGY</t>
  </si>
  <si>
    <t xml:space="preserve">LOCAL PRIVATE SUPPLY BY SECTOR - PHOTOVOLTAIC &amp; CHP INCLUDING FUEL CELLS </t>
  </si>
  <si>
    <t xml:space="preserve">LOCAL PRIVATE SUPPLY BY SECTOR - STANDALONE BATTERY ENERGY STORAGE AND BATTERY ENERGY STORAGE PAIRED WITH PHOTOVOLTAIC SYSTEM </t>
  </si>
  <si>
    <t>Form 1.7a</t>
  </si>
  <si>
    <t>Form 1.7b</t>
  </si>
  <si>
    <t>Form 1.7c</t>
  </si>
  <si>
    <t>Forms 1.1a (for 2017-2018 ) and Form 1.8:</t>
  </si>
  <si>
    <t>2019 Integrated Energy Policy Report</t>
  </si>
  <si>
    <t>Docket Number 19-IEPR-03</t>
  </si>
  <si>
    <t>RECORDED LSE HOURLY  LOADS FOR 2017, 2018 and Forecast Loads for 2019</t>
  </si>
  <si>
    <t>(Report distribution area peak demand as MW)</t>
  </si>
  <si>
    <t>County</t>
  </si>
  <si>
    <t>MONTHLY PHOTOVOLTAIC INTERCONNECTION</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</si>
  <si>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Jared.Babula@energy.ca.gov or (916) 654-3843.</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</si>
  <si>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19-IEPR-03 Electricity and Natural Gas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</si>
  <si>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Pasadena Water and Power</t>
  </si>
  <si>
    <t>COMMERCIAL &amp; INDUSTRIAL</t>
  </si>
  <si>
    <r>
      <t xml:space="preserve">STREET-
LIGHTING </t>
    </r>
    <r>
      <rPr>
        <sz val="8"/>
        <color rgb="FFFF0000"/>
        <rFont val="Arial"/>
        <family val="2"/>
      </rPr>
      <t>&amp; OTHER CITY ACCOUNTS</t>
    </r>
  </si>
  <si>
    <t>FISCAL YEAR</t>
  </si>
  <si>
    <r>
      <t xml:space="preserve">OTHER
</t>
    </r>
    <r>
      <rPr>
        <sz val="8"/>
        <color rgb="FFFF0000"/>
        <rFont val="Arial"/>
        <family val="2"/>
      </rPr>
      <t>ADJUSTMENTS PER PWP FINANCE TO CAPTURE UNBILLED MWH</t>
    </r>
  </si>
  <si>
    <r>
      <t xml:space="preserve">TOTAL </t>
    </r>
    <r>
      <rPr>
        <sz val="8"/>
        <color rgb="FFFF0000"/>
        <rFont val="Arial"/>
        <family val="2"/>
      </rPr>
      <t>RETAIL SALES</t>
    </r>
  </si>
  <si>
    <t>Mandip K. Samra</t>
  </si>
  <si>
    <t>150 S. Los Robles Suite 200, Pasadena, CA 91101</t>
  </si>
  <si>
    <t>626-744-7493</t>
  </si>
  <si>
    <t>msamra@cityofpasadena.net</t>
  </si>
  <si>
    <t>Los Angeles County</t>
  </si>
  <si>
    <t>City</t>
  </si>
  <si>
    <t>Pasadena</t>
  </si>
  <si>
    <t>Calendar Year</t>
  </si>
  <si>
    <r>
      <rPr>
        <sz val="8"/>
        <color rgb="FFFF0000"/>
        <rFont val="Arial"/>
        <family val="2"/>
      </rPr>
      <t>FISCAL</t>
    </r>
    <r>
      <rPr>
        <sz val="8"/>
        <rFont val="Arial"/>
        <family val="2"/>
      </rPr>
      <t xml:space="preserve"> YEAR</t>
    </r>
  </si>
  <si>
    <r>
      <rPr>
        <sz val="8"/>
        <color rgb="FFFF0000"/>
        <rFont val="Arial"/>
        <family val="2"/>
      </rPr>
      <t xml:space="preserve">FISCAL </t>
    </r>
    <r>
      <rPr>
        <sz val="8"/>
        <rFont val="Arial"/>
        <family val="2"/>
      </rPr>
      <t>YEAR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</si>
</sst>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d\-yy"/>
    <numFmt numFmtId="170" formatCode="#,##0.00&quot; $&quot;;\-#,##0.00&quot; $&quot;"/>
    <numFmt numFmtId="171" formatCode="_(* #,##0.0000_);_(* \(#,##0.0000\);_(* &quot;-&quot;??_);_(@_)"/>
    <numFmt numFmtId="172" formatCode="0.000"/>
  </numFmts>
  <fonts count="36" x14ac:knownFonts="1">
    <font>
      <sz val="8"/>
      <name val="Arial"/>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2"/>
      <name val="Arial"/>
      <family val="2"/>
    </font>
    <font>
      <b/>
      <sz val="10"/>
      <name val="Arial"/>
      <family val="2"/>
    </font>
    <font>
      <b/>
      <sz val="12"/>
      <color indexed="9"/>
      <name val="Arial"/>
      <family val="2"/>
    </font>
    <font>
      <b/>
      <sz val="11"/>
      <color indexed="9"/>
      <name val="Arial"/>
      <family val="2"/>
    </font>
    <font>
      <sz val="11"/>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sz val="8"/>
      <name val="Arial"/>
      <family val="2"/>
    </font>
    <font>
      <sz val="8"/>
      <color rgb="FFFF0000"/>
      <name val="Arial"/>
      <family val="2"/>
    </font>
    <font>
      <sz val="8"/>
      <name val="Arial"/>
      <family val="2"/>
    </font>
    <font>
      <u/>
      <sz val="8"/>
      <color theme="10"/>
      <name val="Arial"/>
      <family val="2"/>
    </font>
  </fonts>
  <fills count="13">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
      <patternFill patternType="solid">
        <fgColor theme="9" tint="-0.249977111117893"/>
        <bgColor indexed="64"/>
      </patternFill>
    </fill>
  </fills>
  <borders count="21">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bottom style="thin">
        <color indexed="64"/>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s>
  <cellStyleXfs count="34">
    <xf numFmtId="0" fontId="0" fillId="0" borderId="0"/>
    <xf numFmtId="169" fontId="13" fillId="2" borderId="1">
      <alignment horizontal="center" vertical="center"/>
    </xf>
    <xf numFmtId="43" fontId="5" fillId="0" borderId="0" applyFont="0" applyFill="0" applyBorder="0" applyAlignment="0" applyProtection="0"/>
    <xf numFmtId="3" fontId="5" fillId="0" borderId="0" applyFont="0" applyFill="0" applyBorder="0" applyAlignment="0" applyProtection="0"/>
    <xf numFmtId="44" fontId="5" fillId="0" borderId="0" applyFont="0" applyFill="0" applyBorder="0" applyAlignment="0" applyProtection="0"/>
    <xf numFmtId="166" fontId="5" fillId="0" borderId="0" applyFont="0" applyFill="0" applyBorder="0" applyAlignment="0" applyProtection="0"/>
    <xf numFmtId="167" fontId="5" fillId="0" borderId="0" applyFont="0" applyFill="0" applyBorder="0" applyAlignment="0" applyProtection="0"/>
    <xf numFmtId="2" fontId="5" fillId="0" borderId="0" applyFont="0" applyFill="0" applyBorder="0" applyAlignment="0" applyProtection="0"/>
    <xf numFmtId="38" fontId="7" fillId="3" borderId="0" applyNumberFormat="0" applyBorder="0" applyAlignment="0" applyProtection="0"/>
    <xf numFmtId="0" fontId="20" fillId="0" borderId="0" applyNumberFormat="0" applyFill="0" applyBorder="0" applyAlignment="0" applyProtection="0"/>
    <xf numFmtId="0" fontId="9" fillId="0" borderId="0" applyNumberFormat="0" applyFont="0" applyFill="0" applyAlignment="0" applyProtection="0"/>
    <xf numFmtId="0" fontId="10" fillId="0" borderId="0" applyNumberFormat="0" applyFont="0" applyFill="0" applyAlignment="0" applyProtection="0"/>
    <xf numFmtId="170" fontId="5" fillId="0" borderId="0">
      <protection locked="0"/>
    </xf>
    <xf numFmtId="170" fontId="5" fillId="0" borderId="0">
      <protection locked="0"/>
    </xf>
    <xf numFmtId="0" fontId="21" fillId="0" borderId="2" applyNumberFormat="0" applyFill="0" applyAlignment="0" applyProtection="0"/>
    <xf numFmtId="10" fontId="7" fillId="4" borderId="3" applyNumberFormat="0" applyBorder="0" applyAlignment="0" applyProtection="0"/>
    <xf numFmtId="37" fontId="22" fillId="0" borderId="0"/>
    <xf numFmtId="164" fontId="23" fillId="0" borderId="0"/>
    <xf numFmtId="0" fontId="5" fillId="0" borderId="0"/>
    <xf numFmtId="0" fontId="26" fillId="0" borderId="0"/>
    <xf numFmtId="0" fontId="3" fillId="0" borderId="0"/>
    <xf numFmtId="0" fontId="5" fillId="0" borderId="0"/>
    <xf numFmtId="10" fontId="5" fillId="0" borderId="0" applyFont="0" applyFill="0" applyBorder="0" applyAlignment="0" applyProtection="0"/>
    <xf numFmtId="0" fontId="5" fillId="0" borderId="4" applyNumberFormat="0" applyFont="0" applyBorder="0" applyAlignment="0" applyProtection="0"/>
    <xf numFmtId="37" fontId="7" fillId="5" borderId="0" applyNumberFormat="0" applyBorder="0" applyAlignment="0" applyProtection="0"/>
    <xf numFmtId="37" fontId="3" fillId="0" borderId="0"/>
    <xf numFmtId="3" fontId="24" fillId="0" borderId="2" applyProtection="0"/>
    <xf numFmtId="0" fontId="2" fillId="0" borderId="0"/>
    <xf numFmtId="43" fontId="32" fillId="0" borderId="0" applyFont="0" applyFill="0" applyBorder="0" applyAlignment="0" applyProtection="0"/>
    <xf numFmtId="9" fontId="32" fillId="0" borderId="0" applyFont="0" applyFill="0" applyBorder="0" applyAlignment="0" applyProtection="0"/>
    <xf numFmtId="0" fontId="1" fillId="0" borderId="0"/>
    <xf numFmtId="43" fontId="1" fillId="0" borderId="0" applyFont="0" applyFill="0" applyBorder="0" applyAlignment="0" applyProtection="0"/>
    <xf numFmtId="43" fontId="34" fillId="0" borderId="0" applyFont="0" applyFill="0" applyBorder="0" applyAlignment="0" applyProtection="0"/>
    <xf numFmtId="0" fontId="35" fillId="0" borderId="0" applyNumberFormat="0" applyFill="0" applyBorder="0" applyAlignment="0" applyProtection="0"/>
  </cellStyleXfs>
  <cellXfs count="147">
    <xf numFmtId="0" fontId="0" fillId="0" borderId="0" xfId="0"/>
    <xf numFmtId="0" fontId="0" fillId="0" borderId="0" xfId="0" applyBorder="1"/>
    <xf numFmtId="0" fontId="0" fillId="0" borderId="3" xfId="0" applyBorder="1"/>
    <xf numFmtId="3" fontId="0" fillId="0" borderId="3" xfId="0" applyNumberFormat="1" applyBorder="1"/>
    <xf numFmtId="0" fontId="0" fillId="0" borderId="6" xfId="0" applyBorder="1"/>
    <xf numFmtId="0" fontId="5" fillId="0" borderId="0" xfId="0" applyFont="1"/>
    <xf numFmtId="0" fontId="4" fillId="0" borderId="0" xfId="0" applyFont="1" applyAlignment="1">
      <alignment horizontal="centerContinuous"/>
    </xf>
    <xf numFmtId="0" fontId="11" fillId="0" borderId="0" xfId="0" applyFont="1"/>
    <xf numFmtId="0" fontId="0" fillId="0" borderId="3" xfId="0" applyBorder="1" applyAlignment="1">
      <alignment horizontal="center"/>
    </xf>
    <xf numFmtId="3" fontId="0" fillId="0" borderId="6" xfId="0" applyNumberFormat="1" applyBorder="1"/>
    <xf numFmtId="16" fontId="0" fillId="6" borderId="8" xfId="0" quotePrefix="1" applyNumberFormat="1" applyFill="1" applyBorder="1" applyAlignment="1">
      <alignment horizontal="center" wrapText="1"/>
    </xf>
    <xf numFmtId="0" fontId="12" fillId="0" borderId="0" xfId="0" applyFont="1" applyAlignment="1">
      <alignment horizontal="centerContinuous"/>
    </xf>
    <xf numFmtId="0" fontId="16" fillId="0" borderId="0" xfId="0" applyFont="1"/>
    <xf numFmtId="0" fontId="18" fillId="0" borderId="11" xfId="0" applyFont="1" applyBorder="1" applyAlignment="1">
      <alignment horizontal="center" vertical="top"/>
    </xf>
    <xf numFmtId="0" fontId="0" fillId="0" borderId="12" xfId="0" applyBorder="1"/>
    <xf numFmtId="0" fontId="0" fillId="0" borderId="12" xfId="0" applyBorder="1" applyAlignment="1"/>
    <xf numFmtId="0" fontId="10" fillId="0" borderId="11" xfId="0" applyFont="1" applyBorder="1" applyAlignment="1">
      <alignment horizontal="right" vertical="top" wrapText="1"/>
    </xf>
    <xf numFmtId="0" fontId="11" fillId="0" borderId="0" xfId="18" applyFont="1" applyFill="1" applyBorder="1" applyAlignment="1">
      <alignment horizontal="center" vertical="top" wrapText="1"/>
    </xf>
    <xf numFmtId="0" fontId="0" fillId="0" borderId="0" xfId="0" applyFill="1"/>
    <xf numFmtId="0" fontId="6" fillId="0" borderId="0" xfId="0" applyFont="1" applyFill="1"/>
    <xf numFmtId="15" fontId="0" fillId="0" borderId="0" xfId="0" applyNumberFormat="1" applyFill="1" applyAlignment="1">
      <alignment horizontal="center"/>
    </xf>
    <xf numFmtId="0" fontId="0" fillId="0" borderId="0" xfId="0" applyFill="1" applyBorder="1"/>
    <xf numFmtId="6" fontId="5" fillId="0" borderId="0" xfId="21" applyNumberFormat="1" applyFont="1" applyFill="1" applyBorder="1" applyAlignment="1">
      <alignment horizontal="center"/>
    </xf>
    <xf numFmtId="15" fontId="0" fillId="0" borderId="0" xfId="0" applyNumberFormat="1" applyFill="1" applyBorder="1" applyAlignment="1">
      <alignment horizontal="center"/>
    </xf>
    <xf numFmtId="0" fontId="0" fillId="0" borderId="13" xfId="0" applyFill="1" applyBorder="1"/>
    <xf numFmtId="6" fontId="4" fillId="0" borderId="11" xfId="21" applyNumberFormat="1" applyFont="1" applyFill="1" applyBorder="1"/>
    <xf numFmtId="0" fontId="4" fillId="0" borderId="11" xfId="0" applyFont="1" applyFill="1" applyBorder="1"/>
    <xf numFmtId="0" fontId="6" fillId="0" borderId="11" xfId="0" applyFont="1" applyFill="1" applyBorder="1"/>
    <xf numFmtId="0" fontId="6" fillId="0" borderId="16" xfId="0" applyFont="1" applyFill="1" applyBorder="1"/>
    <xf numFmtId="0" fontId="0" fillId="0" borderId="15" xfId="0" applyFill="1" applyBorder="1"/>
    <xf numFmtId="0" fontId="0" fillId="0" borderId="20" xfId="0" applyFill="1" applyBorder="1"/>
    <xf numFmtId="0" fontId="3" fillId="0" borderId="20" xfId="18" applyFont="1" applyFill="1" applyBorder="1" applyAlignment="1">
      <alignment horizontal="center"/>
    </xf>
    <xf numFmtId="0" fontId="3" fillId="0" borderId="20" xfId="0" applyFont="1" applyFill="1" applyBorder="1"/>
    <xf numFmtId="0" fontId="27" fillId="0" borderId="0" xfId="0" applyFont="1"/>
    <xf numFmtId="0" fontId="8" fillId="0" borderId="0" xfId="20" applyFont="1"/>
    <xf numFmtId="0" fontId="4" fillId="0" borderId="0" xfId="20" applyFont="1" applyAlignment="1">
      <alignment horizontal="center"/>
    </xf>
    <xf numFmtId="0" fontId="5" fillId="0" borderId="0" xfId="20" applyFont="1"/>
    <xf numFmtId="0" fontId="4" fillId="0" borderId="0" xfId="20" applyFont="1" applyAlignment="1">
      <alignment horizontal="centerContinuous"/>
    </xf>
    <xf numFmtId="0" fontId="3" fillId="0" borderId="0" xfId="20"/>
    <xf numFmtId="0" fontId="3" fillId="0" borderId="3" xfId="20" applyBorder="1" applyAlignment="1" applyProtection="1">
      <alignment horizontal="center" wrapText="1"/>
      <protection locked="0"/>
    </xf>
    <xf numFmtId="0" fontId="3" fillId="0" borderId="3" xfId="20" applyBorder="1" applyAlignment="1">
      <alignment horizontal="center" wrapText="1"/>
    </xf>
    <xf numFmtId="0" fontId="3" fillId="0" borderId="3" xfId="20" applyFont="1" applyBorder="1" applyAlignment="1">
      <alignment horizontal="center" wrapText="1"/>
    </xf>
    <xf numFmtId="0" fontId="3" fillId="6" borderId="3" xfId="20" applyFill="1" applyBorder="1" applyAlignment="1">
      <alignment horizontal="center" wrapText="1"/>
    </xf>
    <xf numFmtId="0" fontId="3" fillId="0" borderId="3" xfId="20" applyBorder="1"/>
    <xf numFmtId="3" fontId="3" fillId="0" borderId="3" xfId="20" applyNumberFormat="1" applyBorder="1"/>
    <xf numFmtId="3" fontId="3" fillId="0" borderId="3" xfId="20" applyNumberFormat="1" applyFill="1" applyBorder="1"/>
    <xf numFmtId="0" fontId="3" fillId="0" borderId="0" xfId="20" applyBorder="1"/>
    <xf numFmtId="0" fontId="4" fillId="0" borderId="18" xfId="20" applyFont="1" applyBorder="1" applyAlignment="1">
      <alignment horizontal="center"/>
    </xf>
    <xf numFmtId="0" fontId="11" fillId="0" borderId="18" xfId="20" applyFont="1" applyBorder="1" applyAlignment="1">
      <alignment horizontal="center"/>
    </xf>
    <xf numFmtId="0" fontId="3" fillId="0" borderId="8" xfId="20" applyBorder="1" applyAlignment="1" applyProtection="1">
      <alignment horizontal="center" wrapText="1"/>
      <protection locked="0"/>
    </xf>
    <xf numFmtId="0" fontId="3" fillId="6" borderId="8" xfId="20" applyFill="1" applyBorder="1" applyAlignment="1" applyProtection="1">
      <alignment horizontal="center" wrapText="1"/>
      <protection locked="0"/>
    </xf>
    <xf numFmtId="0" fontId="3" fillId="6" borderId="3" xfId="20" applyFill="1" applyBorder="1" applyAlignment="1" applyProtection="1">
      <alignment horizontal="center" wrapText="1"/>
      <protection locked="0"/>
    </xf>
    <xf numFmtId="0" fontId="3" fillId="0" borderId="6" xfId="20" applyBorder="1"/>
    <xf numFmtId="3" fontId="3" fillId="0" borderId="6" xfId="20" applyNumberFormat="1" applyBorder="1"/>
    <xf numFmtId="3" fontId="3" fillId="0" borderId="6" xfId="20" applyNumberFormat="1" applyFill="1" applyBorder="1"/>
    <xf numFmtId="0" fontId="10" fillId="0" borderId="11" xfId="0" applyFont="1" applyBorder="1" applyAlignment="1">
      <alignment horizontal="left" vertical="top" wrapText="1"/>
    </xf>
    <xf numFmtId="3" fontId="0" fillId="0" borderId="3" xfId="0" applyNumberFormat="1" applyFill="1" applyBorder="1"/>
    <xf numFmtId="0" fontId="29" fillId="0" borderId="0" xfId="0" applyFont="1"/>
    <xf numFmtId="0" fontId="0" fillId="0" borderId="0" xfId="0" applyAlignment="1">
      <alignment horizontal="left"/>
    </xf>
    <xf numFmtId="3" fontId="0" fillId="0" borderId="6" xfId="0" applyNumberFormat="1" applyFill="1" applyBorder="1"/>
    <xf numFmtId="0" fontId="3" fillId="0" borderId="3" xfId="0" applyFont="1" applyBorder="1" applyAlignment="1">
      <alignment vertical="top" wrapText="1"/>
    </xf>
    <xf numFmtId="3" fontId="3" fillId="9" borderId="3" xfId="20" applyNumberFormat="1" applyFill="1" applyBorder="1"/>
    <xf numFmtId="0" fontId="0" fillId="9" borderId="3" xfId="0" applyFill="1" applyBorder="1"/>
    <xf numFmtId="0" fontId="0" fillId="0" borderId="3" xfId="0" applyFill="1" applyBorder="1"/>
    <xf numFmtId="0" fontId="8" fillId="0" borderId="11" xfId="0" applyFont="1" applyBorder="1" applyAlignment="1">
      <alignment vertical="top" wrapText="1"/>
    </xf>
    <xf numFmtId="0" fontId="0" fillId="0" borderId="12" xfId="0" applyBorder="1" applyAlignment="1"/>
    <xf numFmtId="0" fontId="8" fillId="0" borderId="11" xfId="0" applyFont="1" applyBorder="1" applyAlignment="1">
      <alignment horizontal="left" vertical="top" wrapText="1"/>
    </xf>
    <xf numFmtId="0" fontId="17" fillId="0" borderId="12" xfId="0" applyFont="1" applyBorder="1" applyAlignment="1">
      <alignment horizontal="left" vertical="top" wrapText="1"/>
    </xf>
    <xf numFmtId="0" fontId="3" fillId="0" borderId="0" xfId="20" applyFill="1"/>
    <xf numFmtId="0" fontId="0" fillId="0" borderId="6" xfId="0" applyFill="1" applyBorder="1"/>
    <xf numFmtId="0" fontId="31" fillId="0" borderId="17" xfId="0" applyFont="1" applyFill="1" applyBorder="1"/>
    <xf numFmtId="0" fontId="10" fillId="0" borderId="11" xfId="0" applyFont="1" applyBorder="1" applyAlignment="1">
      <alignment vertical="top" wrapText="1"/>
    </xf>
    <xf numFmtId="168" fontId="8" fillId="0" borderId="12" xfId="0" applyNumberFormat="1" applyFont="1" applyBorder="1" applyAlignment="1">
      <alignment horizontal="center" vertical="top" wrapText="1"/>
    </xf>
    <xf numFmtId="0" fontId="11" fillId="0" borderId="13" xfId="0" applyFont="1" applyFill="1" applyBorder="1"/>
    <xf numFmtId="0" fontId="8" fillId="0" borderId="11" xfId="0" applyFont="1" applyBorder="1" applyAlignment="1">
      <alignment horizontal="right" vertical="top" wrapText="1"/>
    </xf>
    <xf numFmtId="168" fontId="10" fillId="0" borderId="12" xfId="0" applyNumberFormat="1" applyFont="1" applyBorder="1" applyAlignment="1">
      <alignment horizontal="left" vertical="top" wrapText="1" indent="3"/>
    </xf>
    <xf numFmtId="0" fontId="4" fillId="0" borderId="0" xfId="20" applyFont="1" applyAlignment="1">
      <alignment horizontal="center"/>
    </xf>
    <xf numFmtId="0" fontId="5" fillId="0" borderId="0" xfId="20" applyFont="1" applyFill="1"/>
    <xf numFmtId="0" fontId="4" fillId="0" borderId="0" xfId="20" applyFont="1" applyFill="1" applyAlignment="1">
      <alignment horizontal="center"/>
    </xf>
    <xf numFmtId="0" fontId="11" fillId="0" borderId="18" xfId="20" applyFont="1" applyFill="1" applyBorder="1" applyAlignment="1">
      <alignment horizontal="center"/>
    </xf>
    <xf numFmtId="0" fontId="3" fillId="0" borderId="8" xfId="20" applyFill="1" applyBorder="1" applyAlignment="1" applyProtection="1">
      <alignment horizontal="center" wrapText="1"/>
      <protection locked="0"/>
    </xf>
    <xf numFmtId="6" fontId="0" fillId="0" borderId="20" xfId="0" applyNumberFormat="1" applyFill="1" applyBorder="1"/>
    <xf numFmtId="15" fontId="3" fillId="0" borderId="0" xfId="0" applyNumberFormat="1" applyFont="1" applyFill="1" applyBorder="1" applyAlignment="1">
      <alignment horizontal="center"/>
    </xf>
    <xf numFmtId="9" fontId="3" fillId="9" borderId="3" xfId="29" applyFont="1" applyFill="1" applyBorder="1"/>
    <xf numFmtId="165" fontId="3" fillId="9" borderId="3" xfId="28" applyNumberFormat="1" applyFont="1" applyFill="1" applyBorder="1"/>
    <xf numFmtId="3" fontId="3" fillId="9" borderId="6" xfId="20" applyNumberFormat="1" applyFill="1" applyBorder="1"/>
    <xf numFmtId="6" fontId="4" fillId="0" borderId="0" xfId="0" applyNumberFormat="1" applyFont="1" applyFill="1" applyAlignment="1">
      <alignment horizontal="center"/>
    </xf>
    <xf numFmtId="0" fontId="4" fillId="0" borderId="0" xfId="0" applyFont="1" applyFill="1" applyAlignment="1">
      <alignment horizontal="center"/>
    </xf>
    <xf numFmtId="3" fontId="3" fillId="0" borderId="0" xfId="20" applyNumberFormat="1" applyFill="1" applyBorder="1"/>
    <xf numFmtId="3" fontId="3" fillId="0" borderId="0" xfId="20" applyNumberFormat="1"/>
    <xf numFmtId="3" fontId="3" fillId="9" borderId="0" xfId="20" applyNumberFormat="1" applyFill="1" applyBorder="1"/>
    <xf numFmtId="9" fontId="3" fillId="0" borderId="6" xfId="29" applyFont="1" applyFill="1" applyBorder="1"/>
    <xf numFmtId="9" fontId="3" fillId="0" borderId="3" xfId="29" applyFont="1" applyFill="1" applyBorder="1"/>
    <xf numFmtId="172" fontId="0" fillId="0" borderId="0" xfId="0" applyNumberFormat="1"/>
    <xf numFmtId="43" fontId="0" fillId="0" borderId="0" xfId="0" applyNumberFormat="1" applyAlignment="1">
      <alignment horizontal="left"/>
    </xf>
    <xf numFmtId="171" fontId="0" fillId="0" borderId="0" xfId="32" applyNumberFormat="1" applyFont="1" applyAlignment="1">
      <alignment horizontal="left"/>
    </xf>
    <xf numFmtId="15" fontId="35" fillId="0" borderId="15" xfId="33" applyNumberFormat="1" applyFill="1" applyBorder="1" applyAlignment="1">
      <alignment horizontal="center"/>
    </xf>
    <xf numFmtId="0" fontId="33" fillId="0" borderId="3" xfId="20" applyFont="1" applyBorder="1" applyAlignment="1">
      <alignment horizontal="right" wrapText="1"/>
    </xf>
    <xf numFmtId="3" fontId="3" fillId="9" borderId="3" xfId="20" applyNumberFormat="1" applyFill="1" applyBorder="1" applyAlignment="1"/>
    <xf numFmtId="3" fontId="3" fillId="0" borderId="3" xfId="20" applyNumberFormat="1" applyBorder="1" applyAlignment="1"/>
    <xf numFmtId="0" fontId="3" fillId="9" borderId="3" xfId="0" applyFont="1" applyFill="1" applyBorder="1"/>
    <xf numFmtId="0" fontId="3" fillId="0" borderId="3" xfId="0" applyFont="1" applyBorder="1"/>
    <xf numFmtId="0" fontId="33" fillId="0" borderId="3" xfId="0" applyFont="1" applyBorder="1" applyAlignment="1">
      <alignment wrapText="1"/>
    </xf>
    <xf numFmtId="0" fontId="0" fillId="0" borderId="0" xfId="0" applyBorder="1" applyAlignment="1">
      <alignment horizontal="left"/>
    </xf>
    <xf numFmtId="0" fontId="3" fillId="0" borderId="0" xfId="0" applyFont="1" applyFill="1" applyBorder="1"/>
    <xf numFmtId="3" fontId="0" fillId="11" borderId="3" xfId="0" applyNumberFormat="1" applyFill="1" applyBorder="1"/>
    <xf numFmtId="3" fontId="0" fillId="11" borderId="6" xfId="0" applyNumberFormat="1" applyFill="1" applyBorder="1"/>
    <xf numFmtId="0" fontId="3" fillId="0" borderId="5" xfId="0" applyFont="1" applyBorder="1" applyAlignment="1">
      <alignment horizontal="right"/>
    </xf>
    <xf numFmtId="0" fontId="0" fillId="12" borderId="20" xfId="0" applyFill="1" applyBorder="1"/>
    <xf numFmtId="0" fontId="3" fillId="12" borderId="20" xfId="0" applyFont="1" applyFill="1" applyBorder="1"/>
    <xf numFmtId="3" fontId="3" fillId="8" borderId="3" xfId="20" applyNumberFormat="1" applyFill="1" applyBorder="1"/>
    <xf numFmtId="0" fontId="8" fillId="0" borderId="16" xfId="0" applyFont="1" applyBorder="1" applyAlignment="1">
      <alignment wrapText="1"/>
    </xf>
    <xf numFmtId="0" fontId="8" fillId="0" borderId="19" xfId="0" applyFont="1" applyBorder="1" applyAlignment="1">
      <alignment wrapText="1"/>
    </xf>
    <xf numFmtId="0" fontId="25" fillId="0" borderId="17" xfId="0" applyFont="1" applyBorder="1" applyAlignment="1">
      <alignment horizontal="center" vertical="top"/>
    </xf>
    <xf numFmtId="0" fontId="25" fillId="0" borderId="14" xfId="0" applyFont="1" applyBorder="1" applyAlignment="1">
      <alignment horizontal="center" vertical="top"/>
    </xf>
    <xf numFmtId="0" fontId="18" fillId="0" borderId="11" xfId="0" applyFont="1" applyBorder="1" applyAlignment="1">
      <alignment horizontal="center" vertical="top"/>
    </xf>
    <xf numFmtId="0" fontId="0" fillId="0" borderId="12" xfId="0" applyBorder="1" applyAlignment="1"/>
    <xf numFmtId="0" fontId="8" fillId="0" borderId="11" xfId="0" applyFont="1" applyBorder="1" applyAlignment="1">
      <alignment horizontal="left" vertical="top" wrapText="1"/>
    </xf>
    <xf numFmtId="0" fontId="17" fillId="0" borderId="12" xfId="0" applyFont="1" applyBorder="1" applyAlignment="1">
      <alignment horizontal="left" vertical="top" wrapText="1"/>
    </xf>
    <xf numFmtId="0" fontId="8" fillId="0" borderId="11" xfId="0" applyFont="1" applyBorder="1" applyAlignment="1">
      <alignment vertical="top" wrapText="1"/>
    </xf>
    <xf numFmtId="0" fontId="18" fillId="0" borderId="12" xfId="0" applyFont="1" applyBorder="1" applyAlignment="1">
      <alignment horizontal="center" vertical="top"/>
    </xf>
    <xf numFmtId="0" fontId="18" fillId="0" borderId="11" xfId="0" applyFont="1" applyFill="1" applyBorder="1" applyAlignment="1">
      <alignment horizontal="center" vertical="top"/>
    </xf>
    <xf numFmtId="0" fontId="18" fillId="0" borderId="12" xfId="0" applyFont="1" applyFill="1" applyBorder="1" applyAlignment="1">
      <alignment horizontal="center" vertical="top"/>
    </xf>
    <xf numFmtId="0" fontId="17" fillId="0" borderId="11" xfId="0" applyFont="1" applyBorder="1" applyAlignment="1">
      <alignment vertical="top" wrapText="1"/>
    </xf>
    <xf numFmtId="0" fontId="10" fillId="0" borderId="11" xfId="0" applyFont="1" applyBorder="1" applyAlignment="1">
      <alignment vertical="top" wrapText="1"/>
    </xf>
    <xf numFmtId="0" fontId="11" fillId="0" borderId="12" xfId="0" applyFont="1" applyBorder="1" applyAlignment="1"/>
    <xf numFmtId="0" fontId="14" fillId="7" borderId="0" xfId="20" applyFont="1" applyFill="1" applyAlignment="1">
      <alignment horizontal="center"/>
    </xf>
    <xf numFmtId="6" fontId="4" fillId="0" borderId="0" xfId="20" applyNumberFormat="1" applyFont="1" applyAlignment="1">
      <alignment horizontal="center"/>
    </xf>
    <xf numFmtId="0" fontId="4" fillId="0" borderId="0" xfId="20" applyFont="1" applyAlignment="1">
      <alignment horizontal="center"/>
    </xf>
    <xf numFmtId="0" fontId="10" fillId="0" borderId="0" xfId="20" applyFont="1" applyAlignment="1">
      <alignment horizontal="center" vertical="top" wrapText="1"/>
    </xf>
    <xf numFmtId="0" fontId="4" fillId="0" borderId="0" xfId="20" quotePrefix="1" applyFont="1" applyAlignment="1">
      <alignment horizontal="center"/>
    </xf>
    <xf numFmtId="0" fontId="10" fillId="0" borderId="0" xfId="20" applyFont="1" applyFill="1" applyAlignment="1">
      <alignment horizontal="center"/>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5" fillId="7" borderId="0" xfId="0" applyFont="1" applyFill="1" applyAlignment="1">
      <alignment horizontal="center"/>
    </xf>
    <xf numFmtId="0" fontId="4" fillId="0" borderId="0" xfId="0" applyFont="1" applyBorder="1" applyAlignment="1">
      <alignment horizontal="center"/>
    </xf>
    <xf numFmtId="6" fontId="4" fillId="0" borderId="0" xfId="0" applyNumberFormat="1" applyFont="1" applyAlignment="1">
      <alignment horizontal="center"/>
    </xf>
    <xf numFmtId="0" fontId="4" fillId="0" borderId="0" xfId="0" applyFont="1" applyAlignment="1">
      <alignment horizontal="center"/>
    </xf>
    <xf numFmtId="0" fontId="5" fillId="0" borderId="18" xfId="0" applyFont="1" applyBorder="1" applyAlignment="1">
      <alignment horizontal="center"/>
    </xf>
    <xf numFmtId="0" fontId="5" fillId="0" borderId="0" xfId="0" applyFont="1" applyBorder="1" applyAlignment="1">
      <alignment horizontal="center"/>
    </xf>
    <xf numFmtId="0" fontId="30" fillId="10" borderId="0" xfId="0" applyFont="1" applyFill="1" applyAlignment="1">
      <alignment horizontal="center"/>
    </xf>
    <xf numFmtId="6" fontId="4" fillId="0" borderId="0" xfId="0" applyNumberFormat="1" applyFont="1" applyFill="1" applyAlignment="1">
      <alignment horizontal="center"/>
    </xf>
    <xf numFmtId="0" fontId="4" fillId="0" borderId="0" xfId="0" applyFont="1" applyFill="1" applyAlignment="1">
      <alignment horizontal="center"/>
    </xf>
    <xf numFmtId="0" fontId="0" fillId="0" borderId="3" xfId="0" applyBorder="1" applyAlignment="1">
      <alignment horizontal="center"/>
    </xf>
    <xf numFmtId="49" fontId="10" fillId="0" borderId="0" xfId="0" applyNumberFormat="1" applyFont="1" applyAlignment="1">
      <alignment horizontal="center"/>
    </xf>
    <xf numFmtId="49" fontId="0" fillId="0" borderId="0" xfId="0" applyNumberFormat="1" applyAlignment="1">
      <alignment horizontal="center"/>
    </xf>
  </cellXfs>
  <cellStyles count="34">
    <cellStyle name="Actual Date" xfId="1"/>
    <cellStyle name="Comma" xfId="28" builtinId="3"/>
    <cellStyle name="Comma 2" xfId="2"/>
    <cellStyle name="Comma 3" xfId="31"/>
    <cellStyle name="Comma 4" xfId="32"/>
    <cellStyle name="Comma0" xfId="3"/>
    <cellStyle name="Currency 2" xfId="4"/>
    <cellStyle name="Currency0" xfId="5"/>
    <cellStyle name="Date" xfId="6"/>
    <cellStyle name="Fixed" xfId="7"/>
    <cellStyle name="Grey" xfId="8"/>
    <cellStyle name="HEADER" xfId="9"/>
    <cellStyle name="Heading 1" xfId="10" builtinId="16" customBuiltin="1"/>
    <cellStyle name="Heading 2" xfId="11" builtinId="17" customBuiltin="1"/>
    <cellStyle name="Heading1" xfId="12"/>
    <cellStyle name="Heading2" xfId="13"/>
    <cellStyle name="HIGHLIGHT" xfId="14"/>
    <cellStyle name="Hyperlink" xfId="33" builtinId="8"/>
    <cellStyle name="Input [yellow]" xfId="15"/>
    <cellStyle name="no dec" xfId="16"/>
    <cellStyle name="Normal" xfId="0" builtinId="0"/>
    <cellStyle name="Normal - Style1" xfId="17"/>
    <cellStyle name="Normal 2" xfId="18"/>
    <cellStyle name="Normal 3" xfId="19"/>
    <cellStyle name="Normal 4" xfId="27"/>
    <cellStyle name="Normal 5" xfId="20"/>
    <cellStyle name="Normal 6" xfId="30"/>
    <cellStyle name="Normal_distgn2k" xfId="21"/>
    <cellStyle name="Percent" xfId="29" builtinId="5"/>
    <cellStyle name="Percent [2]" xfId="22"/>
    <cellStyle name="Total" xfId="23" builtinId="25" customBuiltin="1"/>
    <cellStyle name="Unprot" xfId="24"/>
    <cellStyle name="Unprot$" xfId="25"/>
    <cellStyle name="Unprotect" xfId="26"/>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4.xml"/><Relationship Id="rId19"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4</xdr:col>
      <xdr:colOff>0</xdr:colOff>
      <xdr:row>14</xdr:row>
      <xdr:rowOff>27215</xdr:rowOff>
    </xdr:from>
    <xdr:ext cx="3456214" cy="1891392"/>
    <xdr:sp macro="" textlink="">
      <xdr:nvSpPr>
        <xdr:cNvPr id="2" name="TextBox 1"/>
        <xdr:cNvSpPr txBox="1"/>
      </xdr:nvSpPr>
      <xdr:spPr>
        <a:xfrm>
          <a:off x="7824107" y="9075965"/>
          <a:ext cx="3456214" cy="1891392"/>
        </a:xfrm>
        <a:prstGeom prst="rect">
          <a:avLst/>
        </a:prstGeom>
        <a:solidFill>
          <a:schemeClr val="accent6">
            <a:lumMod val="7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US" sz="2400" b="1"/>
            <a:t>PWP</a:t>
          </a:r>
          <a:r>
            <a:rPr lang="en-US" sz="2400" b="1" baseline="0"/>
            <a:t> Note: Submitted Form 1.1b, 1.2, 1.5 and 1.8 on  February 8, 2019</a:t>
          </a:r>
          <a:endParaRPr lang="en-US" sz="2400" b="1"/>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5</xdr:col>
      <xdr:colOff>0</xdr:colOff>
      <xdr:row>8</xdr:row>
      <xdr:rowOff>142874</xdr:rowOff>
    </xdr:from>
    <xdr:ext cx="3448050" cy="1590675"/>
    <xdr:sp macro="" textlink="">
      <xdr:nvSpPr>
        <xdr:cNvPr id="2" name="TextBox 1"/>
        <xdr:cNvSpPr txBox="1"/>
      </xdr:nvSpPr>
      <xdr:spPr>
        <a:xfrm>
          <a:off x="8201025" y="1600199"/>
          <a:ext cx="3448050" cy="1590675"/>
        </a:xfrm>
        <a:prstGeom prst="rect">
          <a:avLst/>
        </a:prstGeom>
        <a:solidFill>
          <a:schemeClr val="accent6">
            <a:lumMod val="7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US" sz="1800" b="1"/>
            <a:t>PWP</a:t>
          </a:r>
          <a:r>
            <a:rPr lang="en-US" sz="1800" b="1" baseline="0"/>
            <a:t> Note: This filing includes forms highlighted in orange on the left (Form 1.1b, 1.2, 1.5 and 1.8). We are aware that only 1.8 is due at this time.</a:t>
          </a:r>
          <a:endParaRPr lang="en-US" sz="1800" b="1"/>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11</xdr:col>
      <xdr:colOff>295274</xdr:colOff>
      <xdr:row>6</xdr:row>
      <xdr:rowOff>152399</xdr:rowOff>
    </xdr:from>
    <xdr:ext cx="3209925" cy="1781176"/>
    <xdr:sp macro="" textlink="">
      <xdr:nvSpPr>
        <xdr:cNvPr id="2" name="TextBox 1"/>
        <xdr:cNvSpPr txBox="1"/>
      </xdr:nvSpPr>
      <xdr:spPr>
        <a:xfrm>
          <a:off x="6734174" y="1000124"/>
          <a:ext cx="3209925" cy="1781176"/>
        </a:xfrm>
        <a:prstGeom prst="rect">
          <a:avLst/>
        </a:prstGeom>
        <a:solidFill>
          <a:schemeClr val="accent6">
            <a:lumMod val="7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US" sz="1600" b="1"/>
            <a:t>PWP</a:t>
          </a:r>
          <a:r>
            <a:rPr lang="en-US" sz="1600" b="1" baseline="0"/>
            <a:t> Note: Commercial and Industrial Customers are included in one category "Commercial and Industrial." PWP does not classify Industrial and Commercial customers separately</a:t>
          </a:r>
          <a:endParaRPr lang="en-US" sz="1600" b="1"/>
        </a:p>
      </xdr:txBody>
    </xdr:sp>
    <xdr:clientData/>
  </xdr:oneCellAnchor>
  <xdr:oneCellAnchor>
    <xdr:from>
      <xdr:col>12</xdr:col>
      <xdr:colOff>19050</xdr:colOff>
      <xdr:row>17</xdr:row>
      <xdr:rowOff>133349</xdr:rowOff>
    </xdr:from>
    <xdr:ext cx="3228975" cy="1400176"/>
    <xdr:sp macro="" textlink="">
      <xdr:nvSpPr>
        <xdr:cNvPr id="3" name="TextBox 2"/>
        <xdr:cNvSpPr txBox="1"/>
      </xdr:nvSpPr>
      <xdr:spPr>
        <a:xfrm>
          <a:off x="8839200" y="3428999"/>
          <a:ext cx="3228975" cy="1400176"/>
        </a:xfrm>
        <a:prstGeom prst="rect">
          <a:avLst/>
        </a:prstGeom>
        <a:solidFill>
          <a:schemeClr val="accent6">
            <a:lumMod val="7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US" sz="1600" b="1"/>
            <a:t>PWP</a:t>
          </a:r>
          <a:r>
            <a:rPr lang="en-US" sz="1600" b="1" baseline="0"/>
            <a:t> Note: All historical data is from previously submitted IEPR documents (specifically from the 2017 submittal and PWP annual reports)</a:t>
          </a:r>
          <a:endParaRPr lang="en-US" sz="1600" b="1"/>
        </a:p>
      </xdr:txBody>
    </xdr:sp>
    <xdr:clientData/>
  </xdr:oneCellAnchor>
  <xdr:oneCellAnchor>
    <xdr:from>
      <xdr:col>12</xdr:col>
      <xdr:colOff>0</xdr:colOff>
      <xdr:row>28</xdr:row>
      <xdr:rowOff>95249</xdr:rowOff>
    </xdr:from>
    <xdr:ext cx="3209925" cy="1000125"/>
    <xdr:sp macro="" textlink="">
      <xdr:nvSpPr>
        <xdr:cNvPr id="4" name="TextBox 3"/>
        <xdr:cNvSpPr txBox="1"/>
      </xdr:nvSpPr>
      <xdr:spPr>
        <a:xfrm>
          <a:off x="8820150" y="4962524"/>
          <a:ext cx="3209925" cy="1000125"/>
        </a:xfrm>
        <a:prstGeom prst="rect">
          <a:avLst/>
        </a:prstGeom>
        <a:solidFill>
          <a:schemeClr val="accent6">
            <a:lumMod val="7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US" sz="1600" b="1"/>
            <a:t>PWP</a:t>
          </a:r>
          <a:r>
            <a:rPr lang="en-US" sz="1600" b="1" baseline="0"/>
            <a:t> Note: The Street Lighting &amp;Other City Accounts refer to all other City Accounts</a:t>
          </a:r>
          <a:endParaRPr lang="en-US" sz="1600" b="1"/>
        </a:p>
      </xdr:txBody>
    </xdr:sp>
    <xdr:clientData/>
  </xdr:oneCellAnchor>
  <xdr:oneCellAnchor>
    <xdr:from>
      <xdr:col>20</xdr:col>
      <xdr:colOff>0</xdr:colOff>
      <xdr:row>17</xdr:row>
      <xdr:rowOff>142874</xdr:rowOff>
    </xdr:from>
    <xdr:ext cx="3228975" cy="2543176"/>
    <xdr:sp macro="" textlink="">
      <xdr:nvSpPr>
        <xdr:cNvPr id="5" name="TextBox 4"/>
        <xdr:cNvSpPr txBox="1"/>
      </xdr:nvSpPr>
      <xdr:spPr>
        <a:xfrm>
          <a:off x="12782550" y="3438524"/>
          <a:ext cx="3228975" cy="2543176"/>
        </a:xfrm>
        <a:prstGeom prst="rect">
          <a:avLst/>
        </a:prstGeom>
        <a:solidFill>
          <a:schemeClr val="accent6">
            <a:lumMod val="7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US" sz="1600" b="1"/>
            <a:t>PWP</a:t>
          </a:r>
          <a:r>
            <a:rPr lang="en-US" sz="1600" b="1" baseline="0"/>
            <a:t> Note: PWP is separating out the Electric Vehicle projected load. It is projected that 70% would be residential load and 30% commercial load. The electric vehicle load projections ARE NOT included in the Residential and Commercial/Industrial Load forecast</a:t>
          </a:r>
          <a:endParaRPr lang="en-US" sz="1600" b="1"/>
        </a:p>
      </xdr:txBody>
    </xdr:sp>
    <xdr:clientData/>
  </xdr:oneCellAnchor>
  <xdr:oneCellAnchor>
    <xdr:from>
      <xdr:col>12</xdr:col>
      <xdr:colOff>0</xdr:colOff>
      <xdr:row>3</xdr:row>
      <xdr:rowOff>47625</xdr:rowOff>
    </xdr:from>
    <xdr:ext cx="3209925" cy="628650"/>
    <xdr:sp macro="" textlink="">
      <xdr:nvSpPr>
        <xdr:cNvPr id="6" name="TextBox 5"/>
        <xdr:cNvSpPr txBox="1"/>
      </xdr:nvSpPr>
      <xdr:spPr>
        <a:xfrm>
          <a:off x="6934200" y="476250"/>
          <a:ext cx="3209925" cy="628650"/>
        </a:xfrm>
        <a:prstGeom prst="rect">
          <a:avLst/>
        </a:prstGeom>
        <a:solidFill>
          <a:schemeClr val="accent6">
            <a:lumMod val="7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US" sz="1600" b="1"/>
            <a:t>PWP</a:t>
          </a:r>
          <a:r>
            <a:rPr lang="en-US" sz="1600" b="1" baseline="0"/>
            <a:t> Note: This data is for Fiscal Year (July 1-June 30)</a:t>
          </a:r>
          <a:endParaRPr lang="en-US" sz="1600" b="1"/>
        </a:p>
      </xdr:txBody>
    </xdr:sp>
    <xdr:clientData/>
  </xdr:oneCellAnchor>
  <xdr:oneCellAnchor>
    <xdr:from>
      <xdr:col>20</xdr:col>
      <xdr:colOff>0</xdr:colOff>
      <xdr:row>7</xdr:row>
      <xdr:rowOff>0</xdr:rowOff>
    </xdr:from>
    <xdr:ext cx="3209925" cy="1781176"/>
    <xdr:sp macro="" textlink="">
      <xdr:nvSpPr>
        <xdr:cNvPr id="8" name="TextBox 7"/>
        <xdr:cNvSpPr txBox="1"/>
      </xdr:nvSpPr>
      <xdr:spPr>
        <a:xfrm>
          <a:off x="12782550" y="1400175"/>
          <a:ext cx="3209925" cy="1781176"/>
        </a:xfrm>
        <a:prstGeom prst="rect">
          <a:avLst/>
        </a:prstGeom>
        <a:solidFill>
          <a:schemeClr val="accent6">
            <a:lumMod val="7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US" sz="1600" b="1"/>
            <a:t>PWP</a:t>
          </a:r>
          <a:r>
            <a:rPr lang="en-US" sz="1600" b="1" baseline="0"/>
            <a:t> Note: "Other" refers to adjustments made by PWP finance to account for unbilled customers. This is includes to reflect accurate GWh annually.</a:t>
          </a:r>
          <a:endParaRPr lang="en-US" sz="1600" b="1"/>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13</xdr:col>
      <xdr:colOff>1</xdr:colOff>
      <xdr:row>7</xdr:row>
      <xdr:rowOff>161924</xdr:rowOff>
    </xdr:from>
    <xdr:ext cx="3648074" cy="3162301"/>
    <xdr:sp macro="" textlink="">
      <xdr:nvSpPr>
        <xdr:cNvPr id="2" name="TextBox 1"/>
        <xdr:cNvSpPr txBox="1"/>
      </xdr:nvSpPr>
      <xdr:spPr>
        <a:xfrm>
          <a:off x="9515476" y="1371599"/>
          <a:ext cx="3648074" cy="3162301"/>
        </a:xfrm>
        <a:prstGeom prst="rect">
          <a:avLst/>
        </a:prstGeom>
        <a:solidFill>
          <a:schemeClr val="accent6">
            <a:lumMod val="7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US" sz="1600" b="1"/>
            <a:t>PWP</a:t>
          </a:r>
          <a:r>
            <a:rPr lang="en-US" sz="1600" b="1" baseline="0"/>
            <a:t> Note: All  historical data and forecasted retail sales data is linked to Form 1.1b. The forecasted net losses are estimated at 4%, so the total energy to serve load is Retail Sales*1.04. The impacts of energy efficiency are embedded into the forecast. On average, we estimate 13.5GWh of Energy Efficiency annually. This is not separated out and is embedded in historical data, thus also embedded in the forecast</a:t>
          </a:r>
          <a:endParaRPr lang="en-US" sz="1600" b="1"/>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6</xdr:col>
      <xdr:colOff>342899</xdr:colOff>
      <xdr:row>7</xdr:row>
      <xdr:rowOff>28573</xdr:rowOff>
    </xdr:from>
    <xdr:ext cx="4533901" cy="3381377"/>
    <xdr:sp macro="" textlink="">
      <xdr:nvSpPr>
        <xdr:cNvPr id="2" name="TextBox 1"/>
        <xdr:cNvSpPr txBox="1"/>
      </xdr:nvSpPr>
      <xdr:spPr>
        <a:xfrm>
          <a:off x="4705349" y="1238248"/>
          <a:ext cx="4533901" cy="3381377"/>
        </a:xfrm>
        <a:prstGeom prst="rect">
          <a:avLst/>
        </a:prstGeom>
        <a:solidFill>
          <a:schemeClr val="accent6">
            <a:lumMod val="7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US" sz="1600" b="1">
              <a:solidFill>
                <a:schemeClr val="tx1"/>
              </a:solidFill>
              <a:effectLst/>
              <a:latin typeface="+mn-lt"/>
              <a:ea typeface="+mn-ea"/>
              <a:cs typeface="+mn-cs"/>
            </a:rPr>
            <a:t>PWP</a:t>
          </a:r>
          <a:r>
            <a:rPr lang="en-US" sz="1600" b="1" baseline="0">
              <a:solidFill>
                <a:schemeClr val="tx1"/>
              </a:solidFill>
              <a:effectLst/>
              <a:latin typeface="+mn-lt"/>
              <a:ea typeface="+mn-ea"/>
              <a:cs typeface="+mn-cs"/>
            </a:rPr>
            <a:t> Note: PWP 's peak forecasted was developed from the IRP. Only a 1 in 2 weather forecast was projected. </a:t>
          </a:r>
        </a:p>
        <a:p>
          <a:pPr algn="ctr"/>
          <a:endParaRPr lang="en-US" sz="1600" b="1" baseline="0">
            <a:solidFill>
              <a:schemeClr val="tx1"/>
            </a:solidFill>
            <a:effectLst/>
            <a:latin typeface="+mn-lt"/>
            <a:ea typeface="+mn-ea"/>
            <a:cs typeface="+mn-cs"/>
          </a:endParaRPr>
        </a:p>
        <a:p>
          <a:pPr algn="ctr"/>
          <a:r>
            <a:rPr lang="en-US" sz="1600" b="1" baseline="0">
              <a:solidFill>
                <a:schemeClr val="tx1"/>
              </a:solidFill>
              <a:effectLst/>
              <a:latin typeface="+mn-lt"/>
              <a:ea typeface="+mn-ea"/>
              <a:cs typeface="+mn-cs"/>
            </a:rPr>
            <a:t>All actual data (2019 and prior) is taken directly from the PWP annual reports and internal PWP records (which are located on the PWP website at: https://ww5.cityofpasadena.net/water-and-power/annualreports/) with minor adjustments to the 2004 and 2005 data, due to rounding.</a:t>
          </a:r>
        </a:p>
        <a:p>
          <a:pPr algn="ctr"/>
          <a:endParaRPr lang="en-US" sz="1600" b="1" baseline="0">
            <a:solidFill>
              <a:schemeClr val="tx1"/>
            </a:solidFill>
            <a:effectLst/>
            <a:latin typeface="+mn-lt"/>
            <a:ea typeface="+mn-ea"/>
            <a:cs typeface="+mn-cs"/>
          </a:endParaRPr>
        </a:p>
        <a:p>
          <a:pPr algn="ctr"/>
          <a:r>
            <a:rPr lang="en-US" sz="1600" b="1" baseline="0">
              <a:solidFill>
                <a:schemeClr val="tx1"/>
              </a:solidFill>
              <a:effectLst/>
              <a:latin typeface="+mn-lt"/>
              <a:ea typeface="+mn-ea"/>
              <a:cs typeface="+mn-cs"/>
            </a:rPr>
            <a:t>All data is in Fiscal Year</a:t>
          </a:r>
          <a:endParaRPr lang="en-US" sz="2400">
            <a:effectLst/>
          </a:endParaRP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16</xdr:col>
      <xdr:colOff>0</xdr:colOff>
      <xdr:row>5</xdr:row>
      <xdr:rowOff>142874</xdr:rowOff>
    </xdr:from>
    <xdr:ext cx="4876800" cy="3724275"/>
    <xdr:sp macro="" textlink="">
      <xdr:nvSpPr>
        <xdr:cNvPr id="2" name="TextBox 1"/>
        <xdr:cNvSpPr txBox="1"/>
      </xdr:nvSpPr>
      <xdr:spPr>
        <a:xfrm>
          <a:off x="11401425" y="1009649"/>
          <a:ext cx="4876800" cy="3724275"/>
        </a:xfrm>
        <a:prstGeom prst="rect">
          <a:avLst/>
        </a:prstGeom>
        <a:solidFill>
          <a:schemeClr val="accent6">
            <a:lumMod val="7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US" sz="1600" b="1"/>
            <a:t>PWP</a:t>
          </a:r>
          <a:r>
            <a:rPr lang="en-US" sz="1600" b="1" baseline="0"/>
            <a:t> Note: All data for PV interconnections is tracked on a yearly basis. PWP is not including zip codes, as the spreadsheet would get complex. Instead, we changed column A to City and all interconnections are located within the City of Pasadena. </a:t>
          </a:r>
        </a:p>
        <a:p>
          <a:pPr algn="ctr"/>
          <a:endParaRPr lang="en-US" sz="1600" b="1" baseline="0"/>
        </a:p>
        <a:p>
          <a:pPr algn="ctr"/>
          <a:r>
            <a:rPr lang="en-US" sz="1600" b="1" baseline="0"/>
            <a:t>Form 1.8 is consistent with CEC Report 1304B (due January and July of every year). The 1304B Report has more granular data that the CEC can rely on for additional details.</a:t>
          </a:r>
        </a:p>
        <a:p>
          <a:pPr algn="ctr"/>
          <a:endParaRPr lang="en-US" sz="1600" b="1" baseline="0"/>
        </a:p>
        <a:p>
          <a:pPr algn="ctr"/>
          <a:r>
            <a:rPr lang="en-US" sz="1600" b="1" baseline="0"/>
            <a:t>This data is provided in Calendar Year, to be consistent with the CEC 1304B filing</a:t>
          </a:r>
          <a:endParaRPr lang="en-US" sz="1600" b="1"/>
        </a:p>
      </xdr:txBody>
    </xdr:sp>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PWP%202019%20IEPR%20Demand%20Forecast%20Forms%2002-11-19%20PWP%20Note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Received%20Files%20from%20PWP%20Staff/Forms%201.1%20to%201.8/PWP%202019%20IEPR%20Demand%20Forecast%20Forms%20rz%20edit%2002-04-2019%20Form%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b CS 1.31.19 Final"/>
      <sheetName val="Form 1.2"/>
      <sheetName val="Form 1.3"/>
      <sheetName val="Form 1.5"/>
      <sheetName val="Load Forecast IRP"/>
      <sheetName val="Form 1.6a"/>
      <sheetName val="Form 1.7a"/>
      <sheetName val="Form 1.7b"/>
      <sheetName val="Form 1.7c"/>
      <sheetName val="Form 1.8 From Ren Zhang"/>
      <sheetName val="Facility List For 1.8 Notes"/>
      <sheetName val="Sheet3"/>
      <sheetName val="Form 2.1"/>
      <sheetName val="Form 2.2"/>
      <sheetName val="Form 2.3"/>
      <sheetName val=" Form 3.4"/>
      <sheetName val="Form 4"/>
      <sheetName val="Form 6"/>
      <sheetName val="Form 8.1a"/>
      <sheetName val="Form 8.1b (Bundled)"/>
      <sheetName val="DNU Sheets--&gt;"/>
      <sheetName val="Form 1.1b (LNR)"/>
      <sheetName val="Form 1.1b (Historical IEPR)"/>
      <sheetName val="Form 1.1b CS 1.31.19"/>
      <sheetName val="Form 1.1b (Diff IEPR vs LCR)"/>
    </sheetNames>
    <sheetDataSet>
      <sheetData sheetId="0"/>
      <sheetData sheetId="1">
        <row r="2">
          <cell r="B2" t="str">
            <v>Pasadena Water and Power</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b"/>
      <sheetName val="Form 1.2"/>
      <sheetName val="Form 1.3"/>
      <sheetName val="Form 1.5"/>
      <sheetName val="Form 1.6a"/>
      <sheetName val="Form 1.7a"/>
      <sheetName val="Form 1.7b"/>
      <sheetName val="Form 1.7c"/>
      <sheetName val="Form 1.8"/>
      <sheetName val="Form 2.1"/>
      <sheetName val="Form 2.2"/>
      <sheetName val="Form 2.3"/>
      <sheetName val=" Form 3.4"/>
      <sheetName val="Form 4"/>
      <sheetName val="Form 6"/>
      <sheetName val="Form 8.1a"/>
      <sheetName val="Form 8.1b (Bundled)"/>
    </sheetNames>
    <sheetDataSet>
      <sheetData sheetId="0"/>
      <sheetData sheetId="1">
        <row r="2">
          <cell r="B2" t="str">
            <v>Pasadena Water and Power</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drawing" Target="../drawings/drawing1.xml"/><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7" Type="http://schemas.openxmlformats.org/officeDocument/2006/relationships/drawing" Target="../drawings/drawing2.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msamra@cityofpasadena.net" TargetMode="External"/><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drawing" Target="../drawings/drawing4.xml"/><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drawing" Target="../drawings/drawing5.xml"/><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tabSelected="1" topLeftCell="A10" zoomScale="70" zoomScaleNormal="70" workbookViewId="0">
      <selection activeCell="A12" sqref="A12:B12"/>
    </sheetView>
  </sheetViews>
  <sheetFormatPr defaultColWidth="8.6640625" defaultRowHeight="11.25" x14ac:dyDescent="0.2"/>
  <cols>
    <col min="1" max="1" width="56.1640625" bestFit="1" customWidth="1"/>
    <col min="2" max="2" width="63.6640625" customWidth="1"/>
  </cols>
  <sheetData>
    <row r="1" spans="1:2" s="33" customFormat="1" ht="20.25" x14ac:dyDescent="0.3">
      <c r="A1" s="113" t="s">
        <v>27</v>
      </c>
      <c r="B1" s="114"/>
    </row>
    <row r="2" spans="1:2" ht="18" x14ac:dyDescent="0.2">
      <c r="A2" s="115"/>
      <c r="B2" s="116"/>
    </row>
    <row r="3" spans="1:2" ht="18" x14ac:dyDescent="0.2">
      <c r="A3" s="115" t="s">
        <v>26</v>
      </c>
      <c r="B3" s="116"/>
    </row>
    <row r="4" spans="1:2" ht="18" x14ac:dyDescent="0.2">
      <c r="A4" s="115" t="s">
        <v>82</v>
      </c>
      <c r="B4" s="120"/>
    </row>
    <row r="5" spans="1:2" ht="18" x14ac:dyDescent="0.2">
      <c r="A5" s="121" t="s">
        <v>83</v>
      </c>
      <c r="B5" s="122"/>
    </row>
    <row r="6" spans="1:2" ht="18" x14ac:dyDescent="0.2">
      <c r="A6" s="13"/>
      <c r="B6" s="14"/>
    </row>
    <row r="7" spans="1:2" ht="232.5" customHeight="1" x14ac:dyDescent="0.2">
      <c r="A7" s="119" t="s">
        <v>55</v>
      </c>
      <c r="B7" s="116"/>
    </row>
    <row r="8" spans="1:2" ht="18.75" customHeight="1" x14ac:dyDescent="0.2">
      <c r="A8" s="64"/>
      <c r="B8" s="65"/>
    </row>
    <row r="9" spans="1:2" ht="15.75" x14ac:dyDescent="0.2">
      <c r="A9" s="71" t="s">
        <v>53</v>
      </c>
      <c r="B9" s="65"/>
    </row>
    <row r="10" spans="1:2" ht="252" customHeight="1" x14ac:dyDescent="0.2">
      <c r="A10" s="119" t="s">
        <v>58</v>
      </c>
      <c r="B10" s="116"/>
    </row>
    <row r="11" spans="1:2" ht="16.5" customHeight="1" x14ac:dyDescent="0.2">
      <c r="A11" s="64"/>
      <c r="B11" s="65"/>
    </row>
    <row r="12" spans="1:2" ht="17.25" customHeight="1" x14ac:dyDescent="0.2">
      <c r="A12" s="124" t="s">
        <v>51</v>
      </c>
      <c r="B12" s="125"/>
    </row>
    <row r="13" spans="1:2" ht="33" customHeight="1" x14ac:dyDescent="0.2">
      <c r="A13" s="119" t="s">
        <v>52</v>
      </c>
      <c r="B13" s="116"/>
    </row>
    <row r="14" spans="1:2" ht="15" x14ac:dyDescent="0.2">
      <c r="A14" s="123"/>
      <c r="B14" s="116"/>
    </row>
    <row r="15" spans="1:2" ht="152.25" customHeight="1" x14ac:dyDescent="0.2">
      <c r="A15" s="119" t="s">
        <v>89</v>
      </c>
      <c r="B15" s="116"/>
    </row>
    <row r="16" spans="1:2" ht="17.25" customHeight="1" x14ac:dyDescent="0.2">
      <c r="A16" s="64"/>
      <c r="B16" s="65"/>
    </row>
    <row r="17" spans="1:2" ht="15.75" x14ac:dyDescent="0.2">
      <c r="A17" s="71" t="s">
        <v>54</v>
      </c>
      <c r="B17" s="15"/>
    </row>
    <row r="18" spans="1:2" ht="84" customHeight="1" x14ac:dyDescent="0.2">
      <c r="A18" s="117" t="s">
        <v>88</v>
      </c>
      <c r="B18" s="118"/>
    </row>
    <row r="19" spans="1:2" ht="15.75" customHeight="1" x14ac:dyDescent="0.2">
      <c r="A19" s="66"/>
      <c r="B19" s="67"/>
    </row>
    <row r="20" spans="1:2" ht="24.75" customHeight="1" x14ac:dyDescent="0.2">
      <c r="A20" s="55" t="s">
        <v>40</v>
      </c>
      <c r="B20" s="15"/>
    </row>
    <row r="21" spans="1:2" s="57" customFormat="1" ht="23.25" customHeight="1" x14ac:dyDescent="0.2">
      <c r="A21" s="74" t="s">
        <v>81</v>
      </c>
      <c r="B21" s="75">
        <v>43507</v>
      </c>
    </row>
    <row r="22" spans="1:2" s="7" customFormat="1" ht="23.25" customHeight="1" x14ac:dyDescent="0.2">
      <c r="A22" s="74" t="s">
        <v>56</v>
      </c>
      <c r="B22" s="75">
        <v>43570</v>
      </c>
    </row>
    <row r="23" spans="1:2" s="7" customFormat="1" ht="20.25" customHeight="1" x14ac:dyDescent="0.2">
      <c r="A23" s="74" t="s">
        <v>57</v>
      </c>
      <c r="B23" s="75">
        <v>43619</v>
      </c>
    </row>
    <row r="24" spans="1:2" s="7" customFormat="1" ht="20.25" customHeight="1" x14ac:dyDescent="0.2">
      <c r="A24" s="16"/>
      <c r="B24" s="72"/>
    </row>
    <row r="25" spans="1:2" ht="33.75" customHeight="1" thickBot="1" x14ac:dyDescent="0.25">
      <c r="A25" s="111" t="s">
        <v>59</v>
      </c>
      <c r="B25" s="112"/>
    </row>
  </sheetData>
  <customSheetViews>
    <customSheetView guid="{C3E70234-FA18-40E7-B25F-218A5F7D2EA2}" scale="75" fitToPage="1">
      <selection activeCell="L44" sqref="L44"/>
      <pageMargins left="0.75" right="0.75" top="1" bottom="1" header="0.5" footer="0.5"/>
      <pageSetup scale="81" orientation="portrait" r:id="rId1"/>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2"/>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3"/>
      <headerFooter alignWithMargins="0">
        <oddFooter>&amp;R&amp;A</oddFooter>
      </headerFooter>
    </customSheetView>
    <customSheetView guid="{64245E33-E577-4C25-9B98-21C112E84FF6}" scale="75" showPageBreaks="1" fitToPage="1" printArea="1">
      <selection activeCell="B34" sqref="B34"/>
      <pageMargins left="0.75" right="0.75" top="1" bottom="1" header="0.5" footer="0.5"/>
      <pageSetup scale="76"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C28"/>
  <sheetViews>
    <sheetView zoomScaleNormal="100" workbookViewId="0">
      <selection activeCell="R23" sqref="R23"/>
    </sheetView>
  </sheetViews>
  <sheetFormatPr defaultColWidth="8.6640625" defaultRowHeight="11.25" x14ac:dyDescent="0.2"/>
  <cols>
    <col min="1" max="1" width="64.33203125" style="18" bestFit="1" customWidth="1"/>
    <col min="2" max="2" width="97.83203125" style="18" customWidth="1"/>
    <col min="3" max="16384" width="8.6640625" style="18"/>
  </cols>
  <sheetData>
    <row r="1" spans="1:3" ht="18" x14ac:dyDescent="0.25">
      <c r="A1" s="70" t="s">
        <v>6</v>
      </c>
      <c r="B1" s="73"/>
      <c r="C1" s="24"/>
    </row>
    <row r="2" spans="1:3" ht="17.25" customHeight="1" x14ac:dyDescent="0.2">
      <c r="A2" s="25" t="s">
        <v>65</v>
      </c>
      <c r="B2" s="22" t="s">
        <v>90</v>
      </c>
      <c r="C2" s="21"/>
    </row>
    <row r="3" spans="1:3" ht="12.75" x14ac:dyDescent="0.2">
      <c r="A3" s="26" t="s">
        <v>22</v>
      </c>
      <c r="B3" s="23">
        <v>43504</v>
      </c>
      <c r="C3" s="21"/>
    </row>
    <row r="4" spans="1:3" ht="15" customHeight="1" x14ac:dyDescent="0.2">
      <c r="A4" s="26" t="s">
        <v>24</v>
      </c>
      <c r="B4" s="82" t="s">
        <v>96</v>
      </c>
      <c r="C4" s="21"/>
    </row>
    <row r="5" spans="1:3" ht="12.75" x14ac:dyDescent="0.2">
      <c r="A5" s="27"/>
      <c r="B5" s="82" t="s">
        <v>97</v>
      </c>
      <c r="C5" s="21"/>
    </row>
    <row r="6" spans="1:3" ht="12.75" x14ac:dyDescent="0.2">
      <c r="A6" s="27"/>
      <c r="B6" s="82" t="s">
        <v>98</v>
      </c>
      <c r="C6" s="21"/>
    </row>
    <row r="7" spans="1:3" ht="13.5" thickBot="1" x14ac:dyDescent="0.25">
      <c r="A7" s="28"/>
      <c r="B7" s="96" t="s">
        <v>99</v>
      </c>
      <c r="C7" s="29"/>
    </row>
    <row r="8" spans="1:3" ht="12.75" x14ac:dyDescent="0.2">
      <c r="A8" s="19"/>
      <c r="B8" s="20"/>
    </row>
    <row r="9" spans="1:3" s="21" customFormat="1" x14ac:dyDescent="0.2">
      <c r="C9" s="17" t="s">
        <v>37</v>
      </c>
    </row>
    <row r="10" spans="1:3" s="21" customFormat="1" x14ac:dyDescent="0.2">
      <c r="A10" s="32" t="s">
        <v>71</v>
      </c>
      <c r="B10" s="108" t="s">
        <v>60</v>
      </c>
      <c r="C10" s="31" t="s">
        <v>38</v>
      </c>
    </row>
    <row r="11" spans="1:3" s="21" customFormat="1" x14ac:dyDescent="0.2">
      <c r="A11" s="30" t="s">
        <v>0</v>
      </c>
      <c r="B11" s="108" t="s">
        <v>67</v>
      </c>
      <c r="C11" s="31" t="s">
        <v>38</v>
      </c>
    </row>
    <row r="12" spans="1:3" s="21" customFormat="1" x14ac:dyDescent="0.2">
      <c r="A12" s="30" t="s">
        <v>1</v>
      </c>
      <c r="B12" s="30" t="s">
        <v>30</v>
      </c>
      <c r="C12" s="31" t="s">
        <v>38</v>
      </c>
    </row>
    <row r="13" spans="1:3" s="21" customFormat="1" x14ac:dyDescent="0.2">
      <c r="A13" s="30" t="s">
        <v>2</v>
      </c>
      <c r="B13" s="108" t="s">
        <v>31</v>
      </c>
      <c r="C13" s="31" t="s">
        <v>38</v>
      </c>
    </row>
    <row r="14" spans="1:3" s="21" customFormat="1" x14ac:dyDescent="0.2">
      <c r="A14" s="32" t="s">
        <v>34</v>
      </c>
      <c r="B14" s="30" t="s">
        <v>84</v>
      </c>
      <c r="C14" s="31" t="s">
        <v>38</v>
      </c>
    </row>
    <row r="15" spans="1:3" s="21" customFormat="1" x14ac:dyDescent="0.2">
      <c r="A15" s="32" t="s">
        <v>78</v>
      </c>
      <c r="B15" s="81" t="s">
        <v>76</v>
      </c>
      <c r="C15" s="31" t="s">
        <v>38</v>
      </c>
    </row>
    <row r="16" spans="1:3" s="21" customFormat="1" x14ac:dyDescent="0.2">
      <c r="A16" s="32" t="s">
        <v>79</v>
      </c>
      <c r="B16" s="30" t="s">
        <v>77</v>
      </c>
      <c r="C16" s="31" t="s">
        <v>38</v>
      </c>
    </row>
    <row r="17" spans="1:3" s="21" customFormat="1" x14ac:dyDescent="0.2">
      <c r="A17" s="32" t="s">
        <v>80</v>
      </c>
      <c r="B17" s="30" t="s">
        <v>77</v>
      </c>
      <c r="C17" s="31" t="s">
        <v>38</v>
      </c>
    </row>
    <row r="18" spans="1:3" s="21" customFormat="1" x14ac:dyDescent="0.2">
      <c r="A18" s="32" t="s">
        <v>49</v>
      </c>
      <c r="B18" s="109" t="s">
        <v>50</v>
      </c>
      <c r="C18" s="31" t="s">
        <v>38</v>
      </c>
    </row>
    <row r="19" spans="1:3" s="21" customFormat="1" x14ac:dyDescent="0.2">
      <c r="A19" s="32" t="s">
        <v>39</v>
      </c>
      <c r="B19" s="30" t="s">
        <v>41</v>
      </c>
      <c r="C19" s="31" t="s">
        <v>38</v>
      </c>
    </row>
    <row r="20" spans="1:3" s="21" customFormat="1" x14ac:dyDescent="0.2">
      <c r="A20" s="32" t="s">
        <v>3</v>
      </c>
      <c r="B20" s="30" t="s">
        <v>23</v>
      </c>
      <c r="C20" s="31" t="s">
        <v>38</v>
      </c>
    </row>
    <row r="21" spans="1:3" s="21" customFormat="1" x14ac:dyDescent="0.2">
      <c r="A21" s="32" t="s">
        <v>4</v>
      </c>
      <c r="B21" s="30" t="s">
        <v>21</v>
      </c>
      <c r="C21" s="31" t="s">
        <v>38</v>
      </c>
    </row>
    <row r="22" spans="1:3" s="21" customFormat="1" x14ac:dyDescent="0.2">
      <c r="A22" s="30" t="s">
        <v>5</v>
      </c>
      <c r="B22" s="30" t="s">
        <v>46</v>
      </c>
      <c r="C22" s="31" t="s">
        <v>38</v>
      </c>
    </row>
    <row r="23" spans="1:3" s="21" customFormat="1" x14ac:dyDescent="0.2">
      <c r="A23" s="30" t="s">
        <v>72</v>
      </c>
      <c r="B23" s="30" t="s">
        <v>74</v>
      </c>
      <c r="C23" s="31" t="s">
        <v>38</v>
      </c>
    </row>
    <row r="24" spans="1:3" s="21" customFormat="1" x14ac:dyDescent="0.2">
      <c r="A24" s="30" t="s">
        <v>73</v>
      </c>
      <c r="B24" s="30" t="s">
        <v>75</v>
      </c>
      <c r="C24" s="31" t="s">
        <v>38</v>
      </c>
    </row>
    <row r="25" spans="1:3" s="21" customFormat="1" x14ac:dyDescent="0.2">
      <c r="A25" s="32" t="s">
        <v>64</v>
      </c>
      <c r="B25" s="32" t="s">
        <v>35</v>
      </c>
      <c r="C25" s="31" t="s">
        <v>38</v>
      </c>
    </row>
    <row r="26" spans="1:3" x14ac:dyDescent="0.2">
      <c r="A26" s="32" t="s">
        <v>33</v>
      </c>
      <c r="B26" s="32" t="s">
        <v>36</v>
      </c>
      <c r="C26" s="31" t="s">
        <v>38</v>
      </c>
    </row>
    <row r="27" spans="1:3" x14ac:dyDescent="0.2">
      <c r="A27" s="21"/>
      <c r="B27" s="21"/>
      <c r="C27" s="21"/>
    </row>
    <row r="28" spans="1:3" x14ac:dyDescent="0.2">
      <c r="A28" s="21"/>
      <c r="B28" s="21"/>
      <c r="C28" s="21"/>
    </row>
  </sheetData>
  <customSheetViews>
    <customSheetView guid="{C3E70234-FA18-40E7-B25F-218A5F7D2EA2}" scale="80" fitToPage="1">
      <selection activeCell="B51" sqref="B51"/>
      <pageMargins left="0.75" right="0.75" top="1" bottom="1" header="0.5" footer="0.5"/>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75" right="0.75" top="1" bottom="1" header="0.5" footer="0.5"/>
      <printOptions horizontalCentered="1"/>
      <pageSetup scale="89" orientation="landscape" r:id="rId4"/>
      <headerFooter alignWithMargins="0">
        <oddFooter>&amp;R&amp;A</oddFooter>
      </headerFooter>
    </customSheetView>
  </customSheetViews>
  <phoneticPr fontId="0" type="noConversion"/>
  <hyperlinks>
    <hyperlink ref="B7" r:id="rId5"/>
  </hyperlinks>
  <printOptions horizontalCentered="1"/>
  <pageMargins left="0.25" right="0.25" top="1" bottom="1" header="0.5" footer="0.5"/>
  <pageSetup orientation="landscape" r:id="rId6"/>
  <headerFooter alignWithMargins="0">
    <oddFooter>&amp;R&amp;A</oddFooter>
  </headerFooter>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38"/>
  <sheetViews>
    <sheetView showGridLines="0" zoomScaleNormal="100" workbookViewId="0">
      <pane xSplit="2" ySplit="9" topLeftCell="C10" activePane="bottomRight" state="frozen"/>
      <selection activeCell="M44" sqref="M44"/>
      <selection pane="topRight" activeCell="M44" sqref="M44"/>
      <selection pane="bottomLeft" activeCell="M44" sqref="M44"/>
      <selection pane="bottomRight" activeCell="M44" sqref="M44"/>
    </sheetView>
  </sheetViews>
  <sheetFormatPr defaultColWidth="8.6640625" defaultRowHeight="11.25" x14ac:dyDescent="0.2"/>
  <cols>
    <col min="1" max="1" width="1.6640625" style="38" customWidth="1"/>
    <col min="2" max="2" width="11" style="38" customWidth="1"/>
    <col min="3" max="3" width="13.1640625" style="38" customWidth="1"/>
    <col min="4" max="4" width="13.6640625" style="38" customWidth="1"/>
    <col min="5" max="6" width="15.1640625" style="38" customWidth="1"/>
    <col min="7" max="7" width="13.6640625" style="38" customWidth="1"/>
    <col min="8" max="9" width="13.1640625" style="38" customWidth="1"/>
    <col min="10" max="10" width="25.6640625" style="38" customWidth="1"/>
    <col min="11" max="11" width="13.6640625" style="38" customWidth="1"/>
    <col min="12" max="12" width="5.1640625" style="38" customWidth="1"/>
    <col min="13" max="13" width="8.6640625" style="38" customWidth="1"/>
    <col min="14" max="16384" width="8.6640625" style="38"/>
  </cols>
  <sheetData>
    <row r="1" spans="2:21" s="34" customFormat="1" ht="15.75" x14ac:dyDescent="0.25">
      <c r="B1" s="126" t="s">
        <v>70</v>
      </c>
      <c r="C1" s="126"/>
      <c r="D1" s="126"/>
      <c r="E1" s="126"/>
      <c r="F1" s="126"/>
      <c r="G1" s="126"/>
      <c r="H1" s="126"/>
      <c r="I1" s="126"/>
      <c r="J1" s="126"/>
      <c r="K1" s="126"/>
      <c r="L1" s="126"/>
      <c r="M1" s="126"/>
    </row>
    <row r="2" spans="2:21" s="36" customFormat="1" ht="12.75" x14ac:dyDescent="0.2">
      <c r="B2" s="127" t="str">
        <f>+'[3]FormsList&amp;FilerInfo'!B2</f>
        <v>Pasadena Water and Power</v>
      </c>
      <c r="C2" s="128"/>
      <c r="D2" s="128"/>
      <c r="E2" s="128"/>
      <c r="F2" s="128"/>
      <c r="G2" s="128"/>
      <c r="H2" s="128"/>
      <c r="I2" s="128"/>
      <c r="J2" s="128"/>
      <c r="K2" s="128"/>
      <c r="L2" s="128"/>
      <c r="M2" s="128"/>
    </row>
    <row r="3" spans="2:21" s="36" customFormat="1" ht="12.75" x14ac:dyDescent="0.2">
      <c r="B3" s="128"/>
      <c r="C3" s="128"/>
      <c r="D3" s="128"/>
      <c r="E3" s="128"/>
      <c r="F3" s="128"/>
      <c r="G3" s="128"/>
      <c r="H3" s="128"/>
      <c r="I3" s="128"/>
      <c r="J3" s="128"/>
      <c r="K3" s="128"/>
    </row>
    <row r="4" spans="2:21" s="36" customFormat="1" ht="12.75" x14ac:dyDescent="0.2">
      <c r="B4" s="128"/>
      <c r="C4" s="128"/>
      <c r="D4" s="128"/>
      <c r="E4" s="128"/>
      <c r="F4" s="128"/>
      <c r="G4" s="128"/>
      <c r="H4" s="128"/>
      <c r="I4" s="128"/>
      <c r="J4" s="128"/>
      <c r="K4" s="128"/>
    </row>
    <row r="5" spans="2:21" s="34" customFormat="1" ht="30.75" customHeight="1" x14ac:dyDescent="0.2">
      <c r="B5" s="129" t="s">
        <v>60</v>
      </c>
      <c r="C5" s="129"/>
      <c r="D5" s="129"/>
      <c r="E5" s="129"/>
      <c r="F5" s="129"/>
      <c r="G5" s="129"/>
      <c r="H5" s="129"/>
      <c r="I5" s="129"/>
      <c r="J5" s="129"/>
      <c r="K5" s="129"/>
    </row>
    <row r="6" spans="2:21" ht="12.75" x14ac:dyDescent="0.2">
      <c r="B6" s="37"/>
      <c r="C6" s="37"/>
      <c r="D6" s="37"/>
      <c r="E6" s="37"/>
      <c r="F6" s="37"/>
      <c r="G6" s="37"/>
      <c r="H6" s="37"/>
      <c r="I6" s="37"/>
      <c r="J6" s="37"/>
      <c r="K6" s="37"/>
    </row>
    <row r="7" spans="2:21" ht="12.75" x14ac:dyDescent="0.2">
      <c r="C7" s="36" t="s">
        <v>29</v>
      </c>
      <c r="D7" s="36"/>
      <c r="E7" s="36"/>
      <c r="F7" s="36"/>
      <c r="G7" s="36"/>
      <c r="H7" s="36"/>
      <c r="I7" s="36"/>
      <c r="J7" s="36"/>
      <c r="K7" s="36"/>
    </row>
    <row r="8" spans="2:21" ht="48" customHeight="1" x14ac:dyDescent="0.2">
      <c r="B8" s="97" t="s">
        <v>93</v>
      </c>
      <c r="C8" s="39" t="s">
        <v>9</v>
      </c>
      <c r="D8" s="39" t="s">
        <v>91</v>
      </c>
      <c r="E8" s="39" t="s">
        <v>12</v>
      </c>
      <c r="F8" s="39" t="s">
        <v>25</v>
      </c>
      <c r="G8" s="40" t="s">
        <v>92</v>
      </c>
      <c r="H8" s="40" t="s">
        <v>11</v>
      </c>
      <c r="I8" s="41" t="s">
        <v>32</v>
      </c>
      <c r="J8" s="41" t="s">
        <v>94</v>
      </c>
      <c r="K8" s="42" t="s">
        <v>95</v>
      </c>
    </row>
    <row r="9" spans="2:21" x14ac:dyDescent="0.2">
      <c r="B9" s="43"/>
      <c r="C9" s="43"/>
      <c r="D9" s="43"/>
      <c r="E9" s="43"/>
      <c r="F9" s="43"/>
      <c r="G9" s="43"/>
      <c r="H9" s="43"/>
      <c r="I9" s="43"/>
      <c r="J9" s="43"/>
      <c r="K9" s="43"/>
      <c r="L9" s="46"/>
      <c r="M9" s="46"/>
    </row>
    <row r="10" spans="2:21" x14ac:dyDescent="0.2">
      <c r="B10" s="43">
        <v>2002</v>
      </c>
      <c r="C10" s="61">
        <v>268.803</v>
      </c>
      <c r="D10" s="98">
        <f>141.376+625.409</f>
        <v>766.78499999999997</v>
      </c>
      <c r="E10" s="61"/>
      <c r="F10" s="61"/>
      <c r="G10" s="61">
        <v>36.613</v>
      </c>
      <c r="H10" s="61"/>
      <c r="I10" s="61"/>
      <c r="J10" s="61">
        <v>13.944000000000001</v>
      </c>
      <c r="K10" s="61">
        <f t="shared" ref="K10:K26" si="0">SUM(C10:J10)</f>
        <v>1086.145</v>
      </c>
      <c r="L10" s="90"/>
      <c r="M10" s="68"/>
    </row>
    <row r="11" spans="2:21" ht="11.25" customHeight="1" x14ac:dyDescent="0.2">
      <c r="B11" s="43">
        <v>2003</v>
      </c>
      <c r="C11" s="61">
        <v>287.71699999999998</v>
      </c>
      <c r="D11" s="98">
        <v>815.70100000000002</v>
      </c>
      <c r="E11" s="61"/>
      <c r="F11" s="61"/>
      <c r="G11" s="61">
        <v>16.488</v>
      </c>
      <c r="H11" s="61"/>
      <c r="I11" s="61"/>
      <c r="J11" s="61">
        <v>40.366</v>
      </c>
      <c r="K11" s="61">
        <f t="shared" si="0"/>
        <v>1160.2720000000002</v>
      </c>
      <c r="L11" s="90"/>
      <c r="M11" s="68"/>
      <c r="U11" s="89"/>
    </row>
    <row r="12" spans="2:21" x14ac:dyDescent="0.2">
      <c r="B12" s="43">
        <v>2004</v>
      </c>
      <c r="C12" s="61">
        <v>306.77600000000001</v>
      </c>
      <c r="D12" s="98">
        <v>844.44899999999996</v>
      </c>
      <c r="E12" s="61"/>
      <c r="F12" s="61"/>
      <c r="G12" s="61">
        <v>18.562999999999999</v>
      </c>
      <c r="H12" s="61"/>
      <c r="I12" s="61"/>
      <c r="J12" s="61">
        <v>6.12</v>
      </c>
      <c r="K12" s="61">
        <f t="shared" si="0"/>
        <v>1175.9079999999999</v>
      </c>
      <c r="L12" s="90"/>
      <c r="M12" s="68"/>
      <c r="U12" s="89"/>
    </row>
    <row r="13" spans="2:21" x14ac:dyDescent="0.2">
      <c r="B13" s="43">
        <v>2005</v>
      </c>
      <c r="C13" s="61">
        <v>313.47000000000003</v>
      </c>
      <c r="D13" s="98">
        <v>830.52300000000002</v>
      </c>
      <c r="E13" s="61"/>
      <c r="F13" s="61"/>
      <c r="G13" s="61">
        <v>18.667000000000002</v>
      </c>
      <c r="H13" s="61"/>
      <c r="I13" s="61"/>
      <c r="J13" s="61">
        <v>8.3689999999999998</v>
      </c>
      <c r="K13" s="61">
        <f t="shared" si="0"/>
        <v>1171.0289999999998</v>
      </c>
      <c r="L13" s="90"/>
      <c r="M13" s="68"/>
      <c r="U13" s="89"/>
    </row>
    <row r="14" spans="2:21" x14ac:dyDescent="0.2">
      <c r="B14" s="43">
        <v>2006</v>
      </c>
      <c r="C14" s="61">
        <v>314.23500000000001</v>
      </c>
      <c r="D14" s="98">
        <v>862.66399999999999</v>
      </c>
      <c r="E14" s="61"/>
      <c r="F14" s="61"/>
      <c r="G14" s="61">
        <v>16.481000000000002</v>
      </c>
      <c r="H14" s="61"/>
      <c r="I14" s="61"/>
      <c r="J14" s="61">
        <v>-6.1189999999999998</v>
      </c>
      <c r="K14" s="61">
        <f t="shared" si="0"/>
        <v>1187.261</v>
      </c>
      <c r="L14" s="90"/>
      <c r="M14" s="68"/>
      <c r="U14" s="89"/>
    </row>
    <row r="15" spans="2:21" x14ac:dyDescent="0.2">
      <c r="B15" s="43">
        <v>2007</v>
      </c>
      <c r="C15" s="61">
        <v>337.90499999999997</v>
      </c>
      <c r="D15" s="98">
        <v>880.66</v>
      </c>
      <c r="E15" s="61"/>
      <c r="F15" s="61"/>
      <c r="G15" s="61">
        <v>15.351000000000001</v>
      </c>
      <c r="H15" s="61"/>
      <c r="I15" s="61"/>
      <c r="J15" s="61">
        <v>9.0449999999999999</v>
      </c>
      <c r="K15" s="61">
        <f t="shared" si="0"/>
        <v>1242.9610000000002</v>
      </c>
      <c r="L15" s="90"/>
      <c r="M15" s="68"/>
      <c r="U15" s="89"/>
    </row>
    <row r="16" spans="2:21" x14ac:dyDescent="0.2">
      <c r="B16" s="43">
        <v>2008</v>
      </c>
      <c r="C16" s="61">
        <v>338.85500000000002</v>
      </c>
      <c r="D16" s="98">
        <v>883.48299999999995</v>
      </c>
      <c r="E16" s="61"/>
      <c r="F16" s="61"/>
      <c r="G16" s="61">
        <v>16.288</v>
      </c>
      <c r="H16" s="61"/>
      <c r="I16" s="61"/>
      <c r="J16" s="61">
        <v>-7.2119999999999997</v>
      </c>
      <c r="K16" s="61">
        <f t="shared" si="0"/>
        <v>1231.414</v>
      </c>
      <c r="L16" s="90"/>
      <c r="M16" s="68"/>
      <c r="U16" s="89"/>
    </row>
    <row r="17" spans="2:21" x14ac:dyDescent="0.2">
      <c r="B17" s="43">
        <v>2009</v>
      </c>
      <c r="C17" s="61">
        <v>337.53100000000001</v>
      </c>
      <c r="D17" s="98">
        <v>887.69799999999998</v>
      </c>
      <c r="E17" s="61"/>
      <c r="F17" s="61"/>
      <c r="G17" s="61">
        <v>16.266999999999999</v>
      </c>
      <c r="H17" s="61"/>
      <c r="I17" s="61"/>
      <c r="J17" s="61">
        <v>3.5129999999999999</v>
      </c>
      <c r="K17" s="61">
        <f t="shared" si="0"/>
        <v>1245.009</v>
      </c>
      <c r="L17" s="90"/>
      <c r="M17" s="68"/>
      <c r="U17" s="89"/>
    </row>
    <row r="18" spans="2:21" ht="11.25" customHeight="1" x14ac:dyDescent="0.2">
      <c r="B18" s="43">
        <v>2010</v>
      </c>
      <c r="C18" s="61">
        <v>328.32</v>
      </c>
      <c r="D18" s="98">
        <v>833.41300000000001</v>
      </c>
      <c r="E18" s="61"/>
      <c r="F18" s="61"/>
      <c r="G18" s="61">
        <v>16.271999999999998</v>
      </c>
      <c r="H18" s="61"/>
      <c r="I18" s="61"/>
      <c r="J18" s="61">
        <v>6.3390000000000004</v>
      </c>
      <c r="K18" s="61">
        <f t="shared" si="0"/>
        <v>1184.3439999999998</v>
      </c>
      <c r="L18" s="90"/>
      <c r="M18" s="68"/>
      <c r="U18" s="89"/>
    </row>
    <row r="19" spans="2:21" x14ac:dyDescent="0.2">
      <c r="B19" s="43">
        <v>2011</v>
      </c>
      <c r="C19" s="61">
        <v>320</v>
      </c>
      <c r="D19" s="98">
        <v>814</v>
      </c>
      <c r="E19" s="61"/>
      <c r="F19" s="61"/>
      <c r="G19" s="61">
        <v>15.827999999999999</v>
      </c>
      <c r="H19" s="61"/>
      <c r="I19" s="61"/>
      <c r="J19" s="61">
        <v>10</v>
      </c>
      <c r="K19" s="61">
        <f t="shared" si="0"/>
        <v>1159.828</v>
      </c>
      <c r="L19" s="90"/>
      <c r="M19" s="68"/>
      <c r="U19" s="89"/>
    </row>
    <row r="20" spans="2:21" x14ac:dyDescent="0.2">
      <c r="B20" s="43">
        <v>2012</v>
      </c>
      <c r="C20" s="61">
        <v>316</v>
      </c>
      <c r="D20" s="98">
        <v>783</v>
      </c>
      <c r="E20" s="61"/>
      <c r="F20" s="61"/>
      <c r="G20" s="61">
        <v>16.113</v>
      </c>
      <c r="H20" s="61"/>
      <c r="I20" s="61"/>
      <c r="J20" s="61">
        <v>-1</v>
      </c>
      <c r="K20" s="61">
        <f t="shared" si="0"/>
        <v>1114.1130000000001</v>
      </c>
      <c r="L20" s="90"/>
      <c r="M20" s="68"/>
      <c r="U20" s="89"/>
    </row>
    <row r="21" spans="2:21" x14ac:dyDescent="0.2">
      <c r="B21" s="43">
        <v>2013</v>
      </c>
      <c r="C21" s="61">
        <v>334</v>
      </c>
      <c r="D21" s="98">
        <v>777</v>
      </c>
      <c r="E21" s="61"/>
      <c r="F21" s="61"/>
      <c r="G21" s="61">
        <v>16</v>
      </c>
      <c r="H21" s="61"/>
      <c r="I21" s="61"/>
      <c r="J21" s="61">
        <v>0.05</v>
      </c>
      <c r="K21" s="61">
        <f t="shared" si="0"/>
        <v>1127.05</v>
      </c>
      <c r="L21" s="90"/>
      <c r="M21" s="68"/>
      <c r="U21" s="89"/>
    </row>
    <row r="22" spans="2:21" x14ac:dyDescent="0.2">
      <c r="B22" s="43">
        <v>2014</v>
      </c>
      <c r="C22" s="61">
        <v>316.63099999999997</v>
      </c>
      <c r="D22" s="98">
        <v>783.87800000000004</v>
      </c>
      <c r="E22" s="61"/>
      <c r="F22" s="61"/>
      <c r="G22" s="61">
        <v>13.678000000000001</v>
      </c>
      <c r="H22" s="61"/>
      <c r="I22" s="61"/>
      <c r="J22" s="61">
        <v>-4.2990000000000004</v>
      </c>
      <c r="K22" s="61">
        <f t="shared" si="0"/>
        <v>1109.8880000000001</v>
      </c>
      <c r="L22" s="90"/>
      <c r="M22" s="68"/>
      <c r="U22" s="89"/>
    </row>
    <row r="23" spans="2:21" x14ac:dyDescent="0.2">
      <c r="B23" s="43">
        <v>2015</v>
      </c>
      <c r="C23" s="61">
        <v>324.65600000000001</v>
      </c>
      <c r="D23" s="98">
        <v>768.73500000000001</v>
      </c>
      <c r="E23" s="61"/>
      <c r="F23" s="61"/>
      <c r="G23" s="61">
        <v>13.423</v>
      </c>
      <c r="H23" s="61"/>
      <c r="I23" s="61"/>
      <c r="J23" s="61">
        <v>22.8</v>
      </c>
      <c r="K23" s="61">
        <f t="shared" si="0"/>
        <v>1129.614</v>
      </c>
      <c r="L23" s="88"/>
      <c r="M23" s="68"/>
      <c r="U23" s="89"/>
    </row>
    <row r="24" spans="2:21" x14ac:dyDescent="0.2">
      <c r="B24" s="43">
        <v>2016</v>
      </c>
      <c r="C24" s="61">
        <v>326.02300000000002</v>
      </c>
      <c r="D24" s="98">
        <v>755.51</v>
      </c>
      <c r="E24" s="61"/>
      <c r="F24" s="61"/>
      <c r="G24" s="61">
        <v>13.384</v>
      </c>
      <c r="H24" s="61"/>
      <c r="I24" s="61"/>
      <c r="J24" s="61">
        <v>0.02</v>
      </c>
      <c r="K24" s="61">
        <f t="shared" si="0"/>
        <v>1094.9369999999999</v>
      </c>
      <c r="L24" s="88"/>
      <c r="M24" s="68"/>
      <c r="U24" s="89"/>
    </row>
    <row r="25" spans="2:21" x14ac:dyDescent="0.2">
      <c r="B25" s="43">
        <v>2017</v>
      </c>
      <c r="C25" s="61">
        <v>320.27999999999997</v>
      </c>
      <c r="D25" s="98">
        <v>720.67700000000002</v>
      </c>
      <c r="E25" s="61"/>
      <c r="F25" s="61"/>
      <c r="G25" s="61">
        <v>13.368</v>
      </c>
      <c r="H25" s="61"/>
      <c r="I25" s="61"/>
      <c r="J25" s="61">
        <v>1.7210000000000001</v>
      </c>
      <c r="K25" s="61">
        <f t="shared" si="0"/>
        <v>1056.0459999999998</v>
      </c>
      <c r="L25" s="88"/>
      <c r="M25" s="68"/>
      <c r="U25" s="89"/>
    </row>
    <row r="26" spans="2:21" x14ac:dyDescent="0.2">
      <c r="B26" s="43">
        <v>2018</v>
      </c>
      <c r="C26" s="61">
        <v>320.87799999999999</v>
      </c>
      <c r="D26" s="98">
        <v>709.59799999999996</v>
      </c>
      <c r="E26" s="61"/>
      <c r="F26" s="61"/>
      <c r="G26" s="61">
        <v>13.372</v>
      </c>
      <c r="H26" s="61"/>
      <c r="I26" s="61"/>
      <c r="J26" s="61">
        <v>-3.2080000000000002</v>
      </c>
      <c r="K26" s="61">
        <f t="shared" si="0"/>
        <v>1040.6399999999999</v>
      </c>
      <c r="L26" s="88"/>
      <c r="M26" s="68"/>
      <c r="U26" s="89"/>
    </row>
    <row r="27" spans="2:21" x14ac:dyDescent="0.2">
      <c r="B27" s="43">
        <v>2019</v>
      </c>
      <c r="C27" s="44">
        <v>318.91800000000001</v>
      </c>
      <c r="D27" s="99">
        <f>691.923</f>
        <v>691.923</v>
      </c>
      <c r="E27" s="44"/>
      <c r="F27" s="44"/>
      <c r="G27" s="44">
        <v>13.372</v>
      </c>
      <c r="H27" s="44"/>
      <c r="I27" s="44"/>
      <c r="J27" s="44"/>
      <c r="K27" s="45">
        <f>SUM(C27:H27)</f>
        <v>1024.213</v>
      </c>
      <c r="L27" s="88"/>
      <c r="U27" s="89"/>
    </row>
    <row r="28" spans="2:21" x14ac:dyDescent="0.2">
      <c r="B28" s="43">
        <v>2020</v>
      </c>
      <c r="C28" s="44">
        <v>319.94405988745319</v>
      </c>
      <c r="D28" s="99">
        <v>701.15259375000005</v>
      </c>
      <c r="E28" s="44"/>
      <c r="F28" s="44"/>
      <c r="G28" s="44">
        <v>13.372</v>
      </c>
      <c r="H28" s="44"/>
      <c r="I28" s="44">
        <v>7.6216265842975597</v>
      </c>
      <c r="J28" s="44"/>
      <c r="K28" s="45">
        <f>SUM(C28:I28)</f>
        <v>1042.0902802217508</v>
      </c>
      <c r="L28" s="88"/>
    </row>
    <row r="29" spans="2:21" x14ac:dyDescent="0.2">
      <c r="B29" s="43">
        <v>2021</v>
      </c>
      <c r="C29" s="44">
        <v>319.94405988745319</v>
      </c>
      <c r="D29" s="99">
        <v>694.05819374999999</v>
      </c>
      <c r="E29" s="44"/>
      <c r="F29" s="44"/>
      <c r="G29" s="44">
        <v>13.372</v>
      </c>
      <c r="H29" s="44"/>
      <c r="I29" s="44">
        <v>9.2000924695326116</v>
      </c>
      <c r="J29" s="44"/>
      <c r="K29" s="45">
        <f t="shared" ref="K29:K38" si="1">SUM(C29:I29)</f>
        <v>1036.5743461069858</v>
      </c>
      <c r="L29" s="88"/>
    </row>
    <row r="30" spans="2:21" x14ac:dyDescent="0.2">
      <c r="B30" s="43">
        <v>2022</v>
      </c>
      <c r="C30" s="44">
        <v>319.94405988745319</v>
      </c>
      <c r="D30" s="99">
        <v>696.97819374999995</v>
      </c>
      <c r="E30" s="44"/>
      <c r="F30" s="44"/>
      <c r="G30" s="44">
        <v>13.372</v>
      </c>
      <c r="H30" s="44"/>
      <c r="I30" s="44">
        <v>10.874335722485155</v>
      </c>
      <c r="J30" s="44"/>
      <c r="K30" s="45">
        <f t="shared" si="1"/>
        <v>1041.1685893599383</v>
      </c>
      <c r="L30" s="88"/>
    </row>
    <row r="31" spans="2:21" x14ac:dyDescent="0.2">
      <c r="B31" s="43">
        <v>2023</v>
      </c>
      <c r="C31" s="44">
        <v>319.94405988745319</v>
      </c>
      <c r="D31" s="99">
        <v>695.51819375000002</v>
      </c>
      <c r="E31" s="44"/>
      <c r="F31" s="44"/>
      <c r="G31" s="44">
        <v>13.372</v>
      </c>
      <c r="H31" s="44"/>
      <c r="I31" s="44">
        <v>12.626244004034586</v>
      </c>
      <c r="J31" s="44"/>
      <c r="K31" s="45">
        <f t="shared" si="1"/>
        <v>1041.4604976414878</v>
      </c>
      <c r="L31" s="88"/>
    </row>
    <row r="32" spans="2:21" x14ac:dyDescent="0.2">
      <c r="B32" s="43">
        <v>2024</v>
      </c>
      <c r="C32" s="44">
        <v>319.94405988745319</v>
      </c>
      <c r="D32" s="99">
        <v>724.72299375</v>
      </c>
      <c r="E32" s="44"/>
      <c r="F32" s="44"/>
      <c r="G32" s="44">
        <v>13.372</v>
      </c>
      <c r="H32" s="44"/>
      <c r="I32" s="44">
        <v>14.437459282205477</v>
      </c>
      <c r="J32" s="44"/>
      <c r="K32" s="45">
        <f t="shared" si="1"/>
        <v>1072.4765129196587</v>
      </c>
      <c r="L32" s="88"/>
    </row>
    <row r="33" spans="2:13" x14ac:dyDescent="0.2">
      <c r="B33" s="43">
        <v>2025</v>
      </c>
      <c r="C33" s="44">
        <v>319.94405988745319</v>
      </c>
      <c r="D33" s="99">
        <v>724.71819374999995</v>
      </c>
      <c r="E33" s="44"/>
      <c r="F33" s="44"/>
      <c r="G33" s="44">
        <v>13.372</v>
      </c>
      <c r="H33" s="44"/>
      <c r="I33" s="44">
        <v>16.826248939722372</v>
      </c>
      <c r="J33" s="44"/>
      <c r="K33" s="45">
        <f t="shared" si="1"/>
        <v>1074.8605025771756</v>
      </c>
      <c r="L33" s="88"/>
    </row>
    <row r="34" spans="2:13" x14ac:dyDescent="0.2">
      <c r="B34" s="43">
        <v>2026</v>
      </c>
      <c r="C34" s="44">
        <v>319.94405988745319</v>
      </c>
      <c r="D34" s="99">
        <v>724.71819374999995</v>
      </c>
      <c r="E34" s="44"/>
      <c r="F34" s="44"/>
      <c r="G34" s="44">
        <v>13.372</v>
      </c>
      <c r="H34" s="44"/>
      <c r="I34" s="44">
        <v>18.181023642416708</v>
      </c>
      <c r="J34" s="44"/>
      <c r="K34" s="45">
        <f t="shared" si="1"/>
        <v>1076.21527727987</v>
      </c>
      <c r="L34" s="88"/>
    </row>
    <row r="35" spans="2:13" s="46" customFormat="1" x14ac:dyDescent="0.2">
      <c r="B35" s="43">
        <v>2027</v>
      </c>
      <c r="C35" s="44">
        <v>319.94405988745319</v>
      </c>
      <c r="D35" s="99">
        <v>724.71819374999995</v>
      </c>
      <c r="E35" s="44"/>
      <c r="F35" s="44"/>
      <c r="G35" s="44">
        <v>13.372</v>
      </c>
      <c r="H35" s="44"/>
      <c r="I35" s="44">
        <v>20.089935113031874</v>
      </c>
      <c r="J35" s="44"/>
      <c r="K35" s="45">
        <f t="shared" si="1"/>
        <v>1078.1241887504852</v>
      </c>
      <c r="L35" s="88"/>
      <c r="M35" s="38"/>
    </row>
    <row r="36" spans="2:13" x14ac:dyDescent="0.2">
      <c r="B36" s="43">
        <v>2028</v>
      </c>
      <c r="C36" s="44">
        <v>319.94405988745319</v>
      </c>
      <c r="D36" s="99">
        <v>724.72299375</v>
      </c>
      <c r="E36" s="44"/>
      <c r="F36" s="44"/>
      <c r="G36" s="44">
        <v>13.372</v>
      </c>
      <c r="H36" s="44"/>
      <c r="I36" s="44">
        <v>22.011988375222046</v>
      </c>
      <c r="J36" s="44"/>
      <c r="K36" s="45">
        <f t="shared" si="1"/>
        <v>1080.0510420126752</v>
      </c>
      <c r="L36" s="88"/>
    </row>
    <row r="37" spans="2:13" x14ac:dyDescent="0.2">
      <c r="B37" s="43">
        <v>2029</v>
      </c>
      <c r="C37" s="44">
        <v>319.94405988745319</v>
      </c>
      <c r="D37" s="99">
        <v>724.71819374999995</v>
      </c>
      <c r="E37" s="44"/>
      <c r="F37" s="44"/>
      <c r="G37" s="44">
        <v>13</v>
      </c>
      <c r="H37" s="44"/>
      <c r="I37" s="44">
        <v>23.941324091569065</v>
      </c>
      <c r="J37" s="44"/>
      <c r="K37" s="45">
        <f t="shared" si="1"/>
        <v>1081.6035777290222</v>
      </c>
    </row>
    <row r="38" spans="2:13" x14ac:dyDescent="0.2">
      <c r="B38" s="43">
        <v>2030</v>
      </c>
      <c r="C38" s="44">
        <v>319.94405988745319</v>
      </c>
      <c r="D38" s="99">
        <v>724.71819374999995</v>
      </c>
      <c r="E38" s="44"/>
      <c r="F38" s="44"/>
      <c r="G38" s="44">
        <v>13</v>
      </c>
      <c r="H38" s="44"/>
      <c r="I38" s="44">
        <v>25.874109148341912</v>
      </c>
      <c r="J38" s="44"/>
      <c r="K38" s="45">
        <f t="shared" si="1"/>
        <v>1083.5363627857951</v>
      </c>
    </row>
  </sheetData>
  <mergeCells count="5">
    <mergeCell ref="B1:M1"/>
    <mergeCell ref="B2:M2"/>
    <mergeCell ref="B3:K3"/>
    <mergeCell ref="B4:K4"/>
    <mergeCell ref="B5:K5"/>
  </mergeCells>
  <printOptions horizontalCentered="1" gridLinesSet="0"/>
  <pageMargins left="0.25" right="0.25" top="0.75" bottom="0.75" header="0.5" footer="0.5"/>
  <pageSetup orientation="landscape" r:id="rId1"/>
  <headerFooter alignWithMargins="0">
    <oddFooter>&amp;R&amp;A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8"/>
  <sheetViews>
    <sheetView showGridLines="0" topLeftCell="A4" zoomScaleNormal="100" workbookViewId="0">
      <selection activeCell="B5" sqref="B5:K5"/>
    </sheetView>
  </sheetViews>
  <sheetFormatPr defaultColWidth="8.6640625" defaultRowHeight="11.25" x14ac:dyDescent="0.2"/>
  <cols>
    <col min="1" max="1" width="1.6640625" style="38" customWidth="1"/>
    <col min="2" max="2" width="11" style="38" customWidth="1"/>
    <col min="3" max="3" width="15.6640625" style="38" customWidth="1"/>
    <col min="4" max="4" width="21.6640625" style="38" customWidth="1"/>
    <col min="5" max="6" width="14.6640625" style="38" customWidth="1"/>
    <col min="7" max="7" width="8.6640625" style="38" customWidth="1"/>
    <col min="8" max="8" width="16.1640625" style="68" customWidth="1"/>
    <col min="9" max="9" width="7.5" style="38" customWidth="1"/>
    <col min="10" max="10" width="18.83203125" style="38" customWidth="1"/>
    <col min="11" max="11" width="18.6640625" style="38" customWidth="1"/>
    <col min="12" max="16384" width="8.6640625" style="38"/>
  </cols>
  <sheetData>
    <row r="1" spans="2:11" s="34" customFormat="1" ht="15.75" x14ac:dyDescent="0.25">
      <c r="B1" s="126" t="s">
        <v>19</v>
      </c>
      <c r="C1" s="126"/>
      <c r="D1" s="126"/>
      <c r="E1" s="126"/>
      <c r="F1" s="126"/>
      <c r="G1" s="126"/>
      <c r="H1" s="126"/>
      <c r="I1" s="126"/>
      <c r="J1" s="126"/>
      <c r="K1" s="126"/>
    </row>
    <row r="2" spans="2:11" s="36" customFormat="1" ht="12.75" x14ac:dyDescent="0.2">
      <c r="B2" s="127" t="str">
        <f>+'FormsList&amp;FilerInfo'!B2</f>
        <v>Pasadena Water and Power</v>
      </c>
      <c r="C2" s="128"/>
      <c r="D2" s="128"/>
      <c r="E2" s="128"/>
      <c r="F2" s="128"/>
      <c r="G2" s="128"/>
      <c r="H2" s="128"/>
      <c r="I2" s="128"/>
      <c r="J2" s="128"/>
      <c r="K2" s="128"/>
    </row>
    <row r="3" spans="2:11" s="36" customFormat="1" ht="12.75" x14ac:dyDescent="0.2">
      <c r="B3" s="128"/>
      <c r="C3" s="128"/>
      <c r="D3" s="128"/>
      <c r="E3" s="128"/>
      <c r="F3" s="128"/>
      <c r="G3" s="128"/>
      <c r="H3" s="128"/>
      <c r="I3" s="35"/>
    </row>
    <row r="4" spans="2:11" s="36" customFormat="1" ht="12.75" x14ac:dyDescent="0.2">
      <c r="B4" s="130"/>
      <c r="C4" s="128"/>
      <c r="D4" s="128"/>
      <c r="E4" s="128"/>
      <c r="F4" s="76"/>
      <c r="H4" s="77"/>
    </row>
    <row r="5" spans="2:11" s="34" customFormat="1" ht="15.75" x14ac:dyDescent="0.25">
      <c r="B5" s="131" t="s">
        <v>67</v>
      </c>
      <c r="C5" s="131"/>
      <c r="D5" s="131"/>
      <c r="E5" s="131"/>
      <c r="F5" s="131"/>
      <c r="G5" s="131"/>
      <c r="H5" s="131"/>
      <c r="I5" s="131"/>
      <c r="J5" s="131"/>
      <c r="K5" s="131"/>
    </row>
    <row r="6" spans="2:11" ht="12.75" x14ac:dyDescent="0.2">
      <c r="B6" s="128"/>
      <c r="C6" s="128"/>
      <c r="D6" s="128"/>
      <c r="E6" s="128"/>
      <c r="F6" s="128"/>
      <c r="G6" s="128"/>
      <c r="H6" s="128"/>
      <c r="I6" s="128"/>
      <c r="J6" s="128"/>
      <c r="K6" s="128"/>
    </row>
    <row r="7" spans="2:11" ht="12.75" x14ac:dyDescent="0.2">
      <c r="B7" s="35"/>
      <c r="C7" s="35"/>
      <c r="D7" s="35"/>
      <c r="E7" s="35"/>
      <c r="F7" s="76"/>
      <c r="G7" s="35"/>
      <c r="H7" s="78"/>
    </row>
    <row r="8" spans="2:11" ht="12.75" x14ac:dyDescent="0.2">
      <c r="B8" s="47"/>
      <c r="C8" s="47"/>
      <c r="D8" s="47"/>
      <c r="E8" s="47"/>
      <c r="F8" s="47"/>
      <c r="G8" s="48"/>
      <c r="H8" s="79"/>
    </row>
    <row r="9" spans="2:11" ht="63.75" customHeight="1" x14ac:dyDescent="0.2">
      <c r="B9" s="49" t="s">
        <v>105</v>
      </c>
      <c r="C9" s="50" t="s">
        <v>61</v>
      </c>
      <c r="D9" s="50" t="s">
        <v>63</v>
      </c>
      <c r="E9" s="50" t="s">
        <v>18</v>
      </c>
      <c r="F9" s="50" t="s">
        <v>62</v>
      </c>
      <c r="G9" s="50" t="s">
        <v>13</v>
      </c>
      <c r="H9" s="80" t="s">
        <v>66</v>
      </c>
      <c r="J9" s="51" t="s">
        <v>68</v>
      </c>
      <c r="K9" s="51" t="s">
        <v>69</v>
      </c>
    </row>
    <row r="10" spans="2:11" x14ac:dyDescent="0.2">
      <c r="B10" s="43">
        <v>2002</v>
      </c>
      <c r="C10" s="61">
        <f>'Form 1.1b'!K10</f>
        <v>1086.145</v>
      </c>
      <c r="D10" s="61"/>
      <c r="E10" s="61">
        <f t="shared" ref="E10:E38" si="0">SUM(C10:D10)</f>
        <v>1086.145</v>
      </c>
      <c r="F10" s="61"/>
      <c r="G10" s="61"/>
      <c r="H10" s="61"/>
      <c r="I10" s="68"/>
      <c r="J10" s="61">
        <v>0</v>
      </c>
      <c r="K10" s="61">
        <f t="shared" ref="K10:K28" si="1">+H10-J10</f>
        <v>0</v>
      </c>
    </row>
    <row r="11" spans="2:11" ht="11.25" customHeight="1" x14ac:dyDescent="0.2">
      <c r="B11" s="43">
        <v>2003</v>
      </c>
      <c r="C11" s="61">
        <f>'Form 1.1b'!K11</f>
        <v>1160.2720000000002</v>
      </c>
      <c r="D11" s="61"/>
      <c r="E11" s="61">
        <f t="shared" si="0"/>
        <v>1160.2720000000002</v>
      </c>
      <c r="F11" s="83">
        <f>(H11-E11)/H11</f>
        <v>3.015235704152771E-2</v>
      </c>
      <c r="G11" s="84">
        <f>H11-E11</f>
        <v>36.072609819999798</v>
      </c>
      <c r="H11" s="61">
        <v>1196.34460982</v>
      </c>
      <c r="I11" s="68"/>
      <c r="J11" s="61">
        <v>0</v>
      </c>
      <c r="K11" s="61">
        <f t="shared" si="1"/>
        <v>1196.34460982</v>
      </c>
    </row>
    <row r="12" spans="2:11" x14ac:dyDescent="0.2">
      <c r="B12" s="43">
        <v>2004</v>
      </c>
      <c r="C12" s="61">
        <f>'Form 1.1b'!K12</f>
        <v>1175.9079999999999</v>
      </c>
      <c r="D12" s="61"/>
      <c r="E12" s="61">
        <f t="shared" si="0"/>
        <v>1175.9079999999999</v>
      </c>
      <c r="F12" s="83">
        <f t="shared" ref="F12:F26" si="2">(H12-E12)/H12</f>
        <v>5.6483791722690677E-2</v>
      </c>
      <c r="G12" s="84">
        <f t="shared" ref="G12:G26" si="3">H12-E12</f>
        <v>70.395974096000145</v>
      </c>
      <c r="H12" s="61">
        <v>1246.303974096</v>
      </c>
      <c r="I12" s="68"/>
      <c r="J12" s="61">
        <v>0</v>
      </c>
      <c r="K12" s="61">
        <f t="shared" si="1"/>
        <v>1246.303974096</v>
      </c>
    </row>
    <row r="13" spans="2:11" x14ac:dyDescent="0.2">
      <c r="B13" s="43">
        <v>2005</v>
      </c>
      <c r="C13" s="61">
        <f>'Form 1.1b'!K13</f>
        <v>1171.0289999999998</v>
      </c>
      <c r="D13" s="61"/>
      <c r="E13" s="61">
        <f t="shared" si="0"/>
        <v>1171.0289999999998</v>
      </c>
      <c r="F13" s="83">
        <f t="shared" si="2"/>
        <v>3.5054899547914867E-2</v>
      </c>
      <c r="G13" s="84">
        <f t="shared" si="3"/>
        <v>42.541595313000471</v>
      </c>
      <c r="H13" s="61">
        <v>1213.5705953130002</v>
      </c>
      <c r="I13" s="68"/>
      <c r="J13" s="61">
        <v>0</v>
      </c>
      <c r="K13" s="61">
        <f t="shared" si="1"/>
        <v>1213.5705953130002</v>
      </c>
    </row>
    <row r="14" spans="2:11" x14ac:dyDescent="0.2">
      <c r="B14" s="43">
        <v>2006</v>
      </c>
      <c r="C14" s="61">
        <f>'Form 1.1b'!K14</f>
        <v>1187.261</v>
      </c>
      <c r="D14" s="61"/>
      <c r="E14" s="61">
        <f t="shared" si="0"/>
        <v>1187.261</v>
      </c>
      <c r="F14" s="83">
        <f t="shared" si="2"/>
        <v>5.7919919402682464E-2</v>
      </c>
      <c r="G14" s="84">
        <f t="shared" si="3"/>
        <v>72.993859912999824</v>
      </c>
      <c r="H14" s="61">
        <v>1260.2548599129998</v>
      </c>
      <c r="I14" s="68"/>
      <c r="J14" s="61">
        <v>0</v>
      </c>
      <c r="K14" s="61">
        <f t="shared" si="1"/>
        <v>1260.2548599129998</v>
      </c>
    </row>
    <row r="15" spans="2:11" x14ac:dyDescent="0.2">
      <c r="B15" s="43">
        <v>2007</v>
      </c>
      <c r="C15" s="61">
        <f>'Form 1.1b'!K15</f>
        <v>1242.9610000000002</v>
      </c>
      <c r="D15" s="61"/>
      <c r="E15" s="61">
        <f t="shared" si="0"/>
        <v>1242.9610000000002</v>
      </c>
      <c r="F15" s="83">
        <f t="shared" si="2"/>
        <v>3.0726375510257729E-2</v>
      </c>
      <c r="G15" s="84">
        <f t="shared" si="3"/>
        <v>39.402378714999941</v>
      </c>
      <c r="H15" s="61">
        <v>1282.3633787150002</v>
      </c>
      <c r="I15" s="68"/>
      <c r="J15" s="61">
        <v>0</v>
      </c>
      <c r="K15" s="61">
        <f t="shared" si="1"/>
        <v>1282.3633787150002</v>
      </c>
    </row>
    <row r="16" spans="2:11" x14ac:dyDescent="0.2">
      <c r="B16" s="43">
        <v>2008</v>
      </c>
      <c r="C16" s="61">
        <f>'Form 1.1b'!K16</f>
        <v>1231.414</v>
      </c>
      <c r="D16" s="61"/>
      <c r="E16" s="61">
        <f t="shared" si="0"/>
        <v>1231.414</v>
      </c>
      <c r="F16" s="83">
        <f t="shared" si="2"/>
        <v>5.9014744985300065E-2</v>
      </c>
      <c r="G16" s="84">
        <f t="shared" si="3"/>
        <v>77.22924752970016</v>
      </c>
      <c r="H16" s="61">
        <v>1308.6432475297001</v>
      </c>
      <c r="I16" s="68"/>
      <c r="J16" s="61">
        <v>0</v>
      </c>
      <c r="K16" s="61">
        <f t="shared" si="1"/>
        <v>1308.6432475297001</v>
      </c>
    </row>
    <row r="17" spans="2:11" x14ac:dyDescent="0.2">
      <c r="B17" s="43">
        <v>2009</v>
      </c>
      <c r="C17" s="61">
        <f>'Form 1.1b'!K17</f>
        <v>1245.009</v>
      </c>
      <c r="D17" s="61"/>
      <c r="E17" s="61">
        <f t="shared" si="0"/>
        <v>1245.009</v>
      </c>
      <c r="F17" s="83">
        <f t="shared" si="2"/>
        <v>3.1538997924555119E-2</v>
      </c>
      <c r="G17" s="84">
        <f t="shared" si="3"/>
        <v>40.545087703999798</v>
      </c>
      <c r="H17" s="61">
        <v>1285.5540877039998</v>
      </c>
      <c r="I17" s="68"/>
      <c r="J17" s="61">
        <v>0</v>
      </c>
      <c r="K17" s="61">
        <f t="shared" si="1"/>
        <v>1285.5540877039998</v>
      </c>
    </row>
    <row r="18" spans="2:11" ht="11.25" customHeight="1" x14ac:dyDescent="0.2">
      <c r="B18" s="43">
        <v>2010</v>
      </c>
      <c r="C18" s="61">
        <f>'Form 1.1b'!K18</f>
        <v>1184.3439999999998</v>
      </c>
      <c r="D18" s="61"/>
      <c r="E18" s="61">
        <f t="shared" si="0"/>
        <v>1184.3439999999998</v>
      </c>
      <c r="F18" s="83">
        <f t="shared" si="2"/>
        <v>3.9226487226799993E-2</v>
      </c>
      <c r="G18" s="84">
        <f t="shared" si="3"/>
        <v>48.354429187000278</v>
      </c>
      <c r="H18" s="61">
        <v>1232.6984291870001</v>
      </c>
      <c r="I18" s="68"/>
      <c r="J18" s="61">
        <v>0</v>
      </c>
      <c r="K18" s="61">
        <f t="shared" si="1"/>
        <v>1232.6984291870001</v>
      </c>
    </row>
    <row r="19" spans="2:11" x14ac:dyDescent="0.2">
      <c r="B19" s="43">
        <v>2011</v>
      </c>
      <c r="C19" s="61">
        <f>'Form 1.1b'!K19</f>
        <v>1159.828</v>
      </c>
      <c r="D19" s="61"/>
      <c r="E19" s="61">
        <f t="shared" si="0"/>
        <v>1159.828</v>
      </c>
      <c r="F19" s="83">
        <f t="shared" si="2"/>
        <v>3.2279439393921715E-2</v>
      </c>
      <c r="G19" s="84">
        <f t="shared" si="3"/>
        <v>38.687405391000311</v>
      </c>
      <c r="H19" s="61">
        <v>1198.5154053910003</v>
      </c>
      <c r="I19" s="68"/>
      <c r="J19" s="61">
        <v>0</v>
      </c>
      <c r="K19" s="61">
        <f t="shared" si="1"/>
        <v>1198.5154053910003</v>
      </c>
    </row>
    <row r="20" spans="2:11" x14ac:dyDescent="0.2">
      <c r="B20" s="43">
        <v>2012</v>
      </c>
      <c r="C20" s="61">
        <f>'Form 1.1b'!K20</f>
        <v>1114.1130000000001</v>
      </c>
      <c r="D20" s="61"/>
      <c r="E20" s="61">
        <f t="shared" si="0"/>
        <v>1114.1130000000001</v>
      </c>
      <c r="F20" s="83">
        <f t="shared" si="2"/>
        <v>4.5674738254798966E-2</v>
      </c>
      <c r="G20" s="84">
        <f t="shared" si="3"/>
        <v>53.322301840999899</v>
      </c>
      <c r="H20" s="61">
        <v>1167.435301841</v>
      </c>
      <c r="I20" s="68"/>
      <c r="J20" s="61">
        <v>0</v>
      </c>
      <c r="K20" s="61">
        <f t="shared" si="1"/>
        <v>1167.435301841</v>
      </c>
    </row>
    <row r="21" spans="2:11" x14ac:dyDescent="0.2">
      <c r="B21" s="43">
        <v>2013</v>
      </c>
      <c r="C21" s="61">
        <f>'Form 1.1b'!K21</f>
        <v>1127.05</v>
      </c>
      <c r="D21" s="61"/>
      <c r="E21" s="61">
        <f t="shared" si="0"/>
        <v>1127.05</v>
      </c>
      <c r="F21" s="83">
        <f t="shared" si="2"/>
        <v>5.9994179033941268E-2</v>
      </c>
      <c r="G21" s="84">
        <f t="shared" si="3"/>
        <v>71.931936985999755</v>
      </c>
      <c r="H21" s="61">
        <v>1198.9819369859997</v>
      </c>
      <c r="I21" s="68"/>
      <c r="J21" s="61">
        <v>0</v>
      </c>
      <c r="K21" s="61">
        <f t="shared" si="1"/>
        <v>1198.9819369859997</v>
      </c>
    </row>
    <row r="22" spans="2:11" x14ac:dyDescent="0.2">
      <c r="B22" s="43">
        <v>2014</v>
      </c>
      <c r="C22" s="61">
        <f>'Form 1.1b'!K22</f>
        <v>1109.8880000000001</v>
      </c>
      <c r="D22" s="61"/>
      <c r="E22" s="61">
        <f t="shared" si="0"/>
        <v>1109.8880000000001</v>
      </c>
      <c r="F22" s="83">
        <f t="shared" si="2"/>
        <v>4.864814572099381E-2</v>
      </c>
      <c r="G22" s="84">
        <f t="shared" si="3"/>
        <v>56.755019622999953</v>
      </c>
      <c r="H22" s="61">
        <v>1166.6430196230001</v>
      </c>
      <c r="I22" s="68"/>
      <c r="J22" s="61">
        <v>0</v>
      </c>
      <c r="K22" s="61">
        <f t="shared" si="1"/>
        <v>1166.6430196230001</v>
      </c>
    </row>
    <row r="23" spans="2:11" x14ac:dyDescent="0.2">
      <c r="B23" s="52">
        <v>2015</v>
      </c>
      <c r="C23" s="61">
        <f>'Form 1.1b'!K23</f>
        <v>1129.614</v>
      </c>
      <c r="D23" s="61"/>
      <c r="E23" s="61">
        <f t="shared" si="0"/>
        <v>1129.614</v>
      </c>
      <c r="F23" s="83">
        <f t="shared" si="2"/>
        <v>2.072311368778236E-2</v>
      </c>
      <c r="G23" s="84">
        <f t="shared" si="3"/>
        <v>23.904494911000256</v>
      </c>
      <c r="H23" s="61">
        <v>1153.5184949110003</v>
      </c>
      <c r="I23" s="68"/>
      <c r="J23" s="61">
        <v>0</v>
      </c>
      <c r="K23" s="61">
        <f t="shared" si="1"/>
        <v>1153.5184949110003</v>
      </c>
    </row>
    <row r="24" spans="2:11" x14ac:dyDescent="0.2">
      <c r="B24" s="43">
        <v>2016</v>
      </c>
      <c r="C24" s="61">
        <f>'Form 1.1b'!K24</f>
        <v>1094.9369999999999</v>
      </c>
      <c r="D24" s="61"/>
      <c r="E24" s="61">
        <f t="shared" si="0"/>
        <v>1094.9369999999999</v>
      </c>
      <c r="F24" s="83">
        <f t="shared" si="2"/>
        <v>4.5071830777218956E-2</v>
      </c>
      <c r="G24" s="84">
        <f t="shared" si="3"/>
        <v>51.6801334029999</v>
      </c>
      <c r="H24" s="61">
        <v>1146.6171334029998</v>
      </c>
      <c r="I24" s="68"/>
      <c r="J24" s="61">
        <v>0</v>
      </c>
      <c r="K24" s="61">
        <f t="shared" si="1"/>
        <v>1146.6171334029998</v>
      </c>
    </row>
    <row r="25" spans="2:11" x14ac:dyDescent="0.2">
      <c r="B25" s="52">
        <v>2017</v>
      </c>
      <c r="C25" s="61">
        <f>'Form 1.1b'!K25</f>
        <v>1056.0459999999998</v>
      </c>
      <c r="D25" s="85"/>
      <c r="E25" s="85">
        <f t="shared" si="0"/>
        <v>1056.0459999999998</v>
      </c>
      <c r="F25" s="83">
        <f>(H25-E25)/H25</f>
        <v>4.4526368789692107E-2</v>
      </c>
      <c r="G25" s="84">
        <f t="shared" si="3"/>
        <v>49.213177757000039</v>
      </c>
      <c r="H25" s="61">
        <v>1105.2591777569999</v>
      </c>
      <c r="I25" s="68"/>
      <c r="J25" s="85">
        <v>0</v>
      </c>
      <c r="K25" s="61">
        <f t="shared" si="1"/>
        <v>1105.2591777569999</v>
      </c>
    </row>
    <row r="26" spans="2:11" x14ac:dyDescent="0.2">
      <c r="B26" s="43">
        <v>2018</v>
      </c>
      <c r="C26" s="61">
        <f>'Form 1.1b'!K26</f>
        <v>1040.6399999999999</v>
      </c>
      <c r="D26" s="85"/>
      <c r="E26" s="85">
        <f t="shared" si="0"/>
        <v>1040.6399999999999</v>
      </c>
      <c r="F26" s="83">
        <f t="shared" si="2"/>
        <v>4.1119803872556253E-2</v>
      </c>
      <c r="G26" s="84">
        <f t="shared" si="3"/>
        <v>44.62592185630001</v>
      </c>
      <c r="H26" s="61">
        <v>1085.2659218562999</v>
      </c>
      <c r="I26" s="68"/>
      <c r="J26" s="85">
        <v>0</v>
      </c>
      <c r="K26" s="61">
        <f t="shared" si="1"/>
        <v>1085.2659218562999</v>
      </c>
    </row>
    <row r="27" spans="2:11" x14ac:dyDescent="0.2">
      <c r="B27" s="52">
        <v>2019</v>
      </c>
      <c r="C27" s="110">
        <f>'Form 1.1b'!K27</f>
        <v>1024.213</v>
      </c>
      <c r="D27" s="53"/>
      <c r="E27" s="54">
        <f t="shared" si="0"/>
        <v>1024.213</v>
      </c>
      <c r="F27" s="91">
        <v>0.04</v>
      </c>
      <c r="G27" s="53">
        <f>H27-E27</f>
        <v>41.365137812870216</v>
      </c>
      <c r="H27" s="54">
        <v>1065.5781378128702</v>
      </c>
      <c r="J27" s="54">
        <v>0</v>
      </c>
      <c r="K27" s="45">
        <f t="shared" si="1"/>
        <v>1065.5781378128702</v>
      </c>
    </row>
    <row r="28" spans="2:11" x14ac:dyDescent="0.2">
      <c r="B28" s="43">
        <v>2020</v>
      </c>
      <c r="C28" s="110">
        <f>'Form 1.1b'!K28</f>
        <v>1042.0902802217508</v>
      </c>
      <c r="D28" s="44"/>
      <c r="E28" s="45">
        <f t="shared" si="0"/>
        <v>1042.0902802217508</v>
      </c>
      <c r="F28" s="91">
        <v>0.04</v>
      </c>
      <c r="G28" s="53">
        <f t="shared" ref="G28:G38" si="4">H28-E28</f>
        <v>42.088867430937171</v>
      </c>
      <c r="H28" s="45">
        <v>1084.179147652688</v>
      </c>
      <c r="J28" s="45">
        <v>0</v>
      </c>
      <c r="K28" s="45">
        <f t="shared" si="1"/>
        <v>1084.179147652688</v>
      </c>
    </row>
    <row r="29" spans="2:11" x14ac:dyDescent="0.2">
      <c r="B29" s="52">
        <v>2021</v>
      </c>
      <c r="C29" s="110">
        <f>'Form 1.1b'!K29</f>
        <v>1036.5743461069858</v>
      </c>
      <c r="D29" s="53"/>
      <c r="E29" s="45">
        <f t="shared" si="0"/>
        <v>1036.5743461069858</v>
      </c>
      <c r="F29" s="91">
        <v>0.04</v>
      </c>
      <c r="G29" s="53">
        <f t="shared" si="4"/>
        <v>41.868230066346541</v>
      </c>
      <c r="H29" s="45">
        <v>1078.4425761733323</v>
      </c>
      <c r="J29" s="45">
        <v>0</v>
      </c>
      <c r="K29" s="45">
        <f t="shared" ref="K29:K34" si="5">+H29-J29</f>
        <v>1078.4425761733323</v>
      </c>
    </row>
    <row r="30" spans="2:11" x14ac:dyDescent="0.2">
      <c r="B30" s="43">
        <v>2022</v>
      </c>
      <c r="C30" s="110">
        <f>'Form 1.1b'!K30</f>
        <v>1041.1685893599383</v>
      </c>
      <c r="D30" s="53"/>
      <c r="E30" s="45">
        <f t="shared" si="0"/>
        <v>1041.1685893599383</v>
      </c>
      <c r="F30" s="91">
        <v>0.04</v>
      </c>
      <c r="G30" s="53">
        <f t="shared" si="4"/>
        <v>42.051999796464543</v>
      </c>
      <c r="H30" s="45">
        <v>1083.2205891564029</v>
      </c>
      <c r="J30" s="45">
        <v>0</v>
      </c>
      <c r="K30" s="45">
        <f t="shared" si="5"/>
        <v>1083.2205891564029</v>
      </c>
    </row>
    <row r="31" spans="2:11" x14ac:dyDescent="0.2">
      <c r="B31" s="43">
        <v>2023</v>
      </c>
      <c r="C31" s="110">
        <f>'Form 1.1b'!K31</f>
        <v>1041.4604976414878</v>
      </c>
      <c r="D31" s="53"/>
      <c r="E31" s="54">
        <f t="shared" si="0"/>
        <v>1041.4604976414878</v>
      </c>
      <c r="F31" s="91">
        <v>0.04</v>
      </c>
      <c r="G31" s="53">
        <f t="shared" si="4"/>
        <v>42.063676127726694</v>
      </c>
      <c r="H31" s="54">
        <v>1083.5241737692145</v>
      </c>
      <c r="J31" s="54">
        <v>0</v>
      </c>
      <c r="K31" s="45">
        <f t="shared" si="5"/>
        <v>1083.5241737692145</v>
      </c>
    </row>
    <row r="32" spans="2:11" x14ac:dyDescent="0.2">
      <c r="B32" s="43">
        <v>2024</v>
      </c>
      <c r="C32" s="110">
        <f>'Form 1.1b'!K32</f>
        <v>1072.4765129196587</v>
      </c>
      <c r="D32" s="44"/>
      <c r="E32" s="45">
        <f t="shared" si="0"/>
        <v>1072.4765129196587</v>
      </c>
      <c r="F32" s="91">
        <v>0.04</v>
      </c>
      <c r="G32" s="53">
        <f t="shared" si="4"/>
        <v>43.304316738853231</v>
      </c>
      <c r="H32" s="45">
        <v>1115.7808296585119</v>
      </c>
      <c r="J32" s="45">
        <v>0</v>
      </c>
      <c r="K32" s="45">
        <f t="shared" si="5"/>
        <v>1115.7808296585119</v>
      </c>
    </row>
    <row r="33" spans="2:13" x14ac:dyDescent="0.2">
      <c r="B33" s="43">
        <v>2025</v>
      </c>
      <c r="C33" s="110">
        <f>'Form 1.1b'!K33</f>
        <v>1074.8605025771756</v>
      </c>
      <c r="D33" s="53"/>
      <c r="E33" s="54">
        <f t="shared" si="0"/>
        <v>1074.8605025771756</v>
      </c>
      <c r="F33" s="91">
        <v>0.04</v>
      </c>
      <c r="G33" s="53">
        <f t="shared" si="4"/>
        <v>43.399676325154132</v>
      </c>
      <c r="H33" s="54">
        <v>1118.2601789023297</v>
      </c>
      <c r="J33" s="54">
        <v>0</v>
      </c>
      <c r="K33" s="45">
        <f t="shared" si="5"/>
        <v>1118.2601789023297</v>
      </c>
    </row>
    <row r="34" spans="2:13" x14ac:dyDescent="0.2">
      <c r="B34" s="43">
        <v>2026</v>
      </c>
      <c r="C34" s="110">
        <f>'Form 1.1b'!K34</f>
        <v>1076.21527727987</v>
      </c>
      <c r="D34" s="44"/>
      <c r="E34" s="45">
        <f t="shared" si="0"/>
        <v>1076.21527727987</v>
      </c>
      <c r="F34" s="91">
        <v>0.04</v>
      </c>
      <c r="G34" s="53">
        <f t="shared" si="4"/>
        <v>43.453867313261526</v>
      </c>
      <c r="H34" s="45">
        <v>1119.6691445931315</v>
      </c>
      <c r="J34" s="45">
        <v>0</v>
      </c>
      <c r="K34" s="45">
        <f t="shared" si="5"/>
        <v>1119.6691445931315</v>
      </c>
    </row>
    <row r="35" spans="2:13" x14ac:dyDescent="0.2">
      <c r="B35" s="43">
        <v>2027</v>
      </c>
      <c r="C35" s="110">
        <f>'Form 1.1b'!K35</f>
        <v>1078.1241887504852</v>
      </c>
      <c r="D35" s="53"/>
      <c r="E35" s="54">
        <f t="shared" si="0"/>
        <v>1078.1241887504852</v>
      </c>
      <c r="F35" s="91">
        <v>0.04</v>
      </c>
      <c r="G35" s="53">
        <f t="shared" si="4"/>
        <v>43.530223772086401</v>
      </c>
      <c r="H35" s="54">
        <v>1121.6544125225716</v>
      </c>
      <c r="J35" s="54">
        <v>0</v>
      </c>
      <c r="K35" s="45">
        <f>+H35-J35</f>
        <v>1121.6544125225716</v>
      </c>
      <c r="M35" s="46"/>
    </row>
    <row r="36" spans="2:13" s="46" customFormat="1" x14ac:dyDescent="0.2">
      <c r="B36" s="43">
        <v>2028</v>
      </c>
      <c r="C36" s="110">
        <f>'Form 1.1b'!K36</f>
        <v>1080.0510420126752</v>
      </c>
      <c r="D36" s="44"/>
      <c r="E36" s="45">
        <f t="shared" si="0"/>
        <v>1080.0510420126752</v>
      </c>
      <c r="F36" s="91">
        <v>0.04</v>
      </c>
      <c r="G36" s="53">
        <f t="shared" si="4"/>
        <v>43.607297902574146</v>
      </c>
      <c r="H36" s="45">
        <v>1123.6583399152494</v>
      </c>
      <c r="I36" s="38"/>
      <c r="J36" s="45">
        <v>0</v>
      </c>
      <c r="K36" s="45">
        <f>+H36-J36</f>
        <v>1123.6583399152494</v>
      </c>
    </row>
    <row r="37" spans="2:13" x14ac:dyDescent="0.2">
      <c r="B37" s="43">
        <v>2029</v>
      </c>
      <c r="C37" s="110">
        <v>1082.3652471733176</v>
      </c>
      <c r="D37" s="44"/>
      <c r="E37" s="45">
        <f t="shared" si="0"/>
        <v>1082.3652471733176</v>
      </c>
      <c r="F37" s="91">
        <v>0.04</v>
      </c>
      <c r="G37" s="53">
        <f t="shared" si="4"/>
        <v>43.294609886932676</v>
      </c>
      <c r="H37" s="45">
        <v>1125.6598570602503</v>
      </c>
      <c r="J37" s="45">
        <v>0</v>
      </c>
      <c r="K37" s="45">
        <f>+H37-J37</f>
        <v>1125.6598570602503</v>
      </c>
    </row>
    <row r="38" spans="2:13" x14ac:dyDescent="0.2">
      <c r="B38" s="43">
        <v>2030</v>
      </c>
      <c r="C38" s="110">
        <v>1084.2980322300903</v>
      </c>
      <c r="D38" s="44"/>
      <c r="E38" s="45">
        <f t="shared" si="0"/>
        <v>1084.2980322300903</v>
      </c>
      <c r="F38" s="92">
        <v>0.04</v>
      </c>
      <c r="G38" s="44">
        <f t="shared" si="4"/>
        <v>43.371921289203783</v>
      </c>
      <c r="H38" s="45">
        <v>1127.669953519294</v>
      </c>
      <c r="J38" s="45">
        <v>0</v>
      </c>
      <c r="K38" s="45">
        <f>+H38-J38</f>
        <v>1127.669953519294</v>
      </c>
    </row>
  </sheetData>
  <customSheetViews>
    <customSheetView guid="{C3E70234-FA18-40E7-B25F-218A5F7D2EA2}" scale="75" showGridLines="0" fitToPage="1">
      <selection activeCell="Y12" sqref="Y12"/>
      <pageMargins left="0.75" right="0.75" top="1" bottom="1" header="0.5" footer="0.5"/>
      <pageSetup scale="93" orientation="landscape" r:id="rId1"/>
      <headerFooter alignWithMargins="0">
        <oddFooter>&amp;R&amp;A</oddFooter>
      </headerFooter>
    </customSheetView>
    <customSheetView guid="{DC437496-B10F-474B-8F6E-F19B4DA7C026}" scale="75" showPageBreaks="1" showGridLines="0" fitToPage="1" printArea="1">
      <selection activeCell="Y12" sqref="Y12"/>
      <pageMargins left="0.75" right="0.75" top="1" bottom="1" header="0.5" footer="0.5"/>
      <pageSetup scale="93" orientation="landscape" r:id="rId2"/>
      <headerFooter alignWithMargins="0">
        <oddFooter>&amp;R&amp;A</oddFooter>
      </headerFooter>
    </customSheetView>
    <customSheetView guid="{2C54E754-4594-47E3-AFE9-B28C28B63E5C}" scale="75" showGridLines="0" fitToPage="1">
      <selection activeCell="M44" sqref="M44"/>
      <pageMargins left="0.75" right="0.75" top="1" bottom="1" header="0.5" footer="0.5"/>
      <pageSetup scale="93" orientation="landscape" r:id="rId3"/>
      <headerFooter alignWithMargins="0">
        <oddFooter>&amp;R&amp;A</oddFooter>
      </headerFooter>
    </customSheetView>
    <customSheetView guid="{64245E33-E577-4C25-9B98-21C112E84FF6}" scale="75" showPageBreaks="1" showGridLines="0" fitToPage="1" printArea="1">
      <selection activeCell="M44" sqref="M44"/>
      <pageMargins left="0.75" right="0.75" top="1" bottom="1" header="0.5" footer="0.5"/>
      <pageSetup scale="93" orientation="landscape" r:id="rId4"/>
      <headerFooter alignWithMargins="0">
        <oddFooter>&amp;R&amp;A</oddFooter>
      </headerFooter>
    </customSheetView>
  </customSheetViews>
  <mergeCells count="6">
    <mergeCell ref="B6:K6"/>
    <mergeCell ref="B1:K1"/>
    <mergeCell ref="B2:K2"/>
    <mergeCell ref="B3:H3"/>
    <mergeCell ref="B4:E4"/>
    <mergeCell ref="B5:K5"/>
  </mergeCells>
  <printOptions horizontalCentered="1" gridLinesSet="0"/>
  <pageMargins left="0.25" right="0.25" top="0.5" bottom="0.5" header="0.5" footer="0.5"/>
  <pageSetup orientation="landscape" r:id="rId5"/>
  <headerFooter alignWithMargins="0">
    <oddFooter>&amp;R&amp;A</oddFooter>
  </headerFooter>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B1:Q38"/>
  <sheetViews>
    <sheetView showGridLines="0" zoomScaleNormal="100" workbookViewId="0">
      <selection activeCell="J42" sqref="J42"/>
    </sheetView>
  </sheetViews>
  <sheetFormatPr defaultColWidth="8.6640625" defaultRowHeight="11.25" x14ac:dyDescent="0.2"/>
  <cols>
    <col min="1" max="1" width="1.6640625" customWidth="1"/>
    <col min="2" max="2" width="12" customWidth="1"/>
    <col min="3" max="6" width="15.6640625" customWidth="1"/>
  </cols>
  <sheetData>
    <row r="1" spans="2:6" s="12" customFormat="1" ht="15" x14ac:dyDescent="0.25">
      <c r="B1" s="135" t="s">
        <v>20</v>
      </c>
      <c r="C1" s="135"/>
      <c r="D1" s="135"/>
      <c r="E1" s="135"/>
      <c r="F1" s="135"/>
    </row>
    <row r="2" spans="2:6" s="5" customFormat="1" ht="12.75" x14ac:dyDescent="0.2">
      <c r="B2" s="137" t="str">
        <f>+'FormsList&amp;FilerInfo'!B2</f>
        <v>Pasadena Water and Power</v>
      </c>
      <c r="C2" s="138"/>
      <c r="D2" s="138"/>
      <c r="E2" s="138"/>
      <c r="F2" s="138"/>
    </row>
    <row r="3" spans="2:6" s="5" customFormat="1" ht="12.75" x14ac:dyDescent="0.2">
      <c r="B3" s="138"/>
      <c r="C3" s="138"/>
      <c r="D3" s="138"/>
      <c r="E3" s="138"/>
      <c r="F3" s="138"/>
    </row>
    <row r="4" spans="2:6" s="5" customFormat="1" ht="15.75" x14ac:dyDescent="0.25">
      <c r="B4" s="11" t="s">
        <v>31</v>
      </c>
      <c r="C4" s="6"/>
      <c r="D4" s="6"/>
      <c r="E4" s="6"/>
      <c r="F4" s="6"/>
    </row>
    <row r="5" spans="2:6" s="5" customFormat="1" ht="12.75" customHeight="1" x14ac:dyDescent="0.2">
      <c r="B5" s="136" t="s">
        <v>85</v>
      </c>
      <c r="C5" s="136"/>
      <c r="D5" s="136"/>
      <c r="E5" s="136"/>
      <c r="F5" s="136"/>
    </row>
    <row r="6" spans="2:6" ht="13.5" customHeight="1" x14ac:dyDescent="0.2">
      <c r="B6" s="136"/>
      <c r="C6" s="136"/>
      <c r="D6" s="136"/>
      <c r="E6" s="136"/>
      <c r="F6" s="136"/>
    </row>
    <row r="7" spans="2:6" ht="12.75" x14ac:dyDescent="0.2">
      <c r="B7" s="139" t="s">
        <v>28</v>
      </c>
      <c r="C7" s="140"/>
      <c r="D7" s="140"/>
      <c r="E7" s="140"/>
      <c r="F7" s="140"/>
    </row>
    <row r="8" spans="2:6" ht="13.5" customHeight="1" x14ac:dyDescent="0.2">
      <c r="B8" s="4"/>
      <c r="C8" s="132" t="s">
        <v>7</v>
      </c>
      <c r="D8" s="133"/>
      <c r="E8" s="133"/>
      <c r="F8" s="134"/>
    </row>
    <row r="9" spans="2:6" ht="22.5" x14ac:dyDescent="0.2">
      <c r="B9" s="107" t="s">
        <v>104</v>
      </c>
      <c r="C9" s="10" t="s">
        <v>14</v>
      </c>
      <c r="D9" s="10" t="s">
        <v>15</v>
      </c>
      <c r="E9" s="10" t="s">
        <v>16</v>
      </c>
      <c r="F9" s="10" t="s">
        <v>17</v>
      </c>
    </row>
    <row r="10" spans="2:6" x14ac:dyDescent="0.2">
      <c r="B10" s="63">
        <v>2002</v>
      </c>
      <c r="C10" s="105">
        <v>245</v>
      </c>
      <c r="D10" s="105"/>
      <c r="E10" s="105"/>
      <c r="F10" s="105"/>
    </row>
    <row r="11" spans="2:6" ht="11.25" customHeight="1" x14ac:dyDescent="0.2">
      <c r="B11" s="63">
        <v>2003</v>
      </c>
      <c r="C11" s="105">
        <v>270</v>
      </c>
      <c r="D11" s="105"/>
      <c r="E11" s="105"/>
      <c r="F11" s="105"/>
    </row>
    <row r="12" spans="2:6" x14ac:dyDescent="0.2">
      <c r="B12" s="63">
        <v>2004</v>
      </c>
      <c r="C12" s="105">
        <v>280.95679699999999</v>
      </c>
      <c r="D12" s="105"/>
      <c r="E12" s="105"/>
      <c r="F12" s="105"/>
    </row>
    <row r="13" spans="2:6" x14ac:dyDescent="0.2">
      <c r="B13" s="63">
        <v>2005</v>
      </c>
      <c r="C13" s="105">
        <v>277.23160200000001</v>
      </c>
      <c r="D13" s="105"/>
      <c r="E13" s="105"/>
      <c r="F13" s="105"/>
    </row>
    <row r="14" spans="2:6" x14ac:dyDescent="0.2">
      <c r="B14" s="63">
        <v>2006</v>
      </c>
      <c r="C14" s="105">
        <v>292</v>
      </c>
      <c r="D14" s="105"/>
      <c r="E14" s="105"/>
      <c r="F14" s="105"/>
    </row>
    <row r="15" spans="2:6" x14ac:dyDescent="0.2">
      <c r="B15" s="63">
        <v>2007</v>
      </c>
      <c r="C15" s="105">
        <v>316</v>
      </c>
      <c r="D15" s="105"/>
      <c r="E15" s="105"/>
      <c r="F15" s="105"/>
    </row>
    <row r="16" spans="2:6" x14ac:dyDescent="0.2">
      <c r="B16" s="63">
        <v>2008</v>
      </c>
      <c r="C16" s="105">
        <v>313</v>
      </c>
      <c r="D16" s="105"/>
      <c r="E16" s="105"/>
      <c r="F16" s="105"/>
    </row>
    <row r="17" spans="2:17" x14ac:dyDescent="0.2">
      <c r="B17" s="63">
        <v>2009</v>
      </c>
      <c r="C17" s="105">
        <v>287</v>
      </c>
      <c r="D17" s="105"/>
      <c r="E17" s="105"/>
      <c r="F17" s="105"/>
    </row>
    <row r="18" spans="2:17" ht="11.25" customHeight="1" x14ac:dyDescent="0.2">
      <c r="B18" s="63">
        <v>2010</v>
      </c>
      <c r="C18" s="105">
        <v>293</v>
      </c>
      <c r="D18" s="105"/>
      <c r="E18" s="105"/>
      <c r="F18" s="105"/>
    </row>
    <row r="19" spans="2:17" x14ac:dyDescent="0.2">
      <c r="B19" s="63">
        <v>2011</v>
      </c>
      <c r="C19" s="105">
        <v>320</v>
      </c>
      <c r="D19" s="105"/>
      <c r="E19" s="105"/>
      <c r="F19" s="105"/>
    </row>
    <row r="20" spans="2:17" x14ac:dyDescent="0.2">
      <c r="B20" s="63">
        <v>2012</v>
      </c>
      <c r="C20" s="105">
        <v>307</v>
      </c>
      <c r="D20" s="105"/>
      <c r="E20" s="105"/>
      <c r="F20" s="105"/>
    </row>
    <row r="21" spans="2:17" x14ac:dyDescent="0.2">
      <c r="B21" s="63">
        <v>2013</v>
      </c>
      <c r="C21" s="105">
        <v>292</v>
      </c>
      <c r="D21" s="105"/>
      <c r="E21" s="105"/>
      <c r="F21" s="105"/>
    </row>
    <row r="22" spans="2:17" x14ac:dyDescent="0.2">
      <c r="B22" s="63">
        <v>2014</v>
      </c>
      <c r="C22" s="105">
        <v>299</v>
      </c>
      <c r="D22" s="105"/>
      <c r="E22" s="105"/>
      <c r="F22" s="105"/>
    </row>
    <row r="23" spans="2:17" x14ac:dyDescent="0.2">
      <c r="B23" s="69">
        <v>2015</v>
      </c>
      <c r="C23" s="105">
        <v>316</v>
      </c>
      <c r="D23" s="105"/>
      <c r="E23" s="105"/>
      <c r="F23" s="105"/>
    </row>
    <row r="24" spans="2:17" x14ac:dyDescent="0.2">
      <c r="B24" s="69">
        <v>2016</v>
      </c>
      <c r="C24" s="105">
        <v>307</v>
      </c>
      <c r="D24" s="105"/>
      <c r="E24" s="105"/>
      <c r="F24" s="105"/>
    </row>
    <row r="25" spans="2:17" x14ac:dyDescent="0.2">
      <c r="B25" s="4">
        <v>2017</v>
      </c>
      <c r="C25" s="106">
        <v>281</v>
      </c>
      <c r="D25" s="106"/>
      <c r="E25" s="106"/>
      <c r="F25" s="106"/>
    </row>
    <row r="26" spans="2:17" x14ac:dyDescent="0.2">
      <c r="B26" s="2">
        <v>2018</v>
      </c>
      <c r="C26" s="106">
        <v>315</v>
      </c>
      <c r="D26" s="106"/>
      <c r="E26" s="106"/>
      <c r="F26" s="106"/>
    </row>
    <row r="27" spans="2:17" x14ac:dyDescent="0.2">
      <c r="B27" s="4">
        <v>2019</v>
      </c>
      <c r="C27" s="106">
        <v>302.36720120000001</v>
      </c>
      <c r="D27" s="106"/>
      <c r="E27" s="106"/>
      <c r="F27" s="106"/>
    </row>
    <row r="28" spans="2:17" x14ac:dyDescent="0.2">
      <c r="B28" s="2">
        <v>2020</v>
      </c>
      <c r="C28" s="3">
        <v>297.46545078401613</v>
      </c>
      <c r="D28" s="56"/>
      <c r="E28" s="56"/>
      <c r="F28" s="56"/>
      <c r="G28" s="1"/>
      <c r="H28" s="1"/>
      <c r="I28" s="1"/>
      <c r="J28" s="1"/>
      <c r="K28" s="1"/>
      <c r="L28" s="1"/>
      <c r="M28" s="1"/>
      <c r="N28" s="1"/>
      <c r="O28" s="1"/>
      <c r="P28" s="1"/>
      <c r="Q28" s="1"/>
    </row>
    <row r="29" spans="2:17" x14ac:dyDescent="0.2">
      <c r="B29" s="4">
        <v>2021</v>
      </c>
      <c r="C29" s="9">
        <v>298.80175016282266</v>
      </c>
      <c r="D29" s="59"/>
      <c r="E29" s="59"/>
      <c r="F29" s="59"/>
      <c r="G29" s="1"/>
      <c r="H29" s="1"/>
      <c r="I29" s="1"/>
      <c r="J29" s="1"/>
      <c r="K29" s="1"/>
      <c r="L29" s="1"/>
      <c r="M29" s="1"/>
      <c r="N29" s="1"/>
      <c r="O29" s="1"/>
      <c r="P29" s="1"/>
      <c r="Q29" s="1"/>
    </row>
    <row r="30" spans="2:17" x14ac:dyDescent="0.2">
      <c r="B30" s="2">
        <v>2022</v>
      </c>
      <c r="C30" s="9">
        <v>301.125906090326</v>
      </c>
      <c r="D30" s="59"/>
      <c r="E30" s="59"/>
      <c r="F30" s="59"/>
      <c r="G30" s="1"/>
      <c r="H30" s="1"/>
      <c r="I30" s="1"/>
      <c r="J30" s="1"/>
      <c r="K30" s="1"/>
      <c r="L30" s="1"/>
      <c r="M30" s="1"/>
      <c r="N30" s="1"/>
      <c r="O30" s="1"/>
      <c r="P30" s="1"/>
      <c r="Q30" s="1"/>
    </row>
    <row r="31" spans="2:17" x14ac:dyDescent="0.2">
      <c r="B31" s="4">
        <v>2023</v>
      </c>
      <c r="C31" s="9">
        <v>302.4353049466277</v>
      </c>
      <c r="D31" s="59"/>
      <c r="E31" s="59"/>
      <c r="F31" s="59"/>
    </row>
    <row r="32" spans="2:17" x14ac:dyDescent="0.2">
      <c r="B32" s="2">
        <v>2024</v>
      </c>
      <c r="C32" s="3">
        <v>309.72725549568946</v>
      </c>
      <c r="D32" s="56"/>
      <c r="E32" s="56"/>
      <c r="F32" s="56"/>
      <c r="G32" s="1"/>
      <c r="H32" s="1"/>
      <c r="I32" s="1"/>
      <c r="J32" s="1"/>
      <c r="K32" s="1"/>
      <c r="L32" s="1"/>
      <c r="M32" s="1"/>
      <c r="N32" s="1"/>
      <c r="O32" s="1"/>
      <c r="P32" s="1"/>
      <c r="Q32" s="1"/>
    </row>
    <row r="33" spans="2:17" x14ac:dyDescent="0.2">
      <c r="B33" s="4">
        <v>2025</v>
      </c>
      <c r="C33" s="9">
        <v>311.04868560170212</v>
      </c>
      <c r="D33" s="59"/>
      <c r="E33" s="59"/>
      <c r="F33" s="59"/>
    </row>
    <row r="34" spans="2:17" x14ac:dyDescent="0.2">
      <c r="B34" s="2">
        <v>2026</v>
      </c>
      <c r="C34" s="3">
        <v>312.35602910640716</v>
      </c>
      <c r="D34" s="56"/>
      <c r="E34" s="56"/>
      <c r="F34" s="56"/>
      <c r="G34" s="1"/>
      <c r="H34" s="1"/>
      <c r="I34" s="1"/>
      <c r="J34" s="1"/>
      <c r="K34" s="1"/>
      <c r="L34" s="1"/>
      <c r="M34" s="1"/>
      <c r="N34" s="1"/>
      <c r="O34" s="1"/>
      <c r="P34" s="1"/>
      <c r="Q34" s="1"/>
    </row>
    <row r="35" spans="2:17" x14ac:dyDescent="0.2">
      <c r="B35" s="2">
        <v>2027</v>
      </c>
      <c r="C35" s="9">
        <v>313.84721186255592</v>
      </c>
      <c r="D35" s="59"/>
      <c r="E35" s="59"/>
      <c r="F35" s="59"/>
      <c r="G35" s="1"/>
      <c r="H35" s="1"/>
      <c r="I35" s="1"/>
      <c r="J35" s="1"/>
      <c r="K35" s="1"/>
      <c r="L35" s="1"/>
      <c r="M35" s="1"/>
      <c r="N35" s="1"/>
      <c r="O35" s="1"/>
      <c r="P35" s="1"/>
      <c r="Q35" s="1"/>
    </row>
    <row r="36" spans="2:17" s="1" customFormat="1" x14ac:dyDescent="0.2">
      <c r="B36" s="2">
        <v>2028</v>
      </c>
      <c r="C36" s="3">
        <v>315.32586415297709</v>
      </c>
      <c r="D36" s="56"/>
      <c r="E36" s="56"/>
      <c r="F36" s="56"/>
      <c r="I36"/>
    </row>
    <row r="37" spans="2:17" x14ac:dyDescent="0.2">
      <c r="B37" s="63">
        <v>2029</v>
      </c>
      <c r="C37" s="3">
        <v>316.79073410561944</v>
      </c>
      <c r="D37" s="56"/>
      <c r="E37" s="56"/>
      <c r="F37" s="56"/>
    </row>
    <row r="38" spans="2:17" x14ac:dyDescent="0.2">
      <c r="B38" s="63">
        <v>2030</v>
      </c>
      <c r="C38" s="3">
        <v>318.24073342821072</v>
      </c>
      <c r="D38" s="56"/>
      <c r="E38" s="56"/>
      <c r="F38" s="56"/>
    </row>
  </sheetData>
  <customSheetViews>
    <customSheetView guid="{C3E70234-FA18-40E7-B25F-218A5F7D2EA2}" scale="75" showGridLines="0" fitToPage="1">
      <selection activeCell="F54" sqref="F54"/>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F54" sqref="F54"/>
      <pageMargins left="0.75" right="0.75" top="1" bottom="1" header="0.5" footer="0.5"/>
      <pageSetup orientation="landscape" r:id="rId2"/>
      <headerFooter alignWithMargins="0">
        <oddFooter>&amp;R&amp;A</oddFooter>
      </headerFooter>
    </customSheetView>
    <customSheetView guid="{2C54E754-4594-47E3-AFE9-B28C28B63E5C}" scale="75" showGridLines="0" fitToPage="1">
      <selection activeCell="G21" sqref="G21"/>
      <pageMargins left="0.75" right="0.75" top="1" bottom="1" header="0.5" footer="0.5"/>
      <pageSetup orientation="landscape" r:id="rId3"/>
      <headerFooter alignWithMargins="0">
        <oddFooter>&amp;R&amp;A</oddFooter>
      </headerFooter>
    </customSheetView>
    <customSheetView guid="{64245E33-E577-4C25-9B98-21C112E84FF6}" scale="75" showPageBreaks="1" showGridLines="0" fitToPage="1" printArea="1">
      <selection activeCell="G21" sqref="G21"/>
      <pageMargins left="0.75" right="0.75" top="1" bottom="1" header="0.5" footer="0.5"/>
      <pageSetup orientation="landscape" r:id="rId4"/>
      <headerFooter alignWithMargins="0">
        <oddFooter>&amp;R&amp;A</oddFooter>
      </headerFooter>
    </customSheetView>
  </customSheetViews>
  <mergeCells count="7">
    <mergeCell ref="C8:F8"/>
    <mergeCell ref="B1:F1"/>
    <mergeCell ref="B6:F6"/>
    <mergeCell ref="B2:F2"/>
    <mergeCell ref="B3:F3"/>
    <mergeCell ref="B5:F5"/>
    <mergeCell ref="B7:F7"/>
  </mergeCells>
  <phoneticPr fontId="0" type="noConversion"/>
  <printOptions horizontalCentered="1" gridLinesSet="0"/>
  <pageMargins left="0.25" right="0.25" top="0.5" bottom="0.5" header="0.5" footer="0.5"/>
  <pageSetup orientation="landscape" r:id="rId5"/>
  <headerFooter alignWithMargins="0">
    <oddFooter>&amp;R&amp;A</oddFooter>
  </headerFooter>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3"/>
  <sheetViews>
    <sheetView workbookViewId="0">
      <selection activeCell="M44" sqref="M44"/>
    </sheetView>
  </sheetViews>
  <sheetFormatPr defaultRowHeight="11.25" x14ac:dyDescent="0.2"/>
  <cols>
    <col min="2" max="2" width="17.83203125" bestFit="1" customWidth="1"/>
    <col min="5" max="14" width="13.5" customWidth="1"/>
  </cols>
  <sheetData>
    <row r="1" spans="1:14" ht="15.75" x14ac:dyDescent="0.25">
      <c r="A1" s="141" t="s">
        <v>45</v>
      </c>
      <c r="B1" s="141"/>
      <c r="C1" s="141"/>
      <c r="D1" s="141"/>
      <c r="E1" s="141"/>
      <c r="F1" s="141"/>
      <c r="G1" s="141"/>
      <c r="H1" s="141"/>
      <c r="I1" s="141"/>
      <c r="J1" s="141"/>
      <c r="K1" s="141"/>
      <c r="L1" s="141"/>
      <c r="M1" s="141"/>
      <c r="N1" s="141"/>
    </row>
    <row r="2" spans="1:14" ht="12.75" x14ac:dyDescent="0.2">
      <c r="A2" s="142" t="str">
        <f>+'[4]FormsList&amp;FilerInfo'!B2</f>
        <v>Pasadena Water and Power</v>
      </c>
      <c r="B2" s="142"/>
      <c r="C2" s="143"/>
      <c r="D2" s="143"/>
      <c r="E2" s="143"/>
      <c r="F2" s="143"/>
      <c r="G2" s="143"/>
      <c r="H2" s="143"/>
      <c r="I2" s="143"/>
      <c r="J2" s="143"/>
      <c r="K2" s="143"/>
      <c r="L2" s="143"/>
      <c r="M2" s="143"/>
      <c r="N2" s="143"/>
    </row>
    <row r="3" spans="1:14" ht="12.75" x14ac:dyDescent="0.2">
      <c r="A3" s="86"/>
      <c r="B3" s="86"/>
      <c r="C3" s="87"/>
      <c r="D3" s="87"/>
      <c r="E3" s="87"/>
      <c r="F3" s="87"/>
      <c r="G3" s="87"/>
      <c r="H3" s="87"/>
      <c r="I3" s="87"/>
      <c r="J3" s="87"/>
      <c r="K3" s="87"/>
      <c r="L3" s="87"/>
      <c r="M3" s="87"/>
      <c r="N3" s="87"/>
    </row>
    <row r="4" spans="1:14" ht="15.75" x14ac:dyDescent="0.25">
      <c r="A4" s="145" t="s">
        <v>87</v>
      </c>
      <c r="B4" s="145"/>
      <c r="C4" s="146"/>
      <c r="D4" s="146"/>
      <c r="E4" s="146"/>
      <c r="F4" s="146"/>
      <c r="G4" s="146"/>
      <c r="H4" s="146"/>
      <c r="I4" s="146"/>
      <c r="J4" s="146"/>
      <c r="K4" s="146"/>
      <c r="L4" s="146"/>
      <c r="M4" s="146"/>
      <c r="N4" s="146"/>
    </row>
    <row r="6" spans="1:14" x14ac:dyDescent="0.2">
      <c r="A6" s="8"/>
      <c r="B6" s="8"/>
      <c r="C6" s="8"/>
      <c r="D6" s="8"/>
      <c r="E6" s="144" t="s">
        <v>9</v>
      </c>
      <c r="F6" s="144"/>
      <c r="G6" s="144" t="s">
        <v>10</v>
      </c>
      <c r="H6" s="144"/>
      <c r="I6" s="144" t="s">
        <v>8</v>
      </c>
      <c r="J6" s="144"/>
      <c r="K6" s="144" t="s">
        <v>12</v>
      </c>
      <c r="L6" s="144"/>
      <c r="M6" s="144" t="s">
        <v>42</v>
      </c>
      <c r="N6" s="144"/>
    </row>
    <row r="7" spans="1:14" ht="22.5" x14ac:dyDescent="0.2">
      <c r="A7" s="101" t="s">
        <v>101</v>
      </c>
      <c r="B7" s="2" t="s">
        <v>86</v>
      </c>
      <c r="C7" s="102" t="s">
        <v>103</v>
      </c>
      <c r="D7" s="2" t="s">
        <v>43</v>
      </c>
      <c r="E7" s="60" t="s">
        <v>48</v>
      </c>
      <c r="F7" s="60" t="s">
        <v>47</v>
      </c>
      <c r="G7" s="60" t="s">
        <v>48</v>
      </c>
      <c r="H7" s="60" t="s">
        <v>47</v>
      </c>
      <c r="I7" s="60" t="s">
        <v>48</v>
      </c>
      <c r="J7" s="60" t="s">
        <v>47</v>
      </c>
      <c r="K7" s="60" t="s">
        <v>48</v>
      </c>
      <c r="L7" s="60" t="s">
        <v>47</v>
      </c>
      <c r="M7" s="60" t="s">
        <v>48</v>
      </c>
      <c r="N7" s="60" t="s">
        <v>47</v>
      </c>
    </row>
    <row r="8" spans="1:14" x14ac:dyDescent="0.2">
      <c r="A8" s="100" t="s">
        <v>102</v>
      </c>
      <c r="B8" s="100" t="s">
        <v>100</v>
      </c>
      <c r="C8" s="62">
        <v>2017</v>
      </c>
      <c r="D8" s="62">
        <v>1</v>
      </c>
      <c r="E8" s="62">
        <v>17</v>
      </c>
      <c r="F8" s="62">
        <v>84.296000000000006</v>
      </c>
      <c r="G8" s="62"/>
      <c r="H8" s="62"/>
      <c r="I8" s="62"/>
      <c r="J8" s="62"/>
      <c r="K8" s="62"/>
      <c r="L8" s="62"/>
      <c r="M8" s="62"/>
      <c r="N8" s="62"/>
    </row>
    <row r="9" spans="1:14" x14ac:dyDescent="0.2">
      <c r="A9" s="100" t="s">
        <v>102</v>
      </c>
      <c r="B9" s="100" t="s">
        <v>100</v>
      </c>
      <c r="C9" s="62">
        <v>2017</v>
      </c>
      <c r="D9" s="62">
        <v>2</v>
      </c>
      <c r="E9" s="62">
        <v>14</v>
      </c>
      <c r="F9" s="62">
        <v>87.441000000000003</v>
      </c>
      <c r="G9" s="62"/>
      <c r="H9" s="62"/>
      <c r="I9" s="62"/>
      <c r="J9" s="62"/>
      <c r="K9" s="62"/>
      <c r="L9" s="62"/>
      <c r="M9" s="62"/>
      <c r="N9" s="62"/>
    </row>
    <row r="10" spans="1:14" x14ac:dyDescent="0.2">
      <c r="A10" s="100" t="s">
        <v>102</v>
      </c>
      <c r="B10" s="100" t="s">
        <v>100</v>
      </c>
      <c r="C10" s="62">
        <v>2017</v>
      </c>
      <c r="D10" s="62">
        <v>3</v>
      </c>
      <c r="E10" s="62">
        <v>10</v>
      </c>
      <c r="F10" s="62">
        <v>58.298999999999999</v>
      </c>
      <c r="G10" s="62"/>
      <c r="H10" s="62"/>
      <c r="I10" s="62"/>
      <c r="J10" s="62"/>
      <c r="K10" s="62"/>
      <c r="L10" s="62"/>
      <c r="M10" s="62"/>
      <c r="N10" s="62"/>
    </row>
    <row r="11" spans="1:14" x14ac:dyDescent="0.2">
      <c r="A11" s="100" t="s">
        <v>102</v>
      </c>
      <c r="B11" s="100" t="s">
        <v>100</v>
      </c>
      <c r="C11" s="62">
        <v>2017</v>
      </c>
      <c r="D11" s="62">
        <v>4</v>
      </c>
      <c r="E11" s="62">
        <v>15</v>
      </c>
      <c r="F11" s="62">
        <v>68.471999999999994</v>
      </c>
      <c r="G11" s="62"/>
      <c r="H11" s="62"/>
      <c r="I11" s="62"/>
      <c r="J11" s="62"/>
      <c r="K11" s="62"/>
      <c r="L11" s="62"/>
      <c r="M11" s="62"/>
      <c r="N11" s="62"/>
    </row>
    <row r="12" spans="1:14" x14ac:dyDescent="0.2">
      <c r="A12" s="100" t="s">
        <v>102</v>
      </c>
      <c r="B12" s="100" t="s">
        <v>100</v>
      </c>
      <c r="C12" s="62">
        <v>2017</v>
      </c>
      <c r="D12" s="62">
        <v>5</v>
      </c>
      <c r="E12" s="62">
        <v>14</v>
      </c>
      <c r="F12" s="62">
        <v>98.551000000000002</v>
      </c>
      <c r="G12" s="62"/>
      <c r="H12" s="62"/>
      <c r="I12" s="62"/>
      <c r="J12" s="62"/>
      <c r="K12" s="62"/>
      <c r="L12" s="62"/>
      <c r="M12" s="62"/>
      <c r="N12" s="62"/>
    </row>
    <row r="13" spans="1:14" x14ac:dyDescent="0.2">
      <c r="A13" s="100" t="s">
        <v>102</v>
      </c>
      <c r="B13" s="100" t="s">
        <v>100</v>
      </c>
      <c r="C13" s="62">
        <v>2017</v>
      </c>
      <c r="D13" s="62">
        <v>6</v>
      </c>
      <c r="E13" s="62">
        <f>1+10</f>
        <v>11</v>
      </c>
      <c r="F13" s="62">
        <f>64.584+64.967</f>
        <v>129.55099999999999</v>
      </c>
      <c r="G13" s="62"/>
      <c r="H13" s="62"/>
      <c r="I13" s="62"/>
      <c r="J13" s="62"/>
      <c r="K13" s="62"/>
      <c r="L13" s="62"/>
      <c r="M13" s="62"/>
      <c r="N13" s="62"/>
    </row>
    <row r="14" spans="1:14" x14ac:dyDescent="0.2">
      <c r="A14" s="100" t="s">
        <v>102</v>
      </c>
      <c r="B14" s="100" t="s">
        <v>100</v>
      </c>
      <c r="C14" s="62">
        <v>2017</v>
      </c>
      <c r="D14" s="62">
        <v>7</v>
      </c>
      <c r="E14" s="62">
        <v>7</v>
      </c>
      <c r="F14" s="62">
        <v>44.104999999999997</v>
      </c>
      <c r="G14" s="62"/>
      <c r="H14" s="62"/>
      <c r="I14" s="62"/>
      <c r="J14" s="62"/>
      <c r="K14" s="62"/>
      <c r="L14" s="62"/>
      <c r="M14" s="62"/>
      <c r="N14" s="62"/>
    </row>
    <row r="15" spans="1:14" x14ac:dyDescent="0.2">
      <c r="A15" s="100" t="s">
        <v>102</v>
      </c>
      <c r="B15" s="100" t="s">
        <v>100</v>
      </c>
      <c r="C15" s="62">
        <v>2017</v>
      </c>
      <c r="D15" s="62">
        <v>8</v>
      </c>
      <c r="E15" s="62">
        <v>18</v>
      </c>
      <c r="F15" s="62">
        <v>106.07</v>
      </c>
      <c r="G15" s="62"/>
      <c r="H15" s="62"/>
      <c r="I15" s="62"/>
      <c r="J15" s="62"/>
      <c r="K15" s="62"/>
      <c r="L15" s="62"/>
      <c r="M15" s="62"/>
      <c r="N15" s="62"/>
    </row>
    <row r="16" spans="1:14" x14ac:dyDescent="0.2">
      <c r="A16" s="100" t="s">
        <v>102</v>
      </c>
      <c r="B16" s="100" t="s">
        <v>100</v>
      </c>
      <c r="C16" s="62">
        <v>2017</v>
      </c>
      <c r="D16" s="62">
        <v>9</v>
      </c>
      <c r="E16" s="62">
        <v>8</v>
      </c>
      <c r="F16" s="62">
        <v>59.585000000000001</v>
      </c>
      <c r="G16" s="62"/>
      <c r="H16" s="62"/>
      <c r="I16" s="62"/>
      <c r="J16" s="62"/>
      <c r="K16" s="62"/>
      <c r="L16" s="62"/>
      <c r="M16" s="62"/>
      <c r="N16" s="62"/>
    </row>
    <row r="17" spans="1:14" x14ac:dyDescent="0.2">
      <c r="A17" s="100" t="s">
        <v>102</v>
      </c>
      <c r="B17" s="100" t="s">
        <v>100</v>
      </c>
      <c r="C17" s="62">
        <v>2017</v>
      </c>
      <c r="D17" s="62">
        <v>10</v>
      </c>
      <c r="E17" s="62">
        <v>6</v>
      </c>
      <c r="F17" s="62">
        <v>34.283999999999999</v>
      </c>
      <c r="G17" s="62">
        <v>1</v>
      </c>
      <c r="H17" s="62">
        <v>66.915000000000006</v>
      </c>
      <c r="I17" s="62"/>
      <c r="J17" s="62"/>
      <c r="K17" s="62"/>
      <c r="L17" s="62"/>
      <c r="M17" s="62"/>
      <c r="N17" s="62"/>
    </row>
    <row r="18" spans="1:14" x14ac:dyDescent="0.2">
      <c r="A18" s="100" t="s">
        <v>102</v>
      </c>
      <c r="B18" s="100" t="s">
        <v>100</v>
      </c>
      <c r="C18" s="62">
        <v>2017</v>
      </c>
      <c r="D18" s="62">
        <v>11</v>
      </c>
      <c r="E18" s="62">
        <v>15</v>
      </c>
      <c r="F18" s="62">
        <v>79.953000000000003</v>
      </c>
      <c r="G18" s="62">
        <v>1</v>
      </c>
      <c r="H18" s="62">
        <v>28.99</v>
      </c>
      <c r="I18" s="62"/>
      <c r="J18" s="62"/>
      <c r="K18" s="62"/>
      <c r="L18" s="62"/>
      <c r="M18" s="62"/>
      <c r="N18" s="62"/>
    </row>
    <row r="19" spans="1:14" x14ac:dyDescent="0.2">
      <c r="A19" s="100" t="s">
        <v>102</v>
      </c>
      <c r="B19" s="100" t="s">
        <v>100</v>
      </c>
      <c r="C19" s="62">
        <v>2017</v>
      </c>
      <c r="D19" s="62">
        <v>12</v>
      </c>
      <c r="E19" s="62">
        <v>11</v>
      </c>
      <c r="F19" s="62">
        <v>56.268000000000001</v>
      </c>
      <c r="G19" s="62">
        <v>3</v>
      </c>
      <c r="H19" s="62">
        <v>92.245000000000005</v>
      </c>
      <c r="I19" s="62"/>
      <c r="J19" s="62"/>
      <c r="K19" s="62"/>
      <c r="L19" s="62"/>
      <c r="M19" s="62"/>
      <c r="N19" s="62"/>
    </row>
    <row r="20" spans="1:14" x14ac:dyDescent="0.2">
      <c r="A20" s="100" t="s">
        <v>102</v>
      </c>
      <c r="B20" s="100" t="s">
        <v>100</v>
      </c>
      <c r="C20" s="62">
        <v>2018</v>
      </c>
      <c r="D20" s="62">
        <v>1</v>
      </c>
      <c r="E20" s="62"/>
      <c r="F20" s="62"/>
      <c r="G20" s="62"/>
      <c r="H20" s="62"/>
      <c r="I20" s="62"/>
      <c r="J20" s="62"/>
      <c r="K20" s="62"/>
      <c r="L20" s="62"/>
      <c r="M20" s="62"/>
      <c r="N20" s="62"/>
    </row>
    <row r="21" spans="1:14" x14ac:dyDescent="0.2">
      <c r="A21" s="100" t="s">
        <v>102</v>
      </c>
      <c r="B21" s="100" t="s">
        <v>100</v>
      </c>
      <c r="C21" s="62">
        <v>2018</v>
      </c>
      <c r="D21" s="62">
        <v>2</v>
      </c>
      <c r="E21" s="62">
        <v>26</v>
      </c>
      <c r="F21" s="62">
        <v>150.029</v>
      </c>
      <c r="G21" s="62">
        <v>2</v>
      </c>
      <c r="H21" s="62">
        <v>17.48</v>
      </c>
      <c r="I21" s="62"/>
      <c r="J21" s="62"/>
      <c r="K21" s="62"/>
      <c r="L21" s="62"/>
      <c r="M21" s="62"/>
      <c r="N21" s="62"/>
    </row>
    <row r="22" spans="1:14" x14ac:dyDescent="0.2">
      <c r="A22" s="100" t="s">
        <v>102</v>
      </c>
      <c r="B22" s="100" t="s">
        <v>100</v>
      </c>
      <c r="C22" s="62">
        <v>2018</v>
      </c>
      <c r="D22" s="62">
        <v>3</v>
      </c>
      <c r="E22" s="62">
        <f>2+13</f>
        <v>15</v>
      </c>
      <c r="F22" s="62">
        <f>7.106+83.956</f>
        <v>91.061999999999998</v>
      </c>
      <c r="G22" s="62"/>
      <c r="H22" s="62"/>
      <c r="I22" s="62"/>
      <c r="J22" s="62"/>
      <c r="K22" s="62"/>
      <c r="L22" s="62"/>
      <c r="M22" s="62"/>
      <c r="N22" s="62"/>
    </row>
    <row r="23" spans="1:14" x14ac:dyDescent="0.2">
      <c r="A23" s="100" t="s">
        <v>102</v>
      </c>
      <c r="B23" s="100" t="s">
        <v>100</v>
      </c>
      <c r="C23" s="62">
        <v>2018</v>
      </c>
      <c r="D23" s="62">
        <v>4</v>
      </c>
      <c r="E23" s="62">
        <v>11</v>
      </c>
      <c r="F23" s="62">
        <v>66.183000000000007</v>
      </c>
      <c r="G23" s="62"/>
      <c r="H23" s="62"/>
      <c r="I23" s="62"/>
      <c r="J23" s="62"/>
      <c r="K23" s="62"/>
      <c r="L23" s="62"/>
      <c r="M23" s="62"/>
      <c r="N23" s="62"/>
    </row>
    <row r="24" spans="1:14" x14ac:dyDescent="0.2">
      <c r="A24" s="100" t="s">
        <v>102</v>
      </c>
      <c r="B24" s="100" t="s">
        <v>100</v>
      </c>
      <c r="C24" s="62">
        <v>2018</v>
      </c>
      <c r="D24" s="62">
        <v>5</v>
      </c>
      <c r="E24" s="62">
        <f>11+14</f>
        <v>25</v>
      </c>
      <c r="F24" s="62">
        <f>60.622+89.487</f>
        <v>150.10899999999998</v>
      </c>
      <c r="G24" s="62"/>
      <c r="H24" s="62"/>
      <c r="I24" s="62"/>
      <c r="J24" s="62"/>
      <c r="K24" s="62"/>
      <c r="L24" s="62"/>
      <c r="M24" s="62"/>
      <c r="N24" s="62"/>
    </row>
    <row r="25" spans="1:14" x14ac:dyDescent="0.2">
      <c r="A25" s="100" t="s">
        <v>102</v>
      </c>
      <c r="B25" s="100" t="s">
        <v>100</v>
      </c>
      <c r="C25" s="62">
        <v>2018</v>
      </c>
      <c r="D25" s="62">
        <v>6</v>
      </c>
      <c r="E25" s="62">
        <f>8+6</f>
        <v>14</v>
      </c>
      <c r="F25" s="62">
        <f>30.643+27.919</f>
        <v>58.561999999999998</v>
      </c>
      <c r="G25" s="62">
        <v>1</v>
      </c>
      <c r="H25" s="62">
        <v>24.649000000000001</v>
      </c>
      <c r="I25" s="62"/>
      <c r="J25" s="62"/>
      <c r="K25" s="62"/>
      <c r="L25" s="62"/>
      <c r="M25" s="62"/>
      <c r="N25" s="62"/>
    </row>
    <row r="26" spans="1:14" x14ac:dyDescent="0.2">
      <c r="A26" s="100" t="s">
        <v>102</v>
      </c>
      <c r="B26" s="100" t="s">
        <v>100</v>
      </c>
      <c r="C26" s="62">
        <v>2018</v>
      </c>
      <c r="D26" s="62">
        <v>7</v>
      </c>
      <c r="E26" s="62">
        <f>15+6</f>
        <v>21</v>
      </c>
      <c r="F26" s="62">
        <f>83.267+38.89</f>
        <v>122.157</v>
      </c>
      <c r="G26" s="62"/>
      <c r="H26" s="62"/>
      <c r="I26" s="62"/>
      <c r="J26" s="62"/>
      <c r="K26" s="62"/>
      <c r="L26" s="62"/>
      <c r="M26" s="62"/>
      <c r="N26" s="62"/>
    </row>
    <row r="27" spans="1:14" x14ac:dyDescent="0.2">
      <c r="A27" s="100" t="s">
        <v>102</v>
      </c>
      <c r="B27" s="100" t="s">
        <v>100</v>
      </c>
      <c r="C27" s="62">
        <v>2018</v>
      </c>
      <c r="D27" s="62">
        <v>8</v>
      </c>
      <c r="E27" s="62">
        <f>26+11</f>
        <v>37</v>
      </c>
      <c r="F27" s="62">
        <f>82.897+71.283</f>
        <v>154.18</v>
      </c>
      <c r="G27" s="62"/>
      <c r="H27" s="62"/>
      <c r="I27" s="62"/>
      <c r="J27" s="62"/>
      <c r="K27" s="62"/>
      <c r="L27" s="62"/>
      <c r="M27" s="62"/>
      <c r="N27" s="62"/>
    </row>
    <row r="28" spans="1:14" x14ac:dyDescent="0.2">
      <c r="A28" s="100" t="s">
        <v>102</v>
      </c>
      <c r="B28" s="100" t="s">
        <v>100</v>
      </c>
      <c r="C28" s="62">
        <v>2018</v>
      </c>
      <c r="D28" s="62">
        <v>9</v>
      </c>
      <c r="E28" s="62">
        <f>5+8</f>
        <v>13</v>
      </c>
      <c r="F28" s="62">
        <f>22.708+54.554</f>
        <v>77.262</v>
      </c>
      <c r="G28" s="62"/>
      <c r="H28" s="62"/>
      <c r="I28" s="62"/>
      <c r="J28" s="62"/>
      <c r="K28" s="62"/>
      <c r="L28" s="62"/>
      <c r="M28" s="62"/>
      <c r="N28" s="62"/>
    </row>
    <row r="29" spans="1:14" x14ac:dyDescent="0.2">
      <c r="A29" s="100" t="s">
        <v>102</v>
      </c>
      <c r="B29" s="100" t="s">
        <v>100</v>
      </c>
      <c r="C29" s="62">
        <v>2018</v>
      </c>
      <c r="D29" s="62">
        <v>10</v>
      </c>
      <c r="E29" s="62">
        <f>5+18</f>
        <v>23</v>
      </c>
      <c r="F29" s="62">
        <f>14.717+100.495</f>
        <v>115.212</v>
      </c>
      <c r="G29" s="62"/>
      <c r="H29" s="62"/>
      <c r="I29" s="62"/>
      <c r="J29" s="62"/>
      <c r="K29" s="62"/>
      <c r="L29" s="62"/>
      <c r="M29" s="62"/>
      <c r="N29" s="62"/>
    </row>
    <row r="30" spans="1:14" x14ac:dyDescent="0.2">
      <c r="A30" s="100" t="s">
        <v>102</v>
      </c>
      <c r="B30" s="100" t="s">
        <v>100</v>
      </c>
      <c r="C30" s="62">
        <v>2018</v>
      </c>
      <c r="D30" s="62">
        <v>11</v>
      </c>
      <c r="E30" s="62">
        <f>6+15</f>
        <v>21</v>
      </c>
      <c r="F30" s="62">
        <f>21.587+91.345</f>
        <v>112.932</v>
      </c>
      <c r="G30" s="62"/>
      <c r="H30" s="62"/>
      <c r="I30" s="62"/>
      <c r="J30" s="62"/>
      <c r="K30" s="62"/>
      <c r="L30" s="62"/>
      <c r="M30" s="62"/>
      <c r="N30" s="62"/>
    </row>
    <row r="31" spans="1:14" x14ac:dyDescent="0.2">
      <c r="A31" s="100" t="s">
        <v>102</v>
      </c>
      <c r="B31" s="100" t="s">
        <v>100</v>
      </c>
      <c r="C31" s="62">
        <v>2018</v>
      </c>
      <c r="D31" s="62">
        <v>12</v>
      </c>
      <c r="E31" s="62">
        <v>16</v>
      </c>
      <c r="F31" s="62">
        <v>85.468999999999994</v>
      </c>
      <c r="G31" s="62"/>
      <c r="H31" s="62"/>
      <c r="I31" s="62"/>
      <c r="J31" s="62"/>
      <c r="K31" s="62"/>
      <c r="L31" s="62"/>
      <c r="M31" s="62"/>
      <c r="N31" s="62"/>
    </row>
    <row r="32" spans="1:14" x14ac:dyDescent="0.2">
      <c r="A32" s="103" t="s">
        <v>44</v>
      </c>
      <c r="B32" s="104"/>
      <c r="C32" s="103"/>
      <c r="D32" s="103"/>
      <c r="E32" s="103"/>
      <c r="F32" s="58"/>
      <c r="G32" s="58"/>
      <c r="H32" s="95"/>
      <c r="I32" s="95"/>
      <c r="J32" s="94"/>
      <c r="K32" s="58"/>
      <c r="L32" s="58"/>
      <c r="M32" s="58"/>
      <c r="N32" s="58"/>
    </row>
    <row r="33" spans="6:7" x14ac:dyDescent="0.2">
      <c r="F33" s="93"/>
      <c r="G33" s="93"/>
    </row>
  </sheetData>
  <mergeCells count="8">
    <mergeCell ref="A1:N1"/>
    <mergeCell ref="A2:N2"/>
    <mergeCell ref="E6:F6"/>
    <mergeCell ref="G6:H6"/>
    <mergeCell ref="I6:J6"/>
    <mergeCell ref="K6:L6"/>
    <mergeCell ref="M6:N6"/>
    <mergeCell ref="A4:N4"/>
  </mergeCells>
  <printOptions horizontalCentered="1"/>
  <pageMargins left="0.25" right="0.25" top="0.5" bottom="0.5" header="0.5" footer="0.5"/>
  <pageSetup scale="93" orientation="landscape" r:id="rId1"/>
  <headerFooter>
    <oddFooter>&amp;R&amp;A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87</Value>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http://efilingsppublic/_layouts/DocIdRedir.aspx?ID=Z5JXHV6S7NA6-3-135161</Url>
      <Description>Z5JXHV6S7NA6-3-135161</Description>
    </_dlc_DocIdUrl>
    <_dlc_DocId xmlns="8eef3743-c7b3-4cbe-8837-b6e805be353c">Z5JXHV6S7NA6-3-135161</_dlc_DocId>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LongProperties xmlns="http://schemas.microsoft.com/office/2006/metadata/longProperties"/>
</file>

<file path=customXml/itemProps1.xml><?xml version="1.0" encoding="utf-8"?>
<ds:datastoreItem xmlns:ds="http://schemas.openxmlformats.org/officeDocument/2006/customXml" ds:itemID="{7649A263-AFF3-4F86-BCF6-C9FD93F2A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2D6B79A-526F-48F0-AD78-1FFBB0E7C01B}">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8eef3743-c7b3-4cbe-8837-b6e805be353c"/>
    <ds:schemaRef ds:uri="http://www.w3.org/XML/1998/namespace"/>
    <ds:schemaRef ds:uri="http://purl.org/dc/dcmitype/"/>
  </ds:schemaRefs>
</ds:datastoreItem>
</file>

<file path=customXml/itemProps3.xml><?xml version="1.0" encoding="utf-8"?>
<ds:datastoreItem xmlns:ds="http://schemas.openxmlformats.org/officeDocument/2006/customXml" ds:itemID="{FC7DB293-DBA1-405D-BF93-B35B52E0A293}">
  <ds:schemaRefs>
    <ds:schemaRef ds:uri="http://schemas.microsoft.com/sharepoint/events"/>
  </ds:schemaRefs>
</ds:datastoreItem>
</file>

<file path=customXml/itemProps4.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5.xml><?xml version="1.0" encoding="utf-8"?>
<ds:datastoreItem xmlns:ds="http://schemas.openxmlformats.org/officeDocument/2006/customXml" ds:itemID="{1BF2B302-F194-487F-988E-5448BC2BAAA5}">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7</vt:i4>
      </vt:variant>
    </vt:vector>
  </HeadingPairs>
  <TitlesOfParts>
    <vt:vector size="13" baseType="lpstr">
      <vt:lpstr>cover</vt:lpstr>
      <vt:lpstr>FormsList&amp;FilerInfo</vt:lpstr>
      <vt:lpstr>Form 1.1b</vt:lpstr>
      <vt:lpstr>Form 1.2</vt:lpstr>
      <vt:lpstr>Form 1.5</vt:lpstr>
      <vt:lpstr>Form 1.8</vt:lpstr>
      <vt:lpstr>CoName</vt:lpstr>
      <vt:lpstr>filedate</vt:lpstr>
      <vt:lpstr>cover!Print_Area</vt:lpstr>
      <vt:lpstr>'Form 1.1b'!Print_Area</vt:lpstr>
      <vt:lpstr>'Form 1.2'!Print_Area</vt:lpstr>
      <vt:lpstr>'Form 1.5'!Print_Area</vt:lpstr>
      <vt:lpstr>'FormsList&amp;FilerInfo'!Print_Area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creator>Garcia, Cary@Energy</dc:creator>
  <cp:lastModifiedBy>Samra, Mandip</cp:lastModifiedBy>
  <cp:lastPrinted>2016-11-23T21:49:40Z</cp:lastPrinted>
  <dcterms:created xsi:type="dcterms:W3CDTF">2004-04-26T18:12:37Z</dcterms:created>
  <dcterms:modified xsi:type="dcterms:W3CDTF">2019-02-08T22:49:16Z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